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casey/Dropbox/Code/Python/MdC2Unicode/"/>
    </mc:Choice>
  </mc:AlternateContent>
  <xr:revisionPtr revIDLastSave="0" documentId="13_ncr:1_{29588BE0-C11A-3C49-90B2-8FF1A6C3FA08}" xr6:coauthVersionLast="45" xr6:coauthVersionMax="45" xr10:uidLastSave="{00000000-0000-0000-0000-000000000000}"/>
  <bookViews>
    <workbookView xWindow="1180" yWindow="1460" windowWidth="27240" windowHeight="15660" activeTab="4" xr2:uid="{825A9821-4DC1-944B-8E11-168B011427B9}"/>
  </bookViews>
  <sheets>
    <sheet name="GSC2PhoneExtra" sheetId="1" r:id="rId1"/>
    <sheet name="ExtraPhone2GSC" sheetId="3" r:id="rId2"/>
    <sheet name="Phone2GSCUnicodeHex" sheetId="6" r:id="rId3"/>
    <sheet name="GSC2Unicode" sheetId="4" r:id="rId4"/>
    <sheet name="WIP Phonetic Alignment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71" i="5" l="1"/>
  <c r="D1070" i="5"/>
  <c r="D1516" i="5"/>
  <c r="D1069" i="5"/>
  <c r="D1068" i="5"/>
  <c r="D1344" i="5"/>
  <c r="D1067" i="5"/>
  <c r="D1301" i="5"/>
  <c r="D1066" i="5"/>
  <c r="D1065" i="5"/>
  <c r="D1064" i="5"/>
  <c r="D1063" i="5"/>
  <c r="D1062" i="5"/>
  <c r="D1061" i="5"/>
  <c r="D1480" i="5"/>
  <c r="D1060" i="5"/>
  <c r="D1102" i="5"/>
  <c r="D1059" i="5"/>
  <c r="D1058" i="5"/>
  <c r="D1057" i="5"/>
  <c r="D1373" i="5"/>
  <c r="D1056" i="5"/>
  <c r="D1055" i="5"/>
  <c r="D1054" i="5"/>
  <c r="D1053" i="5"/>
  <c r="D1225" i="5"/>
  <c r="D1171" i="5"/>
  <c r="D1052" i="5"/>
  <c r="D1051" i="5"/>
  <c r="D1262" i="5"/>
  <c r="D1050" i="5"/>
  <c r="D1049" i="5"/>
  <c r="D1048" i="5"/>
  <c r="D1349" i="5"/>
  <c r="D1047" i="5"/>
  <c r="D1046" i="5"/>
  <c r="D1045" i="5"/>
  <c r="D1044" i="5"/>
  <c r="D1043" i="5"/>
  <c r="D1194" i="5"/>
  <c r="D1042" i="5"/>
  <c r="D1041" i="5"/>
  <c r="D1040" i="5"/>
  <c r="D1039" i="5"/>
  <c r="D1503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488" i="5"/>
  <c r="D1227" i="5"/>
  <c r="D1015" i="5"/>
  <c r="D1014" i="5"/>
  <c r="D1013" i="5"/>
  <c r="D1012" i="5"/>
  <c r="D1471" i="5"/>
  <c r="D1011" i="5"/>
  <c r="D1010" i="5"/>
  <c r="D1009" i="5"/>
  <c r="D1008" i="5"/>
  <c r="D1075" i="5"/>
  <c r="D1007" i="5"/>
  <c r="D1540" i="5"/>
  <c r="D1006" i="5"/>
  <c r="D1005" i="5"/>
  <c r="D1004" i="5"/>
  <c r="D1003" i="5"/>
  <c r="D1002" i="5"/>
  <c r="D1001" i="5"/>
  <c r="D1000" i="5"/>
  <c r="D999" i="5"/>
  <c r="D1076" i="5"/>
  <c r="D998" i="5"/>
  <c r="D1072" i="5"/>
  <c r="D997" i="5"/>
  <c r="D1552" i="5"/>
  <c r="D996" i="5"/>
  <c r="D995" i="5"/>
  <c r="D1217" i="5"/>
  <c r="D994" i="5"/>
  <c r="D1274" i="5"/>
  <c r="D993" i="5"/>
  <c r="D992" i="5"/>
  <c r="D1550" i="5"/>
  <c r="D1279" i="5"/>
  <c r="D991" i="5"/>
  <c r="D990" i="5"/>
  <c r="D989" i="5"/>
  <c r="D1268" i="5"/>
  <c r="D988" i="5"/>
  <c r="D987" i="5"/>
  <c r="D1358" i="5"/>
  <c r="D1147" i="5"/>
  <c r="D986" i="5"/>
  <c r="D985" i="5"/>
  <c r="D984" i="5"/>
  <c r="D983" i="5"/>
  <c r="D982" i="5"/>
  <c r="D981" i="5"/>
  <c r="D980" i="5"/>
  <c r="D979" i="5"/>
  <c r="D978" i="5"/>
  <c r="D977" i="5"/>
  <c r="D1450" i="5"/>
  <c r="D976" i="5"/>
  <c r="D1232" i="5"/>
  <c r="D975" i="5"/>
  <c r="D974" i="5"/>
  <c r="D1321" i="5"/>
  <c r="D973" i="5"/>
  <c r="D972" i="5"/>
  <c r="D1192" i="5"/>
  <c r="D971" i="5"/>
  <c r="D970" i="5"/>
  <c r="D969" i="5"/>
  <c r="D1272" i="5"/>
  <c r="D968" i="5"/>
  <c r="D967" i="5"/>
  <c r="D966" i="5"/>
  <c r="D965" i="5"/>
  <c r="D1524" i="5"/>
  <c r="D964" i="5"/>
  <c r="D963" i="5"/>
  <c r="D962" i="5"/>
  <c r="D961" i="5"/>
  <c r="D1205" i="5"/>
  <c r="D960" i="5"/>
  <c r="D959" i="5"/>
  <c r="D958" i="5"/>
  <c r="D1318" i="5"/>
  <c r="D1164" i="5"/>
  <c r="D957" i="5"/>
  <c r="D956" i="5"/>
  <c r="D1207" i="5"/>
  <c r="D955" i="5"/>
  <c r="D954" i="5"/>
  <c r="D1521" i="5"/>
  <c r="D953" i="5"/>
  <c r="D952" i="5"/>
  <c r="D951" i="5"/>
  <c r="D950" i="5"/>
  <c r="D949" i="5"/>
  <c r="D948" i="5"/>
  <c r="D947" i="5"/>
  <c r="D1179" i="5"/>
  <c r="D946" i="5"/>
  <c r="D1120" i="5"/>
  <c r="D945" i="5"/>
  <c r="D944" i="5"/>
  <c r="D943" i="5"/>
  <c r="D942" i="5"/>
  <c r="D941" i="5"/>
  <c r="D940" i="5"/>
  <c r="D939" i="5"/>
  <c r="D1220" i="5"/>
  <c r="D938" i="5"/>
  <c r="D937" i="5"/>
  <c r="D936" i="5"/>
  <c r="D935" i="5"/>
  <c r="D934" i="5"/>
  <c r="D1430" i="5"/>
  <c r="D933" i="5"/>
  <c r="D1290" i="5"/>
  <c r="D932" i="5"/>
  <c r="D1248" i="5"/>
  <c r="D931" i="5"/>
  <c r="D1247" i="5"/>
  <c r="D930" i="5"/>
  <c r="D929" i="5"/>
  <c r="D1298" i="5"/>
  <c r="D928" i="5"/>
  <c r="D927" i="5"/>
  <c r="D1476" i="5"/>
  <c r="D1392" i="5"/>
  <c r="D926" i="5"/>
  <c r="D925" i="5"/>
  <c r="D1173" i="5"/>
  <c r="D924" i="5"/>
  <c r="D923" i="5"/>
  <c r="D1088" i="5"/>
  <c r="D922" i="5"/>
  <c r="D921" i="5"/>
  <c r="D1479" i="5"/>
  <c r="D920" i="5"/>
  <c r="D919" i="5"/>
  <c r="D918" i="5"/>
  <c r="D1271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1267" i="5"/>
  <c r="D1073" i="5"/>
  <c r="D903" i="5"/>
  <c r="D1509" i="5"/>
  <c r="D1461" i="5"/>
  <c r="D1270" i="5"/>
  <c r="D902" i="5"/>
  <c r="D901" i="5"/>
  <c r="D900" i="5"/>
  <c r="D899" i="5"/>
  <c r="D1241" i="5"/>
  <c r="D898" i="5"/>
  <c r="D897" i="5"/>
  <c r="D1451" i="5"/>
  <c r="D896" i="5"/>
  <c r="D895" i="5"/>
  <c r="D894" i="5"/>
  <c r="D1106" i="5"/>
  <c r="D893" i="5"/>
  <c r="D892" i="5"/>
  <c r="D891" i="5"/>
  <c r="D890" i="5"/>
  <c r="D889" i="5"/>
  <c r="D888" i="5"/>
  <c r="D887" i="5"/>
  <c r="D886" i="5"/>
  <c r="D885" i="5"/>
  <c r="D884" i="5"/>
  <c r="D1403" i="5"/>
  <c r="D883" i="5"/>
  <c r="D882" i="5"/>
  <c r="D1410" i="5"/>
  <c r="D881" i="5"/>
  <c r="D1473" i="5"/>
  <c r="D880" i="5"/>
  <c r="D1435" i="5"/>
  <c r="D879" i="5"/>
  <c r="D878" i="5"/>
  <c r="D1434" i="5"/>
  <c r="D877" i="5"/>
  <c r="D876" i="5"/>
  <c r="D875" i="5"/>
  <c r="D874" i="5"/>
  <c r="D873" i="5"/>
  <c r="D872" i="5"/>
  <c r="D871" i="5"/>
  <c r="D870" i="5"/>
  <c r="D869" i="5"/>
  <c r="D868" i="5"/>
  <c r="D1433" i="5"/>
  <c r="D1411" i="5"/>
  <c r="D1074" i="5"/>
  <c r="D867" i="5"/>
  <c r="D866" i="5"/>
  <c r="D865" i="5"/>
  <c r="D864" i="5"/>
  <c r="D863" i="5"/>
  <c r="D1295" i="5"/>
  <c r="D862" i="5"/>
  <c r="D861" i="5"/>
  <c r="D1185" i="5"/>
  <c r="D860" i="5"/>
  <c r="D859" i="5"/>
  <c r="D1534" i="5"/>
  <c r="D858" i="5"/>
  <c r="D1458" i="5"/>
  <c r="D857" i="5"/>
  <c r="D856" i="5"/>
  <c r="D1548" i="5"/>
  <c r="D855" i="5"/>
  <c r="D1366" i="5"/>
  <c r="D854" i="5"/>
  <c r="D853" i="5"/>
  <c r="D852" i="5"/>
  <c r="D851" i="5"/>
  <c r="D1134" i="5"/>
  <c r="D850" i="5"/>
  <c r="D849" i="5"/>
  <c r="D1478" i="5"/>
  <c r="D848" i="5"/>
  <c r="D847" i="5"/>
  <c r="D1188" i="5"/>
  <c r="D846" i="5"/>
  <c r="D845" i="5"/>
  <c r="D1083" i="5"/>
  <c r="D844" i="5"/>
  <c r="D1284" i="5"/>
  <c r="D843" i="5"/>
  <c r="D1437" i="5"/>
  <c r="D842" i="5"/>
  <c r="D841" i="5"/>
  <c r="D840" i="5"/>
  <c r="D839" i="5"/>
  <c r="D1170" i="5"/>
  <c r="D838" i="5"/>
  <c r="D1125" i="5"/>
  <c r="D837" i="5"/>
  <c r="D1460" i="5"/>
  <c r="D836" i="5"/>
  <c r="D835" i="5"/>
  <c r="D1404" i="5"/>
  <c r="D1178" i="5"/>
  <c r="D834" i="5"/>
  <c r="D833" i="5"/>
  <c r="D1197" i="5"/>
  <c r="D832" i="5"/>
  <c r="D1240" i="5"/>
  <c r="D831" i="5"/>
  <c r="D830" i="5"/>
  <c r="D829" i="5"/>
  <c r="D828" i="5"/>
  <c r="D827" i="5"/>
  <c r="D826" i="5"/>
  <c r="D1286" i="5"/>
  <c r="D825" i="5"/>
  <c r="D824" i="5"/>
  <c r="D823" i="5"/>
  <c r="D822" i="5"/>
  <c r="D821" i="5"/>
  <c r="D1261" i="5"/>
  <c r="D820" i="5"/>
  <c r="D819" i="5"/>
  <c r="D818" i="5"/>
  <c r="D1309" i="5"/>
  <c r="D817" i="5"/>
  <c r="D816" i="5"/>
  <c r="D815" i="5"/>
  <c r="D814" i="5"/>
  <c r="D813" i="5"/>
  <c r="D1428" i="5"/>
  <c r="D812" i="5"/>
  <c r="D811" i="5"/>
  <c r="D1311" i="5"/>
  <c r="D810" i="5"/>
  <c r="D1530" i="5"/>
  <c r="D809" i="5"/>
  <c r="D808" i="5"/>
  <c r="D807" i="5"/>
  <c r="D1140" i="5"/>
  <c r="D806" i="5"/>
  <c r="D1222" i="5"/>
  <c r="D805" i="5"/>
  <c r="D804" i="5"/>
  <c r="D1402" i="5"/>
  <c r="D803" i="5"/>
  <c r="D1472" i="5"/>
  <c r="D802" i="5"/>
  <c r="D801" i="5"/>
  <c r="D1352" i="5"/>
  <c r="D800" i="5"/>
  <c r="D1399" i="5"/>
  <c r="D799" i="5"/>
  <c r="D1492" i="5"/>
  <c r="D798" i="5"/>
  <c r="D797" i="5"/>
  <c r="D796" i="5"/>
  <c r="D795" i="5"/>
  <c r="D1348" i="5"/>
  <c r="D794" i="5"/>
  <c r="D1364" i="5"/>
  <c r="D793" i="5"/>
  <c r="D1369" i="5"/>
  <c r="D1368" i="5"/>
  <c r="D1105" i="5"/>
  <c r="D1093" i="5"/>
  <c r="D792" i="5"/>
  <c r="D791" i="5"/>
  <c r="D1554" i="5"/>
  <c r="D1546" i="5"/>
  <c r="D1447" i="5"/>
  <c r="D790" i="5"/>
  <c r="D1329" i="5"/>
  <c r="D789" i="5"/>
  <c r="D788" i="5"/>
  <c r="D1328" i="5"/>
  <c r="D787" i="5"/>
  <c r="D786" i="5"/>
  <c r="D785" i="5"/>
  <c r="D1104" i="5"/>
  <c r="D784" i="5"/>
  <c r="D783" i="5"/>
  <c r="D1181" i="5"/>
  <c r="D782" i="5"/>
  <c r="D781" i="5"/>
  <c r="D780" i="5"/>
  <c r="D779" i="5"/>
  <c r="D1180" i="5"/>
  <c r="D778" i="5"/>
  <c r="D777" i="5"/>
  <c r="D776" i="5"/>
  <c r="D775" i="5"/>
  <c r="D1324" i="5"/>
  <c r="D774" i="5"/>
  <c r="D1095" i="5"/>
  <c r="D773" i="5"/>
  <c r="D1266" i="5"/>
  <c r="D772" i="5"/>
  <c r="D1532" i="5"/>
  <c r="D1444" i="5"/>
  <c r="D1084" i="5"/>
  <c r="D771" i="5"/>
  <c r="D1136" i="5"/>
  <c r="D770" i="5"/>
  <c r="D1477" i="5"/>
  <c r="D769" i="5"/>
  <c r="D1113" i="5"/>
  <c r="D768" i="5"/>
  <c r="D1196" i="5"/>
  <c r="D767" i="5"/>
  <c r="D1537" i="5"/>
  <c r="D766" i="5"/>
  <c r="D765" i="5"/>
  <c r="D764" i="5"/>
  <c r="D1442" i="5"/>
  <c r="D763" i="5"/>
  <c r="D1101" i="5"/>
  <c r="D762" i="5"/>
  <c r="D1455" i="5"/>
  <c r="D761" i="5"/>
  <c r="D1390" i="5"/>
  <c r="D760" i="5"/>
  <c r="D759" i="5"/>
  <c r="D1388" i="5"/>
  <c r="D758" i="5"/>
  <c r="D1371" i="5"/>
  <c r="D757" i="5"/>
  <c r="D756" i="5"/>
  <c r="D1285" i="5"/>
  <c r="D755" i="5"/>
  <c r="D754" i="5"/>
  <c r="D753" i="5"/>
  <c r="D1406" i="5"/>
  <c r="D752" i="5"/>
  <c r="D751" i="5"/>
  <c r="D1469" i="5"/>
  <c r="D750" i="5"/>
  <c r="D1148" i="5"/>
  <c r="D749" i="5"/>
  <c r="D1432" i="5"/>
  <c r="D748" i="5"/>
  <c r="D747" i="5"/>
  <c r="D1536" i="5"/>
  <c r="D746" i="5"/>
  <c r="D1385" i="5"/>
  <c r="D745" i="5"/>
  <c r="D744" i="5"/>
  <c r="D743" i="5"/>
  <c r="D742" i="5"/>
  <c r="D741" i="5"/>
  <c r="D1457" i="5"/>
  <c r="D1456" i="5"/>
  <c r="D740" i="5"/>
  <c r="D739" i="5"/>
  <c r="D738" i="5"/>
  <c r="D737" i="5"/>
  <c r="D736" i="5"/>
  <c r="D1300" i="5"/>
  <c r="D735" i="5"/>
  <c r="D1498" i="5"/>
  <c r="D734" i="5"/>
  <c r="D1269" i="5"/>
  <c r="D733" i="5"/>
  <c r="D1443" i="5"/>
  <c r="D732" i="5"/>
  <c r="D1109" i="5"/>
  <c r="D731" i="5"/>
  <c r="D1527" i="5"/>
  <c r="D730" i="5"/>
  <c r="D729" i="5"/>
  <c r="D728" i="5"/>
  <c r="D1445" i="5"/>
  <c r="D727" i="5"/>
  <c r="D726" i="5"/>
  <c r="D1155" i="5"/>
  <c r="D725" i="5"/>
  <c r="D724" i="5"/>
  <c r="D723" i="5"/>
  <c r="D1182" i="5"/>
  <c r="D722" i="5"/>
  <c r="D721" i="5"/>
  <c r="D720" i="5"/>
  <c r="D719" i="5"/>
  <c r="D718" i="5"/>
  <c r="D717" i="5"/>
  <c r="D716" i="5"/>
  <c r="D715" i="5"/>
  <c r="D1517" i="5"/>
  <c r="D714" i="5"/>
  <c r="D713" i="5"/>
  <c r="D712" i="5"/>
  <c r="D711" i="5"/>
  <c r="D710" i="5"/>
  <c r="D709" i="5"/>
  <c r="D708" i="5"/>
  <c r="D1501" i="5"/>
  <c r="D707" i="5"/>
  <c r="D1208" i="5"/>
  <c r="D706" i="5"/>
  <c r="D1229" i="5"/>
  <c r="D705" i="5"/>
  <c r="D704" i="5"/>
  <c r="D703" i="5"/>
  <c r="D1142" i="5"/>
  <c r="D1141" i="5"/>
  <c r="D702" i="5"/>
  <c r="D701" i="5"/>
  <c r="D700" i="5"/>
  <c r="D1121" i="5"/>
  <c r="D699" i="5"/>
  <c r="D1320" i="5"/>
  <c r="D698" i="5"/>
  <c r="D1412" i="5"/>
  <c r="D697" i="5"/>
  <c r="D696" i="5"/>
  <c r="D1255" i="5"/>
  <c r="D1250" i="5"/>
  <c r="D695" i="5"/>
  <c r="D1201" i="5"/>
  <c r="D694" i="5"/>
  <c r="D693" i="5"/>
  <c r="D692" i="5"/>
  <c r="D691" i="5"/>
  <c r="D690" i="5"/>
  <c r="D689" i="5"/>
  <c r="D1513" i="5"/>
  <c r="D1511" i="5"/>
  <c r="D688" i="5"/>
  <c r="D687" i="5"/>
  <c r="D1351" i="5"/>
  <c r="D1350" i="5"/>
  <c r="D686" i="5"/>
  <c r="D685" i="5"/>
  <c r="D684" i="5"/>
  <c r="D1325" i="5"/>
  <c r="D683" i="5"/>
  <c r="D1502" i="5"/>
  <c r="D682" i="5"/>
  <c r="D1431" i="5"/>
  <c r="D681" i="5"/>
  <c r="D680" i="5"/>
  <c r="D679" i="5"/>
  <c r="D678" i="5"/>
  <c r="D1533" i="5"/>
  <c r="D677" i="5"/>
  <c r="D676" i="5"/>
  <c r="D1091" i="5"/>
  <c r="D675" i="5"/>
  <c r="D1454" i="5"/>
  <c r="D1304" i="5"/>
  <c r="D674" i="5"/>
  <c r="D1484" i="5"/>
  <c r="D673" i="5"/>
  <c r="D672" i="5"/>
  <c r="D671" i="5"/>
  <c r="D670" i="5"/>
  <c r="D669" i="5"/>
  <c r="D668" i="5"/>
  <c r="D1413" i="5"/>
  <c r="D667" i="5"/>
  <c r="D666" i="5"/>
  <c r="D665" i="5"/>
  <c r="D1549" i="5"/>
  <c r="D664" i="5"/>
  <c r="D1308" i="5"/>
  <c r="D663" i="5"/>
  <c r="D662" i="5"/>
  <c r="D1322" i="5"/>
  <c r="D661" i="5"/>
  <c r="D660" i="5"/>
  <c r="D1235" i="5"/>
  <c r="D659" i="5"/>
  <c r="D658" i="5"/>
  <c r="D657" i="5"/>
  <c r="D1449" i="5"/>
  <c r="D656" i="5"/>
  <c r="D655" i="5"/>
  <c r="D654" i="5"/>
  <c r="D653" i="5"/>
  <c r="D652" i="5"/>
  <c r="D651" i="5"/>
  <c r="D650" i="5"/>
  <c r="D649" i="5"/>
  <c r="D648" i="5"/>
  <c r="D647" i="5"/>
  <c r="D1231" i="5"/>
  <c r="D646" i="5"/>
  <c r="D1544" i="5"/>
  <c r="D645" i="5"/>
  <c r="D1541" i="5"/>
  <c r="D644" i="5"/>
  <c r="D643" i="5"/>
  <c r="D642" i="5"/>
  <c r="D641" i="5"/>
  <c r="D640" i="5"/>
  <c r="D639" i="5"/>
  <c r="D1555" i="5"/>
  <c r="D638" i="5"/>
  <c r="D637" i="5"/>
  <c r="D1079" i="5"/>
  <c r="D636" i="5"/>
  <c r="D1245" i="5"/>
  <c r="D635" i="5"/>
  <c r="D634" i="5"/>
  <c r="D633" i="5"/>
  <c r="D632" i="5"/>
  <c r="D1467" i="5"/>
  <c r="D631" i="5"/>
  <c r="D630" i="5"/>
  <c r="D629" i="5"/>
  <c r="D628" i="5"/>
  <c r="D1545" i="5"/>
  <c r="D627" i="5"/>
  <c r="D626" i="5"/>
  <c r="D625" i="5"/>
  <c r="D624" i="5"/>
  <c r="D623" i="5"/>
  <c r="D622" i="5"/>
  <c r="D1251" i="5"/>
  <c r="D621" i="5"/>
  <c r="D620" i="5"/>
  <c r="D619" i="5"/>
  <c r="D1499" i="5"/>
  <c r="D618" i="5"/>
  <c r="D617" i="5"/>
  <c r="D616" i="5"/>
  <c r="D615" i="5"/>
  <c r="D1090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1204" i="5"/>
  <c r="D600" i="5"/>
  <c r="D599" i="5"/>
  <c r="D598" i="5"/>
  <c r="D1172" i="5"/>
  <c r="D597" i="5"/>
  <c r="D596" i="5"/>
  <c r="D595" i="5"/>
  <c r="D594" i="5"/>
  <c r="D1332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1218" i="5"/>
  <c r="D544" i="5"/>
  <c r="D543" i="5"/>
  <c r="D1394" i="5"/>
  <c r="D542" i="5"/>
  <c r="D541" i="5"/>
  <c r="D540" i="5"/>
  <c r="D539" i="5"/>
  <c r="D1372" i="5"/>
  <c r="D538" i="5"/>
  <c r="D537" i="5"/>
  <c r="D1293" i="5"/>
  <c r="D536" i="5"/>
  <c r="D1297" i="5"/>
  <c r="D535" i="5"/>
  <c r="D534" i="5"/>
  <c r="D533" i="5"/>
  <c r="D532" i="5"/>
  <c r="D531" i="5"/>
  <c r="D530" i="5"/>
  <c r="D529" i="5"/>
  <c r="D1213" i="5"/>
  <c r="D528" i="5"/>
  <c r="D1340" i="5"/>
  <c r="D527" i="5"/>
  <c r="D1505" i="5"/>
  <c r="D526" i="5"/>
  <c r="D1115" i="5"/>
  <c r="D525" i="5"/>
  <c r="D1156" i="5"/>
  <c r="D524" i="5"/>
  <c r="D523" i="5"/>
  <c r="D1510" i="5"/>
  <c r="D522" i="5"/>
  <c r="D1416" i="5"/>
  <c r="D521" i="5"/>
  <c r="D520" i="5"/>
  <c r="D519" i="5"/>
  <c r="D518" i="5"/>
  <c r="D1482" i="5"/>
  <c r="D517" i="5"/>
  <c r="D516" i="5"/>
  <c r="D515" i="5"/>
  <c r="D514" i="5"/>
  <c r="D1243" i="5"/>
  <c r="D513" i="5"/>
  <c r="D512" i="5"/>
  <c r="D1452" i="5"/>
  <c r="D511" i="5"/>
  <c r="D1158" i="5"/>
  <c r="D510" i="5"/>
  <c r="D1379" i="5"/>
  <c r="D1157" i="5"/>
  <c r="D509" i="5"/>
  <c r="D508" i="5"/>
  <c r="D507" i="5"/>
  <c r="D1210" i="5"/>
  <c r="D1085" i="5"/>
  <c r="D506" i="5"/>
  <c r="D505" i="5"/>
  <c r="D1339" i="5"/>
  <c r="D504" i="5"/>
  <c r="D1191" i="5"/>
  <c r="D503" i="5"/>
  <c r="D502" i="5"/>
  <c r="D501" i="5"/>
  <c r="D1553" i="5"/>
  <c r="D1354" i="5"/>
  <c r="D1199" i="5"/>
  <c r="D500" i="5"/>
  <c r="D1221" i="5"/>
  <c r="D1209" i="5"/>
  <c r="D499" i="5"/>
  <c r="D498" i="5"/>
  <c r="D497" i="5"/>
  <c r="D1334" i="5"/>
  <c r="D496" i="5"/>
  <c r="D495" i="5"/>
  <c r="D494" i="5"/>
  <c r="D493" i="5"/>
  <c r="D492" i="5"/>
  <c r="D491" i="5"/>
  <c r="D1246" i="5"/>
  <c r="D490" i="5"/>
  <c r="D489" i="5"/>
  <c r="D488" i="5"/>
  <c r="D487" i="5"/>
  <c r="D1150" i="5"/>
  <c r="D486" i="5"/>
  <c r="D485" i="5"/>
  <c r="D1122" i="5"/>
  <c r="D484" i="5"/>
  <c r="D483" i="5"/>
  <c r="D482" i="5"/>
  <c r="D481" i="5"/>
  <c r="D480" i="5"/>
  <c r="D479" i="5"/>
  <c r="D478" i="5"/>
  <c r="D1128" i="5"/>
  <c r="D477" i="5"/>
  <c r="D1302" i="5"/>
  <c r="D476" i="5"/>
  <c r="D475" i="5"/>
  <c r="D474" i="5"/>
  <c r="D473" i="5"/>
  <c r="D1396" i="5"/>
  <c r="D472" i="5"/>
  <c r="D471" i="5"/>
  <c r="D470" i="5"/>
  <c r="D1365" i="5"/>
  <c r="D469" i="5"/>
  <c r="D1440" i="5"/>
  <c r="D468" i="5"/>
  <c r="D467" i="5"/>
  <c r="D466" i="5"/>
  <c r="D1393" i="5"/>
  <c r="D465" i="5"/>
  <c r="D1448" i="5"/>
  <c r="D464" i="5"/>
  <c r="D463" i="5"/>
  <c r="D1223" i="5"/>
  <c r="D462" i="5"/>
  <c r="D461" i="5"/>
  <c r="D1206" i="5"/>
  <c r="D460" i="5"/>
  <c r="D459" i="5"/>
  <c r="D1174" i="5"/>
  <c r="D458" i="5"/>
  <c r="D457" i="5"/>
  <c r="D456" i="5"/>
  <c r="D455" i="5"/>
  <c r="D1475" i="5"/>
  <c r="D454" i="5"/>
  <c r="D453" i="5"/>
  <c r="D452" i="5"/>
  <c r="D451" i="5"/>
  <c r="D450" i="5"/>
  <c r="D449" i="5"/>
  <c r="D448" i="5"/>
  <c r="D447" i="5"/>
  <c r="D446" i="5"/>
  <c r="D1506" i="5"/>
  <c r="D445" i="5"/>
  <c r="D1483" i="5"/>
  <c r="D444" i="5"/>
  <c r="D443" i="5"/>
  <c r="D442" i="5"/>
  <c r="D1551" i="5"/>
  <c r="D441" i="5"/>
  <c r="D1374" i="5"/>
  <c r="D440" i="5"/>
  <c r="D439" i="5"/>
  <c r="D1464" i="5"/>
  <c r="D438" i="5"/>
  <c r="D437" i="5"/>
  <c r="D1363" i="5"/>
  <c r="D436" i="5"/>
  <c r="D435" i="5"/>
  <c r="D1535" i="5"/>
  <c r="D434" i="5"/>
  <c r="D1189" i="5"/>
  <c r="D433" i="5"/>
  <c r="D432" i="5"/>
  <c r="D431" i="5"/>
  <c r="D1211" i="5"/>
  <c r="D430" i="5"/>
  <c r="D429" i="5"/>
  <c r="D1426" i="5"/>
  <c r="D428" i="5"/>
  <c r="D427" i="5"/>
  <c r="D426" i="5"/>
  <c r="D425" i="5"/>
  <c r="D424" i="5"/>
  <c r="D423" i="5"/>
  <c r="D422" i="5"/>
  <c r="D1126" i="5"/>
  <c r="D421" i="5"/>
  <c r="D1526" i="5"/>
  <c r="D420" i="5"/>
  <c r="D419" i="5"/>
  <c r="D418" i="5"/>
  <c r="D1317" i="5"/>
  <c r="D417" i="5"/>
  <c r="D1131" i="5"/>
  <c r="D416" i="5"/>
  <c r="D1507" i="5"/>
  <c r="D415" i="5"/>
  <c r="D1087" i="5"/>
  <c r="D414" i="5"/>
  <c r="D413" i="5"/>
  <c r="D1230" i="5"/>
  <c r="D412" i="5"/>
  <c r="D411" i="5"/>
  <c r="D410" i="5"/>
  <c r="D409" i="5"/>
  <c r="D408" i="5"/>
  <c r="D407" i="5"/>
  <c r="D1143" i="5"/>
  <c r="D406" i="5"/>
  <c r="D405" i="5"/>
  <c r="D1133" i="5"/>
  <c r="D404" i="5"/>
  <c r="D403" i="5"/>
  <c r="D1159" i="5"/>
  <c r="D402" i="5"/>
  <c r="D1183" i="5"/>
  <c r="D401" i="5"/>
  <c r="D400" i="5"/>
  <c r="D1254" i="5"/>
  <c r="D399" i="5"/>
  <c r="D398" i="5"/>
  <c r="D1377" i="5"/>
  <c r="D397" i="5"/>
  <c r="D1381" i="5"/>
  <c r="D396" i="5"/>
  <c r="D1296" i="5"/>
  <c r="D395" i="5"/>
  <c r="D1439" i="5"/>
  <c r="D394" i="5"/>
  <c r="D1108" i="5"/>
  <c r="D393" i="5"/>
  <c r="D392" i="5"/>
  <c r="D391" i="5"/>
  <c r="D390" i="5"/>
  <c r="D1441" i="5"/>
  <c r="D389" i="5"/>
  <c r="D388" i="5"/>
  <c r="D1315" i="5"/>
  <c r="D387" i="5"/>
  <c r="D1327" i="5"/>
  <c r="D386" i="5"/>
  <c r="D1496" i="5"/>
  <c r="D385" i="5"/>
  <c r="D384" i="5"/>
  <c r="D1405" i="5"/>
  <c r="D383" i="5"/>
  <c r="D382" i="5"/>
  <c r="D381" i="5"/>
  <c r="D380" i="5"/>
  <c r="D379" i="5"/>
  <c r="D378" i="5"/>
  <c r="D377" i="5"/>
  <c r="D1453" i="5"/>
  <c r="D376" i="5"/>
  <c r="D1265" i="5"/>
  <c r="D375" i="5"/>
  <c r="D374" i="5"/>
  <c r="D373" i="5"/>
  <c r="D1500" i="5"/>
  <c r="D372" i="5"/>
  <c r="D371" i="5"/>
  <c r="D1470" i="5"/>
  <c r="D370" i="5"/>
  <c r="D1494" i="5"/>
  <c r="D369" i="5"/>
  <c r="D1518" i="5"/>
  <c r="D368" i="5"/>
  <c r="D1326" i="5"/>
  <c r="D367" i="5"/>
  <c r="D1542" i="5"/>
  <c r="D366" i="5"/>
  <c r="D1165" i="5"/>
  <c r="D365" i="5"/>
  <c r="D364" i="5"/>
  <c r="D363" i="5"/>
  <c r="D362" i="5"/>
  <c r="D1490" i="5"/>
  <c r="D361" i="5"/>
  <c r="D1103" i="5"/>
  <c r="D360" i="5"/>
  <c r="D359" i="5"/>
  <c r="D358" i="5"/>
  <c r="D1119" i="5"/>
  <c r="D357" i="5"/>
  <c r="D356" i="5"/>
  <c r="D355" i="5"/>
  <c r="D1117" i="5"/>
  <c r="D354" i="5"/>
  <c r="D1169" i="5"/>
  <c r="D353" i="5"/>
  <c r="D1153" i="5"/>
  <c r="D352" i="5"/>
  <c r="D351" i="5"/>
  <c r="D350" i="5"/>
  <c r="D1114" i="5"/>
  <c r="D349" i="5"/>
  <c r="D348" i="5"/>
  <c r="D1370" i="5"/>
  <c r="D347" i="5"/>
  <c r="D1138" i="5"/>
  <c r="D346" i="5"/>
  <c r="D1305" i="5"/>
  <c r="D345" i="5"/>
  <c r="D344" i="5"/>
  <c r="D343" i="5"/>
  <c r="D342" i="5"/>
  <c r="D1273" i="5"/>
  <c r="D341" i="5"/>
  <c r="D1260" i="5"/>
  <c r="D340" i="5"/>
  <c r="D1299" i="5"/>
  <c r="D339" i="5"/>
  <c r="D338" i="5"/>
  <c r="D1294" i="5"/>
  <c r="D337" i="5"/>
  <c r="D336" i="5"/>
  <c r="D335" i="5"/>
  <c r="D334" i="5"/>
  <c r="D333" i="5"/>
  <c r="D332" i="5"/>
  <c r="D331" i="5"/>
  <c r="D330" i="5"/>
  <c r="D329" i="5"/>
  <c r="D1312" i="5"/>
  <c r="D328" i="5"/>
  <c r="D327" i="5"/>
  <c r="D326" i="5"/>
  <c r="D325" i="5"/>
  <c r="D324" i="5"/>
  <c r="D1468" i="5"/>
  <c r="D323" i="5"/>
  <c r="D322" i="5"/>
  <c r="D1080" i="5"/>
  <c r="D321" i="5"/>
  <c r="D1078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1342" i="5"/>
  <c r="D1338" i="5"/>
  <c r="D307" i="5"/>
  <c r="D306" i="5"/>
  <c r="D305" i="5"/>
  <c r="D1244" i="5"/>
  <c r="D1239" i="5"/>
  <c r="D304" i="5"/>
  <c r="D303" i="5"/>
  <c r="D1417" i="5"/>
  <c r="D302" i="5"/>
  <c r="D301" i="5"/>
  <c r="D1112" i="5"/>
  <c r="D300" i="5"/>
  <c r="D1226" i="5"/>
  <c r="D299" i="5"/>
  <c r="D298" i="5"/>
  <c r="D297" i="5"/>
  <c r="D296" i="5"/>
  <c r="D295" i="5"/>
  <c r="D1547" i="5"/>
  <c r="D294" i="5"/>
  <c r="D1303" i="5"/>
  <c r="D293" i="5"/>
  <c r="D1216" i="5"/>
  <c r="D292" i="5"/>
  <c r="D1383" i="5"/>
  <c r="D291" i="5"/>
  <c r="D1504" i="5"/>
  <c r="D290" i="5"/>
  <c r="D289" i="5"/>
  <c r="D1287" i="5"/>
  <c r="D288" i="5"/>
  <c r="D1384" i="5"/>
  <c r="D287" i="5"/>
  <c r="D1436" i="5"/>
  <c r="D286" i="5"/>
  <c r="D285" i="5"/>
  <c r="D284" i="5"/>
  <c r="D1519" i="5"/>
  <c r="D283" i="5"/>
  <c r="D1485" i="5"/>
  <c r="D282" i="5"/>
  <c r="D281" i="5"/>
  <c r="D1528" i="5"/>
  <c r="D280" i="5"/>
  <c r="D1331" i="5"/>
  <c r="D1253" i="5"/>
  <c r="D279" i="5"/>
  <c r="D278" i="5"/>
  <c r="D1386" i="5"/>
  <c r="D1219" i="5"/>
  <c r="D1151" i="5"/>
  <c r="D277" i="5"/>
  <c r="D1316" i="5"/>
  <c r="D276" i="5"/>
  <c r="D275" i="5"/>
  <c r="D1202" i="5"/>
  <c r="D1123" i="5"/>
  <c r="D274" i="5"/>
  <c r="D273" i="5"/>
  <c r="D1137" i="5"/>
  <c r="D272" i="5"/>
  <c r="D271" i="5"/>
  <c r="D270" i="5"/>
  <c r="D269" i="5"/>
  <c r="D1489" i="5"/>
  <c r="D268" i="5"/>
  <c r="D1497" i="5"/>
  <c r="D267" i="5"/>
  <c r="D266" i="5"/>
  <c r="D265" i="5"/>
  <c r="D264" i="5"/>
  <c r="D263" i="5"/>
  <c r="D262" i="5"/>
  <c r="D261" i="5"/>
  <c r="D1427" i="5"/>
  <c r="D260" i="5"/>
  <c r="D1177" i="5"/>
  <c r="D259" i="5"/>
  <c r="D258" i="5"/>
  <c r="D257" i="5"/>
  <c r="D256" i="5"/>
  <c r="D255" i="5"/>
  <c r="D254" i="5"/>
  <c r="D253" i="5"/>
  <c r="D252" i="5"/>
  <c r="D251" i="5"/>
  <c r="D1487" i="5"/>
  <c r="D250" i="5"/>
  <c r="D249" i="5"/>
  <c r="D248" i="5"/>
  <c r="D247" i="5"/>
  <c r="D246" i="5"/>
  <c r="D245" i="5"/>
  <c r="D244" i="5"/>
  <c r="D243" i="5"/>
  <c r="D242" i="5"/>
  <c r="D241" i="5"/>
  <c r="D240" i="5"/>
  <c r="D1086" i="5"/>
  <c r="D239" i="5"/>
  <c r="D1367" i="5"/>
  <c r="D1259" i="5"/>
  <c r="D238" i="5"/>
  <c r="D1264" i="5"/>
  <c r="D237" i="5"/>
  <c r="D236" i="5"/>
  <c r="D235" i="5"/>
  <c r="D234" i="5"/>
  <c r="D233" i="5"/>
  <c r="D232" i="5"/>
  <c r="D231" i="5"/>
  <c r="D1543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1556" i="5"/>
  <c r="D216" i="5"/>
  <c r="D215" i="5"/>
  <c r="D1200" i="5"/>
  <c r="D214" i="5"/>
  <c r="D1124" i="5"/>
  <c r="D213" i="5"/>
  <c r="D1395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376" i="5"/>
  <c r="D196" i="5"/>
  <c r="D1474" i="5"/>
  <c r="D195" i="5"/>
  <c r="D1082" i="5"/>
  <c r="D194" i="5"/>
  <c r="D1130" i="5"/>
  <c r="D1116" i="5"/>
  <c r="D193" i="5"/>
  <c r="D1391" i="5"/>
  <c r="D1214" i="5"/>
  <c r="D192" i="5"/>
  <c r="D1382" i="5"/>
  <c r="D1357" i="5"/>
  <c r="D1168" i="5"/>
  <c r="D1167" i="5"/>
  <c r="D191" i="5"/>
  <c r="D1097" i="5"/>
  <c r="D190" i="5"/>
  <c r="D189" i="5"/>
  <c r="D1313" i="5"/>
  <c r="D188" i="5"/>
  <c r="D1118" i="5"/>
  <c r="D187" i="5"/>
  <c r="D186" i="5"/>
  <c r="D1292" i="5"/>
  <c r="D185" i="5"/>
  <c r="D1149" i="5"/>
  <c r="D1098" i="5"/>
  <c r="D184" i="5"/>
  <c r="D183" i="5"/>
  <c r="D182" i="5"/>
  <c r="D181" i="5"/>
  <c r="D180" i="5"/>
  <c r="D179" i="5"/>
  <c r="D178" i="5"/>
  <c r="D177" i="5"/>
  <c r="D176" i="5"/>
  <c r="D175" i="5"/>
  <c r="D1139" i="5"/>
  <c r="D174" i="5"/>
  <c r="D1094" i="5"/>
  <c r="D173" i="5"/>
  <c r="D172" i="5"/>
  <c r="D1429" i="5"/>
  <c r="D171" i="5"/>
  <c r="D170" i="5"/>
  <c r="D169" i="5"/>
  <c r="D1152" i="5"/>
  <c r="D1132" i="5"/>
  <c r="D168" i="5"/>
  <c r="D1154" i="5"/>
  <c r="D167" i="5"/>
  <c r="D166" i="5"/>
  <c r="D1538" i="5"/>
  <c r="D165" i="5"/>
  <c r="D164" i="5"/>
  <c r="D1361" i="5"/>
  <c r="D1306" i="5"/>
  <c r="D1166" i="5"/>
  <c r="D163" i="5"/>
  <c r="D1508" i="5"/>
  <c r="D162" i="5"/>
  <c r="D1190" i="5"/>
  <c r="D161" i="5"/>
  <c r="D160" i="5"/>
  <c r="D159" i="5"/>
  <c r="D1077" i="5"/>
  <c r="D158" i="5"/>
  <c r="D1401" i="5"/>
  <c r="D157" i="5"/>
  <c r="D156" i="5"/>
  <c r="D1092" i="5"/>
  <c r="D155" i="5"/>
  <c r="D1520" i="5"/>
  <c r="D154" i="5"/>
  <c r="D1330" i="5"/>
  <c r="D1195" i="5"/>
  <c r="D153" i="5"/>
  <c r="D152" i="5"/>
  <c r="D151" i="5"/>
  <c r="D150" i="5"/>
  <c r="D149" i="5"/>
  <c r="D1249" i="5"/>
  <c r="D148" i="5"/>
  <c r="D147" i="5"/>
  <c r="D1409" i="5"/>
  <c r="D1277" i="5"/>
  <c r="D1275" i="5"/>
  <c r="D146" i="5"/>
  <c r="D1407" i="5"/>
  <c r="D1333" i="5"/>
  <c r="D1129" i="5"/>
  <c r="D145" i="5"/>
  <c r="D1421" i="5"/>
  <c r="D144" i="5"/>
  <c r="D1420" i="5"/>
  <c r="D143" i="5"/>
  <c r="D142" i="5"/>
  <c r="D1356" i="5"/>
  <c r="D141" i="5"/>
  <c r="D1355" i="5"/>
  <c r="D1353" i="5"/>
  <c r="D140" i="5"/>
  <c r="D139" i="5"/>
  <c r="D1163" i="5"/>
  <c r="D1162" i="5"/>
  <c r="D138" i="5"/>
  <c r="D137" i="5"/>
  <c r="D1459" i="5"/>
  <c r="D136" i="5"/>
  <c r="D135" i="5"/>
  <c r="D134" i="5"/>
  <c r="D133" i="5"/>
  <c r="D132" i="5"/>
  <c r="D1144" i="5"/>
  <c r="D131" i="5"/>
  <c r="D130" i="5"/>
  <c r="D1481" i="5"/>
  <c r="D129" i="5"/>
  <c r="D1360" i="5"/>
  <c r="D128" i="5"/>
  <c r="D127" i="5"/>
  <c r="D1100" i="5"/>
  <c r="D126" i="5"/>
  <c r="D1096" i="5"/>
  <c r="D125" i="5"/>
  <c r="D124" i="5"/>
  <c r="D1415" i="5"/>
  <c r="D1337" i="5"/>
  <c r="D1336" i="5"/>
  <c r="D1145" i="5"/>
  <c r="D123" i="5"/>
  <c r="D1237" i="5"/>
  <c r="D1236" i="5"/>
  <c r="D122" i="5"/>
  <c r="D1493" i="5"/>
  <c r="D1414" i="5"/>
  <c r="D1408" i="5"/>
  <c r="D121" i="5"/>
  <c r="D1198" i="5"/>
  <c r="D120" i="5"/>
  <c r="D1463" i="5"/>
  <c r="D1135" i="5"/>
  <c r="D119" i="5"/>
  <c r="D118" i="5"/>
  <c r="D117" i="5"/>
  <c r="D116" i="5"/>
  <c r="D115" i="5"/>
  <c r="D114" i="5"/>
  <c r="D1335" i="5"/>
  <c r="D113" i="5"/>
  <c r="D112" i="5"/>
  <c r="D1282" i="5"/>
  <c r="D111" i="5"/>
  <c r="D110" i="5"/>
  <c r="D109" i="5"/>
  <c r="D108" i="5"/>
  <c r="D107" i="5"/>
  <c r="D106" i="5"/>
  <c r="D1184" i="5"/>
  <c r="D105" i="5"/>
  <c r="D104" i="5"/>
  <c r="D1263" i="5"/>
  <c r="D103" i="5"/>
  <c r="D102" i="5"/>
  <c r="D1283" i="5"/>
  <c r="D101" i="5"/>
  <c r="D1438" i="5"/>
  <c r="D100" i="5"/>
  <c r="D1234" i="5"/>
  <c r="D99" i="5"/>
  <c r="D98" i="5"/>
  <c r="D1523" i="5"/>
  <c r="D97" i="5"/>
  <c r="D1146" i="5"/>
  <c r="D96" i="5"/>
  <c r="D95" i="5"/>
  <c r="D94" i="5"/>
  <c r="D93" i="5"/>
  <c r="D92" i="5"/>
  <c r="D91" i="5"/>
  <c r="D90" i="5"/>
  <c r="D89" i="5"/>
  <c r="D88" i="5"/>
  <c r="D1362" i="5"/>
  <c r="D87" i="5"/>
  <c r="D86" i="5"/>
  <c r="D1276" i="5"/>
  <c r="D85" i="5"/>
  <c r="D84" i="5"/>
  <c r="D1289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1389" i="5"/>
  <c r="D69" i="5"/>
  <c r="D68" i="5"/>
  <c r="D67" i="5"/>
  <c r="D66" i="5"/>
  <c r="D1512" i="5"/>
  <c r="D1387" i="5"/>
  <c r="D65" i="5"/>
  <c r="D1280" i="5"/>
  <c r="D64" i="5"/>
  <c r="D1486" i="5"/>
  <c r="D1345" i="5"/>
  <c r="D63" i="5"/>
  <c r="D1375" i="5"/>
  <c r="D62" i="5"/>
  <c r="D1419" i="5"/>
  <c r="D61" i="5"/>
  <c r="D1418" i="5"/>
  <c r="D60" i="5"/>
  <c r="D1081" i="5"/>
  <c r="D59" i="5"/>
  <c r="D58" i="5"/>
  <c r="D1378" i="5"/>
  <c r="D1238" i="5"/>
  <c r="D57" i="5"/>
  <c r="D56" i="5"/>
  <c r="D55" i="5"/>
  <c r="D1127" i="5"/>
  <c r="D54" i="5"/>
  <c r="D53" i="5"/>
  <c r="D52" i="5"/>
  <c r="D1495" i="5"/>
  <c r="D51" i="5"/>
  <c r="D50" i="5"/>
  <c r="D49" i="5"/>
  <c r="D1319" i="5"/>
  <c r="D48" i="5"/>
  <c r="D47" i="5"/>
  <c r="D46" i="5"/>
  <c r="D45" i="5"/>
  <c r="D1347" i="5"/>
  <c r="D1346" i="5"/>
  <c r="D44" i="5"/>
  <c r="D43" i="5"/>
  <c r="D1089" i="5"/>
  <c r="D42" i="5"/>
  <c r="D41" i="5"/>
  <c r="D1539" i="5"/>
  <c r="D40" i="5"/>
  <c r="D1397" i="5"/>
  <c r="D1281" i="5"/>
  <c r="D39" i="5"/>
  <c r="D38" i="5"/>
  <c r="D1514" i="5"/>
  <c r="D37" i="5"/>
  <c r="D1099" i="5"/>
  <c r="D36" i="5"/>
  <c r="D1465" i="5"/>
  <c r="D35" i="5"/>
  <c r="D1446" i="5"/>
  <c r="D34" i="5"/>
  <c r="D1341" i="5"/>
  <c r="D1343" i="5"/>
  <c r="D1212" i="5"/>
  <c r="D1176" i="5"/>
  <c r="D1175" i="5"/>
  <c r="D33" i="5"/>
  <c r="D32" i="5"/>
  <c r="D1307" i="5"/>
  <c r="D1107" i="5"/>
  <c r="D31" i="5"/>
  <c r="D30" i="5"/>
  <c r="D1323" i="5"/>
  <c r="D1203" i="5"/>
  <c r="D29" i="5"/>
  <c r="D1242" i="5"/>
  <c r="D28" i="5"/>
  <c r="D1525" i="5"/>
  <c r="D1466" i="5"/>
  <c r="D27" i="5"/>
  <c r="D1424" i="5"/>
  <c r="D1398" i="5"/>
  <c r="D26" i="5"/>
  <c r="D25" i="5"/>
  <c r="D1462" i="5"/>
  <c r="D1400" i="5"/>
  <c r="D1359" i="5"/>
  <c r="D1224" i="5"/>
  <c r="D1215" i="5"/>
  <c r="D24" i="5"/>
  <c r="D1233" i="5"/>
  <c r="D23" i="5"/>
  <c r="D1291" i="5"/>
  <c r="D22" i="5"/>
  <c r="D1531" i="5"/>
  <c r="D1425" i="5"/>
  <c r="D1314" i="5"/>
  <c r="D1310" i="5"/>
  <c r="D21" i="5"/>
  <c r="D1258" i="5"/>
  <c r="D1257" i="5"/>
  <c r="D1256" i="5"/>
  <c r="D20" i="5"/>
  <c r="D1529" i="5"/>
  <c r="D19" i="5"/>
  <c r="D18" i="5"/>
  <c r="D17" i="5"/>
  <c r="D1515" i="5"/>
  <c r="D1380" i="5"/>
  <c r="D16" i="5"/>
  <c r="D1288" i="5"/>
  <c r="D1278" i="5"/>
  <c r="D15" i="5"/>
  <c r="D1522" i="5"/>
  <c r="D14" i="5"/>
  <c r="D1422" i="5"/>
  <c r="D1423" i="5"/>
  <c r="D13" i="5"/>
  <c r="D1252" i="5"/>
  <c r="D1160" i="5"/>
  <c r="D1161" i="5"/>
  <c r="D1110" i="5"/>
  <c r="D1111" i="5"/>
  <c r="D12" i="5"/>
  <c r="D1193" i="5"/>
  <c r="D11" i="5"/>
  <c r="D1491" i="5"/>
  <c r="D10" i="5"/>
  <c r="D9" i="5"/>
  <c r="D8" i="5"/>
  <c r="D7" i="5"/>
  <c r="D6" i="5"/>
  <c r="D5" i="5"/>
  <c r="D1228" i="5"/>
  <c r="D4" i="5"/>
  <c r="D1187" i="5"/>
  <c r="D1186" i="5"/>
  <c r="D3" i="5"/>
  <c r="D2" i="5"/>
  <c r="D1" i="5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I1" i="4"/>
  <c r="J1" i="4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I296" i="4"/>
  <c r="J296" i="4"/>
  <c r="I297" i="4"/>
  <c r="J297" i="4"/>
  <c r="I298" i="4"/>
  <c r="J298" i="4"/>
  <c r="I299" i="4"/>
  <c r="J299" i="4"/>
  <c r="I300" i="4"/>
  <c r="J300" i="4"/>
  <c r="I301" i="4"/>
  <c r="J301" i="4"/>
  <c r="I302" i="4"/>
  <c r="J302" i="4"/>
  <c r="I303" i="4"/>
  <c r="J303" i="4"/>
  <c r="I304" i="4"/>
  <c r="J304" i="4"/>
  <c r="I305" i="4"/>
  <c r="J305" i="4"/>
  <c r="I306" i="4"/>
  <c r="J306" i="4"/>
  <c r="I307" i="4"/>
  <c r="J307" i="4"/>
  <c r="I308" i="4"/>
  <c r="J308" i="4"/>
  <c r="I309" i="4"/>
  <c r="J309" i="4"/>
  <c r="I310" i="4"/>
  <c r="J310" i="4"/>
  <c r="I311" i="4"/>
  <c r="J311" i="4"/>
  <c r="I312" i="4"/>
  <c r="J312" i="4"/>
  <c r="I313" i="4"/>
  <c r="J313" i="4"/>
  <c r="I314" i="4"/>
  <c r="J314" i="4"/>
  <c r="I315" i="4"/>
  <c r="J315" i="4"/>
  <c r="I316" i="4"/>
  <c r="J316" i="4"/>
  <c r="I317" i="4"/>
  <c r="J317" i="4"/>
  <c r="I318" i="4"/>
  <c r="J318" i="4"/>
  <c r="I319" i="4"/>
  <c r="J319" i="4"/>
  <c r="I320" i="4"/>
  <c r="J320" i="4"/>
  <c r="I321" i="4"/>
  <c r="J321" i="4"/>
  <c r="I322" i="4"/>
  <c r="J322" i="4"/>
  <c r="I323" i="4"/>
  <c r="J323" i="4"/>
  <c r="I324" i="4"/>
  <c r="J324" i="4"/>
  <c r="I325" i="4"/>
  <c r="J325" i="4"/>
  <c r="I326" i="4"/>
  <c r="J326" i="4"/>
  <c r="I327" i="4"/>
  <c r="J327" i="4"/>
  <c r="I328" i="4"/>
  <c r="J328" i="4"/>
  <c r="I329" i="4"/>
  <c r="J329" i="4"/>
  <c r="I330" i="4"/>
  <c r="J330" i="4"/>
  <c r="I331" i="4"/>
  <c r="J331" i="4"/>
  <c r="I332" i="4"/>
  <c r="J332" i="4"/>
  <c r="I333" i="4"/>
  <c r="J333" i="4"/>
  <c r="I334" i="4"/>
  <c r="J334" i="4"/>
  <c r="I335" i="4"/>
  <c r="J335" i="4"/>
  <c r="I336" i="4"/>
  <c r="J336" i="4"/>
  <c r="I337" i="4"/>
  <c r="J337" i="4"/>
  <c r="I338" i="4"/>
  <c r="J338" i="4"/>
  <c r="I339" i="4"/>
  <c r="J339" i="4"/>
  <c r="I340" i="4"/>
  <c r="J340" i="4"/>
  <c r="I341" i="4"/>
  <c r="J341" i="4"/>
  <c r="I342" i="4"/>
  <c r="J342" i="4"/>
  <c r="I343" i="4"/>
  <c r="J343" i="4"/>
  <c r="I344" i="4"/>
  <c r="J344" i="4"/>
  <c r="I345" i="4"/>
  <c r="J345" i="4"/>
  <c r="I346" i="4"/>
  <c r="J346" i="4"/>
  <c r="I347" i="4"/>
  <c r="J347" i="4"/>
  <c r="I348" i="4"/>
  <c r="J348" i="4"/>
  <c r="I349" i="4"/>
  <c r="J349" i="4"/>
  <c r="I350" i="4"/>
  <c r="J350" i="4"/>
  <c r="I351" i="4"/>
  <c r="J351" i="4"/>
  <c r="I352" i="4"/>
  <c r="J352" i="4"/>
  <c r="I353" i="4"/>
  <c r="J353" i="4"/>
  <c r="I354" i="4"/>
  <c r="J354" i="4"/>
  <c r="I355" i="4"/>
  <c r="J355" i="4"/>
  <c r="I356" i="4"/>
  <c r="J356" i="4"/>
  <c r="I357" i="4"/>
  <c r="J357" i="4"/>
  <c r="I358" i="4"/>
  <c r="J358" i="4"/>
  <c r="I359" i="4"/>
  <c r="J359" i="4"/>
  <c r="I360" i="4"/>
  <c r="J360" i="4"/>
  <c r="I361" i="4"/>
  <c r="J361" i="4"/>
  <c r="I362" i="4"/>
  <c r="J362" i="4"/>
  <c r="I363" i="4"/>
  <c r="J363" i="4"/>
  <c r="I364" i="4"/>
  <c r="J364" i="4"/>
  <c r="I365" i="4"/>
  <c r="J365" i="4"/>
  <c r="I366" i="4"/>
  <c r="J366" i="4"/>
  <c r="I367" i="4"/>
  <c r="J367" i="4"/>
  <c r="I368" i="4"/>
  <c r="J368" i="4"/>
  <c r="I369" i="4"/>
  <c r="J369" i="4"/>
  <c r="I370" i="4"/>
  <c r="J370" i="4"/>
  <c r="I371" i="4"/>
  <c r="J371" i="4"/>
  <c r="I372" i="4"/>
  <c r="J372" i="4"/>
  <c r="I373" i="4"/>
  <c r="J373" i="4"/>
  <c r="I374" i="4"/>
  <c r="J374" i="4"/>
  <c r="I375" i="4"/>
  <c r="J375" i="4"/>
  <c r="I376" i="4"/>
  <c r="J376" i="4"/>
  <c r="I377" i="4"/>
  <c r="J377" i="4"/>
  <c r="I378" i="4"/>
  <c r="J378" i="4"/>
  <c r="I379" i="4"/>
  <c r="J379" i="4"/>
  <c r="I380" i="4"/>
  <c r="J380" i="4"/>
  <c r="I381" i="4"/>
  <c r="J381" i="4"/>
  <c r="I382" i="4"/>
  <c r="J382" i="4"/>
  <c r="I383" i="4"/>
  <c r="J383" i="4"/>
  <c r="I384" i="4"/>
  <c r="J384" i="4"/>
  <c r="I385" i="4"/>
  <c r="J385" i="4"/>
  <c r="I386" i="4"/>
  <c r="J386" i="4"/>
  <c r="I387" i="4"/>
  <c r="J387" i="4"/>
  <c r="I388" i="4"/>
  <c r="J388" i="4"/>
  <c r="I389" i="4"/>
  <c r="J389" i="4"/>
  <c r="I390" i="4"/>
  <c r="J390" i="4"/>
  <c r="I391" i="4"/>
  <c r="J391" i="4"/>
  <c r="I392" i="4"/>
  <c r="J392" i="4"/>
  <c r="I393" i="4"/>
  <c r="J393" i="4"/>
  <c r="I394" i="4"/>
  <c r="J394" i="4"/>
  <c r="I395" i="4"/>
  <c r="J395" i="4"/>
  <c r="I396" i="4"/>
  <c r="J396" i="4"/>
  <c r="I397" i="4"/>
  <c r="J397" i="4"/>
  <c r="I398" i="4"/>
  <c r="J398" i="4"/>
  <c r="I399" i="4"/>
  <c r="J399" i="4"/>
  <c r="I400" i="4"/>
  <c r="J400" i="4"/>
  <c r="I401" i="4"/>
  <c r="J401" i="4"/>
  <c r="I402" i="4"/>
  <c r="J402" i="4"/>
  <c r="I403" i="4"/>
  <c r="J403" i="4"/>
  <c r="I404" i="4"/>
  <c r="J404" i="4"/>
  <c r="I405" i="4"/>
  <c r="J405" i="4"/>
  <c r="I406" i="4"/>
  <c r="J406" i="4"/>
  <c r="I407" i="4"/>
  <c r="J407" i="4"/>
  <c r="I408" i="4"/>
  <c r="J408" i="4"/>
  <c r="I409" i="4"/>
  <c r="J409" i="4"/>
  <c r="I410" i="4"/>
  <c r="J410" i="4"/>
  <c r="I411" i="4"/>
  <c r="J411" i="4"/>
  <c r="I412" i="4"/>
  <c r="J412" i="4"/>
  <c r="I413" i="4"/>
  <c r="J413" i="4"/>
  <c r="I414" i="4"/>
  <c r="J414" i="4"/>
  <c r="I415" i="4"/>
  <c r="J415" i="4"/>
  <c r="I416" i="4"/>
  <c r="J416" i="4"/>
  <c r="I417" i="4"/>
  <c r="J417" i="4"/>
  <c r="I418" i="4"/>
  <c r="J418" i="4"/>
  <c r="I419" i="4"/>
  <c r="J419" i="4"/>
  <c r="I420" i="4"/>
  <c r="J420" i="4"/>
  <c r="I421" i="4"/>
  <c r="J421" i="4"/>
  <c r="I422" i="4"/>
  <c r="J422" i="4"/>
  <c r="I423" i="4"/>
  <c r="J423" i="4"/>
  <c r="I424" i="4"/>
  <c r="J424" i="4"/>
  <c r="I425" i="4"/>
  <c r="J425" i="4"/>
  <c r="I426" i="4"/>
  <c r="J426" i="4"/>
  <c r="I427" i="4"/>
  <c r="J427" i="4"/>
  <c r="I428" i="4"/>
  <c r="J428" i="4"/>
  <c r="I429" i="4"/>
  <c r="J429" i="4"/>
  <c r="I430" i="4"/>
  <c r="J430" i="4"/>
  <c r="I431" i="4"/>
  <c r="J431" i="4"/>
  <c r="I432" i="4"/>
  <c r="J432" i="4"/>
  <c r="I433" i="4"/>
  <c r="J433" i="4"/>
  <c r="I434" i="4"/>
  <c r="J434" i="4"/>
  <c r="I435" i="4"/>
  <c r="J435" i="4"/>
  <c r="I436" i="4"/>
  <c r="J436" i="4"/>
  <c r="I437" i="4"/>
  <c r="J437" i="4"/>
  <c r="I438" i="4"/>
  <c r="J438" i="4"/>
  <c r="I439" i="4"/>
  <c r="J439" i="4"/>
  <c r="I440" i="4"/>
  <c r="J440" i="4"/>
  <c r="I441" i="4"/>
  <c r="J441" i="4"/>
  <c r="I442" i="4"/>
  <c r="J442" i="4"/>
  <c r="I443" i="4"/>
  <c r="J443" i="4"/>
  <c r="I444" i="4"/>
  <c r="J444" i="4"/>
  <c r="I445" i="4"/>
  <c r="J445" i="4"/>
  <c r="I446" i="4"/>
  <c r="J446" i="4"/>
  <c r="I447" i="4"/>
  <c r="J447" i="4"/>
  <c r="I448" i="4"/>
  <c r="J448" i="4"/>
  <c r="I449" i="4"/>
  <c r="J449" i="4"/>
  <c r="I450" i="4"/>
  <c r="J450" i="4"/>
  <c r="I451" i="4"/>
  <c r="J451" i="4"/>
  <c r="I452" i="4"/>
  <c r="J452" i="4"/>
  <c r="I453" i="4"/>
  <c r="J453" i="4"/>
  <c r="I454" i="4"/>
  <c r="J454" i="4"/>
  <c r="I455" i="4"/>
  <c r="J455" i="4"/>
  <c r="I456" i="4"/>
  <c r="J456" i="4"/>
  <c r="I457" i="4"/>
  <c r="J457" i="4"/>
  <c r="I458" i="4"/>
  <c r="J458" i="4"/>
  <c r="I459" i="4"/>
  <c r="J459" i="4"/>
  <c r="I460" i="4"/>
  <c r="J460" i="4"/>
  <c r="I461" i="4"/>
  <c r="J461" i="4"/>
  <c r="I462" i="4"/>
  <c r="J462" i="4"/>
  <c r="I463" i="4"/>
  <c r="J463" i="4"/>
  <c r="I464" i="4"/>
  <c r="J464" i="4"/>
  <c r="I465" i="4"/>
  <c r="J465" i="4"/>
  <c r="I466" i="4"/>
  <c r="J466" i="4"/>
  <c r="I467" i="4"/>
  <c r="J467" i="4"/>
  <c r="I468" i="4"/>
  <c r="J468" i="4"/>
  <c r="I469" i="4"/>
  <c r="J469" i="4"/>
  <c r="I470" i="4"/>
  <c r="J470" i="4"/>
  <c r="I471" i="4"/>
  <c r="J471" i="4"/>
  <c r="I472" i="4"/>
  <c r="J472" i="4"/>
  <c r="I473" i="4"/>
  <c r="J473" i="4"/>
  <c r="I474" i="4"/>
  <c r="J474" i="4"/>
  <c r="I475" i="4"/>
  <c r="J475" i="4"/>
  <c r="I476" i="4"/>
  <c r="J476" i="4"/>
  <c r="I477" i="4"/>
  <c r="J477" i="4"/>
  <c r="I478" i="4"/>
  <c r="J478" i="4"/>
  <c r="I479" i="4"/>
  <c r="J479" i="4"/>
  <c r="I480" i="4"/>
  <c r="J480" i="4"/>
  <c r="I481" i="4"/>
  <c r="J481" i="4"/>
  <c r="I482" i="4"/>
  <c r="J482" i="4"/>
  <c r="I483" i="4"/>
  <c r="J483" i="4"/>
  <c r="I484" i="4"/>
  <c r="J484" i="4"/>
  <c r="I485" i="4"/>
  <c r="J485" i="4"/>
  <c r="I486" i="4"/>
  <c r="J486" i="4"/>
  <c r="I487" i="4"/>
  <c r="J487" i="4"/>
  <c r="I488" i="4"/>
  <c r="J488" i="4"/>
  <c r="I489" i="4"/>
  <c r="J489" i="4"/>
  <c r="I490" i="4"/>
  <c r="J490" i="4"/>
  <c r="I491" i="4"/>
  <c r="J491" i="4"/>
  <c r="I492" i="4"/>
  <c r="J492" i="4"/>
  <c r="I493" i="4"/>
  <c r="J493" i="4"/>
  <c r="I494" i="4"/>
  <c r="J494" i="4"/>
  <c r="I495" i="4"/>
  <c r="J495" i="4"/>
  <c r="I496" i="4"/>
  <c r="J496" i="4"/>
  <c r="I497" i="4"/>
  <c r="J497" i="4"/>
  <c r="I498" i="4"/>
  <c r="J498" i="4"/>
  <c r="I499" i="4"/>
  <c r="J499" i="4"/>
  <c r="I500" i="4"/>
  <c r="J500" i="4"/>
  <c r="I501" i="4"/>
  <c r="J501" i="4"/>
  <c r="I502" i="4"/>
  <c r="J502" i="4"/>
  <c r="I503" i="4"/>
  <c r="J503" i="4"/>
  <c r="I504" i="4"/>
  <c r="J504" i="4"/>
  <c r="I505" i="4"/>
  <c r="J505" i="4"/>
  <c r="I506" i="4"/>
  <c r="J506" i="4"/>
  <c r="I507" i="4"/>
  <c r="J507" i="4"/>
  <c r="I508" i="4"/>
  <c r="J508" i="4"/>
  <c r="I509" i="4"/>
  <c r="J509" i="4"/>
  <c r="I510" i="4"/>
  <c r="J510" i="4"/>
  <c r="I511" i="4"/>
  <c r="J511" i="4"/>
  <c r="I512" i="4"/>
  <c r="J512" i="4"/>
  <c r="I513" i="4"/>
  <c r="J513" i="4"/>
  <c r="I514" i="4"/>
  <c r="J514" i="4"/>
  <c r="I515" i="4"/>
  <c r="J515" i="4"/>
  <c r="I516" i="4"/>
  <c r="J516" i="4"/>
  <c r="I517" i="4"/>
  <c r="J517" i="4"/>
  <c r="I518" i="4"/>
  <c r="J518" i="4"/>
  <c r="I519" i="4"/>
  <c r="J519" i="4"/>
  <c r="I520" i="4"/>
  <c r="J520" i="4"/>
  <c r="I521" i="4"/>
  <c r="J521" i="4"/>
  <c r="I522" i="4"/>
  <c r="J522" i="4"/>
  <c r="I523" i="4"/>
  <c r="J523" i="4"/>
  <c r="I524" i="4"/>
  <c r="J524" i="4"/>
  <c r="I525" i="4"/>
  <c r="J525" i="4"/>
  <c r="I526" i="4"/>
  <c r="J526" i="4"/>
  <c r="I527" i="4"/>
  <c r="J527" i="4"/>
  <c r="I528" i="4"/>
  <c r="J528" i="4"/>
  <c r="I529" i="4"/>
  <c r="J529" i="4"/>
  <c r="I530" i="4"/>
  <c r="J530" i="4"/>
  <c r="I531" i="4"/>
  <c r="J531" i="4"/>
  <c r="I532" i="4"/>
  <c r="J532" i="4"/>
  <c r="I533" i="4"/>
  <c r="J533" i="4"/>
  <c r="I534" i="4"/>
  <c r="J534" i="4"/>
  <c r="I535" i="4"/>
  <c r="J535" i="4"/>
  <c r="I536" i="4"/>
  <c r="J536" i="4"/>
  <c r="I537" i="4"/>
  <c r="J537" i="4"/>
  <c r="I538" i="4"/>
  <c r="J538" i="4"/>
  <c r="I539" i="4"/>
  <c r="J539" i="4"/>
  <c r="I540" i="4"/>
  <c r="J540" i="4"/>
  <c r="I541" i="4"/>
  <c r="J541" i="4"/>
  <c r="I542" i="4"/>
  <c r="J542" i="4"/>
  <c r="I543" i="4"/>
  <c r="J543" i="4"/>
  <c r="I544" i="4"/>
  <c r="J544" i="4"/>
  <c r="I545" i="4"/>
  <c r="J545" i="4"/>
  <c r="I546" i="4"/>
  <c r="J546" i="4"/>
  <c r="I547" i="4"/>
  <c r="J547" i="4"/>
  <c r="I548" i="4"/>
  <c r="J548" i="4"/>
  <c r="I549" i="4"/>
  <c r="J549" i="4"/>
  <c r="I550" i="4"/>
  <c r="J550" i="4"/>
  <c r="I551" i="4"/>
  <c r="J551" i="4"/>
  <c r="I552" i="4"/>
  <c r="J552" i="4"/>
  <c r="I553" i="4"/>
  <c r="J553" i="4"/>
  <c r="I554" i="4"/>
  <c r="J554" i="4"/>
  <c r="I555" i="4"/>
  <c r="J555" i="4"/>
  <c r="I556" i="4"/>
  <c r="J556" i="4"/>
  <c r="I557" i="4"/>
  <c r="J557" i="4"/>
  <c r="I558" i="4"/>
  <c r="J558" i="4"/>
  <c r="I559" i="4"/>
  <c r="J559" i="4"/>
  <c r="I560" i="4"/>
  <c r="J560" i="4"/>
  <c r="I561" i="4"/>
  <c r="J561" i="4"/>
  <c r="I562" i="4"/>
  <c r="J562" i="4"/>
  <c r="I563" i="4"/>
  <c r="J563" i="4"/>
  <c r="I564" i="4"/>
  <c r="J564" i="4"/>
  <c r="I565" i="4"/>
  <c r="J565" i="4"/>
  <c r="I566" i="4"/>
  <c r="J566" i="4"/>
  <c r="I567" i="4"/>
  <c r="J567" i="4"/>
  <c r="I568" i="4"/>
  <c r="J568" i="4"/>
  <c r="I569" i="4"/>
  <c r="J569" i="4"/>
  <c r="I570" i="4"/>
  <c r="J570" i="4"/>
  <c r="I571" i="4"/>
  <c r="J571" i="4"/>
  <c r="I572" i="4"/>
  <c r="J572" i="4"/>
  <c r="I573" i="4"/>
  <c r="J573" i="4"/>
  <c r="I574" i="4"/>
  <c r="J574" i="4"/>
  <c r="I575" i="4"/>
  <c r="J575" i="4"/>
  <c r="I576" i="4"/>
  <c r="J576" i="4"/>
  <c r="I577" i="4"/>
  <c r="J577" i="4"/>
  <c r="I578" i="4"/>
  <c r="J578" i="4"/>
  <c r="I579" i="4"/>
  <c r="J579" i="4"/>
  <c r="I580" i="4"/>
  <c r="J580" i="4"/>
  <c r="I581" i="4"/>
  <c r="J581" i="4"/>
  <c r="I582" i="4"/>
  <c r="J582" i="4"/>
  <c r="I583" i="4"/>
  <c r="J583" i="4"/>
  <c r="I584" i="4"/>
  <c r="J584" i="4"/>
  <c r="I585" i="4"/>
  <c r="J585" i="4"/>
  <c r="I586" i="4"/>
  <c r="J586" i="4"/>
  <c r="I587" i="4"/>
  <c r="J587" i="4"/>
  <c r="I588" i="4"/>
  <c r="J588" i="4"/>
  <c r="I589" i="4"/>
  <c r="J589" i="4"/>
  <c r="I590" i="4"/>
  <c r="J590" i="4"/>
  <c r="I591" i="4"/>
  <c r="J591" i="4"/>
  <c r="I592" i="4"/>
  <c r="J592" i="4"/>
  <c r="I593" i="4"/>
  <c r="J593" i="4"/>
  <c r="I594" i="4"/>
  <c r="J594" i="4"/>
  <c r="I595" i="4"/>
  <c r="J595" i="4"/>
  <c r="I596" i="4"/>
  <c r="J596" i="4"/>
  <c r="I597" i="4"/>
  <c r="J597" i="4"/>
  <c r="I598" i="4"/>
  <c r="J598" i="4"/>
  <c r="I599" i="4"/>
  <c r="J599" i="4"/>
  <c r="I600" i="4"/>
  <c r="J600" i="4"/>
  <c r="I601" i="4"/>
  <c r="J601" i="4"/>
  <c r="I602" i="4"/>
  <c r="J602" i="4"/>
  <c r="I603" i="4"/>
  <c r="J603" i="4"/>
  <c r="I604" i="4"/>
  <c r="J604" i="4"/>
  <c r="I605" i="4"/>
  <c r="J605" i="4"/>
  <c r="I606" i="4"/>
  <c r="J606" i="4"/>
  <c r="I607" i="4"/>
  <c r="J607" i="4"/>
  <c r="I608" i="4"/>
  <c r="J608" i="4"/>
  <c r="I609" i="4"/>
  <c r="J609" i="4"/>
  <c r="I610" i="4"/>
  <c r="J610" i="4"/>
  <c r="I611" i="4"/>
  <c r="J611" i="4"/>
  <c r="I612" i="4"/>
  <c r="J612" i="4"/>
  <c r="I613" i="4"/>
  <c r="J613" i="4"/>
  <c r="I614" i="4"/>
  <c r="J614" i="4"/>
  <c r="I615" i="4"/>
  <c r="J615" i="4"/>
  <c r="I616" i="4"/>
  <c r="J616" i="4"/>
  <c r="I617" i="4"/>
  <c r="J617" i="4"/>
  <c r="I618" i="4"/>
  <c r="J618" i="4"/>
  <c r="I619" i="4"/>
  <c r="J619" i="4"/>
  <c r="I620" i="4"/>
  <c r="J620" i="4"/>
  <c r="I621" i="4"/>
  <c r="J621" i="4"/>
  <c r="I622" i="4"/>
  <c r="J622" i="4"/>
  <c r="I623" i="4"/>
  <c r="J623" i="4"/>
  <c r="I624" i="4"/>
  <c r="J624" i="4"/>
  <c r="I625" i="4"/>
  <c r="J625" i="4"/>
  <c r="I626" i="4"/>
  <c r="J626" i="4"/>
  <c r="I627" i="4"/>
  <c r="J627" i="4"/>
  <c r="I628" i="4"/>
  <c r="J628" i="4"/>
  <c r="I629" i="4"/>
  <c r="J629" i="4"/>
  <c r="I630" i="4"/>
  <c r="J630" i="4"/>
  <c r="I631" i="4"/>
  <c r="J631" i="4"/>
  <c r="I632" i="4"/>
  <c r="J632" i="4"/>
  <c r="I633" i="4"/>
  <c r="J633" i="4"/>
  <c r="I634" i="4"/>
  <c r="J634" i="4"/>
  <c r="I635" i="4"/>
  <c r="J635" i="4"/>
  <c r="I636" i="4"/>
  <c r="J636" i="4"/>
  <c r="I637" i="4"/>
  <c r="J637" i="4"/>
  <c r="I638" i="4"/>
  <c r="J638" i="4"/>
  <c r="I639" i="4"/>
  <c r="J639" i="4"/>
  <c r="I640" i="4"/>
  <c r="J640" i="4"/>
  <c r="I641" i="4"/>
  <c r="J641" i="4"/>
  <c r="I642" i="4"/>
  <c r="J642" i="4"/>
  <c r="I643" i="4"/>
  <c r="J643" i="4"/>
  <c r="I644" i="4"/>
  <c r="J644" i="4"/>
  <c r="I645" i="4"/>
  <c r="J645" i="4"/>
  <c r="I646" i="4"/>
  <c r="J646" i="4"/>
  <c r="I647" i="4"/>
  <c r="J647" i="4"/>
  <c r="I648" i="4"/>
  <c r="J648" i="4"/>
  <c r="I649" i="4"/>
  <c r="J649" i="4"/>
  <c r="I650" i="4"/>
  <c r="J650" i="4"/>
  <c r="I651" i="4"/>
  <c r="J651" i="4"/>
  <c r="I652" i="4"/>
  <c r="J652" i="4"/>
  <c r="I653" i="4"/>
  <c r="J653" i="4"/>
  <c r="I654" i="4"/>
  <c r="J654" i="4"/>
  <c r="I655" i="4"/>
  <c r="J655" i="4"/>
  <c r="I656" i="4"/>
  <c r="J656" i="4"/>
  <c r="I657" i="4"/>
  <c r="J657" i="4"/>
  <c r="I658" i="4"/>
  <c r="J658" i="4"/>
  <c r="I659" i="4"/>
  <c r="J659" i="4"/>
  <c r="I660" i="4"/>
  <c r="J660" i="4"/>
  <c r="I661" i="4"/>
  <c r="J661" i="4"/>
  <c r="I662" i="4"/>
  <c r="J662" i="4"/>
  <c r="I663" i="4"/>
  <c r="J663" i="4"/>
  <c r="I664" i="4"/>
  <c r="J664" i="4"/>
  <c r="I665" i="4"/>
  <c r="J665" i="4"/>
  <c r="I666" i="4"/>
  <c r="J666" i="4"/>
  <c r="I667" i="4"/>
  <c r="J667" i="4"/>
  <c r="I668" i="4"/>
  <c r="J668" i="4"/>
  <c r="I669" i="4"/>
  <c r="J669" i="4"/>
  <c r="I670" i="4"/>
  <c r="J670" i="4"/>
  <c r="I671" i="4"/>
  <c r="J671" i="4"/>
  <c r="I672" i="4"/>
  <c r="J672" i="4"/>
  <c r="I673" i="4"/>
  <c r="J673" i="4"/>
  <c r="I674" i="4"/>
  <c r="J674" i="4"/>
  <c r="I675" i="4"/>
  <c r="J675" i="4"/>
  <c r="I676" i="4"/>
  <c r="J676" i="4"/>
  <c r="I677" i="4"/>
  <c r="J677" i="4"/>
  <c r="I678" i="4"/>
  <c r="J678" i="4"/>
  <c r="I679" i="4"/>
  <c r="J679" i="4"/>
  <c r="I680" i="4"/>
  <c r="J680" i="4"/>
  <c r="I681" i="4"/>
  <c r="J681" i="4"/>
  <c r="I682" i="4"/>
  <c r="J682" i="4"/>
  <c r="I683" i="4"/>
  <c r="J683" i="4"/>
  <c r="I684" i="4"/>
  <c r="J684" i="4"/>
  <c r="I685" i="4"/>
  <c r="J685" i="4"/>
  <c r="I686" i="4"/>
  <c r="J686" i="4"/>
  <c r="I687" i="4"/>
  <c r="J687" i="4"/>
  <c r="I688" i="4"/>
  <c r="J688" i="4"/>
  <c r="I689" i="4"/>
  <c r="J689" i="4"/>
  <c r="I690" i="4"/>
  <c r="J690" i="4"/>
  <c r="I691" i="4"/>
  <c r="J691" i="4"/>
  <c r="I692" i="4"/>
  <c r="J692" i="4"/>
  <c r="I693" i="4"/>
  <c r="J693" i="4"/>
  <c r="I694" i="4"/>
  <c r="J694" i="4"/>
  <c r="I695" i="4"/>
  <c r="J695" i="4"/>
  <c r="I696" i="4"/>
  <c r="J696" i="4"/>
  <c r="I697" i="4"/>
  <c r="J697" i="4"/>
  <c r="I698" i="4"/>
  <c r="J698" i="4"/>
  <c r="I699" i="4"/>
  <c r="J699" i="4"/>
  <c r="I700" i="4"/>
  <c r="J700" i="4"/>
  <c r="I701" i="4"/>
  <c r="J701" i="4"/>
  <c r="I702" i="4"/>
  <c r="J702" i="4"/>
  <c r="I703" i="4"/>
  <c r="J703" i="4"/>
  <c r="I704" i="4"/>
  <c r="J704" i="4"/>
  <c r="I705" i="4"/>
  <c r="J705" i="4"/>
  <c r="I706" i="4"/>
  <c r="J706" i="4"/>
  <c r="I707" i="4"/>
  <c r="J707" i="4"/>
  <c r="I708" i="4"/>
  <c r="J708" i="4"/>
  <c r="I709" i="4"/>
  <c r="J709" i="4"/>
  <c r="I710" i="4"/>
  <c r="J710" i="4"/>
  <c r="I711" i="4"/>
  <c r="J711" i="4"/>
  <c r="I712" i="4"/>
  <c r="J712" i="4"/>
  <c r="I713" i="4"/>
  <c r="J713" i="4"/>
  <c r="I714" i="4"/>
  <c r="J714" i="4"/>
  <c r="I715" i="4"/>
  <c r="J715" i="4"/>
  <c r="I716" i="4"/>
  <c r="J716" i="4"/>
  <c r="I717" i="4"/>
  <c r="J717" i="4"/>
  <c r="I718" i="4"/>
  <c r="J718" i="4"/>
  <c r="I719" i="4"/>
  <c r="J719" i="4"/>
  <c r="I720" i="4"/>
  <c r="J720" i="4"/>
  <c r="I721" i="4"/>
  <c r="J721" i="4"/>
  <c r="I722" i="4"/>
  <c r="J722" i="4"/>
  <c r="I723" i="4"/>
  <c r="J723" i="4"/>
  <c r="I724" i="4"/>
  <c r="J724" i="4"/>
  <c r="I725" i="4"/>
  <c r="J725" i="4"/>
  <c r="I726" i="4"/>
  <c r="J726" i="4"/>
  <c r="I727" i="4"/>
  <c r="J727" i="4"/>
  <c r="I728" i="4"/>
  <c r="J728" i="4"/>
  <c r="I729" i="4"/>
  <c r="J729" i="4"/>
  <c r="I730" i="4"/>
  <c r="J730" i="4"/>
  <c r="I731" i="4"/>
  <c r="J731" i="4"/>
  <c r="I732" i="4"/>
  <c r="J732" i="4"/>
  <c r="I733" i="4"/>
  <c r="J733" i="4"/>
  <c r="I734" i="4"/>
  <c r="J734" i="4"/>
  <c r="I735" i="4"/>
  <c r="J735" i="4"/>
  <c r="I736" i="4"/>
  <c r="J736" i="4"/>
  <c r="I737" i="4"/>
  <c r="J737" i="4"/>
  <c r="I738" i="4"/>
  <c r="J738" i="4"/>
  <c r="I739" i="4"/>
  <c r="J739" i="4"/>
  <c r="I740" i="4"/>
  <c r="J740" i="4"/>
  <c r="I741" i="4"/>
  <c r="J741" i="4"/>
  <c r="I742" i="4"/>
  <c r="J742" i="4"/>
  <c r="I743" i="4"/>
  <c r="J743" i="4"/>
  <c r="I744" i="4"/>
  <c r="J744" i="4"/>
  <c r="I745" i="4"/>
  <c r="J745" i="4"/>
  <c r="I746" i="4"/>
  <c r="J746" i="4"/>
  <c r="I747" i="4"/>
  <c r="J747" i="4"/>
  <c r="I748" i="4"/>
  <c r="J748" i="4"/>
  <c r="I749" i="4"/>
  <c r="J749" i="4"/>
  <c r="I750" i="4"/>
  <c r="J750" i="4"/>
  <c r="I751" i="4"/>
  <c r="J751" i="4"/>
  <c r="I752" i="4"/>
  <c r="J752" i="4"/>
  <c r="I753" i="4"/>
  <c r="J753" i="4"/>
  <c r="I754" i="4"/>
  <c r="J754" i="4"/>
  <c r="I755" i="4"/>
  <c r="J755" i="4"/>
  <c r="I756" i="4"/>
  <c r="J756" i="4"/>
  <c r="I757" i="4"/>
  <c r="J757" i="4"/>
  <c r="I758" i="4"/>
  <c r="J758" i="4"/>
  <c r="I759" i="4"/>
  <c r="J759" i="4"/>
  <c r="I760" i="4"/>
  <c r="J760" i="4"/>
  <c r="I761" i="4"/>
  <c r="J761" i="4"/>
  <c r="I762" i="4"/>
  <c r="J762" i="4"/>
  <c r="I763" i="4"/>
  <c r="J763" i="4"/>
  <c r="I764" i="4"/>
  <c r="J764" i="4"/>
  <c r="I765" i="4"/>
  <c r="J765" i="4"/>
  <c r="I766" i="4"/>
  <c r="J766" i="4"/>
  <c r="I767" i="4"/>
  <c r="J767" i="4"/>
  <c r="I768" i="4"/>
  <c r="J768" i="4"/>
  <c r="I769" i="4"/>
  <c r="J769" i="4"/>
  <c r="I770" i="4"/>
  <c r="J770" i="4"/>
  <c r="I771" i="4"/>
  <c r="J771" i="4"/>
  <c r="I772" i="4"/>
  <c r="J772" i="4"/>
  <c r="I773" i="4"/>
  <c r="J773" i="4"/>
  <c r="I774" i="4"/>
  <c r="J774" i="4"/>
  <c r="I775" i="4"/>
  <c r="J775" i="4"/>
  <c r="I776" i="4"/>
  <c r="J776" i="4"/>
  <c r="I777" i="4"/>
  <c r="J777" i="4"/>
  <c r="I778" i="4"/>
  <c r="J778" i="4"/>
  <c r="I779" i="4"/>
  <c r="J779" i="4"/>
  <c r="I780" i="4"/>
  <c r="J780" i="4"/>
  <c r="I781" i="4"/>
  <c r="J781" i="4"/>
  <c r="I782" i="4"/>
  <c r="J782" i="4"/>
  <c r="I783" i="4"/>
  <c r="J783" i="4"/>
  <c r="I784" i="4"/>
  <c r="J784" i="4"/>
  <c r="I785" i="4"/>
  <c r="J785" i="4"/>
  <c r="I786" i="4"/>
  <c r="J786" i="4"/>
  <c r="I787" i="4"/>
  <c r="J787" i="4"/>
  <c r="I788" i="4"/>
  <c r="J788" i="4"/>
  <c r="I789" i="4"/>
  <c r="J789" i="4"/>
  <c r="I790" i="4"/>
  <c r="J790" i="4"/>
  <c r="I791" i="4"/>
  <c r="J791" i="4"/>
  <c r="I792" i="4"/>
  <c r="J792" i="4"/>
  <c r="I793" i="4"/>
  <c r="J793" i="4"/>
  <c r="I794" i="4"/>
  <c r="J794" i="4"/>
  <c r="I795" i="4"/>
  <c r="J795" i="4"/>
  <c r="I796" i="4"/>
  <c r="J796" i="4"/>
  <c r="I797" i="4"/>
  <c r="J797" i="4"/>
  <c r="I798" i="4"/>
  <c r="J798" i="4"/>
  <c r="I799" i="4"/>
  <c r="J799" i="4"/>
  <c r="I800" i="4"/>
  <c r="J800" i="4"/>
  <c r="I801" i="4"/>
  <c r="J801" i="4"/>
  <c r="I802" i="4"/>
  <c r="J802" i="4"/>
  <c r="I803" i="4"/>
  <c r="J803" i="4"/>
  <c r="I804" i="4"/>
  <c r="J804" i="4"/>
  <c r="I805" i="4"/>
  <c r="J805" i="4"/>
  <c r="I806" i="4"/>
  <c r="J806" i="4"/>
  <c r="I807" i="4"/>
  <c r="J807" i="4"/>
  <c r="I808" i="4"/>
  <c r="J808" i="4"/>
  <c r="I809" i="4"/>
  <c r="J809" i="4"/>
  <c r="I810" i="4"/>
  <c r="J810" i="4"/>
  <c r="I811" i="4"/>
  <c r="J811" i="4"/>
  <c r="I812" i="4"/>
  <c r="J812" i="4"/>
  <c r="I813" i="4"/>
  <c r="J813" i="4"/>
  <c r="I814" i="4"/>
  <c r="J814" i="4"/>
  <c r="I815" i="4"/>
  <c r="J815" i="4"/>
  <c r="I816" i="4"/>
  <c r="J816" i="4"/>
  <c r="I817" i="4"/>
  <c r="J817" i="4"/>
  <c r="I818" i="4"/>
  <c r="J818" i="4"/>
  <c r="I819" i="4"/>
  <c r="J819" i="4"/>
  <c r="I820" i="4"/>
  <c r="J820" i="4"/>
  <c r="I821" i="4"/>
  <c r="J821" i="4"/>
  <c r="I822" i="4"/>
  <c r="J822" i="4"/>
  <c r="I823" i="4"/>
  <c r="J823" i="4"/>
  <c r="I824" i="4"/>
  <c r="J824" i="4"/>
  <c r="I825" i="4"/>
  <c r="J825" i="4"/>
  <c r="I826" i="4"/>
  <c r="J826" i="4"/>
  <c r="I827" i="4"/>
  <c r="J827" i="4"/>
  <c r="I828" i="4"/>
  <c r="J828" i="4"/>
  <c r="I829" i="4"/>
  <c r="J829" i="4"/>
  <c r="I830" i="4"/>
  <c r="J830" i="4"/>
  <c r="I831" i="4"/>
  <c r="J831" i="4"/>
  <c r="I832" i="4"/>
  <c r="J832" i="4"/>
  <c r="I833" i="4"/>
  <c r="J833" i="4"/>
  <c r="I834" i="4"/>
  <c r="J834" i="4"/>
  <c r="I835" i="4"/>
  <c r="J835" i="4"/>
  <c r="I836" i="4"/>
  <c r="J836" i="4"/>
  <c r="I837" i="4"/>
  <c r="J837" i="4"/>
  <c r="I838" i="4"/>
  <c r="J838" i="4"/>
  <c r="I839" i="4"/>
  <c r="J839" i="4"/>
  <c r="I840" i="4"/>
  <c r="J840" i="4"/>
  <c r="I841" i="4"/>
  <c r="J841" i="4"/>
  <c r="I842" i="4"/>
  <c r="J842" i="4"/>
  <c r="I843" i="4"/>
  <c r="J843" i="4"/>
  <c r="I844" i="4"/>
  <c r="J844" i="4"/>
  <c r="I845" i="4"/>
  <c r="J845" i="4"/>
  <c r="I846" i="4"/>
  <c r="J846" i="4"/>
  <c r="I847" i="4"/>
  <c r="J847" i="4"/>
  <c r="I848" i="4"/>
  <c r="J848" i="4"/>
  <c r="I849" i="4"/>
  <c r="J849" i="4"/>
  <c r="I850" i="4"/>
  <c r="J850" i="4"/>
  <c r="I851" i="4"/>
  <c r="J851" i="4"/>
  <c r="I852" i="4"/>
  <c r="J852" i="4"/>
  <c r="I853" i="4"/>
  <c r="J853" i="4"/>
  <c r="I854" i="4"/>
  <c r="J854" i="4"/>
  <c r="I855" i="4"/>
  <c r="J855" i="4"/>
  <c r="I856" i="4"/>
  <c r="J856" i="4"/>
  <c r="I857" i="4"/>
  <c r="J857" i="4"/>
  <c r="I858" i="4"/>
  <c r="J858" i="4"/>
  <c r="I859" i="4"/>
  <c r="J859" i="4"/>
  <c r="I860" i="4"/>
  <c r="J860" i="4"/>
  <c r="I861" i="4"/>
  <c r="J861" i="4"/>
  <c r="I862" i="4"/>
  <c r="J862" i="4"/>
  <c r="I863" i="4"/>
  <c r="J863" i="4"/>
  <c r="I864" i="4"/>
  <c r="J864" i="4"/>
  <c r="I865" i="4"/>
  <c r="J865" i="4"/>
  <c r="I866" i="4"/>
  <c r="J866" i="4"/>
  <c r="I867" i="4"/>
  <c r="J867" i="4"/>
  <c r="I868" i="4"/>
  <c r="J868" i="4"/>
  <c r="I869" i="4"/>
  <c r="J869" i="4"/>
  <c r="I870" i="4"/>
  <c r="J870" i="4"/>
  <c r="I871" i="4"/>
  <c r="J871" i="4"/>
  <c r="I872" i="4"/>
  <c r="J872" i="4"/>
  <c r="I873" i="4"/>
  <c r="J873" i="4"/>
  <c r="I874" i="4"/>
  <c r="J874" i="4"/>
  <c r="I875" i="4"/>
  <c r="J875" i="4"/>
  <c r="I876" i="4"/>
  <c r="J876" i="4"/>
  <c r="I877" i="4"/>
  <c r="J877" i="4"/>
  <c r="I878" i="4"/>
  <c r="J878" i="4"/>
  <c r="I879" i="4"/>
  <c r="J879" i="4"/>
  <c r="I880" i="4"/>
  <c r="J880" i="4"/>
  <c r="I881" i="4"/>
  <c r="J881" i="4"/>
  <c r="I882" i="4"/>
  <c r="J882" i="4"/>
  <c r="I883" i="4"/>
  <c r="J883" i="4"/>
  <c r="I884" i="4"/>
  <c r="J884" i="4"/>
  <c r="I885" i="4"/>
  <c r="J885" i="4"/>
  <c r="I886" i="4"/>
  <c r="J886" i="4"/>
  <c r="I887" i="4"/>
  <c r="J887" i="4"/>
  <c r="I888" i="4"/>
  <c r="J888" i="4"/>
  <c r="I889" i="4"/>
  <c r="J889" i="4"/>
  <c r="I890" i="4"/>
  <c r="J890" i="4"/>
  <c r="I891" i="4"/>
  <c r="J891" i="4"/>
  <c r="I892" i="4"/>
  <c r="J892" i="4"/>
  <c r="I893" i="4"/>
  <c r="J893" i="4"/>
  <c r="I894" i="4"/>
  <c r="J894" i="4"/>
  <c r="I895" i="4"/>
  <c r="J895" i="4"/>
  <c r="I896" i="4"/>
  <c r="J896" i="4"/>
  <c r="I897" i="4"/>
  <c r="J897" i="4"/>
  <c r="I898" i="4"/>
  <c r="J898" i="4"/>
  <c r="I899" i="4"/>
  <c r="J899" i="4"/>
  <c r="I900" i="4"/>
  <c r="J900" i="4"/>
  <c r="I901" i="4"/>
  <c r="J901" i="4"/>
  <c r="I902" i="4"/>
  <c r="J902" i="4"/>
  <c r="I903" i="4"/>
  <c r="J903" i="4"/>
  <c r="I904" i="4"/>
  <c r="J904" i="4"/>
  <c r="I905" i="4"/>
  <c r="J905" i="4"/>
  <c r="I906" i="4"/>
  <c r="J906" i="4"/>
  <c r="I907" i="4"/>
  <c r="J907" i="4"/>
  <c r="I908" i="4"/>
  <c r="J908" i="4"/>
  <c r="I909" i="4"/>
  <c r="J909" i="4"/>
  <c r="I910" i="4"/>
  <c r="J910" i="4"/>
  <c r="I911" i="4"/>
  <c r="J911" i="4"/>
  <c r="I912" i="4"/>
  <c r="J912" i="4"/>
  <c r="I913" i="4"/>
  <c r="J913" i="4"/>
  <c r="I914" i="4"/>
  <c r="J914" i="4"/>
  <c r="I915" i="4"/>
  <c r="J915" i="4"/>
  <c r="I916" i="4"/>
  <c r="J916" i="4"/>
  <c r="I917" i="4"/>
  <c r="J917" i="4"/>
  <c r="I918" i="4"/>
  <c r="J918" i="4"/>
  <c r="I919" i="4"/>
  <c r="J919" i="4"/>
  <c r="I920" i="4"/>
  <c r="J920" i="4"/>
  <c r="I921" i="4"/>
  <c r="J921" i="4"/>
  <c r="I922" i="4"/>
  <c r="J922" i="4"/>
  <c r="I923" i="4"/>
  <c r="J923" i="4"/>
  <c r="I924" i="4"/>
  <c r="J924" i="4"/>
  <c r="I925" i="4"/>
  <c r="J925" i="4"/>
  <c r="I926" i="4"/>
  <c r="J926" i="4"/>
  <c r="I927" i="4"/>
  <c r="J927" i="4"/>
  <c r="I928" i="4"/>
  <c r="J928" i="4"/>
  <c r="I929" i="4"/>
  <c r="J929" i="4"/>
  <c r="I930" i="4"/>
  <c r="J930" i="4"/>
  <c r="I931" i="4"/>
  <c r="J931" i="4"/>
  <c r="I932" i="4"/>
  <c r="J932" i="4"/>
  <c r="I933" i="4"/>
  <c r="J933" i="4"/>
  <c r="I934" i="4"/>
  <c r="J934" i="4"/>
  <c r="I935" i="4"/>
  <c r="J935" i="4"/>
  <c r="I936" i="4"/>
  <c r="J936" i="4"/>
  <c r="I937" i="4"/>
  <c r="J937" i="4"/>
  <c r="I938" i="4"/>
  <c r="J938" i="4"/>
  <c r="I939" i="4"/>
  <c r="J939" i="4"/>
  <c r="I940" i="4"/>
  <c r="J940" i="4"/>
  <c r="I941" i="4"/>
  <c r="J941" i="4"/>
  <c r="I942" i="4"/>
  <c r="J942" i="4"/>
  <c r="I943" i="4"/>
  <c r="J943" i="4"/>
  <c r="I944" i="4"/>
  <c r="J944" i="4"/>
  <c r="I945" i="4"/>
  <c r="J945" i="4"/>
  <c r="I946" i="4"/>
  <c r="J946" i="4"/>
  <c r="I947" i="4"/>
  <c r="J947" i="4"/>
  <c r="I948" i="4"/>
  <c r="J948" i="4"/>
  <c r="I949" i="4"/>
  <c r="J949" i="4"/>
  <c r="I950" i="4"/>
  <c r="J950" i="4"/>
  <c r="I951" i="4"/>
  <c r="J951" i="4"/>
  <c r="I952" i="4"/>
  <c r="J952" i="4"/>
  <c r="I953" i="4"/>
  <c r="J953" i="4"/>
  <c r="I954" i="4"/>
  <c r="J954" i="4"/>
  <c r="I955" i="4"/>
  <c r="J955" i="4"/>
  <c r="I956" i="4"/>
  <c r="J956" i="4"/>
  <c r="I957" i="4"/>
  <c r="J957" i="4"/>
  <c r="I958" i="4"/>
  <c r="J958" i="4"/>
  <c r="I959" i="4"/>
  <c r="J959" i="4"/>
  <c r="I960" i="4"/>
  <c r="J960" i="4"/>
  <c r="I961" i="4"/>
  <c r="J961" i="4"/>
  <c r="I962" i="4"/>
  <c r="J962" i="4"/>
  <c r="I963" i="4"/>
  <c r="J963" i="4"/>
  <c r="I964" i="4"/>
  <c r="J964" i="4"/>
  <c r="I965" i="4"/>
  <c r="J965" i="4"/>
  <c r="I966" i="4"/>
  <c r="J966" i="4"/>
  <c r="I967" i="4"/>
  <c r="J967" i="4"/>
  <c r="I968" i="4"/>
  <c r="J968" i="4"/>
  <c r="I969" i="4"/>
  <c r="J969" i="4"/>
  <c r="I970" i="4"/>
  <c r="J970" i="4"/>
  <c r="I971" i="4"/>
  <c r="J971" i="4"/>
  <c r="I972" i="4"/>
  <c r="J972" i="4"/>
  <c r="I973" i="4"/>
  <c r="J973" i="4"/>
  <c r="I974" i="4"/>
  <c r="J974" i="4"/>
  <c r="I975" i="4"/>
  <c r="J975" i="4"/>
  <c r="I976" i="4"/>
  <c r="J976" i="4"/>
  <c r="I977" i="4"/>
  <c r="J977" i="4"/>
  <c r="I978" i="4"/>
  <c r="J978" i="4"/>
  <c r="I979" i="4"/>
  <c r="J979" i="4"/>
  <c r="I980" i="4"/>
  <c r="J980" i="4"/>
  <c r="I981" i="4"/>
  <c r="J981" i="4"/>
  <c r="I982" i="4"/>
  <c r="J982" i="4"/>
  <c r="I983" i="4"/>
  <c r="J983" i="4"/>
  <c r="I984" i="4"/>
  <c r="J984" i="4"/>
  <c r="I985" i="4"/>
  <c r="J985" i="4"/>
  <c r="I986" i="4"/>
  <c r="J986" i="4"/>
  <c r="I987" i="4"/>
  <c r="J987" i="4"/>
  <c r="I988" i="4"/>
  <c r="J988" i="4"/>
  <c r="I989" i="4"/>
  <c r="J989" i="4"/>
  <c r="I990" i="4"/>
  <c r="J990" i="4"/>
  <c r="I991" i="4"/>
  <c r="J991" i="4"/>
  <c r="I992" i="4"/>
  <c r="J992" i="4"/>
  <c r="I993" i="4"/>
  <c r="J993" i="4"/>
  <c r="I994" i="4"/>
  <c r="J994" i="4"/>
  <c r="I995" i="4"/>
  <c r="J995" i="4"/>
  <c r="I996" i="4"/>
  <c r="J996" i="4"/>
  <c r="I997" i="4"/>
  <c r="J997" i="4"/>
  <c r="I998" i="4"/>
  <c r="J998" i="4"/>
  <c r="I999" i="4"/>
  <c r="J999" i="4"/>
  <c r="I1000" i="4"/>
  <c r="J1000" i="4"/>
  <c r="I1001" i="4"/>
  <c r="J1001" i="4"/>
  <c r="I1002" i="4"/>
  <c r="J1002" i="4"/>
  <c r="I1003" i="4"/>
  <c r="J1003" i="4"/>
  <c r="I1004" i="4"/>
  <c r="J1004" i="4"/>
  <c r="I1005" i="4"/>
  <c r="J1005" i="4"/>
  <c r="I1006" i="4"/>
  <c r="J1006" i="4"/>
  <c r="I1007" i="4"/>
  <c r="J1007" i="4"/>
  <c r="I1008" i="4"/>
  <c r="J1008" i="4"/>
  <c r="I1009" i="4"/>
  <c r="J1009" i="4"/>
  <c r="I1010" i="4"/>
  <c r="J1010" i="4"/>
  <c r="I1011" i="4"/>
  <c r="J1011" i="4"/>
  <c r="I1012" i="4"/>
  <c r="J1012" i="4"/>
  <c r="I1013" i="4"/>
  <c r="J1013" i="4"/>
  <c r="I1014" i="4"/>
  <c r="J1014" i="4"/>
  <c r="I1015" i="4"/>
  <c r="J1015" i="4"/>
  <c r="I1016" i="4"/>
  <c r="J1016" i="4"/>
  <c r="I1017" i="4"/>
  <c r="J1017" i="4"/>
  <c r="I1018" i="4"/>
  <c r="J1018" i="4"/>
  <c r="I1019" i="4"/>
  <c r="J1019" i="4"/>
  <c r="I1020" i="4"/>
  <c r="J1020" i="4"/>
  <c r="I1021" i="4"/>
  <c r="J1021" i="4"/>
  <c r="I1022" i="4"/>
  <c r="J1022" i="4"/>
  <c r="I1023" i="4"/>
  <c r="J1023" i="4"/>
  <c r="I1024" i="4"/>
  <c r="J1024" i="4"/>
  <c r="I1025" i="4"/>
  <c r="J1025" i="4"/>
  <c r="I1026" i="4"/>
  <c r="J1026" i="4"/>
  <c r="I1027" i="4"/>
  <c r="J1027" i="4"/>
  <c r="I1028" i="4"/>
  <c r="J1028" i="4"/>
  <c r="I1029" i="4"/>
  <c r="J1029" i="4"/>
  <c r="I1030" i="4"/>
  <c r="J1030" i="4"/>
  <c r="I1031" i="4"/>
  <c r="J1031" i="4"/>
  <c r="I1032" i="4"/>
  <c r="J1032" i="4"/>
  <c r="I1033" i="4"/>
  <c r="J1033" i="4"/>
  <c r="I1034" i="4"/>
  <c r="J1034" i="4"/>
  <c r="I1035" i="4"/>
  <c r="J1035" i="4"/>
  <c r="I1036" i="4"/>
  <c r="J1036" i="4"/>
  <c r="I1037" i="4"/>
  <c r="J1037" i="4"/>
  <c r="I1038" i="4"/>
  <c r="J1038" i="4"/>
  <c r="I1039" i="4"/>
  <c r="J1039" i="4"/>
  <c r="I1040" i="4"/>
  <c r="J1040" i="4"/>
  <c r="I1041" i="4"/>
  <c r="J1041" i="4"/>
  <c r="I1042" i="4"/>
  <c r="J1042" i="4"/>
  <c r="I1043" i="4"/>
  <c r="J1043" i="4"/>
  <c r="I1044" i="4"/>
  <c r="J1044" i="4"/>
  <c r="I1045" i="4"/>
  <c r="J1045" i="4"/>
  <c r="I1046" i="4"/>
  <c r="J1046" i="4"/>
  <c r="I1047" i="4"/>
  <c r="J1047" i="4"/>
  <c r="I1048" i="4"/>
  <c r="J1048" i="4"/>
  <c r="I1049" i="4"/>
  <c r="J1049" i="4"/>
  <c r="I1050" i="4"/>
  <c r="J1050" i="4"/>
  <c r="I1051" i="4"/>
  <c r="J1051" i="4"/>
  <c r="I1052" i="4"/>
  <c r="J1052" i="4"/>
  <c r="I1053" i="4"/>
  <c r="J1053" i="4"/>
  <c r="I1054" i="4"/>
  <c r="J1054" i="4"/>
  <c r="I1055" i="4"/>
  <c r="J1055" i="4"/>
  <c r="I1056" i="4"/>
  <c r="J1056" i="4"/>
  <c r="I1057" i="4"/>
  <c r="J1057" i="4"/>
  <c r="I1058" i="4"/>
  <c r="J1058" i="4"/>
  <c r="I1059" i="4"/>
  <c r="J1059" i="4"/>
  <c r="I1060" i="4"/>
  <c r="J1060" i="4"/>
  <c r="I1061" i="4"/>
  <c r="J1061" i="4"/>
  <c r="I1062" i="4"/>
  <c r="J1062" i="4"/>
  <c r="I1063" i="4"/>
  <c r="J1063" i="4"/>
  <c r="I1064" i="4"/>
  <c r="J1064" i="4"/>
  <c r="I1065" i="4"/>
  <c r="J1065" i="4"/>
  <c r="I1066" i="4"/>
  <c r="J1066" i="4"/>
  <c r="I1067" i="4"/>
  <c r="J1067" i="4"/>
  <c r="I1068" i="4"/>
  <c r="J1068" i="4"/>
  <c r="I1069" i="4"/>
  <c r="J1069" i="4"/>
  <c r="I1070" i="4"/>
  <c r="J1070" i="4"/>
  <c r="I1071" i="4"/>
  <c r="J1071" i="4"/>
</calcChain>
</file>

<file path=xl/sharedStrings.xml><?xml version="1.0" encoding="utf-8"?>
<sst xmlns="http://schemas.openxmlformats.org/spreadsheetml/2006/main" count="15717" uniqueCount="3080">
  <si>
    <t>A1</t>
  </si>
  <si>
    <t>A2</t>
  </si>
  <si>
    <t>A3</t>
  </si>
  <si>
    <t>Hms</t>
  </si>
  <si>
    <t>Hmsi</t>
  </si>
  <si>
    <t>A4</t>
  </si>
  <si>
    <t>imn</t>
  </si>
  <si>
    <t>A5</t>
  </si>
  <si>
    <t>A5A</t>
  </si>
  <si>
    <t>A6</t>
  </si>
  <si>
    <t>A6A</t>
  </si>
  <si>
    <t>A6B</t>
  </si>
  <si>
    <t>A7</t>
  </si>
  <si>
    <t>wrd</t>
  </si>
  <si>
    <t>A8</t>
  </si>
  <si>
    <t>hnw</t>
  </si>
  <si>
    <t>A9</t>
  </si>
  <si>
    <t>ATp</t>
  </si>
  <si>
    <t>Atp</t>
  </si>
  <si>
    <t>fAi</t>
  </si>
  <si>
    <t>fA</t>
  </si>
  <si>
    <t>kAt</t>
  </si>
  <si>
    <t>A10</t>
  </si>
  <si>
    <t>sqdw</t>
  </si>
  <si>
    <t>sqd</t>
  </si>
  <si>
    <t>A11</t>
  </si>
  <si>
    <t>xnms</t>
  </si>
  <si>
    <t>A12</t>
  </si>
  <si>
    <t>mnfyt</t>
  </si>
  <si>
    <t>mSa</t>
  </si>
  <si>
    <t>A13</t>
  </si>
  <si>
    <t>sbi</t>
  </si>
  <si>
    <t>xfty</t>
  </si>
  <si>
    <t>A14</t>
  </si>
  <si>
    <t>A14A</t>
  </si>
  <si>
    <t>A15</t>
  </si>
  <si>
    <t>xr</t>
  </si>
  <si>
    <t>A16</t>
  </si>
  <si>
    <t>ks</t>
  </si>
  <si>
    <t>ksi</t>
  </si>
  <si>
    <t>ksw</t>
  </si>
  <si>
    <t>A17</t>
  </si>
  <si>
    <t>nmH</t>
  </si>
  <si>
    <t>nni</t>
  </si>
  <si>
    <t>Sri</t>
  </si>
  <si>
    <t>Xrd</t>
  </si>
  <si>
    <t>A17A</t>
  </si>
  <si>
    <t>msw</t>
  </si>
  <si>
    <t>A18</t>
  </si>
  <si>
    <t>inp</t>
  </si>
  <si>
    <t>A19</t>
  </si>
  <si>
    <t>iAw</t>
  </si>
  <si>
    <t>ikw</t>
  </si>
  <si>
    <t>rhn</t>
  </si>
  <si>
    <t>smsw</t>
  </si>
  <si>
    <t>tni</t>
  </si>
  <si>
    <t>A20</t>
  </si>
  <si>
    <t>A21</t>
  </si>
  <si>
    <t>smr</t>
  </si>
  <si>
    <t>sr</t>
  </si>
  <si>
    <t>A22</t>
  </si>
  <si>
    <t>twt</t>
  </si>
  <si>
    <t>Xnti</t>
  </si>
  <si>
    <t>A23</t>
  </si>
  <si>
    <t>ity</t>
  </si>
  <si>
    <t>A24</t>
  </si>
  <si>
    <t>Hwi</t>
  </si>
  <si>
    <t>nxt</t>
  </si>
  <si>
    <t>A25</t>
  </si>
  <si>
    <t>A26</t>
  </si>
  <si>
    <t>aS</t>
  </si>
  <si>
    <t>nis</t>
  </si>
  <si>
    <t>A27</t>
  </si>
  <si>
    <t>A28</t>
  </si>
  <si>
    <t>Hai</t>
  </si>
  <si>
    <t>HAi</t>
  </si>
  <si>
    <t>iAs</t>
  </si>
  <si>
    <t>qAi</t>
  </si>
  <si>
    <t>qA</t>
  </si>
  <si>
    <t>A29</t>
  </si>
  <si>
    <t>sxr</t>
  </si>
  <si>
    <t>A30</t>
  </si>
  <si>
    <t>twA</t>
  </si>
  <si>
    <t>A31</t>
  </si>
  <si>
    <t>anw</t>
  </si>
  <si>
    <t>A32</t>
  </si>
  <si>
    <t>xbi</t>
  </si>
  <si>
    <t>A32A</t>
  </si>
  <si>
    <t>A33</t>
  </si>
  <si>
    <t>mniw</t>
  </si>
  <si>
    <t>SmAw</t>
  </si>
  <si>
    <t>A34</t>
  </si>
  <si>
    <t>xwsi</t>
  </si>
  <si>
    <t>A35</t>
  </si>
  <si>
    <t>A36</t>
  </si>
  <si>
    <t>afti</t>
  </si>
  <si>
    <t>A37</t>
  </si>
  <si>
    <t>A38</t>
  </si>
  <si>
    <t>qis</t>
  </si>
  <si>
    <t>qiz</t>
  </si>
  <si>
    <t>A39</t>
  </si>
  <si>
    <t>A40</t>
  </si>
  <si>
    <t>A40A</t>
  </si>
  <si>
    <t>A41</t>
  </si>
  <si>
    <t>nsw</t>
  </si>
  <si>
    <t>A42</t>
  </si>
  <si>
    <t>A42A</t>
  </si>
  <si>
    <t>A43</t>
  </si>
  <si>
    <t>wsir</t>
  </si>
  <si>
    <t>A43A</t>
  </si>
  <si>
    <t>A44</t>
  </si>
  <si>
    <t>A45</t>
  </si>
  <si>
    <t>bity</t>
  </si>
  <si>
    <t>A45A</t>
  </si>
  <si>
    <t>A46</t>
  </si>
  <si>
    <t>A47</t>
  </si>
  <si>
    <t>iry</t>
  </si>
  <si>
    <t>sAw</t>
  </si>
  <si>
    <t>A48</t>
  </si>
  <si>
    <t>A49</t>
  </si>
  <si>
    <t>aAmw</t>
  </si>
  <si>
    <t>A50</t>
  </si>
  <si>
    <t>Sps</t>
  </si>
  <si>
    <t>A51</t>
  </si>
  <si>
    <t>Spsi</t>
  </si>
  <si>
    <t>A52</t>
  </si>
  <si>
    <t>saH</t>
  </si>
  <si>
    <t>A53</t>
  </si>
  <si>
    <t>qi</t>
  </si>
  <si>
    <t>wi</t>
  </si>
  <si>
    <t>A54</t>
  </si>
  <si>
    <t>mni</t>
  </si>
  <si>
    <t>A55</t>
  </si>
  <si>
    <t>sDr</t>
  </si>
  <si>
    <t>XAt</t>
  </si>
  <si>
    <t>A56</t>
  </si>
  <si>
    <t>A57</t>
  </si>
  <si>
    <t>A58</t>
  </si>
  <si>
    <t>A59</t>
  </si>
  <si>
    <t>sHr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</si>
  <si>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</si>
  <si>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</si>
  <si>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</si>
  <si>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</si>
  <si>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</si>
  <si>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</si>
  <si>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</si>
  <si>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</si>
  <si>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</si>
  <si>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</si>
  <si>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</si>
  <si>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B1</t>
  </si>
  <si>
    <t>B2</t>
  </si>
  <si>
    <t>B3</t>
  </si>
  <si>
    <t>msi</t>
  </si>
  <si>
    <t>B4</t>
  </si>
  <si>
    <t>B5</t>
  </si>
  <si>
    <t>mnat</t>
  </si>
  <si>
    <t>B5A</t>
  </si>
  <si>
    <t>B6</t>
  </si>
  <si>
    <t>rnn</t>
  </si>
  <si>
    <t>B7</t>
  </si>
  <si>
    <t>B8</t>
  </si>
  <si>
    <t>B9</t>
  </si>
  <si>
    <t>C1</t>
  </si>
  <si>
    <t>C2</t>
  </si>
  <si>
    <t>C2A</t>
  </si>
  <si>
    <t>C2B</t>
  </si>
  <si>
    <t>C2C</t>
  </si>
  <si>
    <t>C3</t>
  </si>
  <si>
    <t>DHwty</t>
  </si>
  <si>
    <t>C4</t>
  </si>
  <si>
    <t>Xnmw</t>
  </si>
  <si>
    <t>C5</t>
  </si>
  <si>
    <t>C6</t>
  </si>
  <si>
    <t>inpw</t>
  </si>
  <si>
    <t>C7</t>
  </si>
  <si>
    <t>stX</t>
  </si>
  <si>
    <t>C8</t>
  </si>
  <si>
    <t>mnw</t>
  </si>
  <si>
    <t>C9</t>
  </si>
  <si>
    <t>C10</t>
  </si>
  <si>
    <t>mAat</t>
  </si>
  <si>
    <t>C10A</t>
  </si>
  <si>
    <t>C11</t>
  </si>
  <si>
    <t>HH</t>
  </si>
  <si>
    <t>C12</t>
  </si>
  <si>
    <t>C13</t>
  </si>
  <si>
    <t>C14</t>
  </si>
  <si>
    <t>C15</t>
  </si>
  <si>
    <t>C16</t>
  </si>
  <si>
    <t>C17</t>
  </si>
  <si>
    <t>mnTw</t>
  </si>
  <si>
    <t>C18</t>
  </si>
  <si>
    <t>C19</t>
  </si>
  <si>
    <t>ptH</t>
  </si>
  <si>
    <t>C20</t>
  </si>
  <si>
    <t>C21</t>
  </si>
  <si>
    <t>C22</t>
  </si>
  <si>
    <t>C23</t>
  </si>
  <si>
    <t>C24</t>
  </si>
  <si>
    <t>D1</t>
  </si>
  <si>
    <t>DADA</t>
  </si>
  <si>
    <t>tp</t>
  </si>
  <si>
    <t>D2</t>
  </si>
  <si>
    <t>Hr</t>
  </si>
  <si>
    <t>D3</t>
  </si>
  <si>
    <t>D3A</t>
  </si>
  <si>
    <t>Sni</t>
  </si>
  <si>
    <t>Sny</t>
  </si>
  <si>
    <t>wS</t>
  </si>
  <si>
    <t>D4</t>
  </si>
  <si>
    <t>ir</t>
  </si>
  <si>
    <t>irt</t>
  </si>
  <si>
    <t>D5</t>
  </si>
  <si>
    <t>dgi</t>
  </si>
  <si>
    <t>pti</t>
  </si>
  <si>
    <t>ptr</t>
  </si>
  <si>
    <t>Sp</t>
  </si>
  <si>
    <t>D6</t>
  </si>
  <si>
    <t>D7</t>
  </si>
  <si>
    <t>an</t>
  </si>
  <si>
    <t>D8</t>
  </si>
  <si>
    <t>D8A</t>
  </si>
  <si>
    <t>D9</t>
  </si>
  <si>
    <t>rmi</t>
  </si>
  <si>
    <t>D10</t>
  </si>
  <si>
    <t>wDAt</t>
  </si>
  <si>
    <t>D11</t>
  </si>
  <si>
    <t>D12</t>
  </si>
  <si>
    <t>DfD</t>
  </si>
  <si>
    <t>D13</t>
  </si>
  <si>
    <t>D14</t>
  </si>
  <si>
    <t>D15</t>
  </si>
  <si>
    <t>D16</t>
  </si>
  <si>
    <t>D17</t>
  </si>
  <si>
    <t>tit</t>
  </si>
  <si>
    <t>D18</t>
  </si>
  <si>
    <t>D19</t>
  </si>
  <si>
    <t>fnd</t>
  </si>
  <si>
    <t>fnD</t>
  </si>
  <si>
    <t>D20</t>
  </si>
  <si>
    <t>D21</t>
  </si>
  <si>
    <t>r</t>
  </si>
  <si>
    <t>rA</t>
  </si>
  <si>
    <t>D22</t>
  </si>
  <si>
    <t>rAwi</t>
  </si>
  <si>
    <t>D23</t>
  </si>
  <si>
    <t>D24</t>
  </si>
  <si>
    <t>spt</t>
  </si>
  <si>
    <t>D25</t>
  </si>
  <si>
    <t>spty</t>
  </si>
  <si>
    <t>D26</t>
  </si>
  <si>
    <t>bSi</t>
  </si>
  <si>
    <t>psg</t>
  </si>
  <si>
    <t>snf</t>
  </si>
  <si>
    <t>D27</t>
  </si>
  <si>
    <t>mnai</t>
  </si>
  <si>
    <t>mnD</t>
  </si>
  <si>
    <t>snq</t>
  </si>
  <si>
    <t>D27A</t>
  </si>
  <si>
    <t>D28</t>
  </si>
  <si>
    <t>kA</t>
  </si>
  <si>
    <t>D29</t>
  </si>
  <si>
    <t>D30</t>
  </si>
  <si>
    <t>D31</t>
  </si>
  <si>
    <t>D31A</t>
  </si>
  <si>
    <t>D32</t>
  </si>
  <si>
    <t>Hpt</t>
  </si>
  <si>
    <t>pgA</t>
  </si>
  <si>
    <t>D33</t>
  </si>
  <si>
    <t>Xni</t>
  </si>
  <si>
    <t>D34</t>
  </si>
  <si>
    <t>aHA</t>
  </si>
  <si>
    <t>D34A</t>
  </si>
  <si>
    <t>D35</t>
  </si>
  <si>
    <t>smx</t>
  </si>
  <si>
    <t>D36</t>
  </si>
  <si>
    <t>a</t>
  </si>
  <si>
    <t>D37</t>
  </si>
  <si>
    <t>D38</t>
  </si>
  <si>
    <t>D39</t>
  </si>
  <si>
    <t>Hnk</t>
  </si>
  <si>
    <t>D40</t>
  </si>
  <si>
    <t>xAi</t>
  </si>
  <si>
    <t>D41</t>
  </si>
  <si>
    <t>gbA</t>
  </si>
  <si>
    <t>ni</t>
  </si>
  <si>
    <t>rmn</t>
  </si>
  <si>
    <t>D42</t>
  </si>
  <si>
    <t>D43</t>
  </si>
  <si>
    <t>xwi</t>
  </si>
  <si>
    <t>D44</t>
  </si>
  <si>
    <t>D45</t>
  </si>
  <si>
    <t>Dsr</t>
  </si>
  <si>
    <t>D46</t>
  </si>
  <si>
    <t>d</t>
  </si>
  <si>
    <t>Drt</t>
  </si>
  <si>
    <t>D46A</t>
  </si>
  <si>
    <t>D47</t>
  </si>
  <si>
    <t>D48</t>
  </si>
  <si>
    <t>Ssp</t>
  </si>
  <si>
    <t>D48A</t>
  </si>
  <si>
    <t>D49</t>
  </si>
  <si>
    <t>Amm</t>
  </si>
  <si>
    <t>D50</t>
  </si>
  <si>
    <t>Dba</t>
  </si>
  <si>
    <t>D50A</t>
  </si>
  <si>
    <t>D50B</t>
  </si>
  <si>
    <t>D50C</t>
  </si>
  <si>
    <t>D50D</t>
  </si>
  <si>
    <t>D50E</t>
  </si>
  <si>
    <t>D50F</t>
  </si>
  <si>
    <t>D50G</t>
  </si>
  <si>
    <t>D50H</t>
  </si>
  <si>
    <t>D50I</t>
  </si>
  <si>
    <t>D51</t>
  </si>
  <si>
    <t>ant</t>
  </si>
  <si>
    <t>dqr</t>
  </si>
  <si>
    <t>D52</t>
  </si>
  <si>
    <t>mt</t>
  </si>
  <si>
    <t>D52A</t>
  </si>
  <si>
    <t>D53</t>
  </si>
  <si>
    <t>bAH</t>
  </si>
  <si>
    <t>D54</t>
  </si>
  <si>
    <t>nmtt</t>
  </si>
  <si>
    <t>D54A</t>
  </si>
  <si>
    <t>D55</t>
  </si>
  <si>
    <t>ann</t>
  </si>
  <si>
    <t>D56</t>
  </si>
  <si>
    <t>gH</t>
  </si>
  <si>
    <t>gHs</t>
  </si>
  <si>
    <t>rd</t>
  </si>
  <si>
    <t>sbq</t>
  </si>
  <si>
    <t>D57</t>
  </si>
  <si>
    <t>iAT</t>
  </si>
  <si>
    <t>siAT</t>
  </si>
  <si>
    <t>D58</t>
  </si>
  <si>
    <t>b</t>
  </si>
  <si>
    <t>bw</t>
  </si>
  <si>
    <t>D59</t>
  </si>
  <si>
    <t>ab</t>
  </si>
  <si>
    <t>D60</t>
  </si>
  <si>
    <t>wab</t>
  </si>
  <si>
    <t>D61</t>
  </si>
  <si>
    <t>sAH</t>
  </si>
  <si>
    <t>D62</t>
  </si>
  <si>
    <t>D63</t>
  </si>
  <si>
    <t>D64</t>
  </si>
  <si>
    <t>D65</t>
  </si>
  <si>
    <t>D66</t>
  </si>
  <si>
    <t>D67</t>
  </si>
  <si>
    <t>D67A</t>
  </si>
  <si>
    <t>D67B</t>
  </si>
  <si>
    <t>D67C</t>
  </si>
  <si>
    <t>D67D</t>
  </si>
  <si>
    <t>D67E</t>
  </si>
  <si>
    <t>D67F</t>
  </si>
  <si>
    <t>D67G</t>
  </si>
  <si>
    <t>D67H</t>
  </si>
  <si>
    <t>E1</t>
  </si>
  <si>
    <t>E2</t>
  </si>
  <si>
    <t>smA</t>
  </si>
  <si>
    <t>E3</t>
  </si>
  <si>
    <t>bHs</t>
  </si>
  <si>
    <t>E4</t>
  </si>
  <si>
    <t>HsAt</t>
  </si>
  <si>
    <t>E5</t>
  </si>
  <si>
    <t>E6</t>
  </si>
  <si>
    <t>zzmt</t>
  </si>
  <si>
    <t>E7</t>
  </si>
  <si>
    <t>E8</t>
  </si>
  <si>
    <t>E8A</t>
  </si>
  <si>
    <t>E9</t>
  </si>
  <si>
    <t>E9A</t>
  </si>
  <si>
    <t>E10</t>
  </si>
  <si>
    <t>E11</t>
  </si>
  <si>
    <t>E12</t>
  </si>
  <si>
    <t>E13</t>
  </si>
  <si>
    <t>E14</t>
  </si>
  <si>
    <t>E15</t>
  </si>
  <si>
    <t>E16</t>
  </si>
  <si>
    <t>E16A</t>
  </si>
  <si>
    <t>E17</t>
  </si>
  <si>
    <t>zAb</t>
  </si>
  <si>
    <t>E17A</t>
  </si>
  <si>
    <t>E18</t>
  </si>
  <si>
    <t>E19</t>
  </si>
  <si>
    <t>E20</t>
  </si>
  <si>
    <t>E20A</t>
  </si>
  <si>
    <t>E21</t>
  </si>
  <si>
    <t>E22</t>
  </si>
  <si>
    <t>mAi</t>
  </si>
  <si>
    <t>E23</t>
  </si>
  <si>
    <t>l</t>
  </si>
  <si>
    <t>rw</t>
  </si>
  <si>
    <t>E24</t>
  </si>
  <si>
    <t>Aby</t>
  </si>
  <si>
    <t>E25</t>
  </si>
  <si>
    <t>E26</t>
  </si>
  <si>
    <t>E27</t>
  </si>
  <si>
    <t>E28</t>
  </si>
  <si>
    <t>E28A</t>
  </si>
  <si>
    <t>E29</t>
  </si>
  <si>
    <t>E30</t>
  </si>
  <si>
    <t>E31</t>
  </si>
  <si>
    <t>E32</t>
  </si>
  <si>
    <t>E33</t>
  </si>
  <si>
    <t>E34</t>
  </si>
  <si>
    <t>wn</t>
  </si>
  <si>
    <t>E34A</t>
  </si>
  <si>
    <t>E36</t>
  </si>
  <si>
    <t>E37</t>
  </si>
  <si>
    <t>E38</t>
  </si>
  <si>
    <t>F1</t>
  </si>
  <si>
    <t>F1A</t>
  </si>
  <si>
    <t>F2</t>
  </si>
  <si>
    <t>F3</t>
  </si>
  <si>
    <t>F4</t>
  </si>
  <si>
    <t>HAt</t>
  </si>
  <si>
    <t>F5</t>
  </si>
  <si>
    <t>SsA</t>
  </si>
  <si>
    <t>F6</t>
  </si>
  <si>
    <t>F7</t>
  </si>
  <si>
    <t>F8</t>
  </si>
  <si>
    <t>F9</t>
  </si>
  <si>
    <t>F10</t>
  </si>
  <si>
    <t>F11</t>
  </si>
  <si>
    <t>F12</t>
  </si>
  <si>
    <t>wsr</t>
  </si>
  <si>
    <t>F13</t>
  </si>
  <si>
    <t>wp</t>
  </si>
  <si>
    <t>F13A</t>
  </si>
  <si>
    <t>F14</t>
  </si>
  <si>
    <t>F15</t>
  </si>
  <si>
    <t>F16</t>
  </si>
  <si>
    <t>db</t>
  </si>
  <si>
    <t>F17</t>
  </si>
  <si>
    <t>F18</t>
  </si>
  <si>
    <t>bH</t>
  </si>
  <si>
    <t>Hw</t>
  </si>
  <si>
    <t>F19</t>
  </si>
  <si>
    <t>F20</t>
  </si>
  <si>
    <t>ns</t>
  </si>
  <si>
    <t>F21</t>
  </si>
  <si>
    <t>msDr</t>
  </si>
  <si>
    <t>DrD</t>
  </si>
  <si>
    <t>idn</t>
  </si>
  <si>
    <t>sDm</t>
  </si>
  <si>
    <t>F21A</t>
  </si>
  <si>
    <t>F22</t>
  </si>
  <si>
    <t>kfA</t>
  </si>
  <si>
    <t>pH</t>
  </si>
  <si>
    <t>F23</t>
  </si>
  <si>
    <t>xpS</t>
  </si>
  <si>
    <t>F24</t>
  </si>
  <si>
    <t>F25</t>
  </si>
  <si>
    <t>wHm</t>
  </si>
  <si>
    <t>F26</t>
  </si>
  <si>
    <t>Xn</t>
  </si>
  <si>
    <t>F27</t>
  </si>
  <si>
    <t>F28</t>
  </si>
  <si>
    <t>F29</t>
  </si>
  <si>
    <t>sti</t>
  </si>
  <si>
    <t>F30</t>
  </si>
  <si>
    <t>Sd</t>
  </si>
  <si>
    <t>F31</t>
  </si>
  <si>
    <t>ms</t>
  </si>
  <si>
    <t>F31A</t>
  </si>
  <si>
    <t>F32</t>
  </si>
  <si>
    <t>X</t>
  </si>
  <si>
    <t>F33</t>
  </si>
  <si>
    <t>sd</t>
  </si>
  <si>
    <t>F34</t>
  </si>
  <si>
    <t>ib</t>
  </si>
  <si>
    <t>F35</t>
  </si>
  <si>
    <t>nfr</t>
  </si>
  <si>
    <t>F36</t>
  </si>
  <si>
    <t>zmA</t>
  </si>
  <si>
    <t>F37</t>
  </si>
  <si>
    <t>F37B</t>
  </si>
  <si>
    <t>F37A</t>
  </si>
  <si>
    <t>F38</t>
  </si>
  <si>
    <t>F38A</t>
  </si>
  <si>
    <t>F39</t>
  </si>
  <si>
    <t>imAx</t>
  </si>
  <si>
    <t>F40</t>
  </si>
  <si>
    <t>Aw</t>
  </si>
  <si>
    <t>F41</t>
  </si>
  <si>
    <t>F42</t>
  </si>
  <si>
    <t>spr</t>
  </si>
  <si>
    <t>F43</t>
  </si>
  <si>
    <t>F44</t>
  </si>
  <si>
    <t>isw</t>
  </si>
  <si>
    <t>iwa</t>
  </si>
  <si>
    <t>F45</t>
  </si>
  <si>
    <t>F45A</t>
  </si>
  <si>
    <t>F46</t>
  </si>
  <si>
    <t>pXr</t>
  </si>
  <si>
    <t>qAb</t>
  </si>
  <si>
    <t>F46A</t>
  </si>
  <si>
    <t>F47</t>
  </si>
  <si>
    <t>F47A</t>
  </si>
  <si>
    <t>F48</t>
  </si>
  <si>
    <t>F49</t>
  </si>
  <si>
    <t>F50</t>
  </si>
  <si>
    <t>F51</t>
  </si>
  <si>
    <t>F51A</t>
  </si>
  <si>
    <t>F51B</t>
  </si>
  <si>
    <t>F51C</t>
  </si>
  <si>
    <t>F52</t>
  </si>
  <si>
    <t>F53</t>
  </si>
  <si>
    <t>G1</t>
  </si>
  <si>
    <t>A</t>
  </si>
  <si>
    <t>G2</t>
  </si>
  <si>
    <t>AA</t>
  </si>
  <si>
    <t>G3</t>
  </si>
  <si>
    <t>G4</t>
  </si>
  <si>
    <t>tyw</t>
  </si>
  <si>
    <t>G5</t>
  </si>
  <si>
    <t>G6</t>
  </si>
  <si>
    <t>G6A</t>
  </si>
  <si>
    <t>G7</t>
  </si>
  <si>
    <t>G7A</t>
  </si>
  <si>
    <t>nmti</t>
  </si>
  <si>
    <t>G7B</t>
  </si>
  <si>
    <t>G8</t>
  </si>
  <si>
    <t>G9</t>
  </si>
  <si>
    <t>G10</t>
  </si>
  <si>
    <t>G11</t>
  </si>
  <si>
    <t>G11A</t>
  </si>
  <si>
    <t>G12</t>
  </si>
  <si>
    <t>G13</t>
  </si>
  <si>
    <t>G14</t>
  </si>
  <si>
    <t>mwt</t>
  </si>
  <si>
    <t>G15</t>
  </si>
  <si>
    <t>G16</t>
  </si>
  <si>
    <t>nbty</t>
  </si>
  <si>
    <t>G17</t>
  </si>
  <si>
    <t>m</t>
  </si>
  <si>
    <t>G18</t>
  </si>
  <si>
    <t>mm</t>
  </si>
  <si>
    <t>G19</t>
  </si>
  <si>
    <t>G20</t>
  </si>
  <si>
    <t>G20B</t>
  </si>
  <si>
    <t>G20A</t>
  </si>
  <si>
    <t>G21</t>
  </si>
  <si>
    <t>nH</t>
  </si>
  <si>
    <t>G22</t>
  </si>
  <si>
    <t>Db</t>
  </si>
  <si>
    <t>G23</t>
  </si>
  <si>
    <t>rxyt</t>
  </si>
  <si>
    <t>G24</t>
  </si>
  <si>
    <t>G25</t>
  </si>
  <si>
    <t>Ax</t>
  </si>
  <si>
    <t>G26</t>
  </si>
  <si>
    <t>G26A</t>
  </si>
  <si>
    <t>G27</t>
  </si>
  <si>
    <t>dSr</t>
  </si>
  <si>
    <t>G28</t>
  </si>
  <si>
    <t>gm</t>
  </si>
  <si>
    <t>G29</t>
  </si>
  <si>
    <t>bA</t>
  </si>
  <si>
    <t>G30</t>
  </si>
  <si>
    <t>G31</t>
  </si>
  <si>
    <t>G32</t>
  </si>
  <si>
    <t>baHi</t>
  </si>
  <si>
    <t>G33</t>
  </si>
  <si>
    <t>G34</t>
  </si>
  <si>
    <t>G35</t>
  </si>
  <si>
    <t>aq</t>
  </si>
  <si>
    <t>G36</t>
  </si>
  <si>
    <t>wr</t>
  </si>
  <si>
    <t>G36A</t>
  </si>
  <si>
    <t>G37</t>
  </si>
  <si>
    <t>G37A</t>
  </si>
  <si>
    <t>G38</t>
  </si>
  <si>
    <t>gb</t>
  </si>
  <si>
    <t>G39</t>
  </si>
  <si>
    <t>zA</t>
  </si>
  <si>
    <t>G40</t>
  </si>
  <si>
    <t>pA</t>
  </si>
  <si>
    <t>G41</t>
  </si>
  <si>
    <t>xn</t>
  </si>
  <si>
    <t>G42</t>
  </si>
  <si>
    <t>wSA</t>
  </si>
  <si>
    <t>G43</t>
  </si>
  <si>
    <t>w</t>
  </si>
  <si>
    <t>G43A</t>
  </si>
  <si>
    <t>G44</t>
  </si>
  <si>
    <t>ww</t>
  </si>
  <si>
    <t>G45</t>
  </si>
  <si>
    <t>G45A</t>
  </si>
  <si>
    <t>G46</t>
  </si>
  <si>
    <t>mAw</t>
  </si>
  <si>
    <t>G47</t>
  </si>
  <si>
    <t>TA</t>
  </si>
  <si>
    <t>G48</t>
  </si>
  <si>
    <t>G49</t>
  </si>
  <si>
    <t>G50</t>
  </si>
  <si>
    <t>G51</t>
  </si>
  <si>
    <t>G52</t>
  </si>
  <si>
    <t>G53</t>
  </si>
  <si>
    <t>G54</t>
  </si>
  <si>
    <t>snD</t>
  </si>
  <si>
    <t>H1</t>
  </si>
  <si>
    <t>H2</t>
  </si>
  <si>
    <t>wSm</t>
  </si>
  <si>
    <t>H3</t>
  </si>
  <si>
    <t>pAq</t>
  </si>
  <si>
    <t>H4</t>
  </si>
  <si>
    <t>nr</t>
  </si>
  <si>
    <t>H5</t>
  </si>
  <si>
    <t>H6</t>
  </si>
  <si>
    <t>Sw</t>
  </si>
  <si>
    <t>H6A</t>
  </si>
  <si>
    <t>H7</t>
  </si>
  <si>
    <t>H8</t>
  </si>
  <si>
    <t>I1</t>
  </si>
  <si>
    <t>aSA</t>
  </si>
  <si>
    <t>I2</t>
  </si>
  <si>
    <t>Styw</t>
  </si>
  <si>
    <t>I3</t>
  </si>
  <si>
    <t>mzH</t>
  </si>
  <si>
    <t>I4</t>
  </si>
  <si>
    <t>sbk</t>
  </si>
  <si>
    <t>I5</t>
  </si>
  <si>
    <t>sAq</t>
  </si>
  <si>
    <t>I5A</t>
  </si>
  <si>
    <t>I6</t>
  </si>
  <si>
    <t>km</t>
  </si>
  <si>
    <t>I7</t>
  </si>
  <si>
    <t>I8</t>
  </si>
  <si>
    <t>Hfn</t>
  </si>
  <si>
    <t>I9</t>
  </si>
  <si>
    <t>f</t>
  </si>
  <si>
    <t>I9A</t>
  </si>
  <si>
    <t>I10</t>
  </si>
  <si>
    <t>D</t>
  </si>
  <si>
    <t>I10A</t>
  </si>
  <si>
    <t>I11</t>
  </si>
  <si>
    <t>DD</t>
  </si>
  <si>
    <t>I11A</t>
  </si>
  <si>
    <t>I12</t>
  </si>
  <si>
    <t>I13</t>
  </si>
  <si>
    <t>I14</t>
  </si>
  <si>
    <t>I15</t>
  </si>
  <si>
    <t>K1</t>
  </si>
  <si>
    <t>in</t>
  </si>
  <si>
    <t>K2</t>
  </si>
  <si>
    <t>K3</t>
  </si>
  <si>
    <t>ad</t>
  </si>
  <si>
    <t>K4</t>
  </si>
  <si>
    <t>XA</t>
  </si>
  <si>
    <t>K5</t>
  </si>
  <si>
    <t>bz</t>
  </si>
  <si>
    <t>K6</t>
  </si>
  <si>
    <t>nSmt</t>
  </si>
  <si>
    <t>K7</t>
  </si>
  <si>
    <t>K8</t>
  </si>
  <si>
    <t>L1</t>
  </si>
  <si>
    <t>xpr</t>
  </si>
  <si>
    <t>L2</t>
  </si>
  <si>
    <t>bit</t>
  </si>
  <si>
    <t>L2A</t>
  </si>
  <si>
    <t>L3</t>
  </si>
  <si>
    <t>L4</t>
  </si>
  <si>
    <t>L5</t>
  </si>
  <si>
    <t>L6</t>
  </si>
  <si>
    <t>L6A</t>
  </si>
  <si>
    <t>L7</t>
  </si>
  <si>
    <t>srqt</t>
  </si>
  <si>
    <t>L8</t>
  </si>
  <si>
    <t>M1</t>
  </si>
  <si>
    <t>iAm</t>
  </si>
  <si>
    <t>M1A</t>
  </si>
  <si>
    <t>M1B</t>
  </si>
  <si>
    <t>M2</t>
  </si>
  <si>
    <t>Hn</t>
  </si>
  <si>
    <t>M3</t>
  </si>
  <si>
    <t>xt</t>
  </si>
  <si>
    <t>M3A</t>
  </si>
  <si>
    <t>M4</t>
  </si>
  <si>
    <t>rnp</t>
  </si>
  <si>
    <t>M5</t>
  </si>
  <si>
    <t>M6</t>
  </si>
  <si>
    <t>tr</t>
  </si>
  <si>
    <t>M7</t>
  </si>
  <si>
    <t>M8</t>
  </si>
  <si>
    <t>SA</t>
  </si>
  <si>
    <t>M9</t>
  </si>
  <si>
    <t>zSn</t>
  </si>
  <si>
    <t>M10</t>
  </si>
  <si>
    <t>M10A</t>
  </si>
  <si>
    <t>M11</t>
  </si>
  <si>
    <t>wdn</t>
  </si>
  <si>
    <t>M12</t>
  </si>
  <si>
    <t>xA</t>
  </si>
  <si>
    <t>M12A</t>
  </si>
  <si>
    <t>M12B</t>
  </si>
  <si>
    <t>M12C</t>
  </si>
  <si>
    <t>M12D</t>
  </si>
  <si>
    <t>M12E</t>
  </si>
  <si>
    <t>M12F</t>
  </si>
  <si>
    <t>M12G</t>
  </si>
  <si>
    <t>M12H</t>
  </si>
  <si>
    <t>M13</t>
  </si>
  <si>
    <t>wAD</t>
  </si>
  <si>
    <t>M14</t>
  </si>
  <si>
    <t>M15</t>
  </si>
  <si>
    <t>M15A</t>
  </si>
  <si>
    <t>M16</t>
  </si>
  <si>
    <t>HA</t>
  </si>
  <si>
    <t>M16A</t>
  </si>
  <si>
    <t>M17</t>
  </si>
  <si>
    <t>i</t>
  </si>
  <si>
    <t>M17A</t>
  </si>
  <si>
    <t>M18</t>
  </si>
  <si>
    <t>ii</t>
  </si>
  <si>
    <t>M19</t>
  </si>
  <si>
    <t>M20</t>
  </si>
  <si>
    <t>sxt</t>
  </si>
  <si>
    <t>M21</t>
  </si>
  <si>
    <t>sm</t>
  </si>
  <si>
    <t>M22</t>
  </si>
  <si>
    <t>M22A</t>
  </si>
  <si>
    <t>M23</t>
  </si>
  <si>
    <t>sw</t>
  </si>
  <si>
    <t>M24</t>
  </si>
  <si>
    <t>rsw</t>
  </si>
  <si>
    <t>M24A</t>
  </si>
  <si>
    <t>M25</t>
  </si>
  <si>
    <t>M26</t>
  </si>
  <si>
    <t>Sma</t>
  </si>
  <si>
    <t>M27</t>
  </si>
  <si>
    <t>M28</t>
  </si>
  <si>
    <t>M28A</t>
  </si>
  <si>
    <t>M29</t>
  </si>
  <si>
    <t>nDm</t>
  </si>
  <si>
    <t>M30</t>
  </si>
  <si>
    <t>bnr</t>
  </si>
  <si>
    <t>M31</t>
  </si>
  <si>
    <t>M31A</t>
  </si>
  <si>
    <t>M32</t>
  </si>
  <si>
    <t>M33</t>
  </si>
  <si>
    <t>M33A</t>
  </si>
  <si>
    <t>M33B</t>
  </si>
  <si>
    <t>M34</t>
  </si>
  <si>
    <t>bdt</t>
  </si>
  <si>
    <t>M35</t>
  </si>
  <si>
    <t>M36</t>
  </si>
  <si>
    <t>Dr</t>
  </si>
  <si>
    <t>M37</t>
  </si>
  <si>
    <t>M38</t>
  </si>
  <si>
    <t>M39</t>
  </si>
  <si>
    <t>M40</t>
  </si>
  <si>
    <t>iz</t>
  </si>
  <si>
    <t>M40A</t>
  </si>
  <si>
    <t>M41</t>
  </si>
  <si>
    <t>M42</t>
  </si>
  <si>
    <t>M43</t>
  </si>
  <si>
    <t>M44</t>
  </si>
  <si>
    <t>N1</t>
  </si>
  <si>
    <t>pt</t>
  </si>
  <si>
    <t>N2</t>
  </si>
  <si>
    <t>N3</t>
  </si>
  <si>
    <t>N4</t>
  </si>
  <si>
    <t>iAdt</t>
  </si>
  <si>
    <t>idt</t>
  </si>
  <si>
    <t>N5</t>
  </si>
  <si>
    <t>hrw</t>
  </si>
  <si>
    <t>ra</t>
  </si>
  <si>
    <t>zw</t>
  </si>
  <si>
    <t>N6</t>
  </si>
  <si>
    <t>N7</t>
  </si>
  <si>
    <t>N8</t>
  </si>
  <si>
    <t>Hnmmt</t>
  </si>
  <si>
    <t>N9</t>
  </si>
  <si>
    <t>pzD</t>
  </si>
  <si>
    <t>N10</t>
  </si>
  <si>
    <t>N11</t>
  </si>
  <si>
    <t>Abd</t>
  </si>
  <si>
    <t>iaH</t>
  </si>
  <si>
    <t>N12</t>
  </si>
  <si>
    <t>N13</t>
  </si>
  <si>
    <t>N14</t>
  </si>
  <si>
    <t>dwA</t>
  </si>
  <si>
    <t>sbA</t>
  </si>
  <si>
    <t>N15</t>
  </si>
  <si>
    <t>dwAt</t>
  </si>
  <si>
    <t>N16</t>
  </si>
  <si>
    <t>tA</t>
  </si>
  <si>
    <t>N17</t>
  </si>
  <si>
    <t>N18</t>
  </si>
  <si>
    <t>iw</t>
  </si>
  <si>
    <t>N18A</t>
  </si>
  <si>
    <t>N18B</t>
  </si>
  <si>
    <t>N19</t>
  </si>
  <si>
    <t>N20</t>
  </si>
  <si>
    <t>wDb</t>
  </si>
  <si>
    <t>N21</t>
  </si>
  <si>
    <t>N22</t>
  </si>
  <si>
    <t>N23</t>
  </si>
  <si>
    <t>N24</t>
  </si>
  <si>
    <t>spAt</t>
  </si>
  <si>
    <t>N25</t>
  </si>
  <si>
    <t>xAst</t>
  </si>
  <si>
    <t>N25A</t>
  </si>
  <si>
    <t>N26</t>
  </si>
  <si>
    <t>Dw</t>
  </si>
  <si>
    <t>N27</t>
  </si>
  <si>
    <t>Axt</t>
  </si>
  <si>
    <t>N28</t>
  </si>
  <si>
    <t>xa</t>
  </si>
  <si>
    <t>N29</t>
  </si>
  <si>
    <t>q</t>
  </si>
  <si>
    <t>N30</t>
  </si>
  <si>
    <t>iAt</t>
  </si>
  <si>
    <t>N31</t>
  </si>
  <si>
    <t>N32</t>
  </si>
  <si>
    <t>N33</t>
  </si>
  <si>
    <t>N33A</t>
  </si>
  <si>
    <t>N34</t>
  </si>
  <si>
    <t>N34A</t>
  </si>
  <si>
    <t>N35</t>
  </si>
  <si>
    <t>n</t>
  </si>
  <si>
    <t>N35A</t>
  </si>
  <si>
    <t>mw</t>
  </si>
  <si>
    <t>N36</t>
  </si>
  <si>
    <t>N37</t>
  </si>
  <si>
    <t>S</t>
  </si>
  <si>
    <t>N37A</t>
  </si>
  <si>
    <t>N38</t>
  </si>
  <si>
    <t>N39</t>
  </si>
  <si>
    <t>N40</t>
  </si>
  <si>
    <t>Sm</t>
  </si>
  <si>
    <t>N41</t>
  </si>
  <si>
    <t>N42</t>
  </si>
  <si>
    <t>id</t>
  </si>
  <si>
    <t>NL1</t>
  </si>
  <si>
    <t>NL2</t>
  </si>
  <si>
    <t>NL3</t>
  </si>
  <si>
    <t>NL4</t>
  </si>
  <si>
    <t>NL5</t>
  </si>
  <si>
    <t>NL5A</t>
  </si>
  <si>
    <t>NL6</t>
  </si>
  <si>
    <t>NL7</t>
  </si>
  <si>
    <t>NL8</t>
  </si>
  <si>
    <t>NL9</t>
  </si>
  <si>
    <t>NL10</t>
  </si>
  <si>
    <t>NL11</t>
  </si>
  <si>
    <t>NL12</t>
  </si>
  <si>
    <t>NL13</t>
  </si>
  <si>
    <t>NL14</t>
  </si>
  <si>
    <t>NL15</t>
  </si>
  <si>
    <t>NL16</t>
  </si>
  <si>
    <t>NL17</t>
  </si>
  <si>
    <t>NL17A</t>
  </si>
  <si>
    <t>NL18</t>
  </si>
  <si>
    <t>NL19</t>
  </si>
  <si>
    <t>NL20</t>
  </si>
  <si>
    <t>NU1</t>
  </si>
  <si>
    <t>NU2</t>
  </si>
  <si>
    <t>NU3</t>
  </si>
  <si>
    <t>NU4</t>
  </si>
  <si>
    <t>NU5</t>
  </si>
  <si>
    <t>NU6</t>
  </si>
  <si>
    <t>NU7</t>
  </si>
  <si>
    <t>NU8</t>
  </si>
  <si>
    <t>NU9</t>
  </si>
  <si>
    <t>NU10</t>
  </si>
  <si>
    <t>NU10A</t>
  </si>
  <si>
    <t>NU11</t>
  </si>
  <si>
    <t>NU11A</t>
  </si>
  <si>
    <t>NU12</t>
  </si>
  <si>
    <t>NU13</t>
  </si>
  <si>
    <t>NU14</t>
  </si>
  <si>
    <t>NU15</t>
  </si>
  <si>
    <t>NU16</t>
  </si>
  <si>
    <t>NU17</t>
  </si>
  <si>
    <t>NU18</t>
  </si>
  <si>
    <t>NU18A</t>
  </si>
  <si>
    <t>NU19</t>
  </si>
  <si>
    <t>NU20</t>
  </si>
  <si>
    <t>NU21</t>
  </si>
  <si>
    <t>NU22</t>
  </si>
  <si>
    <t>NU22A</t>
  </si>
  <si>
    <t>O1</t>
  </si>
  <si>
    <t>pr</t>
  </si>
  <si>
    <t>O1A</t>
  </si>
  <si>
    <t>O2</t>
  </si>
  <si>
    <t>O3</t>
  </si>
  <si>
    <t>O4</t>
  </si>
  <si>
    <t>h</t>
  </si>
  <si>
    <t>O5</t>
  </si>
  <si>
    <t>O5A</t>
  </si>
  <si>
    <t>O6</t>
  </si>
  <si>
    <t>Hwt</t>
  </si>
  <si>
    <t>O6A</t>
  </si>
  <si>
    <t>O6B</t>
  </si>
  <si>
    <t>O6C</t>
  </si>
  <si>
    <t>O6D</t>
  </si>
  <si>
    <t>O6E</t>
  </si>
  <si>
    <t>O6F</t>
  </si>
  <si>
    <t>O7</t>
  </si>
  <si>
    <t>O8</t>
  </si>
  <si>
    <t>O9</t>
  </si>
  <si>
    <t>O10</t>
  </si>
  <si>
    <t>O10A</t>
  </si>
  <si>
    <t>O10B</t>
  </si>
  <si>
    <t>O10C</t>
  </si>
  <si>
    <t>O11</t>
  </si>
  <si>
    <t>aH</t>
  </si>
  <si>
    <t>O12</t>
  </si>
  <si>
    <t>O13</t>
  </si>
  <si>
    <t>O14</t>
  </si>
  <si>
    <t>O15</t>
  </si>
  <si>
    <t>wsxt</t>
  </si>
  <si>
    <t>O16</t>
  </si>
  <si>
    <t>O17</t>
  </si>
  <si>
    <t>O18</t>
  </si>
  <si>
    <t>kAr</t>
  </si>
  <si>
    <t>O19</t>
  </si>
  <si>
    <t>O19A</t>
  </si>
  <si>
    <t>O20</t>
  </si>
  <si>
    <t>O20A</t>
  </si>
  <si>
    <t>O21</t>
  </si>
  <si>
    <t>O22</t>
  </si>
  <si>
    <t>zH</t>
  </si>
  <si>
    <t>O23</t>
  </si>
  <si>
    <t>O24</t>
  </si>
  <si>
    <t>O24A</t>
  </si>
  <si>
    <t>O25</t>
  </si>
  <si>
    <t>txn</t>
  </si>
  <si>
    <t>O25A</t>
  </si>
  <si>
    <t>O26</t>
  </si>
  <si>
    <t>O27</t>
  </si>
  <si>
    <t>O28</t>
  </si>
  <si>
    <t>iwn</t>
  </si>
  <si>
    <t>O29</t>
  </si>
  <si>
    <t>aA</t>
  </si>
  <si>
    <t>O29A</t>
  </si>
  <si>
    <t>O30</t>
  </si>
  <si>
    <t>zxnt</t>
  </si>
  <si>
    <t>O30A</t>
  </si>
  <si>
    <t>O31</t>
  </si>
  <si>
    <t>O32</t>
  </si>
  <si>
    <t>O33</t>
  </si>
  <si>
    <t>O33A</t>
  </si>
  <si>
    <t>O34</t>
  </si>
  <si>
    <t>z</t>
  </si>
  <si>
    <t>O35</t>
  </si>
  <si>
    <t>zb</t>
  </si>
  <si>
    <t>O36</t>
  </si>
  <si>
    <t>inb</t>
  </si>
  <si>
    <t>O36A</t>
  </si>
  <si>
    <t>O36B</t>
  </si>
  <si>
    <t>O36C</t>
  </si>
  <si>
    <t>O36D</t>
  </si>
  <si>
    <t>O37</t>
  </si>
  <si>
    <t>O38</t>
  </si>
  <si>
    <t>O39</t>
  </si>
  <si>
    <t>O40</t>
  </si>
  <si>
    <t>O41</t>
  </si>
  <si>
    <t>O42</t>
  </si>
  <si>
    <t>Szp</t>
  </si>
  <si>
    <t>O43</t>
  </si>
  <si>
    <t>O44</t>
  </si>
  <si>
    <t>O45</t>
  </si>
  <si>
    <t>ipt</t>
  </si>
  <si>
    <t>O46</t>
  </si>
  <si>
    <t>O47</t>
  </si>
  <si>
    <t>nxn</t>
  </si>
  <si>
    <t>O48</t>
  </si>
  <si>
    <t>O49</t>
  </si>
  <si>
    <t>niwt</t>
  </si>
  <si>
    <t>O50</t>
  </si>
  <si>
    <t>zp</t>
  </si>
  <si>
    <t>O50A</t>
  </si>
  <si>
    <t>O50B</t>
  </si>
  <si>
    <t>O51</t>
  </si>
  <si>
    <t>Snwt</t>
  </si>
  <si>
    <t>P1</t>
  </si>
  <si>
    <t>P1A</t>
  </si>
  <si>
    <t>P2</t>
  </si>
  <si>
    <t>P3</t>
  </si>
  <si>
    <t>P3A</t>
  </si>
  <si>
    <t>P4</t>
  </si>
  <si>
    <t>wHa</t>
  </si>
  <si>
    <t>P5</t>
  </si>
  <si>
    <t>nfw</t>
  </si>
  <si>
    <t>TAw</t>
  </si>
  <si>
    <t>P6</t>
  </si>
  <si>
    <t>aHa</t>
  </si>
  <si>
    <t>P7</t>
  </si>
  <si>
    <t>P8</t>
  </si>
  <si>
    <t>xrw</t>
  </si>
  <si>
    <t>P9</t>
  </si>
  <si>
    <t>P10</t>
  </si>
  <si>
    <t>P11</t>
  </si>
  <si>
    <t>Q1</t>
  </si>
  <si>
    <t>st</t>
  </si>
  <si>
    <t>Q2</t>
  </si>
  <si>
    <t>wz</t>
  </si>
  <si>
    <t>Q3</t>
  </si>
  <si>
    <t>p</t>
  </si>
  <si>
    <t>Q4</t>
  </si>
  <si>
    <t>Q5</t>
  </si>
  <si>
    <t>Q6</t>
  </si>
  <si>
    <t>qrs</t>
  </si>
  <si>
    <t>qrsw</t>
  </si>
  <si>
    <t>Q7</t>
  </si>
  <si>
    <t>R1</t>
  </si>
  <si>
    <t>xAt</t>
  </si>
  <si>
    <t>xAwt</t>
  </si>
  <si>
    <t>R2</t>
  </si>
  <si>
    <t>R2A</t>
  </si>
  <si>
    <t>R3</t>
  </si>
  <si>
    <t>R3A</t>
  </si>
  <si>
    <t>R3B</t>
  </si>
  <si>
    <t>R4</t>
  </si>
  <si>
    <t>Htp</t>
  </si>
  <si>
    <t>R5</t>
  </si>
  <si>
    <t>kAp</t>
  </si>
  <si>
    <t>kp</t>
  </si>
  <si>
    <t>R6</t>
  </si>
  <si>
    <t>R7</t>
  </si>
  <si>
    <t>snTr</t>
  </si>
  <si>
    <t>R8</t>
  </si>
  <si>
    <t>nTr</t>
  </si>
  <si>
    <t>R9</t>
  </si>
  <si>
    <t>bd</t>
  </si>
  <si>
    <t>R10</t>
  </si>
  <si>
    <t>R10A</t>
  </si>
  <si>
    <t>R11</t>
  </si>
  <si>
    <t>dd</t>
  </si>
  <si>
    <t>Dd</t>
  </si>
  <si>
    <t>R12</t>
  </si>
  <si>
    <t>R13</t>
  </si>
  <si>
    <t>R14</t>
  </si>
  <si>
    <t>imnt</t>
  </si>
  <si>
    <t>R15</t>
  </si>
  <si>
    <t>iAb</t>
  </si>
  <si>
    <t>R16</t>
  </si>
  <si>
    <t>wx</t>
  </si>
  <si>
    <t>R16A</t>
  </si>
  <si>
    <t>R17</t>
  </si>
  <si>
    <t>R18</t>
  </si>
  <si>
    <t>R19</t>
  </si>
  <si>
    <t>R20</t>
  </si>
  <si>
    <t>R21</t>
  </si>
  <si>
    <t>R22</t>
  </si>
  <si>
    <t>xm</t>
  </si>
  <si>
    <t>R23</t>
  </si>
  <si>
    <t>R24</t>
  </si>
  <si>
    <t>R25</t>
  </si>
  <si>
    <t>R26</t>
  </si>
  <si>
    <t>R27</t>
  </si>
  <si>
    <t>R28</t>
  </si>
  <si>
    <t>R29</t>
  </si>
  <si>
    <t>S1</t>
  </si>
  <si>
    <t>HDt</t>
  </si>
  <si>
    <t>S2</t>
  </si>
  <si>
    <t>S2A</t>
  </si>
  <si>
    <t>S3</t>
  </si>
  <si>
    <t>dSrt</t>
  </si>
  <si>
    <t>S4</t>
  </si>
  <si>
    <t>S5</t>
  </si>
  <si>
    <t>sxmty</t>
  </si>
  <si>
    <t>S6</t>
  </si>
  <si>
    <t>S6A</t>
  </si>
  <si>
    <t>S7</t>
  </si>
  <si>
    <t>xprS</t>
  </si>
  <si>
    <t>S8</t>
  </si>
  <si>
    <t>Atf</t>
  </si>
  <si>
    <t>S9</t>
  </si>
  <si>
    <t>Swty</t>
  </si>
  <si>
    <t>S10</t>
  </si>
  <si>
    <t>mDH</t>
  </si>
  <si>
    <t>S11</t>
  </si>
  <si>
    <t>wsx</t>
  </si>
  <si>
    <t>S12</t>
  </si>
  <si>
    <t>nbw</t>
  </si>
  <si>
    <t>S13</t>
  </si>
  <si>
    <t>S14</t>
  </si>
  <si>
    <t>S14A</t>
  </si>
  <si>
    <t>S14B</t>
  </si>
  <si>
    <t>S15</t>
  </si>
  <si>
    <t>tHn</t>
  </si>
  <si>
    <t>THn</t>
  </si>
  <si>
    <t>S16</t>
  </si>
  <si>
    <t>S17</t>
  </si>
  <si>
    <t>S17A</t>
  </si>
  <si>
    <t>S18</t>
  </si>
  <si>
    <t>mnit</t>
  </si>
  <si>
    <t>S19</t>
  </si>
  <si>
    <t>sDAw</t>
  </si>
  <si>
    <t>S20</t>
  </si>
  <si>
    <t>xtm</t>
  </si>
  <si>
    <t>S21</t>
  </si>
  <si>
    <t>S22</t>
  </si>
  <si>
    <t>sT</t>
  </si>
  <si>
    <t>S23</t>
  </si>
  <si>
    <t>dmD</t>
  </si>
  <si>
    <t>S24</t>
  </si>
  <si>
    <t>Tz</t>
  </si>
  <si>
    <t>S25</t>
  </si>
  <si>
    <t>S26</t>
  </si>
  <si>
    <t>Sndyt</t>
  </si>
  <si>
    <t>S26A</t>
  </si>
  <si>
    <t>S26B</t>
  </si>
  <si>
    <t>S27</t>
  </si>
  <si>
    <t>mnxt</t>
  </si>
  <si>
    <t>S28</t>
  </si>
  <si>
    <t>S29</t>
  </si>
  <si>
    <t>s</t>
  </si>
  <si>
    <t>S30</t>
  </si>
  <si>
    <t>sf</t>
  </si>
  <si>
    <t>S31</t>
  </si>
  <si>
    <t>S32</t>
  </si>
  <si>
    <t>siA</t>
  </si>
  <si>
    <t>S33</t>
  </si>
  <si>
    <t>Tb</t>
  </si>
  <si>
    <t>S34</t>
  </si>
  <si>
    <t>anx</t>
  </si>
  <si>
    <t>S35</t>
  </si>
  <si>
    <t>Swt</t>
  </si>
  <si>
    <t>S35A</t>
  </si>
  <si>
    <t>S36</t>
  </si>
  <si>
    <t>S37</t>
  </si>
  <si>
    <t>xw</t>
  </si>
  <si>
    <t>S38</t>
  </si>
  <si>
    <t>HqA</t>
  </si>
  <si>
    <t>S39</t>
  </si>
  <si>
    <t>awt</t>
  </si>
  <si>
    <t>S40</t>
  </si>
  <si>
    <t>wAs</t>
  </si>
  <si>
    <t>S41</t>
  </si>
  <si>
    <t>Dam</t>
  </si>
  <si>
    <t>S42</t>
  </si>
  <si>
    <t>abA</t>
  </si>
  <si>
    <t>sxm</t>
  </si>
  <si>
    <t>xrp</t>
  </si>
  <si>
    <t>S43</t>
  </si>
  <si>
    <t>md</t>
  </si>
  <si>
    <t>S44</t>
  </si>
  <si>
    <t>Ams</t>
  </si>
  <si>
    <t>S45</t>
  </si>
  <si>
    <t>nxxw</t>
  </si>
  <si>
    <t>S46</t>
  </si>
  <si>
    <t>T1</t>
  </si>
  <si>
    <t>T2</t>
  </si>
  <si>
    <t>T3</t>
  </si>
  <si>
    <t>HD</t>
  </si>
  <si>
    <t>T3A</t>
  </si>
  <si>
    <t>T4</t>
  </si>
  <si>
    <t>T5</t>
  </si>
  <si>
    <t>T6</t>
  </si>
  <si>
    <t>HDD</t>
  </si>
  <si>
    <t>T7</t>
  </si>
  <si>
    <t>T7A</t>
  </si>
  <si>
    <t>AqHw</t>
  </si>
  <si>
    <t>T8</t>
  </si>
  <si>
    <t>T8A</t>
  </si>
  <si>
    <t>T9</t>
  </si>
  <si>
    <t>pd</t>
  </si>
  <si>
    <t>T9A</t>
  </si>
  <si>
    <t>T10</t>
  </si>
  <si>
    <t>pD</t>
  </si>
  <si>
    <t>T11</t>
  </si>
  <si>
    <t>sXr</t>
  </si>
  <si>
    <t>zin</t>
  </si>
  <si>
    <t>zwn</t>
  </si>
  <si>
    <t>T11A</t>
  </si>
  <si>
    <t>T12</t>
  </si>
  <si>
    <t>Ai</t>
  </si>
  <si>
    <t>Ar</t>
  </si>
  <si>
    <t>rwd</t>
  </si>
  <si>
    <t>rwD</t>
  </si>
  <si>
    <t>T13</t>
  </si>
  <si>
    <t>rs</t>
  </si>
  <si>
    <t>T14</t>
  </si>
  <si>
    <t>qmA</t>
  </si>
  <si>
    <t>T15</t>
  </si>
  <si>
    <t>T16</t>
  </si>
  <si>
    <t>T16A</t>
  </si>
  <si>
    <t>T17</t>
  </si>
  <si>
    <t>wrrt</t>
  </si>
  <si>
    <t>T18</t>
  </si>
  <si>
    <t>Sms</t>
  </si>
  <si>
    <t>T19</t>
  </si>
  <si>
    <t>qs</t>
  </si>
  <si>
    <t>T20</t>
  </si>
  <si>
    <t>T21</t>
  </si>
  <si>
    <t>wa</t>
  </si>
  <si>
    <t>T22</t>
  </si>
  <si>
    <t>sn</t>
  </si>
  <si>
    <t>T23</t>
  </si>
  <si>
    <t>T24</t>
  </si>
  <si>
    <t>iH</t>
  </si>
  <si>
    <t>T25</t>
  </si>
  <si>
    <t>DbA</t>
  </si>
  <si>
    <t>T26</t>
  </si>
  <si>
    <t>T27</t>
  </si>
  <si>
    <t>T28</t>
  </si>
  <si>
    <t>Xr</t>
  </si>
  <si>
    <t>T29</t>
  </si>
  <si>
    <t>nmt</t>
  </si>
  <si>
    <t>T30</t>
  </si>
  <si>
    <t>T31</t>
  </si>
  <si>
    <t>sSm</t>
  </si>
  <si>
    <t>T32</t>
  </si>
  <si>
    <t>T32A</t>
  </si>
  <si>
    <t>T33</t>
  </si>
  <si>
    <t>T33A</t>
  </si>
  <si>
    <t>T34</t>
  </si>
  <si>
    <t>nm</t>
  </si>
  <si>
    <t>T35</t>
  </si>
  <si>
    <t>T36</t>
  </si>
  <si>
    <t>U1</t>
  </si>
  <si>
    <t>mA</t>
  </si>
  <si>
    <t>U2</t>
  </si>
  <si>
    <t>U3</t>
  </si>
  <si>
    <t>U4</t>
  </si>
  <si>
    <t>U5</t>
  </si>
  <si>
    <t>U6</t>
  </si>
  <si>
    <t>mr</t>
  </si>
  <si>
    <t>U6A</t>
  </si>
  <si>
    <t>U6B</t>
  </si>
  <si>
    <t>U7</t>
  </si>
  <si>
    <t>U8</t>
  </si>
  <si>
    <t>U9</t>
  </si>
  <si>
    <t>U10</t>
  </si>
  <si>
    <t>it</t>
  </si>
  <si>
    <t>U11</t>
  </si>
  <si>
    <t>HqAt</t>
  </si>
  <si>
    <t>U12</t>
  </si>
  <si>
    <t>U13</t>
  </si>
  <si>
    <t>hb</t>
  </si>
  <si>
    <t>Sna</t>
  </si>
  <si>
    <t>U14</t>
  </si>
  <si>
    <t>U15</t>
  </si>
  <si>
    <t>tm</t>
  </si>
  <si>
    <t>U16</t>
  </si>
  <si>
    <t>biA</t>
  </si>
  <si>
    <t>U17</t>
  </si>
  <si>
    <t>grg</t>
  </si>
  <si>
    <t>U18</t>
  </si>
  <si>
    <t>U19</t>
  </si>
  <si>
    <t>U20</t>
  </si>
  <si>
    <t>U21</t>
  </si>
  <si>
    <t>stp</t>
  </si>
  <si>
    <t>U22</t>
  </si>
  <si>
    <t>mnx</t>
  </si>
  <si>
    <t>U23</t>
  </si>
  <si>
    <t>Ab</t>
  </si>
  <si>
    <t>U23A</t>
  </si>
  <si>
    <t>U24</t>
  </si>
  <si>
    <t>Hmt</t>
  </si>
  <si>
    <t>U25</t>
  </si>
  <si>
    <t>U26</t>
  </si>
  <si>
    <t>wbA</t>
  </si>
  <si>
    <t>U27</t>
  </si>
  <si>
    <t>U28</t>
  </si>
  <si>
    <t>DA</t>
  </si>
  <si>
    <t>U29</t>
  </si>
  <si>
    <t>U29A</t>
  </si>
  <si>
    <t>U30</t>
  </si>
  <si>
    <t>U31</t>
  </si>
  <si>
    <t>rtH</t>
  </si>
  <si>
    <t>U32</t>
  </si>
  <si>
    <t>zmn</t>
  </si>
  <si>
    <t>U32A</t>
  </si>
  <si>
    <t>U33</t>
  </si>
  <si>
    <t>ti</t>
  </si>
  <si>
    <t>U34</t>
  </si>
  <si>
    <t>xsf</t>
  </si>
  <si>
    <t>U35</t>
  </si>
  <si>
    <t>U36</t>
  </si>
  <si>
    <t>Hm</t>
  </si>
  <si>
    <t>U37</t>
  </si>
  <si>
    <t>U38</t>
  </si>
  <si>
    <t>mxAt</t>
  </si>
  <si>
    <t>U39</t>
  </si>
  <si>
    <t>U40</t>
  </si>
  <si>
    <t>U41</t>
  </si>
  <si>
    <t>U42</t>
  </si>
  <si>
    <t>V1</t>
  </si>
  <si>
    <t>Snt</t>
  </si>
  <si>
    <t>St</t>
  </si>
  <si>
    <t>V1A</t>
  </si>
  <si>
    <t>V1B</t>
  </si>
  <si>
    <t>V1C</t>
  </si>
  <si>
    <t>V1D</t>
  </si>
  <si>
    <t>V1E</t>
  </si>
  <si>
    <t>V1F</t>
  </si>
  <si>
    <t>V1G</t>
  </si>
  <si>
    <t>V1H</t>
  </si>
  <si>
    <t>V1I</t>
  </si>
  <si>
    <t>V2</t>
  </si>
  <si>
    <t>sTA</t>
  </si>
  <si>
    <t>V2A</t>
  </si>
  <si>
    <t>V3</t>
  </si>
  <si>
    <t>sTAw</t>
  </si>
  <si>
    <t>V4</t>
  </si>
  <si>
    <t>wA</t>
  </si>
  <si>
    <t>V5</t>
  </si>
  <si>
    <t>snT</t>
  </si>
  <si>
    <t>V6</t>
  </si>
  <si>
    <t>Ss</t>
  </si>
  <si>
    <t>V7</t>
  </si>
  <si>
    <t>Sn</t>
  </si>
  <si>
    <t>V7A</t>
  </si>
  <si>
    <t>V7B</t>
  </si>
  <si>
    <t>V8</t>
  </si>
  <si>
    <t>V9</t>
  </si>
  <si>
    <t>V10</t>
  </si>
  <si>
    <t>V11</t>
  </si>
  <si>
    <t>V11A</t>
  </si>
  <si>
    <t>V11B</t>
  </si>
  <si>
    <t>V11C</t>
  </si>
  <si>
    <t>V12</t>
  </si>
  <si>
    <t>arq</t>
  </si>
  <si>
    <t>V12A</t>
  </si>
  <si>
    <t>V12B</t>
  </si>
  <si>
    <t>V13</t>
  </si>
  <si>
    <t>T</t>
  </si>
  <si>
    <t>V14</t>
  </si>
  <si>
    <t>V15</t>
  </si>
  <si>
    <t>iTi</t>
  </si>
  <si>
    <t>V16</t>
  </si>
  <si>
    <t>V17</t>
  </si>
  <si>
    <t>V18</t>
  </si>
  <si>
    <t>V19</t>
  </si>
  <si>
    <t>mDt</t>
  </si>
  <si>
    <t>TmA</t>
  </si>
  <si>
    <t>XAr</t>
  </si>
  <si>
    <t>V20</t>
  </si>
  <si>
    <t>mD</t>
  </si>
  <si>
    <t>V20A</t>
  </si>
  <si>
    <t>V20B</t>
  </si>
  <si>
    <t>V20C</t>
  </si>
  <si>
    <t>V20D</t>
  </si>
  <si>
    <t>V20E</t>
  </si>
  <si>
    <t>V20F</t>
  </si>
  <si>
    <t>V20G</t>
  </si>
  <si>
    <t>V20H</t>
  </si>
  <si>
    <t>V20I</t>
  </si>
  <si>
    <t>V20J</t>
  </si>
  <si>
    <t>V20K</t>
  </si>
  <si>
    <t>V20L</t>
  </si>
  <si>
    <t>V21</t>
  </si>
  <si>
    <t>V22</t>
  </si>
  <si>
    <t>mH</t>
  </si>
  <si>
    <t>V23</t>
  </si>
  <si>
    <t>V23A</t>
  </si>
  <si>
    <t>V24</t>
  </si>
  <si>
    <t>wD</t>
  </si>
  <si>
    <t>V25</t>
  </si>
  <si>
    <t>V26</t>
  </si>
  <si>
    <t>aD</t>
  </si>
  <si>
    <t>V27</t>
  </si>
  <si>
    <t>V28</t>
  </si>
  <si>
    <t>H</t>
  </si>
  <si>
    <t>V28A</t>
  </si>
  <si>
    <t>V29</t>
  </si>
  <si>
    <t>sk</t>
  </si>
  <si>
    <t>wAH</t>
  </si>
  <si>
    <t>V29A</t>
  </si>
  <si>
    <t>V30</t>
  </si>
  <si>
    <t>nb</t>
  </si>
  <si>
    <t>V30A</t>
  </si>
  <si>
    <t>V31</t>
  </si>
  <si>
    <t>k</t>
  </si>
  <si>
    <t>V31A</t>
  </si>
  <si>
    <t>k\</t>
  </si>
  <si>
    <t>V32</t>
  </si>
  <si>
    <t>msn</t>
  </si>
  <si>
    <t>V33</t>
  </si>
  <si>
    <t>sSr</t>
  </si>
  <si>
    <t>V33A</t>
  </si>
  <si>
    <t>V34</t>
  </si>
  <si>
    <t>V35</t>
  </si>
  <si>
    <t>V36</t>
  </si>
  <si>
    <t>V37</t>
  </si>
  <si>
    <t>idr</t>
  </si>
  <si>
    <t>V37A</t>
  </si>
  <si>
    <t>V38</t>
  </si>
  <si>
    <t>V39</t>
  </si>
  <si>
    <t>V40</t>
  </si>
  <si>
    <t>V40A</t>
  </si>
  <si>
    <t>W1</t>
  </si>
  <si>
    <t>W2</t>
  </si>
  <si>
    <t>bAs</t>
  </si>
  <si>
    <t>W3</t>
  </si>
  <si>
    <t>Hb</t>
  </si>
  <si>
    <t>W3A</t>
  </si>
  <si>
    <t>W4</t>
  </si>
  <si>
    <t>W5</t>
  </si>
  <si>
    <t>W6</t>
  </si>
  <si>
    <t>W7</t>
  </si>
  <si>
    <t>W8</t>
  </si>
  <si>
    <t>W9</t>
  </si>
  <si>
    <t>Xnm</t>
  </si>
  <si>
    <t>W9A</t>
  </si>
  <si>
    <t>W10</t>
  </si>
  <si>
    <t>iab</t>
  </si>
  <si>
    <t>W10A</t>
  </si>
  <si>
    <t>W11</t>
  </si>
  <si>
    <t>g</t>
  </si>
  <si>
    <t>nst</t>
  </si>
  <si>
    <t>W12</t>
  </si>
  <si>
    <t>W13</t>
  </si>
  <si>
    <t>W14</t>
  </si>
  <si>
    <t>Hz</t>
  </si>
  <si>
    <t>W14A</t>
  </si>
  <si>
    <t>W15</t>
  </si>
  <si>
    <t>W16</t>
  </si>
  <si>
    <t>W17</t>
  </si>
  <si>
    <t>xnt</t>
  </si>
  <si>
    <t>W17A</t>
  </si>
  <si>
    <t>W18</t>
  </si>
  <si>
    <t>W18A</t>
  </si>
  <si>
    <t>W19</t>
  </si>
  <si>
    <t>mi</t>
  </si>
  <si>
    <t>W20</t>
  </si>
  <si>
    <t>W21</t>
  </si>
  <si>
    <t>W22</t>
  </si>
  <si>
    <t>Hnqt</t>
  </si>
  <si>
    <t>W23</t>
  </si>
  <si>
    <t>W24</t>
  </si>
  <si>
    <t>nw</t>
  </si>
  <si>
    <t>W24A</t>
  </si>
  <si>
    <t>W25</t>
  </si>
  <si>
    <t>ini</t>
  </si>
  <si>
    <t>X1</t>
  </si>
  <si>
    <t>t</t>
  </si>
  <si>
    <t>X2</t>
  </si>
  <si>
    <t>X3</t>
  </si>
  <si>
    <t>X4</t>
  </si>
  <si>
    <t>X4A</t>
  </si>
  <si>
    <t>X4B</t>
  </si>
  <si>
    <t>X5</t>
  </si>
  <si>
    <t>X6</t>
  </si>
  <si>
    <t>X6A</t>
  </si>
  <si>
    <t>X7</t>
  </si>
  <si>
    <t>X8</t>
  </si>
  <si>
    <t>di</t>
  </si>
  <si>
    <t>rdi</t>
  </si>
  <si>
    <t>X8A</t>
  </si>
  <si>
    <t>Y1</t>
  </si>
  <si>
    <t>mDAt</t>
  </si>
  <si>
    <t>Y1A</t>
  </si>
  <si>
    <t>Y2</t>
  </si>
  <si>
    <t>Y3</t>
  </si>
  <si>
    <t>mnhd</t>
  </si>
  <si>
    <t>zS</t>
  </si>
  <si>
    <t>Y4</t>
  </si>
  <si>
    <t>Y5</t>
  </si>
  <si>
    <t>mn</t>
  </si>
  <si>
    <t>Y6</t>
  </si>
  <si>
    <t>ibA</t>
  </si>
  <si>
    <t>Y7</t>
  </si>
  <si>
    <t>Y8</t>
  </si>
  <si>
    <t>zSSt</t>
  </si>
  <si>
    <t>Z1</t>
  </si>
  <si>
    <t>Ff301</t>
  </si>
  <si>
    <t>Z2</t>
  </si>
  <si>
    <t>Ff303</t>
  </si>
  <si>
    <t>Z2A</t>
  </si>
  <si>
    <t>Z2B</t>
  </si>
  <si>
    <t>Z2C</t>
  </si>
  <si>
    <t>Z2D</t>
  </si>
  <si>
    <t>Z3</t>
  </si>
  <si>
    <t>Z3A</t>
  </si>
  <si>
    <t>Z3B</t>
  </si>
  <si>
    <t>Z4</t>
  </si>
  <si>
    <t>y</t>
  </si>
  <si>
    <t>Z4A</t>
  </si>
  <si>
    <t>Ff302</t>
  </si>
  <si>
    <t>Z5</t>
  </si>
  <si>
    <t>Z5A</t>
  </si>
  <si>
    <t>Z6</t>
  </si>
  <si>
    <t>Z7</t>
  </si>
  <si>
    <t>W</t>
  </si>
  <si>
    <t>Z8</t>
  </si>
  <si>
    <t>Z9</t>
  </si>
  <si>
    <t>Z10</t>
  </si>
  <si>
    <t>Z11</t>
  </si>
  <si>
    <t>imi</t>
  </si>
  <si>
    <t>wnm</t>
  </si>
  <si>
    <t>Z12</t>
  </si>
  <si>
    <t>Z13</t>
  </si>
  <si>
    <t>Z14</t>
  </si>
  <si>
    <t>Z15</t>
  </si>
  <si>
    <t>Z15A</t>
  </si>
  <si>
    <t>Z15B</t>
  </si>
  <si>
    <t>Z15C</t>
  </si>
  <si>
    <t>Z15D</t>
  </si>
  <si>
    <t>Z15E</t>
  </si>
  <si>
    <t>Z15F</t>
  </si>
  <si>
    <t>Z15G</t>
  </si>
  <si>
    <t>Z15H</t>
  </si>
  <si>
    <t>Z15I</t>
  </si>
  <si>
    <t>Z16</t>
  </si>
  <si>
    <t>Z16A</t>
  </si>
  <si>
    <t>Z16B</t>
  </si>
  <si>
    <t>Z16C</t>
  </si>
  <si>
    <t>Z16D</t>
  </si>
  <si>
    <t>Z16E</t>
  </si>
  <si>
    <t>Z16F</t>
  </si>
  <si>
    <t>Z16G</t>
  </si>
  <si>
    <t>Z16H</t>
  </si>
  <si>
    <t>Aa1</t>
  </si>
  <si>
    <t>x</t>
  </si>
  <si>
    <t>Aa2</t>
  </si>
  <si>
    <t>Aa3</t>
  </si>
  <si>
    <t>Aa4</t>
  </si>
  <si>
    <t>Aa5</t>
  </si>
  <si>
    <t>Hp</t>
  </si>
  <si>
    <t>Aa6</t>
  </si>
  <si>
    <t>Aa7</t>
  </si>
  <si>
    <t>Aa7A</t>
  </si>
  <si>
    <t>Aa7B</t>
  </si>
  <si>
    <t>Aa8</t>
  </si>
  <si>
    <t>qn</t>
  </si>
  <si>
    <t>Aa9</t>
  </si>
  <si>
    <t>Aa10</t>
  </si>
  <si>
    <t>Aa11</t>
  </si>
  <si>
    <t>mAa</t>
  </si>
  <si>
    <t>Aa12</t>
  </si>
  <si>
    <t>Aa13</t>
  </si>
  <si>
    <t>gs</t>
  </si>
  <si>
    <t>im</t>
  </si>
  <si>
    <t>Aa14</t>
  </si>
  <si>
    <t>Aa15</t>
  </si>
  <si>
    <t>Aa16</t>
  </si>
  <si>
    <t>Aa17</t>
  </si>
  <si>
    <t>sA</t>
  </si>
  <si>
    <t>Aa18</t>
  </si>
  <si>
    <t>Aa19</t>
  </si>
  <si>
    <t>Aa20</t>
  </si>
  <si>
    <t>apr</t>
  </si>
  <si>
    <t>Aa21</t>
  </si>
  <si>
    <t>wDa</t>
  </si>
  <si>
    <t>Aa22</t>
  </si>
  <si>
    <t>Aa23</t>
  </si>
  <si>
    <t>Aa24</t>
  </si>
  <si>
    <t>Aa25</t>
  </si>
  <si>
    <t>Aa26</t>
  </si>
  <si>
    <t>Aa27</t>
  </si>
  <si>
    <t>nD</t>
  </si>
  <si>
    <t>Aa28</t>
  </si>
  <si>
    <t>qd</t>
  </si>
  <si>
    <t>Aa29</t>
  </si>
  <si>
    <t>Aa30</t>
  </si>
  <si>
    <t>Xkr</t>
  </si>
  <si>
    <t>Aa31</t>
  </si>
  <si>
    <t>Aa32</t>
  </si>
  <si>
    <t>Ff304</t>
  </si>
  <si>
    <t>nn</t>
  </si>
  <si>
    <t>nTrw</t>
  </si>
  <si>
    <t>A35C</t>
  </si>
  <si>
    <t>A35E</t>
  </si>
  <si>
    <t>A35F</t>
  </si>
  <si>
    <t>A42B</t>
  </si>
  <si>
    <t>A55A</t>
  </si>
  <si>
    <t>A250</t>
  </si>
  <si>
    <t>A359</t>
  </si>
  <si>
    <t>B33</t>
  </si>
  <si>
    <t>C2I</t>
  </si>
  <si>
    <t>C12F</t>
  </si>
  <si>
    <t>C19B</t>
  </si>
  <si>
    <t>C20A</t>
  </si>
  <si>
    <t>C89</t>
  </si>
  <si>
    <t>C98</t>
  </si>
  <si>
    <t>C98A</t>
  </si>
  <si>
    <t>C98B</t>
  </si>
  <si>
    <t>C99</t>
  </si>
  <si>
    <t>C99A</t>
  </si>
  <si>
    <t>C99B</t>
  </si>
  <si>
    <t>C100</t>
  </si>
  <si>
    <t>C101</t>
  </si>
  <si>
    <t>C159</t>
  </si>
  <si>
    <t>C177</t>
  </si>
  <si>
    <t>C190</t>
  </si>
  <si>
    <t>C205</t>
  </si>
  <si>
    <t>C206</t>
  </si>
  <si>
    <t>D3B</t>
  </si>
  <si>
    <t>D34B</t>
  </si>
  <si>
    <t>D34C</t>
  </si>
  <si>
    <t>D63A</t>
  </si>
  <si>
    <t>D63B</t>
  </si>
  <si>
    <t>D63C</t>
  </si>
  <si>
    <t>D63D</t>
  </si>
  <si>
    <t>D63E</t>
  </si>
  <si>
    <t>D63F</t>
  </si>
  <si>
    <t>D63G</t>
  </si>
  <si>
    <t>D153</t>
  </si>
  <si>
    <t>D197</t>
  </si>
  <si>
    <t>D199</t>
  </si>
  <si>
    <t>D270</t>
  </si>
  <si>
    <t>D280</t>
  </si>
  <si>
    <t>D356</t>
  </si>
  <si>
    <t>D381</t>
  </si>
  <si>
    <t>D405</t>
  </si>
  <si>
    <t>F63A</t>
  </si>
  <si>
    <t>G3A</t>
  </si>
  <si>
    <t>G3B</t>
  </si>
  <si>
    <t>G4A</t>
  </si>
  <si>
    <t>G56</t>
  </si>
  <si>
    <t>G57</t>
  </si>
  <si>
    <t>G58</t>
  </si>
  <si>
    <t>G58A</t>
  </si>
  <si>
    <t>G59</t>
  </si>
  <si>
    <t>G60</t>
  </si>
  <si>
    <t>G61</t>
  </si>
  <si>
    <t>G81</t>
  </si>
  <si>
    <t>G86</t>
  </si>
  <si>
    <t>G87</t>
  </si>
  <si>
    <t>G90</t>
  </si>
  <si>
    <t>G90A</t>
  </si>
  <si>
    <t>G93</t>
  </si>
  <si>
    <t>G127</t>
  </si>
  <si>
    <t>G127A</t>
  </si>
  <si>
    <t>G127B</t>
  </si>
  <si>
    <t>G127D</t>
  </si>
  <si>
    <t>G130</t>
  </si>
  <si>
    <t>G131</t>
  </si>
  <si>
    <t>G131A</t>
  </si>
  <si>
    <t>G131B</t>
  </si>
  <si>
    <t>G132</t>
  </si>
  <si>
    <t>G132A</t>
  </si>
  <si>
    <t>G132B</t>
  </si>
  <si>
    <t>G144</t>
  </si>
  <si>
    <t>G158</t>
  </si>
  <si>
    <t>G158A</t>
  </si>
  <si>
    <t>L19</t>
  </si>
  <si>
    <t>M127</t>
  </si>
  <si>
    <t>US685N1VARA</t>
  </si>
  <si>
    <t>N62</t>
  </si>
  <si>
    <t>N89</t>
  </si>
  <si>
    <t>S14C</t>
  </si>
  <si>
    <t>S15A</t>
  </si>
  <si>
    <t>S15B</t>
  </si>
  <si>
    <t>S30A</t>
  </si>
  <si>
    <t>S56</t>
  </si>
  <si>
    <t>S57</t>
  </si>
  <si>
    <t>W54</t>
  </si>
  <si>
    <t>Z202</t>
  </si>
  <si>
    <t>Z204</t>
  </si>
  <si>
    <t>Aa56</t>
  </si>
  <si>
    <t>hy-hnw</t>
  </si>
  <si>
    <t>nb-anx</t>
  </si>
  <si>
    <t>ink</t>
  </si>
  <si>
    <t>bkA</t>
  </si>
  <si>
    <t>iwr</t>
  </si>
  <si>
    <t>smswt</t>
  </si>
  <si>
    <t>nb-mAat-ra</t>
  </si>
  <si>
    <t>Hwt-Hr</t>
  </si>
  <si>
    <t>imn-Hr-xpS-f</t>
  </si>
  <si>
    <t>TA-tnn</t>
  </si>
  <si>
    <t>nfrtm</t>
  </si>
  <si>
    <t>ist</t>
  </si>
  <si>
    <t>wsr-mAat-ra</t>
  </si>
  <si>
    <t>nbt-Hwt</t>
  </si>
  <si>
    <t>stt</t>
  </si>
  <si>
    <t>sSAt</t>
  </si>
  <si>
    <t>xmt-rAw</t>
  </si>
  <si>
    <t>nHb-kAw</t>
  </si>
  <si>
    <t>Hm-kA</t>
  </si>
  <si>
    <t>sxn</t>
  </si>
  <si>
    <t>Drt-nTr</t>
  </si>
  <si>
    <t>nk</t>
  </si>
  <si>
    <t>HkA</t>
  </si>
  <si>
    <t>ibr</t>
  </si>
  <si>
    <t>ssmt</t>
  </si>
  <si>
    <t>rri</t>
  </si>
  <si>
    <t>miw</t>
  </si>
  <si>
    <t>Tsm</t>
  </si>
  <si>
    <t>Hry-sStA</t>
  </si>
  <si>
    <t>sAb</t>
  </si>
  <si>
    <t>wp-wAwt</t>
  </si>
  <si>
    <t>Xnnw</t>
  </si>
  <si>
    <t>nSni</t>
  </si>
  <si>
    <t>Abw</t>
  </si>
  <si>
    <t>mmi</t>
  </si>
  <si>
    <t>mA-HD</t>
  </si>
  <si>
    <t>niAw</t>
  </si>
  <si>
    <t>iac</t>
  </si>
  <si>
    <t>ky</t>
  </si>
  <si>
    <t>qnd</t>
  </si>
  <si>
    <t>gif</t>
  </si>
  <si>
    <t>Dnd</t>
  </si>
  <si>
    <t>At</t>
  </si>
  <si>
    <t>Sfyt</t>
  </si>
  <si>
    <t>pHty</t>
  </si>
  <si>
    <t>Am</t>
  </si>
  <si>
    <t>Htyt</t>
  </si>
  <si>
    <t>xx</t>
  </si>
  <si>
    <t>ip</t>
  </si>
  <si>
    <t>wpt</t>
  </si>
  <si>
    <t>wpt-rnpt</t>
  </si>
  <si>
    <t>abw</t>
  </si>
  <si>
    <t>bi</t>
  </si>
  <si>
    <t>ibH</t>
  </si>
  <si>
    <t>nHDt</t>
  </si>
  <si>
    <t>psH</t>
  </si>
  <si>
    <t>art</t>
  </si>
  <si>
    <t>dp</t>
  </si>
  <si>
    <t>imy-rA</t>
  </si>
  <si>
    <t>msxtiw</t>
  </si>
  <si>
    <t>dHr</t>
  </si>
  <si>
    <t>pnw</t>
  </si>
  <si>
    <t>Xt</t>
  </si>
  <si>
    <t>HAty</t>
  </si>
  <si>
    <t>psD</t>
  </si>
  <si>
    <t>Sat</t>
  </si>
  <si>
    <t>spHt</t>
  </si>
  <si>
    <t>spXr</t>
  </si>
  <si>
    <t>As</t>
  </si>
  <si>
    <t>at</t>
  </si>
  <si>
    <t>Haw</t>
  </si>
  <si>
    <t>iwf</t>
  </si>
  <si>
    <t>nHbt</t>
  </si>
  <si>
    <t>ws</t>
  </si>
  <si>
    <t>Hs</t>
  </si>
  <si>
    <t>tw</t>
  </si>
  <si>
    <t>bik</t>
  </si>
  <si>
    <t>Hr-nbw</t>
  </si>
  <si>
    <t>Hnw</t>
  </si>
  <si>
    <t>skr</t>
  </si>
  <si>
    <t>aSm</t>
  </si>
  <si>
    <t>axm</t>
  </si>
  <si>
    <t>aXm</t>
  </si>
  <si>
    <t>Snbt</t>
  </si>
  <si>
    <t>nxny</t>
  </si>
  <si>
    <t>spdw</t>
  </si>
  <si>
    <t>nrt</t>
  </si>
  <si>
    <t>m-a</t>
  </si>
  <si>
    <t>HHwti</t>
  </si>
  <si>
    <t>bAw</t>
  </si>
  <si>
    <t>bnw</t>
  </si>
  <si>
    <t>baH</t>
  </si>
  <si>
    <t>sdA</t>
  </si>
  <si>
    <t>niw</t>
  </si>
  <si>
    <t>bin</t>
  </si>
  <si>
    <t>nDs</t>
  </si>
  <si>
    <t>Apd</t>
  </si>
  <si>
    <t>Htm</t>
  </si>
  <si>
    <t>Trp</t>
  </si>
  <si>
    <t>wdf</t>
  </si>
  <si>
    <t>wfA</t>
  </si>
  <si>
    <t>wsf</t>
  </si>
  <si>
    <t>qmyt</t>
  </si>
  <si>
    <t>sHw</t>
  </si>
  <si>
    <t>Tn</t>
  </si>
  <si>
    <t>DfA</t>
  </si>
  <si>
    <t>sS</t>
  </si>
  <si>
    <t>rxti</t>
  </si>
  <si>
    <t>HAm</t>
  </si>
  <si>
    <t>snm</t>
  </si>
  <si>
    <t>wSn</t>
  </si>
  <si>
    <t>Aa</t>
  </si>
  <si>
    <t>Af</t>
  </si>
  <si>
    <t>AX</t>
  </si>
  <si>
    <t>Ak</t>
  </si>
  <si>
    <t>dA</t>
  </si>
  <si>
    <t>Ad</t>
  </si>
  <si>
    <t>amm</t>
  </si>
  <si>
    <t>m-HAt</t>
  </si>
  <si>
    <t>wTs-Hr</t>
  </si>
  <si>
    <t>imntt</t>
  </si>
  <si>
    <t>Xrt-nTr</t>
  </si>
  <si>
    <t>nmty</t>
  </si>
  <si>
    <t>dwn-awy</t>
  </si>
  <si>
    <t>gmHs</t>
  </si>
  <si>
    <t>wnS</t>
  </si>
  <si>
    <t>pq</t>
  </si>
  <si>
    <t>rm</t>
  </si>
  <si>
    <t>rmT</t>
  </si>
  <si>
    <t>DnH</t>
  </si>
  <si>
    <t>pAi</t>
  </si>
  <si>
    <t>SAt</t>
  </si>
  <si>
    <t>mrwt</t>
  </si>
  <si>
    <t>swHt</t>
  </si>
  <si>
    <t>msH</t>
  </si>
  <si>
    <t>xnti</t>
  </si>
  <si>
    <t>Hqt</t>
  </si>
  <si>
    <t>qrr</t>
  </si>
  <si>
    <t>wHm-anx</t>
  </si>
  <si>
    <t>Dt</t>
  </si>
  <si>
    <t>iart</t>
  </si>
  <si>
    <t>nsrt</t>
  </si>
  <si>
    <t>WADyt</t>
  </si>
  <si>
    <t>HfAw</t>
  </si>
  <si>
    <t>adw</t>
  </si>
  <si>
    <t>bs</t>
  </si>
  <si>
    <t>rmw</t>
  </si>
  <si>
    <t>Spt</t>
  </si>
  <si>
    <t>aff</t>
  </si>
  <si>
    <t>snHm</t>
  </si>
  <si>
    <t>spA</t>
  </si>
  <si>
    <t>imA</t>
  </si>
  <si>
    <t>nbs</t>
  </si>
  <si>
    <t>nht</t>
  </si>
  <si>
    <t>Hrrt</t>
  </si>
  <si>
    <t>is</t>
  </si>
  <si>
    <t>Da</t>
  </si>
  <si>
    <t>rnpt</t>
  </si>
  <si>
    <t>ri</t>
  </si>
  <si>
    <t>rnpi</t>
  </si>
  <si>
    <t>sSn</t>
  </si>
  <si>
    <t>Dyt</t>
  </si>
  <si>
    <t>mHw</t>
  </si>
  <si>
    <t>wAx</t>
  </si>
  <si>
    <t>aAbt</t>
  </si>
  <si>
    <t>nxb</t>
  </si>
  <si>
    <t>nxbt</t>
  </si>
  <si>
    <t>rsi</t>
  </si>
  <si>
    <t>mD-Sma</t>
  </si>
  <si>
    <t>bti</t>
  </si>
  <si>
    <t>aHaw</t>
  </si>
  <si>
    <t>dmA</t>
  </si>
  <si>
    <t>mHa</t>
  </si>
  <si>
    <t>wan</t>
  </si>
  <si>
    <t>irp</t>
  </si>
  <si>
    <t>spd</t>
  </si>
  <si>
    <t>srt</t>
  </si>
  <si>
    <t>hAy</t>
  </si>
  <si>
    <t>grH</t>
  </si>
  <si>
    <t>kkw</t>
  </si>
  <si>
    <t>Snyt</t>
  </si>
  <si>
    <t>wnwt</t>
  </si>
  <si>
    <t>Xrt-hrw</t>
  </si>
  <si>
    <t>Axw</t>
  </si>
  <si>
    <t>smdt</t>
  </si>
  <si>
    <t>dwa</t>
  </si>
  <si>
    <t>dAt</t>
  </si>
  <si>
    <t>axt</t>
  </si>
  <si>
    <t>dAiw</t>
  </si>
  <si>
    <t>Axty</t>
  </si>
  <si>
    <t>idb</t>
  </si>
  <si>
    <t>Hsp</t>
  </si>
  <si>
    <t>tA-wr</t>
  </si>
  <si>
    <t>qAA</t>
  </si>
  <si>
    <t>mTn</t>
  </si>
  <si>
    <t>wAt</t>
  </si>
  <si>
    <t>sin</t>
  </si>
  <si>
    <t>sinw</t>
  </si>
  <si>
    <t>msdmt</t>
  </si>
  <si>
    <t>Sai</t>
  </si>
  <si>
    <t>nt</t>
  </si>
  <si>
    <t>pr-HD</t>
  </si>
  <si>
    <t>prt-xrw</t>
  </si>
  <si>
    <t>mrrt</t>
  </si>
  <si>
    <t>Htt</t>
  </si>
  <si>
    <t>Hwt-aAt</t>
  </si>
  <si>
    <t>sbxt</t>
  </si>
  <si>
    <t>tAyt</t>
  </si>
  <si>
    <t>itrt</t>
  </si>
  <si>
    <t>pr-wr</t>
  </si>
  <si>
    <t>pr-nw</t>
  </si>
  <si>
    <t>sH</t>
  </si>
  <si>
    <t>HAb</t>
  </si>
  <si>
    <t>Hb-sd</t>
  </si>
  <si>
    <t>sxnt</t>
  </si>
  <si>
    <t>srx</t>
  </si>
  <si>
    <t>sb</t>
  </si>
  <si>
    <t>gsA</t>
  </si>
  <si>
    <t>sXnn</t>
  </si>
  <si>
    <t>whn</t>
  </si>
  <si>
    <t>arrt</t>
  </si>
  <si>
    <t>qnbt</t>
  </si>
  <si>
    <t>inr</t>
  </si>
  <si>
    <t>iar</t>
  </si>
  <si>
    <t>ipAt</t>
  </si>
  <si>
    <t>sp</t>
  </si>
  <si>
    <t>dpt</t>
  </si>
  <si>
    <t>imw</t>
  </si>
  <si>
    <t>pna</t>
  </si>
  <si>
    <t>DAi</t>
  </si>
  <si>
    <t>wiA</t>
  </si>
  <si>
    <t>xrwi-fi</t>
  </si>
  <si>
    <t>Hmw</t>
  </si>
  <si>
    <t>wrs</t>
  </si>
  <si>
    <t>hn</t>
  </si>
  <si>
    <t>nsr</t>
  </si>
  <si>
    <t>psi</t>
  </si>
  <si>
    <t>ps</t>
  </si>
  <si>
    <t>srf</t>
  </si>
  <si>
    <t>wDHw</t>
  </si>
  <si>
    <t>wnmi</t>
  </si>
  <si>
    <t>wAst</t>
  </si>
  <si>
    <t>nit</t>
  </si>
  <si>
    <t>Smas</t>
  </si>
  <si>
    <t>wAHw</t>
  </si>
  <si>
    <t>nbi</t>
  </si>
  <si>
    <t>THnt</t>
  </si>
  <si>
    <t>Ssm</t>
  </si>
  <si>
    <t>Ssmtt</t>
  </si>
  <si>
    <t>sDAwty</t>
  </si>
  <si>
    <t>xtmty</t>
  </si>
  <si>
    <t>Dbat</t>
  </si>
  <si>
    <t>iwaw</t>
  </si>
  <si>
    <t>tAwr</t>
  </si>
  <si>
    <t>dmd</t>
  </si>
  <si>
    <t>Ts</t>
  </si>
  <si>
    <t>Tst</t>
  </si>
  <si>
    <t>Aaa</t>
  </si>
  <si>
    <t>aAw</t>
  </si>
  <si>
    <t>iaAw</t>
  </si>
  <si>
    <t>HAy</t>
  </si>
  <si>
    <t>Hbs</t>
  </si>
  <si>
    <t>kfy</t>
  </si>
  <si>
    <t>siAt</t>
  </si>
  <si>
    <t>Tbt</t>
  </si>
  <si>
    <t>sryt</t>
  </si>
  <si>
    <t>Hpwi</t>
  </si>
  <si>
    <t>wAb</t>
  </si>
  <si>
    <t>mdw</t>
  </si>
  <si>
    <t>nxAxA</t>
  </si>
  <si>
    <t>nms</t>
  </si>
  <si>
    <t>sqr</t>
  </si>
  <si>
    <t>pDt</t>
  </si>
  <si>
    <t>swn</t>
  </si>
  <si>
    <t>am</t>
  </si>
  <si>
    <t>nHsi</t>
  </si>
  <si>
    <t>THnw</t>
  </si>
  <si>
    <t>gn</t>
  </si>
  <si>
    <t>twi</t>
  </si>
  <si>
    <t>twr</t>
  </si>
  <si>
    <t>snw</t>
  </si>
  <si>
    <t>dm</t>
  </si>
  <si>
    <t>dmt</t>
  </si>
  <si>
    <t>ds</t>
  </si>
  <si>
    <t>Sad</t>
  </si>
  <si>
    <t>Hnn</t>
  </si>
  <si>
    <t>skA</t>
  </si>
  <si>
    <t>wDA</t>
  </si>
  <si>
    <t>itH</t>
  </si>
  <si>
    <t>rtHti</t>
  </si>
  <si>
    <t>xni</t>
  </si>
  <si>
    <t>xnr</t>
  </si>
  <si>
    <t>dns</t>
  </si>
  <si>
    <t>HmAt</t>
  </si>
  <si>
    <t>smn</t>
  </si>
  <si>
    <t>Hmww</t>
  </si>
  <si>
    <t>Xaq</t>
  </si>
  <si>
    <t>wTs</t>
  </si>
  <si>
    <t>wTst</t>
  </si>
  <si>
    <t>tx</t>
  </si>
  <si>
    <t>Ssr</t>
  </si>
  <si>
    <t>Snw</t>
  </si>
  <si>
    <t>dni</t>
  </si>
  <si>
    <t>pxA</t>
  </si>
  <si>
    <t>fx</t>
  </si>
  <si>
    <t>Sfdw</t>
  </si>
  <si>
    <t>iT</t>
  </si>
  <si>
    <t>tmA</t>
  </si>
  <si>
    <t>mDw</t>
  </si>
  <si>
    <t>wd</t>
  </si>
  <si>
    <t>anD</t>
  </si>
  <si>
    <t>gAw</t>
  </si>
  <si>
    <t>wt</t>
  </si>
  <si>
    <t>mrHt</t>
  </si>
  <si>
    <t>Hbt</t>
  </si>
  <si>
    <t>XriHbt</t>
  </si>
  <si>
    <t>wHAt</t>
  </si>
  <si>
    <t>mAt</t>
  </si>
  <si>
    <t>mAT</t>
  </si>
  <si>
    <t>Hnt</t>
  </si>
  <si>
    <t>sxw</t>
  </si>
  <si>
    <t>qbb</t>
  </si>
  <si>
    <t>qbH</t>
  </si>
  <si>
    <t>irtt</t>
  </si>
  <si>
    <t>irTt</t>
  </si>
  <si>
    <t>wdpw</t>
  </si>
  <si>
    <t>qrHt</t>
  </si>
  <si>
    <t>fqA</t>
  </si>
  <si>
    <t>zn</t>
  </si>
  <si>
    <t>sni</t>
  </si>
  <si>
    <t>pAt</t>
  </si>
  <si>
    <t>gsw</t>
  </si>
  <si>
    <t>naa</t>
  </si>
  <si>
    <t>snaa</t>
  </si>
  <si>
    <t>bnt</t>
  </si>
  <si>
    <t>sSSt</t>
  </si>
  <si>
    <t>Sbn</t>
  </si>
  <si>
    <t>sD</t>
  </si>
  <si>
    <t>swA</t>
  </si>
  <si>
    <t>xbs</t>
  </si>
  <si>
    <t>gA</t>
  </si>
  <si>
    <t>Hsb</t>
  </si>
  <si>
    <t>wHA</t>
  </si>
  <si>
    <t>Xpw</t>
  </si>
  <si>
    <t>DAt</t>
  </si>
  <si>
    <t>xwd</t>
  </si>
  <si>
    <t>drf</t>
  </si>
  <si>
    <t>sTS</t>
  </si>
  <si>
    <t>mDd</t>
  </si>
  <si>
    <t>nn}</t>
  </si>
  <si>
    <t>1300A</t>
  </si>
  <si>
    <t>1300B</t>
  </si>
  <si>
    <t>1300C</t>
  </si>
  <si>
    <t>1300D</t>
  </si>
  <si>
    <t>1300E</t>
  </si>
  <si>
    <t>1300F</t>
  </si>
  <si>
    <t>1301A</t>
  </si>
  <si>
    <t>1301B</t>
  </si>
  <si>
    <t>1301C</t>
  </si>
  <si>
    <t>1301D</t>
  </si>
  <si>
    <t>1301E</t>
  </si>
  <si>
    <t>1301F</t>
  </si>
  <si>
    <t>1302A</t>
  </si>
  <si>
    <t>1302B</t>
  </si>
  <si>
    <t>1302C</t>
  </si>
  <si>
    <t>1302D</t>
  </si>
  <si>
    <t>1302E</t>
  </si>
  <si>
    <t>1302F</t>
  </si>
  <si>
    <t>1303A</t>
  </si>
  <si>
    <t>1303B</t>
  </si>
  <si>
    <t>1303C</t>
  </si>
  <si>
    <t>1303D</t>
  </si>
  <si>
    <t>1303E</t>
  </si>
  <si>
    <t>1303F</t>
  </si>
  <si>
    <t>1304A</t>
  </si>
  <si>
    <t>1304B</t>
  </si>
  <si>
    <t>1304C</t>
  </si>
  <si>
    <t>1304D</t>
  </si>
  <si>
    <t>1304E</t>
  </si>
  <si>
    <t>1304F</t>
  </si>
  <si>
    <t>1305A</t>
  </si>
  <si>
    <t>1305B</t>
  </si>
  <si>
    <t>1305C</t>
  </si>
  <si>
    <t>1305D</t>
  </si>
  <si>
    <t>1305E</t>
  </si>
  <si>
    <t>1305F</t>
  </si>
  <si>
    <t>1306A</t>
  </si>
  <si>
    <t>1306B</t>
  </si>
  <si>
    <t>1306C</t>
  </si>
  <si>
    <t>1306D</t>
  </si>
  <si>
    <t>1306E</t>
  </si>
  <si>
    <t>1306F</t>
  </si>
  <si>
    <t>1307A</t>
  </si>
  <si>
    <t>1307B</t>
  </si>
  <si>
    <t>1307C</t>
  </si>
  <si>
    <t>1307D</t>
  </si>
  <si>
    <t>1307E</t>
  </si>
  <si>
    <t>1307F</t>
  </si>
  <si>
    <t>1308A</t>
  </si>
  <si>
    <t>1308B</t>
  </si>
  <si>
    <t>1308C</t>
  </si>
  <si>
    <t>1308D</t>
  </si>
  <si>
    <t>1308E</t>
  </si>
  <si>
    <t>1308F</t>
  </si>
  <si>
    <t>1309A</t>
  </si>
  <si>
    <t>1309B</t>
  </si>
  <si>
    <t>1309C</t>
  </si>
  <si>
    <t>1309D</t>
  </si>
  <si>
    <t>1309E</t>
  </si>
  <si>
    <t>1309F</t>
  </si>
  <si>
    <t>130A0</t>
  </si>
  <si>
    <t>130A1</t>
  </si>
  <si>
    <t>130A2</t>
  </si>
  <si>
    <t>130A3</t>
  </si>
  <si>
    <t>130A4</t>
  </si>
  <si>
    <t>130A5</t>
  </si>
  <si>
    <t>130A6</t>
  </si>
  <si>
    <t>130A7</t>
  </si>
  <si>
    <t>130A8</t>
  </si>
  <si>
    <t>130A9</t>
  </si>
  <si>
    <t>130AA</t>
  </si>
  <si>
    <t>130AB</t>
  </si>
  <si>
    <t>130AC</t>
  </si>
  <si>
    <t>130AD</t>
  </si>
  <si>
    <t>130AE</t>
  </si>
  <si>
    <t>130AF</t>
  </si>
  <si>
    <t>130B0</t>
  </si>
  <si>
    <t>130B1</t>
  </si>
  <si>
    <t>130B2</t>
  </si>
  <si>
    <t>130B3</t>
  </si>
  <si>
    <t>130B4</t>
  </si>
  <si>
    <t>130B5</t>
  </si>
  <si>
    <t>130B6</t>
  </si>
  <si>
    <t>130B7</t>
  </si>
  <si>
    <t>130B8</t>
  </si>
  <si>
    <t>130B9</t>
  </si>
  <si>
    <t>130BA</t>
  </si>
  <si>
    <t>130BB</t>
  </si>
  <si>
    <t>130BC</t>
  </si>
  <si>
    <t>130BD</t>
  </si>
  <si>
    <t>130BE</t>
  </si>
  <si>
    <t>130BF</t>
  </si>
  <si>
    <t>130C0</t>
  </si>
  <si>
    <t>130C1</t>
  </si>
  <si>
    <t>130C2</t>
  </si>
  <si>
    <t>130C3</t>
  </si>
  <si>
    <t>130C4</t>
  </si>
  <si>
    <t>130C5</t>
  </si>
  <si>
    <t>130C6</t>
  </si>
  <si>
    <t>130C7</t>
  </si>
  <si>
    <t>130C8</t>
  </si>
  <si>
    <t>130C9</t>
  </si>
  <si>
    <t>130CA</t>
  </si>
  <si>
    <t>130CB</t>
  </si>
  <si>
    <t>130CC</t>
  </si>
  <si>
    <t>130CD</t>
  </si>
  <si>
    <t>130CE</t>
  </si>
  <si>
    <t>130CF</t>
  </si>
  <si>
    <t>130D0</t>
  </si>
  <si>
    <t>130D1</t>
  </si>
  <si>
    <t>130D2</t>
  </si>
  <si>
    <t>130D3</t>
  </si>
  <si>
    <t>130D4</t>
  </si>
  <si>
    <t>130D5</t>
  </si>
  <si>
    <t>130D6</t>
  </si>
  <si>
    <t>130D7</t>
  </si>
  <si>
    <t>130D8</t>
  </si>
  <si>
    <t>130D9</t>
  </si>
  <si>
    <t>130DA</t>
  </si>
  <si>
    <t>130DB</t>
  </si>
  <si>
    <t>130DC</t>
  </si>
  <si>
    <t>130DD</t>
  </si>
  <si>
    <t>130DE</t>
  </si>
  <si>
    <t>130DF</t>
  </si>
  <si>
    <t>130EA</t>
  </si>
  <si>
    <t>130EB</t>
  </si>
  <si>
    <t>130EC</t>
  </si>
  <si>
    <t>130ED</t>
  </si>
  <si>
    <t>130EE</t>
  </si>
  <si>
    <t>130EF</t>
  </si>
  <si>
    <t>130F0</t>
  </si>
  <si>
    <t>130F1</t>
  </si>
  <si>
    <t>130F2</t>
  </si>
  <si>
    <t>130F3</t>
  </si>
  <si>
    <t>130F4</t>
  </si>
  <si>
    <t>130F5</t>
  </si>
  <si>
    <t>130F6</t>
  </si>
  <si>
    <t>130F7</t>
  </si>
  <si>
    <t>130F8</t>
  </si>
  <si>
    <t>130F9</t>
  </si>
  <si>
    <t>130FA</t>
  </si>
  <si>
    <t>130FB</t>
  </si>
  <si>
    <t>130FC</t>
  </si>
  <si>
    <t>130FD</t>
  </si>
  <si>
    <t>130FE</t>
  </si>
  <si>
    <t>130FF</t>
  </si>
  <si>
    <t>1310A</t>
  </si>
  <si>
    <t>1310B</t>
  </si>
  <si>
    <t>1310C</t>
  </si>
  <si>
    <t>1310D</t>
  </si>
  <si>
    <t>1310E</t>
  </si>
  <si>
    <t>1310F</t>
  </si>
  <si>
    <t>1311A</t>
  </si>
  <si>
    <t>1311B</t>
  </si>
  <si>
    <t>1311C</t>
  </si>
  <si>
    <t>1311D</t>
  </si>
  <si>
    <t>1311E</t>
  </si>
  <si>
    <t>1311F</t>
  </si>
  <si>
    <t>1312A</t>
  </si>
  <si>
    <t>1312B</t>
  </si>
  <si>
    <t>1312C</t>
  </si>
  <si>
    <t>1312D</t>
  </si>
  <si>
    <t>1312E</t>
  </si>
  <si>
    <t>1312F</t>
  </si>
  <si>
    <t>1313A</t>
  </si>
  <si>
    <t>1313B</t>
  </si>
  <si>
    <t>1313C</t>
  </si>
  <si>
    <t>1313D</t>
  </si>
  <si>
    <t>1313E</t>
  </si>
  <si>
    <t>1313F</t>
  </si>
  <si>
    <t>1314A</t>
  </si>
  <si>
    <t>1314B</t>
  </si>
  <si>
    <t>1314C</t>
  </si>
  <si>
    <t>1314D</t>
  </si>
  <si>
    <t>1314E</t>
  </si>
  <si>
    <t>1314F</t>
  </si>
  <si>
    <t>1315A</t>
  </si>
  <si>
    <t>1315B</t>
  </si>
  <si>
    <t>1315C</t>
  </si>
  <si>
    <t>1315D</t>
  </si>
  <si>
    <t>1315E</t>
  </si>
  <si>
    <t>1315F</t>
  </si>
  <si>
    <t>1316A</t>
  </si>
  <si>
    <t>1316B</t>
  </si>
  <si>
    <t>1316C</t>
  </si>
  <si>
    <t>1316D</t>
  </si>
  <si>
    <t>1316E</t>
  </si>
  <si>
    <t>1316F</t>
  </si>
  <si>
    <t>1317A</t>
  </si>
  <si>
    <t>1317B</t>
  </si>
  <si>
    <t>1317C</t>
  </si>
  <si>
    <t>1317D</t>
  </si>
  <si>
    <t>1317E</t>
  </si>
  <si>
    <t>1317F</t>
  </si>
  <si>
    <t>1318A</t>
  </si>
  <si>
    <t>1318B</t>
  </si>
  <si>
    <t>1318C</t>
  </si>
  <si>
    <t>1318D</t>
  </si>
  <si>
    <t>1318E</t>
  </si>
  <si>
    <t>1318F</t>
  </si>
  <si>
    <t>1319A</t>
  </si>
  <si>
    <t>1319B</t>
  </si>
  <si>
    <t>1319C</t>
  </si>
  <si>
    <t>1319D</t>
  </si>
  <si>
    <t>1319E</t>
  </si>
  <si>
    <t>1319F</t>
  </si>
  <si>
    <t>131A0</t>
  </si>
  <si>
    <t>131A1</t>
  </si>
  <si>
    <t>131A2</t>
  </si>
  <si>
    <t>131A3</t>
  </si>
  <si>
    <t>131A4</t>
  </si>
  <si>
    <t>131A5</t>
  </si>
  <si>
    <t>131A6</t>
  </si>
  <si>
    <t>131A7</t>
  </si>
  <si>
    <t>131A8</t>
  </si>
  <si>
    <t>131A9</t>
  </si>
  <si>
    <t>131AA</t>
  </si>
  <si>
    <t>131AB</t>
  </si>
  <si>
    <t>131AC</t>
  </si>
  <si>
    <t>131AD</t>
  </si>
  <si>
    <t>131AE</t>
  </si>
  <si>
    <t>131AF</t>
  </si>
  <si>
    <t>131B0</t>
  </si>
  <si>
    <t>131B1</t>
  </si>
  <si>
    <t>131B2</t>
  </si>
  <si>
    <t>131B3</t>
  </si>
  <si>
    <t>131B4</t>
  </si>
  <si>
    <t>131B5</t>
  </si>
  <si>
    <t>131B6</t>
  </si>
  <si>
    <t>131B7</t>
  </si>
  <si>
    <t>131B8</t>
  </si>
  <si>
    <t>131B9</t>
  </si>
  <si>
    <t>131BA</t>
  </si>
  <si>
    <t>131BB</t>
  </si>
  <si>
    <t>131BC</t>
  </si>
  <si>
    <t>131BD</t>
  </si>
  <si>
    <t>131BE</t>
  </si>
  <si>
    <t>131BF</t>
  </si>
  <si>
    <t>131C0</t>
  </si>
  <si>
    <t>131C1</t>
  </si>
  <si>
    <t>131C2</t>
  </si>
  <si>
    <t>131C3</t>
  </si>
  <si>
    <t>131C4</t>
  </si>
  <si>
    <t>131C5</t>
  </si>
  <si>
    <t>131C6</t>
  </si>
  <si>
    <t>131C7</t>
  </si>
  <si>
    <t>131C8</t>
  </si>
  <si>
    <t>131C9</t>
  </si>
  <si>
    <t>131CA</t>
  </si>
  <si>
    <t>131CB</t>
  </si>
  <si>
    <t>131CC</t>
  </si>
  <si>
    <t>131CD</t>
  </si>
  <si>
    <t>131CE</t>
  </si>
  <si>
    <t>131CF</t>
  </si>
  <si>
    <t>131D0</t>
  </si>
  <si>
    <t>131D1</t>
  </si>
  <si>
    <t>131D2</t>
  </si>
  <si>
    <t>131D3</t>
  </si>
  <si>
    <t>131D4</t>
  </si>
  <si>
    <t>131D5</t>
  </si>
  <si>
    <t>131D6</t>
  </si>
  <si>
    <t>131D7</t>
  </si>
  <si>
    <t>131D8</t>
  </si>
  <si>
    <t>131D9</t>
  </si>
  <si>
    <t>131DA</t>
  </si>
  <si>
    <t>131DB</t>
  </si>
  <si>
    <t>131DC</t>
  </si>
  <si>
    <t>131DD</t>
  </si>
  <si>
    <t>131DE</t>
  </si>
  <si>
    <t>131DF</t>
  </si>
  <si>
    <t>131EA</t>
  </si>
  <si>
    <t>131EB</t>
  </si>
  <si>
    <t>131EC</t>
  </si>
  <si>
    <t>131ED</t>
  </si>
  <si>
    <t>131EE</t>
  </si>
  <si>
    <t>131EF</t>
  </si>
  <si>
    <t>131F0</t>
  </si>
  <si>
    <t>131F1</t>
  </si>
  <si>
    <t>131F2</t>
  </si>
  <si>
    <t>131F3</t>
  </si>
  <si>
    <t>131F4</t>
  </si>
  <si>
    <t>131F5</t>
  </si>
  <si>
    <t>131F6</t>
  </si>
  <si>
    <t>131F7</t>
  </si>
  <si>
    <t>131F8</t>
  </si>
  <si>
    <t>131F9</t>
  </si>
  <si>
    <t>131FA</t>
  </si>
  <si>
    <t>131FB</t>
  </si>
  <si>
    <t>131FC</t>
  </si>
  <si>
    <t>131FD</t>
  </si>
  <si>
    <t>131FE</t>
  </si>
  <si>
    <t>131FF</t>
  </si>
  <si>
    <t>1320A</t>
  </si>
  <si>
    <t>1320B</t>
  </si>
  <si>
    <t>1320C</t>
  </si>
  <si>
    <t>1320D</t>
  </si>
  <si>
    <t>1320E</t>
  </si>
  <si>
    <t>1320F</t>
  </si>
  <si>
    <t>1321A</t>
  </si>
  <si>
    <t>1321B</t>
  </si>
  <si>
    <t>1321C</t>
  </si>
  <si>
    <t>1321D</t>
  </si>
  <si>
    <t>1321E</t>
  </si>
  <si>
    <t>1321F</t>
  </si>
  <si>
    <t>1322A</t>
  </si>
  <si>
    <t>1322B</t>
  </si>
  <si>
    <t>1322C</t>
  </si>
  <si>
    <t>1322D</t>
  </si>
  <si>
    <t>1322E</t>
  </si>
  <si>
    <t>1322F</t>
  </si>
  <si>
    <t>1323A</t>
  </si>
  <si>
    <t>1323B</t>
  </si>
  <si>
    <t>1323C</t>
  </si>
  <si>
    <t>1323D</t>
  </si>
  <si>
    <t>1323E</t>
  </si>
  <si>
    <t>1323F</t>
  </si>
  <si>
    <t>1324A</t>
  </si>
  <si>
    <t>1324B</t>
  </si>
  <si>
    <t>1324C</t>
  </si>
  <si>
    <t>1324D</t>
  </si>
  <si>
    <t>1324E</t>
  </si>
  <si>
    <t>1324F</t>
  </si>
  <si>
    <t>1325A</t>
  </si>
  <si>
    <t>1325B</t>
  </si>
  <si>
    <t>1325C</t>
  </si>
  <si>
    <t>1325D</t>
  </si>
  <si>
    <t>1325E</t>
  </si>
  <si>
    <t>1325F</t>
  </si>
  <si>
    <t>1326A</t>
  </si>
  <si>
    <t>1326B</t>
  </si>
  <si>
    <t>1326C</t>
  </si>
  <si>
    <t>1326D</t>
  </si>
  <si>
    <t>1326E</t>
  </si>
  <si>
    <t>1326F</t>
  </si>
  <si>
    <t>1327A</t>
  </si>
  <si>
    <t>1327B</t>
  </si>
  <si>
    <t>1327C</t>
  </si>
  <si>
    <t>1327D</t>
  </si>
  <si>
    <t>1327E</t>
  </si>
  <si>
    <t>1327F</t>
  </si>
  <si>
    <t>1328A</t>
  </si>
  <si>
    <t>1328B</t>
  </si>
  <si>
    <t>1328C</t>
  </si>
  <si>
    <t>1328D</t>
  </si>
  <si>
    <t>1328E</t>
  </si>
  <si>
    <t>1328F</t>
  </si>
  <si>
    <t>1329A</t>
  </si>
  <si>
    <t>1329B</t>
  </si>
  <si>
    <t>1329C</t>
  </si>
  <si>
    <t>1329D</t>
  </si>
  <si>
    <t>1329E</t>
  </si>
  <si>
    <t>1329F</t>
  </si>
  <si>
    <t>132A0</t>
  </si>
  <si>
    <t>132A1</t>
  </si>
  <si>
    <t>132A2</t>
  </si>
  <si>
    <t>132A3</t>
  </si>
  <si>
    <t>132A4</t>
  </si>
  <si>
    <t>132A5</t>
  </si>
  <si>
    <t>132A6</t>
  </si>
  <si>
    <t>132A7</t>
  </si>
  <si>
    <t>132A8</t>
  </si>
  <si>
    <t>132A9</t>
  </si>
  <si>
    <t>132AA</t>
  </si>
  <si>
    <t>132AB</t>
  </si>
  <si>
    <t>132AC</t>
  </si>
  <si>
    <t>132AD</t>
  </si>
  <si>
    <t>132AE</t>
  </si>
  <si>
    <t>132AF</t>
  </si>
  <si>
    <t>132B0</t>
  </si>
  <si>
    <t>132B1</t>
  </si>
  <si>
    <t>132B2</t>
  </si>
  <si>
    <t>132B3</t>
  </si>
  <si>
    <t>132B4</t>
  </si>
  <si>
    <t>132B5</t>
  </si>
  <si>
    <t>132B6</t>
  </si>
  <si>
    <t>132B7</t>
  </si>
  <si>
    <t>132B8</t>
  </si>
  <si>
    <t>132B9</t>
  </si>
  <si>
    <t>132BA</t>
  </si>
  <si>
    <t>132BB</t>
  </si>
  <si>
    <t>132BC</t>
  </si>
  <si>
    <t>132BD</t>
  </si>
  <si>
    <t>132BE</t>
  </si>
  <si>
    <t>132BF</t>
  </si>
  <si>
    <t>132C0</t>
  </si>
  <si>
    <t>132C1</t>
  </si>
  <si>
    <t>132C2</t>
  </si>
  <si>
    <t>132C3</t>
  </si>
  <si>
    <t>132C4</t>
  </si>
  <si>
    <t>132C5</t>
  </si>
  <si>
    <t>132C6</t>
  </si>
  <si>
    <t>132C7</t>
  </si>
  <si>
    <t>132C8</t>
  </si>
  <si>
    <t>132C9</t>
  </si>
  <si>
    <t>132CA</t>
  </si>
  <si>
    <t>132CB</t>
  </si>
  <si>
    <t>132CC</t>
  </si>
  <si>
    <t>132CD</t>
  </si>
  <si>
    <t>132CE</t>
  </si>
  <si>
    <t>132CF</t>
  </si>
  <si>
    <t>132D0</t>
  </si>
  <si>
    <t>132D1</t>
  </si>
  <si>
    <t>132D2</t>
  </si>
  <si>
    <t>132D3</t>
  </si>
  <si>
    <t>132D4</t>
  </si>
  <si>
    <t>132D5</t>
  </si>
  <si>
    <t>132D6</t>
  </si>
  <si>
    <t>132D7</t>
  </si>
  <si>
    <t>132D8</t>
  </si>
  <si>
    <t>132D9</t>
  </si>
  <si>
    <t>132DA</t>
  </si>
  <si>
    <t>132DB</t>
  </si>
  <si>
    <t>132DC</t>
  </si>
  <si>
    <t>132DD</t>
  </si>
  <si>
    <t>132DE</t>
  </si>
  <si>
    <t>132DF</t>
  </si>
  <si>
    <t>132EA</t>
  </si>
  <si>
    <t>132EB</t>
  </si>
  <si>
    <t>132EC</t>
  </si>
  <si>
    <t>132ED</t>
  </si>
  <si>
    <t>132EE</t>
  </si>
  <si>
    <t>132EF</t>
  </si>
  <si>
    <t>132F0</t>
  </si>
  <si>
    <t>132F1</t>
  </si>
  <si>
    <t>132F2</t>
  </si>
  <si>
    <t>132F3</t>
  </si>
  <si>
    <t>132F4</t>
  </si>
  <si>
    <t>132F5</t>
  </si>
  <si>
    <t>132F6</t>
  </si>
  <si>
    <t>132F7</t>
  </si>
  <si>
    <t>132F8</t>
  </si>
  <si>
    <t>132F9</t>
  </si>
  <si>
    <t>132FA</t>
  </si>
  <si>
    <t>132FB</t>
  </si>
  <si>
    <t>132FC</t>
  </si>
  <si>
    <t>132FD</t>
  </si>
  <si>
    <t>132FE</t>
  </si>
  <si>
    <t>132FF</t>
  </si>
  <si>
    <t>1330A</t>
  </si>
  <si>
    <t>1330B</t>
  </si>
  <si>
    <t>1330C</t>
  </si>
  <si>
    <t>1330D</t>
  </si>
  <si>
    <t>1330E</t>
  </si>
  <si>
    <t>1330F</t>
  </si>
  <si>
    <t>1331A</t>
  </si>
  <si>
    <t>1331B</t>
  </si>
  <si>
    <t>1331C</t>
  </si>
  <si>
    <t>1331D</t>
  </si>
  <si>
    <t>1331E</t>
  </si>
  <si>
    <t>1331F</t>
  </si>
  <si>
    <t>1332A</t>
  </si>
  <si>
    <t>1332B</t>
  </si>
  <si>
    <t>1332C</t>
  </si>
  <si>
    <t>1332D</t>
  </si>
  <si>
    <t>1332E</t>
  </si>
  <si>
    <t>1332F</t>
  </si>
  <si>
    <t>1333A</t>
  </si>
  <si>
    <t>1333B</t>
  </si>
  <si>
    <t>1333C</t>
  </si>
  <si>
    <t>1333D</t>
  </si>
  <si>
    <t>1333E</t>
  </si>
  <si>
    <t>1333F</t>
  </si>
  <si>
    <t>1334A</t>
  </si>
  <si>
    <t>1334B</t>
  </si>
  <si>
    <t>1334C</t>
  </si>
  <si>
    <t>1334D</t>
  </si>
  <si>
    <t>1334E</t>
  </si>
  <si>
    <t>1334F</t>
  </si>
  <si>
    <t>1335A</t>
  </si>
  <si>
    <t>1335B</t>
  </si>
  <si>
    <t>1335C</t>
  </si>
  <si>
    <t>1335D</t>
  </si>
  <si>
    <t>1335E</t>
  </si>
  <si>
    <t>1335F</t>
  </si>
  <si>
    <t>1336A</t>
  </si>
  <si>
    <t>1336B</t>
  </si>
  <si>
    <t>1336C</t>
  </si>
  <si>
    <t>1336D</t>
  </si>
  <si>
    <t>1336E</t>
  </si>
  <si>
    <t>1336F</t>
  </si>
  <si>
    <t>1337A</t>
  </si>
  <si>
    <t>1337B</t>
  </si>
  <si>
    <t>1337C</t>
  </si>
  <si>
    <t>1337D</t>
  </si>
  <si>
    <t>1337E</t>
  </si>
  <si>
    <t>1337F</t>
  </si>
  <si>
    <t>1338A</t>
  </si>
  <si>
    <t>1338B</t>
  </si>
  <si>
    <t>1338C</t>
  </si>
  <si>
    <t>1338D</t>
  </si>
  <si>
    <t>1338E</t>
  </si>
  <si>
    <t>1338F</t>
  </si>
  <si>
    <t>1339A</t>
  </si>
  <si>
    <t>1339B</t>
  </si>
  <si>
    <t>1339C</t>
  </si>
  <si>
    <t>1339D</t>
  </si>
  <si>
    <t>1339E</t>
  </si>
  <si>
    <t>1339F</t>
  </si>
  <si>
    <t>133A0</t>
  </si>
  <si>
    <t>133A1</t>
  </si>
  <si>
    <t>133A2</t>
  </si>
  <si>
    <t>133A3</t>
  </si>
  <si>
    <t>133A4</t>
  </si>
  <si>
    <t>133A5</t>
  </si>
  <si>
    <t>133A6</t>
  </si>
  <si>
    <t>133A7</t>
  </si>
  <si>
    <t>133A8</t>
  </si>
  <si>
    <t>133A9</t>
  </si>
  <si>
    <t>133AA</t>
  </si>
  <si>
    <t>133AB</t>
  </si>
  <si>
    <t>133AC</t>
  </si>
  <si>
    <t>133AD</t>
  </si>
  <si>
    <t>133AE</t>
  </si>
  <si>
    <t>133AF</t>
  </si>
  <si>
    <t>133B0</t>
  </si>
  <si>
    <t>133B1</t>
  </si>
  <si>
    <t>133B2</t>
  </si>
  <si>
    <t>133B3</t>
  </si>
  <si>
    <t>133B4</t>
  </si>
  <si>
    <t>133B5</t>
  </si>
  <si>
    <t>133B6</t>
  </si>
  <si>
    <t>133B7</t>
  </si>
  <si>
    <t>133B8</t>
  </si>
  <si>
    <t>133B9</t>
  </si>
  <si>
    <t>133BA</t>
  </si>
  <si>
    <t>133BB</t>
  </si>
  <si>
    <t>133BC</t>
  </si>
  <si>
    <t>133BD</t>
  </si>
  <si>
    <t>133BE</t>
  </si>
  <si>
    <t>133BF</t>
  </si>
  <si>
    <t>133C0</t>
  </si>
  <si>
    <t>133C1</t>
  </si>
  <si>
    <t>133C2</t>
  </si>
  <si>
    <t>133C3</t>
  </si>
  <si>
    <t>133C4</t>
  </si>
  <si>
    <t>133C5</t>
  </si>
  <si>
    <t>133C6</t>
  </si>
  <si>
    <t>133C7</t>
  </si>
  <si>
    <t>133C8</t>
  </si>
  <si>
    <t>133C9</t>
  </si>
  <si>
    <t>133CA</t>
  </si>
  <si>
    <t>133CB</t>
  </si>
  <si>
    <t>133CC</t>
  </si>
  <si>
    <t>133CD</t>
  </si>
  <si>
    <t>133CE</t>
  </si>
  <si>
    <t>133CF</t>
  </si>
  <si>
    <t>133D0</t>
  </si>
  <si>
    <t>133D1</t>
  </si>
  <si>
    <t>133D2</t>
  </si>
  <si>
    <t>133D3</t>
  </si>
  <si>
    <t>133D4</t>
  </si>
  <si>
    <t>133D5</t>
  </si>
  <si>
    <t>133D6</t>
  </si>
  <si>
    <t>133D7</t>
  </si>
  <si>
    <t>133D8</t>
  </si>
  <si>
    <t>133D9</t>
  </si>
  <si>
    <t>133DA</t>
  </si>
  <si>
    <t>133DB</t>
  </si>
  <si>
    <t>133DC</t>
  </si>
  <si>
    <t>133DD</t>
  </si>
  <si>
    <t>133DE</t>
  </si>
  <si>
    <t>133DF</t>
  </si>
  <si>
    <t>133EA</t>
  </si>
  <si>
    <t>133EB</t>
  </si>
  <si>
    <t>133EC</t>
  </si>
  <si>
    <t>133ED</t>
  </si>
  <si>
    <t>133EE</t>
  </si>
  <si>
    <t>133EF</t>
  </si>
  <si>
    <t>133F0</t>
  </si>
  <si>
    <t>133F1</t>
  </si>
  <si>
    <t>133F2</t>
  </si>
  <si>
    <t>133F3</t>
  </si>
  <si>
    <t>133F4</t>
  </si>
  <si>
    <t>133F5</t>
  </si>
  <si>
    <t>133F6</t>
  </si>
  <si>
    <t>133F7</t>
  </si>
  <si>
    <t>133F8</t>
  </si>
  <si>
    <t>133F9</t>
  </si>
  <si>
    <t>133FA</t>
  </si>
  <si>
    <t>133FB</t>
  </si>
  <si>
    <t>133FC</t>
  </si>
  <si>
    <t>133FD</t>
  </si>
  <si>
    <t>133FE</t>
  </si>
  <si>
    <t>133FF</t>
  </si>
  <si>
    <t>1340A</t>
  </si>
  <si>
    <t>1340B</t>
  </si>
  <si>
    <t>1340C</t>
  </si>
  <si>
    <t>1340D</t>
  </si>
  <si>
    <t>1340E</t>
  </si>
  <si>
    <t>1340F</t>
  </si>
  <si>
    <t>1341A</t>
  </si>
  <si>
    <t>1341B</t>
  </si>
  <si>
    <t>1341C</t>
  </si>
  <si>
    <t>1341D</t>
  </si>
  <si>
    <t>1341E</t>
  </si>
  <si>
    <t>1341F</t>
  </si>
  <si>
    <t>1342A</t>
  </si>
  <si>
    <t>1342B</t>
  </si>
  <si>
    <t>1342C</t>
  </si>
  <si>
    <t>1342D</t>
  </si>
  <si>
    <t>1342E</t>
  </si>
  <si>
    <t>13000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</si>
  <si>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</si>
  <si>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</si>
  <si>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</si>
  <si>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</si>
  <si>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</si>
  <si>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</si>
  <si>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</si>
  <si>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</si>
  <si>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</si>
  <si>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</si>
  <si>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</si>
  <si>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</si>
  <si>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</si>
  <si>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</si>
  <si>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</si>
  <si>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</si>
  <si>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</si>
  <si>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</si>
  <si>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</si>
  <si>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</si>
  <si>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</si>
  <si>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</si>
  <si>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</si>
  <si>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</si>
  <si>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</si>
  <si>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</si>
  <si>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</si>
  <si>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</si>
  <si>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</si>
  <si>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</si>
  <si>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</si>
  <si>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</si>
  <si>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</si>
  <si>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</si>
  <si>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</si>
  <si>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</si>
  <si>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</si>
  <si>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</si>
  <si>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</si>
  <si>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</si>
  <si>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</si>
  <si>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</si>
  <si>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</si>
  <si>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</si>
  <si>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</si>
  <si>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</si>
  <si>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</si>
  <si>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</si>
  <si>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</si>
  <si>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</si>
  <si>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</si>
  <si>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13052</t>
  </si>
  <si>
    <t>13053</t>
  </si>
  <si>
    <t>13054</t>
  </si>
  <si>
    <t>13055</t>
  </si>
  <si>
    <t>13056</t>
  </si>
  <si>
    <t>13057</t>
  </si>
  <si>
    <t>13058</t>
  </si>
  <si>
    <t>13059</t>
  </si>
  <si>
    <t>13060</t>
  </si>
  <si>
    <t>13061</t>
  </si>
  <si>
    <t>13062</t>
  </si>
  <si>
    <t>13063</t>
  </si>
  <si>
    <t>13064</t>
  </si>
  <si>
    <t>13065</t>
  </si>
  <si>
    <t>13066</t>
  </si>
  <si>
    <t>13067</t>
  </si>
  <si>
    <t>13068</t>
  </si>
  <si>
    <t>13069</t>
  </si>
  <si>
    <t>13070</t>
  </si>
  <si>
    <t>13071</t>
  </si>
  <si>
    <t>13072</t>
  </si>
  <si>
    <t>13073</t>
  </si>
  <si>
    <t>13074</t>
  </si>
  <si>
    <t>13075</t>
  </si>
  <si>
    <t>13076</t>
  </si>
  <si>
    <t>13077</t>
  </si>
  <si>
    <t>13078</t>
  </si>
  <si>
    <t>13079</t>
  </si>
  <si>
    <t>13080</t>
  </si>
  <si>
    <t>13081</t>
  </si>
  <si>
    <t>13082</t>
  </si>
  <si>
    <t>13083</t>
  </si>
  <si>
    <t>13084</t>
  </si>
  <si>
    <t>13085</t>
  </si>
  <si>
    <t>13086</t>
  </si>
  <si>
    <t>13087</t>
  </si>
  <si>
    <t>13088</t>
  </si>
  <si>
    <t>13089</t>
  </si>
  <si>
    <t>13090</t>
  </si>
  <si>
    <t>13091</t>
  </si>
  <si>
    <t>13092</t>
  </si>
  <si>
    <t>13093</t>
  </si>
  <si>
    <t>13094</t>
  </si>
  <si>
    <t>13095</t>
  </si>
  <si>
    <t>13096</t>
  </si>
  <si>
    <t>13097</t>
  </si>
  <si>
    <t>13098</t>
  </si>
  <si>
    <t>13099</t>
  </si>
  <si>
    <t>130E0</t>
  </si>
  <si>
    <t>130E1</t>
  </si>
  <si>
    <t>130E2</t>
  </si>
  <si>
    <t>130E3</t>
  </si>
  <si>
    <t>130E4</t>
  </si>
  <si>
    <t>130E5</t>
  </si>
  <si>
    <t>130E6</t>
  </si>
  <si>
    <t>130E7</t>
  </si>
  <si>
    <t>130E8</t>
  </si>
  <si>
    <t>130E9</t>
  </si>
  <si>
    <t>13100</t>
  </si>
  <si>
    <t>13101</t>
  </si>
  <si>
    <t>13102</t>
  </si>
  <si>
    <t>13103</t>
  </si>
  <si>
    <t>13104</t>
  </si>
  <si>
    <t>13105</t>
  </si>
  <si>
    <t>13106</t>
  </si>
  <si>
    <t>13107</t>
  </si>
  <si>
    <t>13108</t>
  </si>
  <si>
    <t>13109</t>
  </si>
  <si>
    <t>13110</t>
  </si>
  <si>
    <t>13111</t>
  </si>
  <si>
    <t>13112</t>
  </si>
  <si>
    <t>13113</t>
  </si>
  <si>
    <t>13114</t>
  </si>
  <si>
    <t>13115</t>
  </si>
  <si>
    <t>13116</t>
  </si>
  <si>
    <t>13117</t>
  </si>
  <si>
    <t>13118</t>
  </si>
  <si>
    <t>13119</t>
  </si>
  <si>
    <t>13120</t>
  </si>
  <si>
    <t>13121</t>
  </si>
  <si>
    <t>13122</t>
  </si>
  <si>
    <t>13123</t>
  </si>
  <si>
    <t>13124</t>
  </si>
  <si>
    <t>13125</t>
  </si>
  <si>
    <t>13126</t>
  </si>
  <si>
    <t>13127</t>
  </si>
  <si>
    <t>13128</t>
  </si>
  <si>
    <t>13129</t>
  </si>
  <si>
    <t>13130</t>
  </si>
  <si>
    <t>13131</t>
  </si>
  <si>
    <t>13132</t>
  </si>
  <si>
    <t>13133</t>
  </si>
  <si>
    <t>13134</t>
  </si>
  <si>
    <t>13135</t>
  </si>
  <si>
    <t>13136</t>
  </si>
  <si>
    <t>13137</t>
  </si>
  <si>
    <t>13138</t>
  </si>
  <si>
    <t>13139</t>
  </si>
  <si>
    <t>13140</t>
  </si>
  <si>
    <t>13141</t>
  </si>
  <si>
    <t>13142</t>
  </si>
  <si>
    <t>13143</t>
  </si>
  <si>
    <t>13144</t>
  </si>
  <si>
    <t>13145</t>
  </si>
  <si>
    <t>13146</t>
  </si>
  <si>
    <t>13147</t>
  </si>
  <si>
    <t>13148</t>
  </si>
  <si>
    <t>13149</t>
  </si>
  <si>
    <t>13150</t>
  </si>
  <si>
    <t>13151</t>
  </si>
  <si>
    <t>13152</t>
  </si>
  <si>
    <t>13153</t>
  </si>
  <si>
    <t>13154</t>
  </si>
  <si>
    <t>13155</t>
  </si>
  <si>
    <t>13156</t>
  </si>
  <si>
    <t>13157</t>
  </si>
  <si>
    <t>13158</t>
  </si>
  <si>
    <t>13159</t>
  </si>
  <si>
    <t>13160</t>
  </si>
  <si>
    <t>13161</t>
  </si>
  <si>
    <t>13162</t>
  </si>
  <si>
    <t>13163</t>
  </si>
  <si>
    <t>13164</t>
  </si>
  <si>
    <t>13165</t>
  </si>
  <si>
    <t>13166</t>
  </si>
  <si>
    <t>13167</t>
  </si>
  <si>
    <t>13168</t>
  </si>
  <si>
    <t>13169</t>
  </si>
  <si>
    <t>13170</t>
  </si>
  <si>
    <t>13171</t>
  </si>
  <si>
    <t>13172</t>
  </si>
  <si>
    <t>13173</t>
  </si>
  <si>
    <t>13174</t>
  </si>
  <si>
    <t>13175</t>
  </si>
  <si>
    <t>13176</t>
  </si>
  <si>
    <t>13177</t>
  </si>
  <si>
    <t>13178</t>
  </si>
  <si>
    <t>13179</t>
  </si>
  <si>
    <t>13180</t>
  </si>
  <si>
    <t>13181</t>
  </si>
  <si>
    <t>13182</t>
  </si>
  <si>
    <t>13183</t>
  </si>
  <si>
    <t>13184</t>
  </si>
  <si>
    <t>13185</t>
  </si>
  <si>
    <t>13186</t>
  </si>
  <si>
    <t>13187</t>
  </si>
  <si>
    <t>13188</t>
  </si>
  <si>
    <t>13189</t>
  </si>
  <si>
    <t>13190</t>
  </si>
  <si>
    <t>13191</t>
  </si>
  <si>
    <t>13192</t>
  </si>
  <si>
    <t>13193</t>
  </si>
  <si>
    <t>13194</t>
  </si>
  <si>
    <t>13195</t>
  </si>
  <si>
    <t>13196</t>
  </si>
  <si>
    <t>13197</t>
  </si>
  <si>
    <t>13198</t>
  </si>
  <si>
    <t>13199</t>
  </si>
  <si>
    <t>131E0</t>
  </si>
  <si>
    <t>131E1</t>
  </si>
  <si>
    <t>131E2</t>
  </si>
  <si>
    <t>131E3</t>
  </si>
  <si>
    <t>131E4</t>
  </si>
  <si>
    <t>131E5</t>
  </si>
  <si>
    <t>131E6</t>
  </si>
  <si>
    <t>131E7</t>
  </si>
  <si>
    <t>131E8</t>
  </si>
  <si>
    <t>131E9</t>
  </si>
  <si>
    <t>13200</t>
  </si>
  <si>
    <t>13201</t>
  </si>
  <si>
    <t>13202</t>
  </si>
  <si>
    <t>13203</t>
  </si>
  <si>
    <t>13204</t>
  </si>
  <si>
    <t>13205</t>
  </si>
  <si>
    <t>13206</t>
  </si>
  <si>
    <t>13207</t>
  </si>
  <si>
    <t>13208</t>
  </si>
  <si>
    <t>13209</t>
  </si>
  <si>
    <t>13210</t>
  </si>
  <si>
    <t>13211</t>
  </si>
  <si>
    <t>13212</t>
  </si>
  <si>
    <t>13213</t>
  </si>
  <si>
    <t>13214</t>
  </si>
  <si>
    <t>13215</t>
  </si>
  <si>
    <t>13216</t>
  </si>
  <si>
    <t>13217</t>
  </si>
  <si>
    <t>13218</t>
  </si>
  <si>
    <t>13219</t>
  </si>
  <si>
    <t>13220</t>
  </si>
  <si>
    <t>13221</t>
  </si>
  <si>
    <t>13222</t>
  </si>
  <si>
    <t>13223</t>
  </si>
  <si>
    <t>13224</t>
  </si>
  <si>
    <t>13225</t>
  </si>
  <si>
    <t>13226</t>
  </si>
  <si>
    <t>13227</t>
  </si>
  <si>
    <t>13228</t>
  </si>
  <si>
    <t>13229</t>
  </si>
  <si>
    <t>13230</t>
  </si>
  <si>
    <t>13231</t>
  </si>
  <si>
    <t>13232</t>
  </si>
  <si>
    <t>13233</t>
  </si>
  <si>
    <t>13234</t>
  </si>
  <si>
    <t>13235</t>
  </si>
  <si>
    <t>13236</t>
  </si>
  <si>
    <t>13237</t>
  </si>
  <si>
    <t>13238</t>
  </si>
  <si>
    <t>13239</t>
  </si>
  <si>
    <t>13240</t>
  </si>
  <si>
    <t>13241</t>
  </si>
  <si>
    <t>13242</t>
  </si>
  <si>
    <t>13243</t>
  </si>
  <si>
    <t>13244</t>
  </si>
  <si>
    <t>13245</t>
  </si>
  <si>
    <t>13246</t>
  </si>
  <si>
    <t>13247</t>
  </si>
  <si>
    <t>13248</t>
  </si>
  <si>
    <t>13249</t>
  </si>
  <si>
    <t>13250</t>
  </si>
  <si>
    <t>13251</t>
  </si>
  <si>
    <t>13252</t>
  </si>
  <si>
    <t>13253</t>
  </si>
  <si>
    <t>13254</t>
  </si>
  <si>
    <t>13255</t>
  </si>
  <si>
    <t>13256</t>
  </si>
  <si>
    <t>13257</t>
  </si>
  <si>
    <t>13258</t>
  </si>
  <si>
    <t>13259</t>
  </si>
  <si>
    <t>13260</t>
  </si>
  <si>
    <t>13261</t>
  </si>
  <si>
    <t>13262</t>
  </si>
  <si>
    <t>13263</t>
  </si>
  <si>
    <t>13264</t>
  </si>
  <si>
    <t>13265</t>
  </si>
  <si>
    <t>13266</t>
  </si>
  <si>
    <t>13267</t>
  </si>
  <si>
    <t>13268</t>
  </si>
  <si>
    <t>13269</t>
  </si>
  <si>
    <t>13270</t>
  </si>
  <si>
    <t>13271</t>
  </si>
  <si>
    <t>13272</t>
  </si>
  <si>
    <t>13273</t>
  </si>
  <si>
    <t>13274</t>
  </si>
  <si>
    <t>13275</t>
  </si>
  <si>
    <t>13276</t>
  </si>
  <si>
    <t>13277</t>
  </si>
  <si>
    <t>13278</t>
  </si>
  <si>
    <t>13279</t>
  </si>
  <si>
    <t>13280</t>
  </si>
  <si>
    <t>13281</t>
  </si>
  <si>
    <t>13282</t>
  </si>
  <si>
    <t>13283</t>
  </si>
  <si>
    <t>13284</t>
  </si>
  <si>
    <t>13285</t>
  </si>
  <si>
    <t>13286</t>
  </si>
  <si>
    <t>13287</t>
  </si>
  <si>
    <t>13288</t>
  </si>
  <si>
    <t>13289</t>
  </si>
  <si>
    <t>13290</t>
  </si>
  <si>
    <t>13291</t>
  </si>
  <si>
    <t>13292</t>
  </si>
  <si>
    <t>13293</t>
  </si>
  <si>
    <t>13294</t>
  </si>
  <si>
    <t>13295</t>
  </si>
  <si>
    <t>13296</t>
  </si>
  <si>
    <t>13297</t>
  </si>
  <si>
    <t>13298</t>
  </si>
  <si>
    <t>13299</t>
  </si>
  <si>
    <t>132E0</t>
  </si>
  <si>
    <t>132E1</t>
  </si>
  <si>
    <t>132E2</t>
  </si>
  <si>
    <t>132E3</t>
  </si>
  <si>
    <t>132E4</t>
  </si>
  <si>
    <t>132E5</t>
  </si>
  <si>
    <t>132E6</t>
  </si>
  <si>
    <t>132E7</t>
  </si>
  <si>
    <t>132E8</t>
  </si>
  <si>
    <t>132E9</t>
  </si>
  <si>
    <t>13300</t>
  </si>
  <si>
    <t>13301</t>
  </si>
  <si>
    <t>13302</t>
  </si>
  <si>
    <t>13303</t>
  </si>
  <si>
    <t>13304</t>
  </si>
  <si>
    <t>13305</t>
  </si>
  <si>
    <t>13306</t>
  </si>
  <si>
    <t>13307</t>
  </si>
  <si>
    <t>13308</t>
  </si>
  <si>
    <t>13309</t>
  </si>
  <si>
    <t>13310</t>
  </si>
  <si>
    <t>13311</t>
  </si>
  <si>
    <t>13312</t>
  </si>
  <si>
    <t>13313</t>
  </si>
  <si>
    <t>13314</t>
  </si>
  <si>
    <t>13315</t>
  </si>
  <si>
    <t>13316</t>
  </si>
  <si>
    <t>13317</t>
  </si>
  <si>
    <t>13318</t>
  </si>
  <si>
    <t>13319</t>
  </si>
  <si>
    <t>13320</t>
  </si>
  <si>
    <t>13321</t>
  </si>
  <si>
    <t>13322</t>
  </si>
  <si>
    <t>13323</t>
  </si>
  <si>
    <t>13324</t>
  </si>
  <si>
    <t>13325</t>
  </si>
  <si>
    <t>13326</t>
  </si>
  <si>
    <t>13327</t>
  </si>
  <si>
    <t>13328</t>
  </si>
  <si>
    <t>13329</t>
  </si>
  <si>
    <t>13330</t>
  </si>
  <si>
    <t>13331</t>
  </si>
  <si>
    <t>13332</t>
  </si>
  <si>
    <t>13333</t>
  </si>
  <si>
    <t>13334</t>
  </si>
  <si>
    <t>13335</t>
  </si>
  <si>
    <t>13336</t>
  </si>
  <si>
    <t>13337</t>
  </si>
  <si>
    <t>13338</t>
  </si>
  <si>
    <t>13339</t>
  </si>
  <si>
    <t>13340</t>
  </si>
  <si>
    <t>13341</t>
  </si>
  <si>
    <t>13342</t>
  </si>
  <si>
    <t>13343</t>
  </si>
  <si>
    <t>13344</t>
  </si>
  <si>
    <t>13345</t>
  </si>
  <si>
    <t>13346</t>
  </si>
  <si>
    <t>13347</t>
  </si>
  <si>
    <t>13348</t>
  </si>
  <si>
    <t>13349</t>
  </si>
  <si>
    <t>13350</t>
  </si>
  <si>
    <t>13351</t>
  </si>
  <si>
    <t>13352</t>
  </si>
  <si>
    <t>13353</t>
  </si>
  <si>
    <t>13354</t>
  </si>
  <si>
    <t>13355</t>
  </si>
  <si>
    <t>13356</t>
  </si>
  <si>
    <t>13357</t>
  </si>
  <si>
    <t>13358</t>
  </si>
  <si>
    <t>13359</t>
  </si>
  <si>
    <t>13360</t>
  </si>
  <si>
    <t>13361</t>
  </si>
  <si>
    <t>13362</t>
  </si>
  <si>
    <t>13363</t>
  </si>
  <si>
    <t>13364</t>
  </si>
  <si>
    <t>13365</t>
  </si>
  <si>
    <t>13366</t>
  </si>
  <si>
    <t>13367</t>
  </si>
  <si>
    <t>13368</t>
  </si>
  <si>
    <t>13369</t>
  </si>
  <si>
    <t>13370</t>
  </si>
  <si>
    <t>13371</t>
  </si>
  <si>
    <t>13372</t>
  </si>
  <si>
    <t>13373</t>
  </si>
  <si>
    <t>13374</t>
  </si>
  <si>
    <t>13375</t>
  </si>
  <si>
    <t>13376</t>
  </si>
  <si>
    <t>13377</t>
  </si>
  <si>
    <t>13378</t>
  </si>
  <si>
    <t>13379</t>
  </si>
  <si>
    <t>13380</t>
  </si>
  <si>
    <t>13381</t>
  </si>
  <si>
    <t>13382</t>
  </si>
  <si>
    <t>13383</t>
  </si>
  <si>
    <t>13384</t>
  </si>
  <si>
    <t>13385</t>
  </si>
  <si>
    <t>13386</t>
  </si>
  <si>
    <t>13387</t>
  </si>
  <si>
    <t>13388</t>
  </si>
  <si>
    <t>13389</t>
  </si>
  <si>
    <t>13390</t>
  </si>
  <si>
    <t>13391</t>
  </si>
  <si>
    <t>13392</t>
  </si>
  <si>
    <t>13393</t>
  </si>
  <si>
    <t>13394</t>
  </si>
  <si>
    <t>13395</t>
  </si>
  <si>
    <t>13396</t>
  </si>
  <si>
    <t>13397</t>
  </si>
  <si>
    <t>13398</t>
  </si>
  <si>
    <t>13399</t>
  </si>
  <si>
    <t>133E0</t>
  </si>
  <si>
    <t>133E1</t>
  </si>
  <si>
    <t>133E2</t>
  </si>
  <si>
    <t>133E3</t>
  </si>
  <si>
    <t>133E4</t>
  </si>
  <si>
    <t>133E5</t>
  </si>
  <si>
    <t>133E6</t>
  </si>
  <si>
    <t>133E7</t>
  </si>
  <si>
    <t>133E8</t>
  </si>
  <si>
    <t>133E9</t>
  </si>
  <si>
    <t>13400</t>
  </si>
  <si>
    <t>13401</t>
  </si>
  <si>
    <t>13402</t>
  </si>
  <si>
    <t>13403</t>
  </si>
  <si>
    <t>13404</t>
  </si>
  <si>
    <t>13405</t>
  </si>
  <si>
    <t>13406</t>
  </si>
  <si>
    <t>13407</t>
  </si>
  <si>
    <t>13408</t>
  </si>
  <si>
    <t>13409</t>
  </si>
  <si>
    <t>13410</t>
  </si>
  <si>
    <t>13411</t>
  </si>
  <si>
    <t>13412</t>
  </si>
  <si>
    <t>13413</t>
  </si>
  <si>
    <t>13414</t>
  </si>
  <si>
    <t>13415</t>
  </si>
  <si>
    <t>13416</t>
  </si>
  <si>
    <t>13417</t>
  </si>
  <si>
    <t>13418</t>
  </si>
  <si>
    <t>13419</t>
  </si>
  <si>
    <t>13420</t>
  </si>
  <si>
    <t>13421</t>
  </si>
  <si>
    <t>13422</t>
  </si>
  <si>
    <t>13423</t>
  </si>
  <si>
    <t>13424</t>
  </si>
  <si>
    <t>13425</t>
  </si>
  <si>
    <t>13426</t>
  </si>
  <si>
    <t>13427</t>
  </si>
  <si>
    <t>13428</t>
  </si>
  <si>
    <t>13429</t>
  </si>
  <si>
    <t xml:space="preserve">ini </t>
  </si>
  <si>
    <t>100</t>
  </si>
  <si>
    <t>10</t>
  </si>
  <si>
    <t>1</t>
  </si>
  <si>
    <t>3</t>
  </si>
  <si>
    <t>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</si>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</sst>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FE55-6095-CD49-B725-F9363F1F5723}">
  <dimension ref="A1:C1481"/>
  <sheetViews>
    <sheetView topLeftCell="A3" workbookViewId="0">
      <selection activeCell="A26" sqref="A26"/>
    </sheetView>
  </sheetViews>
  <sheetFormatPr baseColWidth="10" defaultRowHeight="16" x14ac:dyDescent="0.2"/>
  <cols>
    <col min="1" max="16384" width="10.83203125" style="1"/>
  </cols>
  <sheetData>
    <row r="1" spans="1:3" x14ac:dyDescent="0.2">
      <c r="A1" s="2" t="s">
        <v>0</v>
      </c>
      <c r="B1" s="1" t="s">
        <v>715</v>
      </c>
      <c r="C1" s="3" t="str">
        <f>VLOOKUP(A1,GSC2Unicode!A:B,2)</f>
        <v>13000</v>
      </c>
    </row>
    <row r="2" spans="1:3" x14ac:dyDescent="0.2">
      <c r="A2" s="1" t="s">
        <v>0</v>
      </c>
      <c r="B2" s="1" t="s">
        <v>950</v>
      </c>
      <c r="C2" s="3" t="str">
        <f>VLOOKUP(A2,GSC2Unicode!A:B,2)</f>
        <v>13000</v>
      </c>
    </row>
    <row r="3" spans="1:3" x14ac:dyDescent="0.2">
      <c r="A3" s="1" t="s">
        <v>2</v>
      </c>
      <c r="B3" s="1" t="s">
        <v>3</v>
      </c>
      <c r="C3" s="3" t="str">
        <f>VLOOKUP(A3,GSC2Unicode!A:B,2)</f>
        <v>13021</v>
      </c>
    </row>
    <row r="4" spans="1:3" x14ac:dyDescent="0.2">
      <c r="A4" s="1" t="s">
        <v>2</v>
      </c>
      <c r="B4" s="1" t="s">
        <v>4</v>
      </c>
      <c r="C4" s="3" t="str">
        <f>VLOOKUP(A4,GSC2Unicode!A:B,2)</f>
        <v>13021</v>
      </c>
    </row>
    <row r="5" spans="1:3" x14ac:dyDescent="0.2">
      <c r="A5" s="1" t="s">
        <v>5</v>
      </c>
      <c r="B5" s="1" t="s">
        <v>786</v>
      </c>
      <c r="C5" s="3" t="str">
        <f>VLOOKUP(A5,GSC2Unicode!A:B,2)</f>
        <v>1302C</v>
      </c>
    </row>
    <row r="6" spans="1:3" x14ac:dyDescent="0.2">
      <c r="A6" s="1" t="s">
        <v>5</v>
      </c>
      <c r="B6" s="1" t="s">
        <v>6</v>
      </c>
      <c r="C6" s="3" t="str">
        <f>VLOOKUP(A6,GSC2Unicode!A:B,2)</f>
        <v>1302C</v>
      </c>
    </row>
    <row r="7" spans="1:3" x14ac:dyDescent="0.2">
      <c r="A7" s="1" t="s">
        <v>7</v>
      </c>
      <c r="B7" s="1" t="s">
        <v>6</v>
      </c>
      <c r="C7" s="3" t="str">
        <f>VLOOKUP(A7,GSC2Unicode!A:B,2)</f>
        <v>1303A</v>
      </c>
    </row>
    <row r="8" spans="1:3" x14ac:dyDescent="0.2">
      <c r="A8" s="1" t="s">
        <v>9</v>
      </c>
      <c r="B8" s="1" t="s">
        <v>343</v>
      </c>
      <c r="C8" s="3" t="str">
        <f>VLOOKUP(A8,GSC2Unicode!A:B,2)</f>
        <v>13044</v>
      </c>
    </row>
    <row r="9" spans="1:3" x14ac:dyDescent="0.2">
      <c r="A9" s="1" t="s">
        <v>12</v>
      </c>
      <c r="B9" s="1" t="s">
        <v>13</v>
      </c>
      <c r="C9" s="3" t="str">
        <f>VLOOKUP(A9,GSC2Unicode!A:B,2)</f>
        <v>1304E</v>
      </c>
    </row>
    <row r="10" spans="1:3" x14ac:dyDescent="0.2">
      <c r="A10" s="1" t="s">
        <v>14</v>
      </c>
      <c r="B10" s="1" t="s">
        <v>15</v>
      </c>
      <c r="C10" s="3" t="str">
        <f>VLOOKUP(A10,GSC2Unicode!A:B,2)</f>
        <v>1304F</v>
      </c>
    </row>
    <row r="11" spans="1:3" x14ac:dyDescent="0.2">
      <c r="A11" s="1" t="s">
        <v>16</v>
      </c>
      <c r="B11" s="1" t="s">
        <v>17</v>
      </c>
      <c r="C11" s="3" t="str">
        <f>VLOOKUP(A11,GSC2Unicode!A:B,2)</f>
        <v>1304F</v>
      </c>
    </row>
    <row r="12" spans="1:3" x14ac:dyDescent="0.2">
      <c r="A12" s="1" t="s">
        <v>16</v>
      </c>
      <c r="B12" s="1" t="s">
        <v>18</v>
      </c>
      <c r="C12" s="3" t="str">
        <f>VLOOKUP(A12,GSC2Unicode!A:B,2)</f>
        <v>1304F</v>
      </c>
    </row>
    <row r="13" spans="1:3" x14ac:dyDescent="0.2">
      <c r="A13" s="1" t="s">
        <v>16</v>
      </c>
      <c r="B13" s="1" t="s">
        <v>19</v>
      </c>
      <c r="C13" s="3" t="str">
        <f>VLOOKUP(A13,GSC2Unicode!A:B,2)</f>
        <v>1304F</v>
      </c>
    </row>
    <row r="14" spans="1:3" x14ac:dyDescent="0.2">
      <c r="A14" s="1" t="s">
        <v>16</v>
      </c>
      <c r="B14" s="1" t="s">
        <v>20</v>
      </c>
      <c r="C14" s="3" t="str">
        <f>VLOOKUP(A14,GSC2Unicode!A:B,2)</f>
        <v>1304F</v>
      </c>
    </row>
    <row r="15" spans="1:3" x14ac:dyDescent="0.2">
      <c r="A15" s="1" t="s">
        <v>16</v>
      </c>
      <c r="B15" s="1" t="s">
        <v>21</v>
      </c>
      <c r="C15" s="3" t="str">
        <f>VLOOKUP(A15,GSC2Unicode!A:B,2)</f>
        <v>1304F</v>
      </c>
    </row>
    <row r="16" spans="1:3" x14ac:dyDescent="0.2">
      <c r="A16" s="1" t="s">
        <v>22</v>
      </c>
      <c r="B16" s="1" t="s">
        <v>23</v>
      </c>
      <c r="C16" s="3" t="str">
        <f>VLOOKUP(A16,GSC2Unicode!A:B,2)</f>
        <v>13000</v>
      </c>
    </row>
    <row r="17" spans="1:3" x14ac:dyDescent="0.2">
      <c r="A17" s="1" t="s">
        <v>22</v>
      </c>
      <c r="B17" s="1" t="s">
        <v>24</v>
      </c>
      <c r="C17" s="3" t="str">
        <f>VLOOKUP(A17,GSC2Unicode!A:B,2)</f>
        <v>13000</v>
      </c>
    </row>
    <row r="18" spans="1:3" x14ac:dyDescent="0.2">
      <c r="A18" s="1" t="s">
        <v>25</v>
      </c>
      <c r="B18" s="1" t="s">
        <v>26</v>
      </c>
      <c r="C18" s="3" t="str">
        <f>VLOOKUP(A18,GSC2Unicode!A:B,2)</f>
        <v>13000</v>
      </c>
    </row>
    <row r="19" spans="1:3" x14ac:dyDescent="0.2">
      <c r="A19" s="1" t="s">
        <v>27</v>
      </c>
      <c r="B19" s="1" t="s">
        <v>28</v>
      </c>
      <c r="C19" s="3" t="str">
        <f>VLOOKUP(A19,GSC2Unicode!A:B,2)</f>
        <v>13000</v>
      </c>
    </row>
    <row r="20" spans="1:3" x14ac:dyDescent="0.2">
      <c r="A20" s="1" t="s">
        <v>27</v>
      </c>
      <c r="B20" s="1" t="s">
        <v>29</v>
      </c>
      <c r="C20" s="3" t="str">
        <f>VLOOKUP(A20,GSC2Unicode!A:B,2)</f>
        <v>13000</v>
      </c>
    </row>
    <row r="21" spans="1:3" x14ac:dyDescent="0.2">
      <c r="A21" s="1" t="s">
        <v>30</v>
      </c>
      <c r="B21" s="1" t="s">
        <v>31</v>
      </c>
      <c r="C21" s="3" t="str">
        <f>VLOOKUP(A21,GSC2Unicode!A:B,2)</f>
        <v>1300F</v>
      </c>
    </row>
    <row r="22" spans="1:3" x14ac:dyDescent="0.2">
      <c r="A22" s="1" t="s">
        <v>30</v>
      </c>
      <c r="B22" s="1" t="s">
        <v>32</v>
      </c>
      <c r="C22" s="3" t="str">
        <f>VLOOKUP(A22,GSC2Unicode!A:B,2)</f>
        <v>1300F</v>
      </c>
    </row>
    <row r="23" spans="1:3" x14ac:dyDescent="0.2">
      <c r="A23" s="1" t="s">
        <v>33</v>
      </c>
      <c r="B23" s="1" t="s">
        <v>534</v>
      </c>
      <c r="C23" s="3" t="str">
        <f>VLOOKUP(A23,GSC2Unicode!A:B,2)</f>
        <v>13010</v>
      </c>
    </row>
    <row r="24" spans="1:3" x14ac:dyDescent="0.2">
      <c r="A24" s="1" t="s">
        <v>33</v>
      </c>
      <c r="B24" s="1" t="s">
        <v>31</v>
      </c>
      <c r="C24" s="3" t="str">
        <f>VLOOKUP(A24,GSC2Unicode!A:B,2)</f>
        <v>13010</v>
      </c>
    </row>
    <row r="25" spans="1:3" x14ac:dyDescent="0.2">
      <c r="A25" s="1" t="s">
        <v>33</v>
      </c>
      <c r="B25" s="1" t="s">
        <v>32</v>
      </c>
      <c r="C25" s="3" t="str">
        <f>VLOOKUP(A25,GSC2Unicode!A:B,2)</f>
        <v>13010</v>
      </c>
    </row>
    <row r="26" spans="1:3" x14ac:dyDescent="0.2">
      <c r="A26" s="1" t="s">
        <v>34</v>
      </c>
      <c r="B26" s="1" t="s">
        <v>534</v>
      </c>
      <c r="C26" s="3" t="str">
        <f>VLOOKUP(A26,GSC2Unicode!A:B,2)</f>
        <v>13011</v>
      </c>
    </row>
    <row r="27" spans="1:3" x14ac:dyDescent="0.2">
      <c r="A27" s="1" t="s">
        <v>34</v>
      </c>
      <c r="B27" s="1" t="s">
        <v>31</v>
      </c>
      <c r="C27" s="3" t="str">
        <f>VLOOKUP(A27,GSC2Unicode!A:B,2)</f>
        <v>13011</v>
      </c>
    </row>
    <row r="28" spans="1:3" x14ac:dyDescent="0.2">
      <c r="A28" s="1" t="s">
        <v>34</v>
      </c>
      <c r="B28" s="1" t="s">
        <v>32</v>
      </c>
      <c r="C28" s="3" t="str">
        <f>VLOOKUP(A28,GSC2Unicode!A:B,2)</f>
        <v>13011</v>
      </c>
    </row>
    <row r="29" spans="1:3" x14ac:dyDescent="0.2">
      <c r="A29" s="1" t="s">
        <v>35</v>
      </c>
      <c r="B29" s="1" t="s">
        <v>36</v>
      </c>
      <c r="C29" s="3" t="str">
        <f>VLOOKUP(A29,GSC2Unicode!A:B,2)</f>
        <v>13012</v>
      </c>
    </row>
    <row r="30" spans="1:3" x14ac:dyDescent="0.2">
      <c r="A30" s="1" t="s">
        <v>37</v>
      </c>
      <c r="B30" s="1" t="s">
        <v>38</v>
      </c>
      <c r="C30" s="3" t="str">
        <f>VLOOKUP(A30,GSC2Unicode!A:B,2)</f>
        <v>13013</v>
      </c>
    </row>
    <row r="31" spans="1:3" x14ac:dyDescent="0.2">
      <c r="A31" s="1" t="s">
        <v>37</v>
      </c>
      <c r="B31" s="1" t="s">
        <v>39</v>
      </c>
      <c r="C31" s="3" t="str">
        <f>VLOOKUP(A31,GSC2Unicode!A:B,2)</f>
        <v>13013</v>
      </c>
    </row>
    <row r="32" spans="1:3" x14ac:dyDescent="0.2">
      <c r="A32" s="1" t="s">
        <v>37</v>
      </c>
      <c r="B32" s="1" t="s">
        <v>40</v>
      </c>
      <c r="C32" s="3" t="str">
        <f>VLOOKUP(A32,GSC2Unicode!A:B,2)</f>
        <v>13013</v>
      </c>
    </row>
    <row r="33" spans="1:3" x14ac:dyDescent="0.2">
      <c r="A33" s="1" t="s">
        <v>41</v>
      </c>
      <c r="B33" s="1" t="s">
        <v>42</v>
      </c>
      <c r="C33" s="3" t="str">
        <f>VLOOKUP(A33,GSC2Unicode!A:B,2)</f>
        <v>13014</v>
      </c>
    </row>
    <row r="34" spans="1:3" x14ac:dyDescent="0.2">
      <c r="A34" s="1" t="s">
        <v>41</v>
      </c>
      <c r="B34" s="1" t="s">
        <v>43</v>
      </c>
      <c r="C34" s="3" t="str">
        <f>VLOOKUP(A34,GSC2Unicode!A:B,2)</f>
        <v>13014</v>
      </c>
    </row>
    <row r="35" spans="1:3" x14ac:dyDescent="0.2">
      <c r="A35" s="1" t="s">
        <v>41</v>
      </c>
      <c r="B35" s="1" t="s">
        <v>44</v>
      </c>
      <c r="C35" s="3" t="str">
        <f>VLOOKUP(A35,GSC2Unicode!A:B,2)</f>
        <v>13014</v>
      </c>
    </row>
    <row r="36" spans="1:3" x14ac:dyDescent="0.2">
      <c r="A36" s="1" t="s">
        <v>41</v>
      </c>
      <c r="B36" s="1" t="s">
        <v>45</v>
      </c>
      <c r="C36" s="3" t="str">
        <f>VLOOKUP(A36,GSC2Unicode!A:B,2)</f>
        <v>13014</v>
      </c>
    </row>
    <row r="37" spans="1:3" x14ac:dyDescent="0.2">
      <c r="A37" s="1" t="s">
        <v>46</v>
      </c>
      <c r="B37" s="1" t="s">
        <v>3</v>
      </c>
      <c r="C37" s="3" t="str">
        <f>VLOOKUP(A37,GSC2Unicode!A:B,2)</f>
        <v>13015</v>
      </c>
    </row>
    <row r="38" spans="1:3" x14ac:dyDescent="0.2">
      <c r="A38" s="1" t="s">
        <v>46</v>
      </c>
      <c r="B38" s="1" t="s">
        <v>4</v>
      </c>
      <c r="C38" s="3" t="str">
        <f>VLOOKUP(A38,GSC2Unicode!A:B,2)</f>
        <v>13015</v>
      </c>
    </row>
    <row r="39" spans="1:3" x14ac:dyDescent="0.2">
      <c r="A39" s="1" t="s">
        <v>46</v>
      </c>
      <c r="B39" s="1" t="s">
        <v>47</v>
      </c>
      <c r="C39" s="3" t="str">
        <f>VLOOKUP(A39,GSC2Unicode!A:B,2)</f>
        <v>13015</v>
      </c>
    </row>
    <row r="40" spans="1:3" x14ac:dyDescent="0.2">
      <c r="A40" s="1" t="s">
        <v>48</v>
      </c>
      <c r="B40" s="1" t="s">
        <v>49</v>
      </c>
      <c r="C40" s="3" t="str">
        <f>VLOOKUP(A40,GSC2Unicode!A:B,2)</f>
        <v>13016</v>
      </c>
    </row>
    <row r="41" spans="1:3" x14ac:dyDescent="0.2">
      <c r="A41" s="1" t="s">
        <v>50</v>
      </c>
      <c r="B41" s="1" t="s">
        <v>51</v>
      </c>
      <c r="C41" s="3" t="str">
        <f>VLOOKUP(A41,GSC2Unicode!A:B,2)</f>
        <v>13017</v>
      </c>
    </row>
    <row r="42" spans="1:3" x14ac:dyDescent="0.2">
      <c r="A42" s="1" t="s">
        <v>50</v>
      </c>
      <c r="B42" s="1" t="s">
        <v>52</v>
      </c>
      <c r="C42" s="3" t="str">
        <f>VLOOKUP(A42,GSC2Unicode!A:B,2)</f>
        <v>13017</v>
      </c>
    </row>
    <row r="43" spans="1:3" x14ac:dyDescent="0.2">
      <c r="A43" s="1" t="s">
        <v>50</v>
      </c>
      <c r="B43" s="1" t="s">
        <v>53</v>
      </c>
      <c r="C43" s="3" t="str">
        <f>VLOOKUP(A43,GSC2Unicode!A:B,2)</f>
        <v>13017</v>
      </c>
    </row>
    <row r="44" spans="1:3" x14ac:dyDescent="0.2">
      <c r="A44" s="1" t="s">
        <v>50</v>
      </c>
      <c r="B44" s="1" t="s">
        <v>54</v>
      </c>
      <c r="C44" s="3" t="str">
        <f>VLOOKUP(A44,GSC2Unicode!A:B,2)</f>
        <v>13017</v>
      </c>
    </row>
    <row r="45" spans="1:3" x14ac:dyDescent="0.2">
      <c r="A45" s="1" t="s">
        <v>50</v>
      </c>
      <c r="B45" s="1" t="s">
        <v>55</v>
      </c>
      <c r="C45" s="3" t="str">
        <f>VLOOKUP(A45,GSC2Unicode!A:B,2)</f>
        <v>13017</v>
      </c>
    </row>
    <row r="46" spans="1:3" x14ac:dyDescent="0.2">
      <c r="A46" s="1" t="s">
        <v>50</v>
      </c>
      <c r="B46" s="1" t="s">
        <v>572</v>
      </c>
      <c r="C46" s="3" t="str">
        <f>VLOOKUP(A46,GSC2Unicode!A:B,2)</f>
        <v>13017</v>
      </c>
    </row>
    <row r="47" spans="1:3" x14ac:dyDescent="0.2">
      <c r="A47" s="1" t="s">
        <v>56</v>
      </c>
      <c r="B47" s="1" t="s">
        <v>54</v>
      </c>
      <c r="C47" s="3" t="str">
        <f>VLOOKUP(A47,GSC2Unicode!A:B,2)</f>
        <v>13018</v>
      </c>
    </row>
    <row r="48" spans="1:3" x14ac:dyDescent="0.2">
      <c r="A48" s="1" t="s">
        <v>57</v>
      </c>
      <c r="B48" s="1" t="s">
        <v>58</v>
      </c>
      <c r="C48" s="3" t="str">
        <f>VLOOKUP(A48,GSC2Unicode!A:B,2)</f>
        <v>13019</v>
      </c>
    </row>
    <row r="49" spans="1:3" x14ac:dyDescent="0.2">
      <c r="A49" s="1" t="s">
        <v>57</v>
      </c>
      <c r="B49" s="1" t="s">
        <v>59</v>
      </c>
      <c r="C49" s="3" t="str">
        <f>VLOOKUP(A49,GSC2Unicode!A:B,2)</f>
        <v>13019</v>
      </c>
    </row>
    <row r="50" spans="1:3" x14ac:dyDescent="0.2">
      <c r="A50" s="1" t="s">
        <v>60</v>
      </c>
      <c r="B50" s="1" t="s">
        <v>61</v>
      </c>
      <c r="C50" s="3" t="str">
        <f>VLOOKUP(A50,GSC2Unicode!A:B,2)</f>
        <v>1301A</v>
      </c>
    </row>
    <row r="51" spans="1:3" x14ac:dyDescent="0.2">
      <c r="A51" s="1" t="s">
        <v>60</v>
      </c>
      <c r="B51" s="1" t="s">
        <v>62</v>
      </c>
      <c r="C51" s="3" t="str">
        <f>VLOOKUP(A51,GSC2Unicode!A:B,2)</f>
        <v>1301A</v>
      </c>
    </row>
    <row r="52" spans="1:3" x14ac:dyDescent="0.2">
      <c r="A52" s="1" t="s">
        <v>63</v>
      </c>
      <c r="B52" s="1" t="s">
        <v>64</v>
      </c>
      <c r="C52" s="3" t="str">
        <f>VLOOKUP(A52,GSC2Unicode!A:B,2)</f>
        <v>1301B</v>
      </c>
    </row>
    <row r="53" spans="1:3" x14ac:dyDescent="0.2">
      <c r="A53" s="1" t="s">
        <v>65</v>
      </c>
      <c r="B53" s="1" t="s">
        <v>66</v>
      </c>
      <c r="C53" s="3" t="str">
        <f>VLOOKUP(A53,GSC2Unicode!A:B,2)</f>
        <v>1301C</v>
      </c>
    </row>
    <row r="54" spans="1:3" x14ac:dyDescent="0.2">
      <c r="A54" s="1" t="s">
        <v>65</v>
      </c>
      <c r="B54" s="1" t="s">
        <v>67</v>
      </c>
      <c r="C54" s="3" t="str">
        <f>VLOOKUP(A54,GSC2Unicode!A:B,2)</f>
        <v>1301C</v>
      </c>
    </row>
    <row r="55" spans="1:3" x14ac:dyDescent="0.2">
      <c r="A55" s="1" t="s">
        <v>65</v>
      </c>
      <c r="B55" s="1" t="s">
        <v>787</v>
      </c>
      <c r="C55" s="3" t="str">
        <f>VLOOKUP(A55,GSC2Unicode!A:B,2)</f>
        <v>1301C</v>
      </c>
    </row>
    <row r="56" spans="1:3" x14ac:dyDescent="0.2">
      <c r="A56" s="1" t="s">
        <v>65</v>
      </c>
      <c r="B56" s="1" t="s">
        <v>440</v>
      </c>
      <c r="C56" s="3" t="str">
        <f>VLOOKUP(A56,GSC2Unicode!A:B,2)</f>
        <v>1301C</v>
      </c>
    </row>
    <row r="57" spans="1:3" x14ac:dyDescent="0.2">
      <c r="A57" s="1" t="s">
        <v>68</v>
      </c>
      <c r="B57" s="1" t="s">
        <v>66</v>
      </c>
      <c r="C57" s="3" t="str">
        <f>VLOOKUP(A57,GSC2Unicode!A:B,2)</f>
        <v>1301D</v>
      </c>
    </row>
    <row r="58" spans="1:3" x14ac:dyDescent="0.2">
      <c r="A58" s="1" t="s">
        <v>68</v>
      </c>
      <c r="B58" s="1" t="s">
        <v>440</v>
      </c>
      <c r="C58" s="3" t="str">
        <f>VLOOKUP(A58,GSC2Unicode!A:B,2)</f>
        <v>1301D</v>
      </c>
    </row>
    <row r="59" spans="1:3" x14ac:dyDescent="0.2">
      <c r="A59" s="1" t="s">
        <v>69</v>
      </c>
      <c r="B59" s="1" t="s">
        <v>70</v>
      </c>
      <c r="C59" s="3" t="str">
        <f>VLOOKUP(A59,GSC2Unicode!A:B,2)</f>
        <v>1301E</v>
      </c>
    </row>
    <row r="60" spans="1:3" x14ac:dyDescent="0.2">
      <c r="A60" s="1" t="s">
        <v>69</v>
      </c>
      <c r="B60" s="1" t="s">
        <v>715</v>
      </c>
      <c r="C60" s="3" t="str">
        <f>VLOOKUP(A60,GSC2Unicode!A:B,2)</f>
        <v>1301E</v>
      </c>
    </row>
    <row r="61" spans="1:3" x14ac:dyDescent="0.2">
      <c r="A61" s="1" t="s">
        <v>69</v>
      </c>
      <c r="B61" s="1" t="s">
        <v>71</v>
      </c>
      <c r="C61" s="3" t="str">
        <f>VLOOKUP(A61,GSC2Unicode!A:B,2)</f>
        <v>1301E</v>
      </c>
    </row>
    <row r="62" spans="1:3" x14ac:dyDescent="0.2">
      <c r="A62" s="1" t="s">
        <v>72</v>
      </c>
      <c r="B62" s="1" t="s">
        <v>648</v>
      </c>
      <c r="C62" s="3" t="str">
        <f>VLOOKUP(A62,GSC2Unicode!A:B,2)</f>
        <v>1301F</v>
      </c>
    </row>
    <row r="63" spans="1:3" x14ac:dyDescent="0.2">
      <c r="A63" s="1" t="s">
        <v>73</v>
      </c>
      <c r="B63" s="1" t="s">
        <v>74</v>
      </c>
      <c r="C63" s="3" t="str">
        <f>VLOOKUP(A63,GSC2Unicode!A:B,2)</f>
        <v>13020</v>
      </c>
    </row>
    <row r="64" spans="1:3" x14ac:dyDescent="0.2">
      <c r="A64" s="1" t="s">
        <v>73</v>
      </c>
      <c r="B64" s="1" t="s">
        <v>75</v>
      </c>
      <c r="C64" s="3" t="str">
        <f>VLOOKUP(A64,GSC2Unicode!A:B,2)</f>
        <v>13020</v>
      </c>
    </row>
    <row r="65" spans="1:3" x14ac:dyDescent="0.2">
      <c r="A65" s="1" t="s">
        <v>73</v>
      </c>
      <c r="B65" s="1" t="s">
        <v>76</v>
      </c>
      <c r="C65" s="3" t="str">
        <f>VLOOKUP(A65,GSC2Unicode!A:B,2)</f>
        <v>13020</v>
      </c>
    </row>
    <row r="66" spans="1:3" x14ac:dyDescent="0.2">
      <c r="A66" s="1" t="s">
        <v>73</v>
      </c>
      <c r="B66" s="1" t="s">
        <v>77</v>
      </c>
      <c r="C66" s="3" t="str">
        <f>VLOOKUP(A66,GSC2Unicode!A:B,2)</f>
        <v>13020</v>
      </c>
    </row>
    <row r="67" spans="1:3" x14ac:dyDescent="0.2">
      <c r="A67" s="1" t="s">
        <v>73</v>
      </c>
      <c r="B67" s="1" t="s">
        <v>78</v>
      </c>
      <c r="C67" s="3" t="str">
        <f>VLOOKUP(A67,GSC2Unicode!A:B,2)</f>
        <v>13020</v>
      </c>
    </row>
    <row r="68" spans="1:3" x14ac:dyDescent="0.2">
      <c r="A68" s="1" t="s">
        <v>79</v>
      </c>
      <c r="B68" s="1" t="s">
        <v>80</v>
      </c>
      <c r="C68" s="3" t="str">
        <f>VLOOKUP(A68,GSC2Unicode!A:B,2)</f>
        <v>13021</v>
      </c>
    </row>
    <row r="69" spans="1:3" x14ac:dyDescent="0.2">
      <c r="A69" s="1" t="s">
        <v>81</v>
      </c>
      <c r="B69" s="1" t="s">
        <v>786</v>
      </c>
      <c r="C69" s="3" t="str">
        <f>VLOOKUP(A69,GSC2Unicode!A:B,2)</f>
        <v>13022</v>
      </c>
    </row>
    <row r="70" spans="1:3" x14ac:dyDescent="0.2">
      <c r="A70" s="1" t="s">
        <v>81</v>
      </c>
      <c r="B70" s="1" t="s">
        <v>51</v>
      </c>
      <c r="C70" s="3" t="str">
        <f>VLOOKUP(A70,GSC2Unicode!A:B,2)</f>
        <v>13022</v>
      </c>
    </row>
    <row r="71" spans="1:3" x14ac:dyDescent="0.2">
      <c r="A71" s="1" t="s">
        <v>81</v>
      </c>
      <c r="B71" s="1" t="s">
        <v>686</v>
      </c>
      <c r="C71" s="3" t="str">
        <f>VLOOKUP(A71,GSC2Unicode!A:B,2)</f>
        <v>13022</v>
      </c>
    </row>
    <row r="72" spans="1:3" x14ac:dyDescent="0.2">
      <c r="A72" s="1" t="s">
        <v>81</v>
      </c>
      <c r="B72" s="1" t="s">
        <v>82</v>
      </c>
      <c r="C72" s="3" t="str">
        <f>VLOOKUP(A72,GSC2Unicode!A:B,2)</f>
        <v>13022</v>
      </c>
    </row>
    <row r="73" spans="1:3" x14ac:dyDescent="0.2">
      <c r="A73" s="1" t="s">
        <v>83</v>
      </c>
      <c r="B73" s="1" t="s">
        <v>84</v>
      </c>
      <c r="C73" s="3" t="str">
        <f>VLOOKUP(A73,GSC2Unicode!A:B,2)</f>
        <v>13023</v>
      </c>
    </row>
    <row r="74" spans="1:3" x14ac:dyDescent="0.2">
      <c r="A74" s="1" t="s">
        <v>85</v>
      </c>
      <c r="B74" s="1" t="s">
        <v>1652</v>
      </c>
      <c r="C74" s="3" t="str">
        <f>VLOOKUP(A74,GSC2Unicode!A:B,2)</f>
        <v>13024</v>
      </c>
    </row>
    <row r="75" spans="1:3" x14ac:dyDescent="0.2">
      <c r="A75" s="1" t="s">
        <v>85</v>
      </c>
      <c r="B75" s="1" t="s">
        <v>86</v>
      </c>
      <c r="C75" s="3" t="str">
        <f>VLOOKUP(A75,GSC2Unicode!A:B,2)</f>
        <v>13024</v>
      </c>
    </row>
    <row r="76" spans="1:3" x14ac:dyDescent="0.2">
      <c r="A76" s="1" t="s">
        <v>88</v>
      </c>
      <c r="B76" s="1" t="s">
        <v>89</v>
      </c>
      <c r="C76" s="3" t="str">
        <f>VLOOKUP(A76,GSC2Unicode!A:B,2)</f>
        <v>13026</v>
      </c>
    </row>
    <row r="77" spans="1:3" x14ac:dyDescent="0.2">
      <c r="A77" s="1" t="s">
        <v>88</v>
      </c>
      <c r="B77" s="1" t="s">
        <v>90</v>
      </c>
      <c r="C77" s="3" t="str">
        <f>VLOOKUP(A77,GSC2Unicode!A:B,2)</f>
        <v>13026</v>
      </c>
    </row>
    <row r="78" spans="1:3" x14ac:dyDescent="0.2">
      <c r="A78" s="1" t="s">
        <v>91</v>
      </c>
      <c r="B78" s="1" t="s">
        <v>92</v>
      </c>
      <c r="C78" s="3" t="str">
        <f>VLOOKUP(A78,GSC2Unicode!A:B,2)</f>
        <v>13027</v>
      </c>
    </row>
    <row r="79" spans="1:3" x14ac:dyDescent="0.2">
      <c r="A79" s="1" t="s">
        <v>93</v>
      </c>
      <c r="B79" s="1" t="s">
        <v>1553</v>
      </c>
      <c r="C79" s="3" t="str">
        <f>VLOOKUP(A79,GSC2Unicode!A:B,2)</f>
        <v>13028</v>
      </c>
    </row>
    <row r="80" spans="1:3" x14ac:dyDescent="0.2">
      <c r="A80" s="1" t="s">
        <v>1562</v>
      </c>
      <c r="B80" s="1" t="s">
        <v>1553</v>
      </c>
      <c r="C80" s="3" t="str">
        <f>VLOOKUP(A80,GSC2Unicode!A:B,2)</f>
        <v>13028</v>
      </c>
    </row>
    <row r="81" spans="1:3" x14ac:dyDescent="0.2">
      <c r="A81" s="1" t="s">
        <v>1563</v>
      </c>
      <c r="B81" s="1" t="s">
        <v>1553</v>
      </c>
      <c r="C81" s="3" t="str">
        <f>VLOOKUP(A81,GSC2Unicode!A:B,2)</f>
        <v>13028</v>
      </c>
    </row>
    <row r="82" spans="1:3" x14ac:dyDescent="0.2">
      <c r="A82" s="1" t="s">
        <v>1564</v>
      </c>
      <c r="B82" s="1" t="s">
        <v>1553</v>
      </c>
      <c r="C82" s="3" t="str">
        <f>VLOOKUP(A82,GSC2Unicode!A:B,2)</f>
        <v>13028</v>
      </c>
    </row>
    <row r="83" spans="1:3" x14ac:dyDescent="0.2">
      <c r="A83" s="1" t="s">
        <v>94</v>
      </c>
      <c r="B83" s="1" t="s">
        <v>95</v>
      </c>
      <c r="C83" s="3" t="str">
        <f>VLOOKUP(A83,GSC2Unicode!A:B,2)</f>
        <v>13029</v>
      </c>
    </row>
    <row r="84" spans="1:3" x14ac:dyDescent="0.2">
      <c r="A84" s="1" t="s">
        <v>96</v>
      </c>
      <c r="B84" s="1" t="s">
        <v>95</v>
      </c>
      <c r="C84" s="3" t="str">
        <f>VLOOKUP(A84,GSC2Unicode!A:B,2)</f>
        <v>1302A</v>
      </c>
    </row>
    <row r="85" spans="1:3" x14ac:dyDescent="0.2">
      <c r="A85" s="1" t="s">
        <v>97</v>
      </c>
      <c r="B85" s="1" t="s">
        <v>98</v>
      </c>
      <c r="C85" s="3" t="str">
        <f>VLOOKUP(A85,GSC2Unicode!A:B,2)</f>
        <v>1302B</v>
      </c>
    </row>
    <row r="86" spans="1:3" x14ac:dyDescent="0.2">
      <c r="A86" s="1" t="s">
        <v>97</v>
      </c>
      <c r="B86" s="1" t="s">
        <v>99</v>
      </c>
      <c r="C86" s="3" t="str">
        <f>VLOOKUP(A86,GSC2Unicode!A:B,2)</f>
        <v>1302B</v>
      </c>
    </row>
    <row r="87" spans="1:3" x14ac:dyDescent="0.2">
      <c r="A87" s="1" t="s">
        <v>100</v>
      </c>
      <c r="B87" s="1" t="s">
        <v>98</v>
      </c>
      <c r="C87" s="3" t="str">
        <f>VLOOKUP(A87,GSC2Unicode!A:B,2)</f>
        <v>1302C</v>
      </c>
    </row>
    <row r="88" spans="1:3" x14ac:dyDescent="0.2">
      <c r="A88" s="1" t="s">
        <v>100</v>
      </c>
      <c r="B88" s="1" t="s">
        <v>99</v>
      </c>
      <c r="C88" s="3" t="str">
        <f>VLOOKUP(A88,GSC2Unicode!A:B,2)</f>
        <v>1302C</v>
      </c>
    </row>
    <row r="89" spans="1:3" x14ac:dyDescent="0.2">
      <c r="A89" s="1" t="s">
        <v>101</v>
      </c>
      <c r="B89" s="1" t="s">
        <v>1029</v>
      </c>
      <c r="C89" s="3" t="str">
        <f>VLOOKUP(A89,GSC2Unicode!A:B,2)</f>
        <v>1302D</v>
      </c>
    </row>
    <row r="90" spans="1:3" x14ac:dyDescent="0.2">
      <c r="A90" s="1" t="s">
        <v>103</v>
      </c>
      <c r="B90" s="1" t="s">
        <v>1279</v>
      </c>
      <c r="C90" s="3" t="str">
        <f>VLOOKUP(A90,GSC2Unicode!A:B,2)</f>
        <v>1302F</v>
      </c>
    </row>
    <row r="91" spans="1:3" x14ac:dyDescent="0.2">
      <c r="A91" s="1" t="s">
        <v>103</v>
      </c>
      <c r="B91" s="1" t="s">
        <v>104</v>
      </c>
      <c r="C91" s="3" t="str">
        <f>VLOOKUP(A91,GSC2Unicode!A:B,2)</f>
        <v>1302F</v>
      </c>
    </row>
    <row r="92" spans="1:3" x14ac:dyDescent="0.2">
      <c r="A92" s="1" t="s">
        <v>105</v>
      </c>
      <c r="B92" s="1" t="s">
        <v>1279</v>
      </c>
      <c r="C92" s="3" t="str">
        <f>VLOOKUP(A92,GSC2Unicode!A:B,2)</f>
        <v>13030</v>
      </c>
    </row>
    <row r="93" spans="1:3" x14ac:dyDescent="0.2">
      <c r="A93" s="1" t="s">
        <v>105</v>
      </c>
      <c r="B93" s="1" t="s">
        <v>104</v>
      </c>
      <c r="C93" s="3" t="str">
        <f>VLOOKUP(A93,GSC2Unicode!A:B,2)</f>
        <v>13030</v>
      </c>
    </row>
    <row r="94" spans="1:3" x14ac:dyDescent="0.2">
      <c r="A94" s="1" t="s">
        <v>106</v>
      </c>
      <c r="B94" s="1" t="s">
        <v>1279</v>
      </c>
      <c r="C94" s="3" t="str">
        <f>VLOOKUP(A94,GSC2Unicode!A:B,2)</f>
        <v>13031</v>
      </c>
    </row>
    <row r="95" spans="1:3" x14ac:dyDescent="0.2">
      <c r="A95" s="1" t="s">
        <v>106</v>
      </c>
      <c r="B95" s="1" t="s">
        <v>104</v>
      </c>
      <c r="C95" s="3" t="str">
        <f>VLOOKUP(A95,GSC2Unicode!A:B,2)</f>
        <v>13031</v>
      </c>
    </row>
    <row r="96" spans="1:3" x14ac:dyDescent="0.2">
      <c r="A96" s="1" t="s">
        <v>1565</v>
      </c>
      <c r="B96" s="1" t="s">
        <v>1279</v>
      </c>
      <c r="C96" s="3" t="str">
        <f>VLOOKUP(A96,GSC2Unicode!A:B,2)</f>
        <v>13031</v>
      </c>
    </row>
    <row r="97" spans="1:3" x14ac:dyDescent="0.2">
      <c r="A97" s="1" t="s">
        <v>1565</v>
      </c>
      <c r="B97" s="1" t="s">
        <v>104</v>
      </c>
      <c r="C97" s="3" t="str">
        <f>VLOOKUP(A97,GSC2Unicode!A:B,2)</f>
        <v>13031</v>
      </c>
    </row>
    <row r="98" spans="1:3" x14ac:dyDescent="0.2">
      <c r="A98" s="1" t="s">
        <v>107</v>
      </c>
      <c r="B98" s="1" t="s">
        <v>104</v>
      </c>
      <c r="C98" s="3" t="str">
        <f>VLOOKUP(A98,GSC2Unicode!A:B,2)</f>
        <v>13032</v>
      </c>
    </row>
    <row r="99" spans="1:3" x14ac:dyDescent="0.2">
      <c r="A99" s="1" t="s">
        <v>107</v>
      </c>
      <c r="B99" s="1" t="s">
        <v>108</v>
      </c>
      <c r="C99" s="3" t="str">
        <f>VLOOKUP(A99,GSC2Unicode!A:B,2)</f>
        <v>13032</v>
      </c>
    </row>
    <row r="100" spans="1:3" x14ac:dyDescent="0.2">
      <c r="A100" s="1" t="s">
        <v>109</v>
      </c>
      <c r="B100" s="1" t="s">
        <v>104</v>
      </c>
      <c r="C100" s="3" t="str">
        <f>VLOOKUP(A100,GSC2Unicode!A:B,2)</f>
        <v>13033</v>
      </c>
    </row>
    <row r="101" spans="1:3" x14ac:dyDescent="0.2">
      <c r="A101" s="1" t="s">
        <v>109</v>
      </c>
      <c r="B101" s="1" t="s">
        <v>108</v>
      </c>
      <c r="C101" s="3" t="str">
        <f>VLOOKUP(A101,GSC2Unicode!A:B,2)</f>
        <v>13033</v>
      </c>
    </row>
    <row r="102" spans="1:3" x14ac:dyDescent="0.2">
      <c r="A102" s="1" t="s">
        <v>110</v>
      </c>
      <c r="B102" s="1" t="s">
        <v>104</v>
      </c>
      <c r="C102" s="3" t="str">
        <f>VLOOKUP(A102,GSC2Unicode!A:B,2)</f>
        <v>13034</v>
      </c>
    </row>
    <row r="103" spans="1:3" x14ac:dyDescent="0.2">
      <c r="A103" s="1" t="s">
        <v>110</v>
      </c>
      <c r="B103" s="1" t="s">
        <v>108</v>
      </c>
      <c r="C103" s="3" t="str">
        <f>VLOOKUP(A103,GSC2Unicode!A:B,2)</f>
        <v>13034</v>
      </c>
    </row>
    <row r="104" spans="1:3" x14ac:dyDescent="0.2">
      <c r="A104" s="1" t="s">
        <v>111</v>
      </c>
      <c r="B104" s="1" t="s">
        <v>112</v>
      </c>
      <c r="C104" s="3" t="str">
        <f>VLOOKUP(A104,GSC2Unicode!A:B,2)</f>
        <v>13035</v>
      </c>
    </row>
    <row r="105" spans="1:3" x14ac:dyDescent="0.2">
      <c r="A105" s="1" t="s">
        <v>114</v>
      </c>
      <c r="B105" s="1" t="s">
        <v>112</v>
      </c>
      <c r="C105" s="3" t="str">
        <f>VLOOKUP(A105,GSC2Unicode!A:B,2)</f>
        <v>13037</v>
      </c>
    </row>
    <row r="106" spans="1:3" x14ac:dyDescent="0.2">
      <c r="A106" s="1" t="s">
        <v>115</v>
      </c>
      <c r="B106" s="1" t="s">
        <v>116</v>
      </c>
      <c r="C106" s="3" t="str">
        <f>VLOOKUP(A106,GSC2Unicode!A:B,2)</f>
        <v>13038</v>
      </c>
    </row>
    <row r="107" spans="1:3" x14ac:dyDescent="0.2">
      <c r="A107" s="1" t="s">
        <v>115</v>
      </c>
      <c r="B107" s="1" t="s">
        <v>89</v>
      </c>
      <c r="C107" s="3" t="str">
        <f>VLOOKUP(A107,GSC2Unicode!A:B,2)</f>
        <v>13038</v>
      </c>
    </row>
    <row r="108" spans="1:3" x14ac:dyDescent="0.2">
      <c r="A108" s="1" t="s">
        <v>115</v>
      </c>
      <c r="B108" s="1" t="s">
        <v>117</v>
      </c>
      <c r="C108" s="3" t="str">
        <f>VLOOKUP(A108,GSC2Unicode!A:B,2)</f>
        <v>13038</v>
      </c>
    </row>
    <row r="109" spans="1:3" x14ac:dyDescent="0.2">
      <c r="A109" s="1" t="s">
        <v>118</v>
      </c>
      <c r="B109" s="1" t="s">
        <v>116</v>
      </c>
      <c r="C109" s="3" t="str">
        <f>VLOOKUP(A109,GSC2Unicode!A:B,2)</f>
        <v>13039</v>
      </c>
    </row>
    <row r="110" spans="1:3" x14ac:dyDescent="0.2">
      <c r="A110" s="1" t="s">
        <v>118</v>
      </c>
      <c r="B110" s="1" t="s">
        <v>89</v>
      </c>
      <c r="C110" s="3" t="str">
        <f>VLOOKUP(A110,GSC2Unicode!A:B,2)</f>
        <v>13039</v>
      </c>
    </row>
    <row r="111" spans="1:3" x14ac:dyDescent="0.2">
      <c r="A111" s="1" t="s">
        <v>118</v>
      </c>
      <c r="B111" s="1" t="s">
        <v>117</v>
      </c>
      <c r="C111" s="3" t="str">
        <f>VLOOKUP(A111,GSC2Unicode!A:B,2)</f>
        <v>13039</v>
      </c>
    </row>
    <row r="112" spans="1:3" x14ac:dyDescent="0.2">
      <c r="A112" s="1" t="s">
        <v>119</v>
      </c>
      <c r="B112" s="1" t="s">
        <v>120</v>
      </c>
      <c r="C112" s="3" t="str">
        <f>VLOOKUP(A112,GSC2Unicode!A:B,2)</f>
        <v>1303A</v>
      </c>
    </row>
    <row r="113" spans="1:3" x14ac:dyDescent="0.2">
      <c r="A113" s="1" t="s">
        <v>121</v>
      </c>
      <c r="B113" s="1" t="s">
        <v>122</v>
      </c>
      <c r="C113" s="3" t="str">
        <f>VLOOKUP(A113,GSC2Unicode!A:B,2)</f>
        <v>1303B</v>
      </c>
    </row>
    <row r="114" spans="1:3" x14ac:dyDescent="0.2">
      <c r="A114" s="1" t="s">
        <v>121</v>
      </c>
      <c r="B114" s="1" t="s">
        <v>124</v>
      </c>
      <c r="C114" s="3" t="str">
        <f>VLOOKUP(A114,GSC2Unicode!A:B,2)</f>
        <v>1303B</v>
      </c>
    </row>
    <row r="115" spans="1:3" x14ac:dyDescent="0.2">
      <c r="A115" s="1" t="s">
        <v>123</v>
      </c>
      <c r="B115" s="1" t="s">
        <v>122</v>
      </c>
      <c r="C115" s="3" t="str">
        <f>VLOOKUP(A115,GSC2Unicode!A:B,2)</f>
        <v>1303C</v>
      </c>
    </row>
    <row r="116" spans="1:3" x14ac:dyDescent="0.2">
      <c r="A116" s="1" t="s">
        <v>123</v>
      </c>
      <c r="B116" s="1" t="s">
        <v>124</v>
      </c>
      <c r="C116" s="3" t="str">
        <f>VLOOKUP(A116,GSC2Unicode!A:B,2)</f>
        <v>1303C</v>
      </c>
    </row>
    <row r="117" spans="1:3" x14ac:dyDescent="0.2">
      <c r="A117" s="1" t="s">
        <v>125</v>
      </c>
      <c r="B117" s="1" t="s">
        <v>126</v>
      </c>
      <c r="C117" s="3" t="str">
        <f>VLOOKUP(A117,GSC2Unicode!A:B,2)</f>
        <v>1303D</v>
      </c>
    </row>
    <row r="118" spans="1:3" x14ac:dyDescent="0.2">
      <c r="A118" s="1" t="s">
        <v>125</v>
      </c>
      <c r="B118" s="1" t="s">
        <v>122</v>
      </c>
      <c r="C118" s="3" t="str">
        <f>VLOOKUP(A118,GSC2Unicode!A:B,2)</f>
        <v>1303D</v>
      </c>
    </row>
    <row r="119" spans="1:3" x14ac:dyDescent="0.2">
      <c r="A119" s="1" t="s">
        <v>125</v>
      </c>
      <c r="B119" s="1" t="s">
        <v>124</v>
      </c>
      <c r="C119" s="3" t="str">
        <f>VLOOKUP(A119,GSC2Unicode!A:B,2)</f>
        <v>1303D</v>
      </c>
    </row>
    <row r="120" spans="1:3" x14ac:dyDescent="0.2">
      <c r="A120" s="1" t="s">
        <v>127</v>
      </c>
      <c r="B120" s="1" t="s">
        <v>128</v>
      </c>
      <c r="C120" s="3" t="str">
        <f>VLOOKUP(A120,GSC2Unicode!A:B,2)</f>
        <v>1303E</v>
      </c>
    </row>
    <row r="121" spans="1:3" x14ac:dyDescent="0.2">
      <c r="A121" s="1" t="s">
        <v>127</v>
      </c>
      <c r="B121" s="1" t="s">
        <v>61</v>
      </c>
      <c r="C121" s="3" t="str">
        <f>VLOOKUP(A121,GSC2Unicode!A:B,2)</f>
        <v>1303E</v>
      </c>
    </row>
    <row r="122" spans="1:3" x14ac:dyDescent="0.2">
      <c r="A122" s="1" t="s">
        <v>127</v>
      </c>
      <c r="B122" s="1" t="s">
        <v>129</v>
      </c>
      <c r="C122" s="3" t="str">
        <f>VLOOKUP(A122,GSC2Unicode!A:B,2)</f>
        <v>1303E</v>
      </c>
    </row>
    <row r="123" spans="1:3" x14ac:dyDescent="0.2">
      <c r="A123" s="1" t="s">
        <v>130</v>
      </c>
      <c r="B123" s="1" t="s">
        <v>131</v>
      </c>
      <c r="C123" s="3" t="str">
        <f>VLOOKUP(A123,GSC2Unicode!A:B,2)</f>
        <v>1303F</v>
      </c>
    </row>
    <row r="124" spans="1:3" x14ac:dyDescent="0.2">
      <c r="A124" s="1" t="s">
        <v>130</v>
      </c>
      <c r="B124" s="1" t="s">
        <v>1653</v>
      </c>
      <c r="C124" s="3" t="str">
        <f>VLOOKUP(A124,GSC2Unicode!A:B,2)</f>
        <v>1303F</v>
      </c>
    </row>
    <row r="125" spans="1:3" x14ac:dyDescent="0.2">
      <c r="A125" s="1" t="s">
        <v>132</v>
      </c>
      <c r="B125" s="1" t="s">
        <v>133</v>
      </c>
      <c r="C125" s="3" t="str">
        <f>VLOOKUP(A125,GSC2Unicode!A:B,2)</f>
        <v>13040</v>
      </c>
    </row>
    <row r="126" spans="1:3" x14ac:dyDescent="0.2">
      <c r="A126" s="1" t="s">
        <v>132</v>
      </c>
      <c r="B126" s="1" t="s">
        <v>134</v>
      </c>
      <c r="C126" s="3" t="str">
        <f>VLOOKUP(A126,GSC2Unicode!A:B,2)</f>
        <v>13040</v>
      </c>
    </row>
    <row r="127" spans="1:3" x14ac:dyDescent="0.2">
      <c r="A127" s="1" t="s">
        <v>1566</v>
      </c>
      <c r="B127" s="1" t="s">
        <v>133</v>
      </c>
      <c r="C127" s="3" t="str">
        <f>VLOOKUP(A127,GSC2Unicode!A:B,2)</f>
        <v>13040</v>
      </c>
    </row>
    <row r="128" spans="1:3" x14ac:dyDescent="0.2">
      <c r="A128" s="1" t="s">
        <v>1566</v>
      </c>
      <c r="B128" s="1" t="s">
        <v>134</v>
      </c>
      <c r="C128" s="3" t="str">
        <f>VLOOKUP(A128,GSC2Unicode!A:B,2)</f>
        <v>13040</v>
      </c>
    </row>
    <row r="129" spans="1:3" x14ac:dyDescent="0.2">
      <c r="A129" s="1" t="s">
        <v>138</v>
      </c>
      <c r="B129" s="1" t="s">
        <v>139</v>
      </c>
      <c r="C129" s="3" t="str">
        <f>VLOOKUP(A129,GSC2Unicode!A:B,2)</f>
        <v>13044</v>
      </c>
    </row>
    <row r="130" spans="1:3" x14ac:dyDescent="0.2">
      <c r="A130" s="1" t="s">
        <v>1567</v>
      </c>
      <c r="B130" s="1" t="s">
        <v>1187</v>
      </c>
      <c r="C130" s="3" t="str">
        <f>VLOOKUP(A130,GSC2Unicode!A:B,2)</f>
        <v>1301D</v>
      </c>
    </row>
    <row r="131" spans="1:3" x14ac:dyDescent="0.2">
      <c r="A131" s="1" t="s">
        <v>1568</v>
      </c>
      <c r="B131" s="1" t="s">
        <v>1654</v>
      </c>
      <c r="C131" s="3" t="str">
        <f>VLOOKUP(A131,GSC2Unicode!A:B,2)</f>
        <v>13028</v>
      </c>
    </row>
    <row r="132" spans="1:3" x14ac:dyDescent="0.2">
      <c r="A132" s="1" t="s">
        <v>151</v>
      </c>
      <c r="B132" s="1" t="s">
        <v>1001</v>
      </c>
      <c r="C132" s="3" t="str">
        <f>VLOOKUP(A132,GSC2Unicode!A:B,2)</f>
        <v>13050</v>
      </c>
    </row>
    <row r="133" spans="1:3" x14ac:dyDescent="0.2">
      <c r="A133" s="1" t="s">
        <v>152</v>
      </c>
      <c r="B133" s="1" t="s">
        <v>1655</v>
      </c>
      <c r="C133" s="3" t="str">
        <f>VLOOKUP(A133,GSC2Unicode!A:B,2)</f>
        <v>13051</v>
      </c>
    </row>
    <row r="134" spans="1:3" x14ac:dyDescent="0.2">
      <c r="A134" s="1" t="s">
        <v>152</v>
      </c>
      <c r="B134" s="1" t="s">
        <v>1656</v>
      </c>
      <c r="C134" s="3" t="str">
        <f>VLOOKUP(A134,GSC2Unicode!A:B,2)</f>
        <v>13051</v>
      </c>
    </row>
    <row r="135" spans="1:3" x14ac:dyDescent="0.2">
      <c r="A135" s="1" t="s">
        <v>153</v>
      </c>
      <c r="B135" s="1" t="s">
        <v>467</v>
      </c>
      <c r="C135" s="3" t="str">
        <f>VLOOKUP(A135,GSC2Unicode!A:B,2)</f>
        <v>13052</v>
      </c>
    </row>
    <row r="136" spans="1:3" x14ac:dyDescent="0.2">
      <c r="A136" s="1" t="s">
        <v>153</v>
      </c>
      <c r="B136" s="1" t="s">
        <v>154</v>
      </c>
      <c r="C136" s="3" t="str">
        <f>VLOOKUP(A136,GSC2Unicode!A:B,2)</f>
        <v>13052</v>
      </c>
    </row>
    <row r="137" spans="1:3" x14ac:dyDescent="0.2">
      <c r="A137" s="1" t="s">
        <v>155</v>
      </c>
      <c r="B137" s="1" t="s">
        <v>467</v>
      </c>
      <c r="C137" s="3" t="str">
        <f>VLOOKUP(A137,GSC2Unicode!A:B,2)</f>
        <v>13053</v>
      </c>
    </row>
    <row r="138" spans="1:3" x14ac:dyDescent="0.2">
      <c r="A138" s="1" t="s">
        <v>155</v>
      </c>
      <c r="B138" s="1" t="s">
        <v>154</v>
      </c>
      <c r="C138" s="3" t="str">
        <f>VLOOKUP(A138,GSC2Unicode!A:B,2)</f>
        <v>13053</v>
      </c>
    </row>
    <row r="139" spans="1:3" x14ac:dyDescent="0.2">
      <c r="A139" s="1" t="s">
        <v>156</v>
      </c>
      <c r="B139" s="1" t="s">
        <v>157</v>
      </c>
      <c r="C139" s="3" t="str">
        <f>VLOOKUP(A139,GSC2Unicode!A:B,2)</f>
        <v>13054</v>
      </c>
    </row>
    <row r="140" spans="1:3" x14ac:dyDescent="0.2">
      <c r="A140" s="1" t="s">
        <v>159</v>
      </c>
      <c r="B140" s="1" t="s">
        <v>160</v>
      </c>
      <c r="C140" s="3" t="str">
        <f>VLOOKUP(A140,GSC2Unicode!A:B,2)</f>
        <v>13056</v>
      </c>
    </row>
    <row r="141" spans="1:3" x14ac:dyDescent="0.2">
      <c r="A141" s="1" t="s">
        <v>1569</v>
      </c>
      <c r="B141" s="1" t="s">
        <v>1657</v>
      </c>
      <c r="C141" s="3" t="str">
        <f>VLOOKUP(A141,GSC2Unicode!A:B,2)</f>
        <v>13052</v>
      </c>
    </row>
    <row r="142" spans="1:3" x14ac:dyDescent="0.2">
      <c r="A142" s="1" t="s">
        <v>164</v>
      </c>
      <c r="B142" s="1" t="s">
        <v>771</v>
      </c>
      <c r="C142" s="3" t="str">
        <f>VLOOKUP(A142,GSC2Unicode!A:B,2)</f>
        <v>1305A</v>
      </c>
    </row>
    <row r="143" spans="1:3" x14ac:dyDescent="0.2">
      <c r="A143" s="1" t="s">
        <v>165</v>
      </c>
      <c r="B143" s="1" t="s">
        <v>771</v>
      </c>
      <c r="C143" s="3" t="str">
        <f>VLOOKUP(A143,GSC2Unicode!A:B,2)</f>
        <v>1305B</v>
      </c>
    </row>
    <row r="144" spans="1:3" x14ac:dyDescent="0.2">
      <c r="A144" s="1" t="s">
        <v>1570</v>
      </c>
      <c r="B144" s="1" t="s">
        <v>1658</v>
      </c>
      <c r="C144" s="3" t="str">
        <f>VLOOKUP(A144,GSC2Unicode!A:B,2)</f>
        <v>1305E</v>
      </c>
    </row>
    <row r="145" spans="1:3" x14ac:dyDescent="0.2">
      <c r="A145" s="1" t="s">
        <v>169</v>
      </c>
      <c r="B145" s="1" t="s">
        <v>170</v>
      </c>
      <c r="C145" s="3" t="str">
        <f>VLOOKUP(A145,GSC2Unicode!A:B,2)</f>
        <v>1305F</v>
      </c>
    </row>
    <row r="146" spans="1:3" x14ac:dyDescent="0.2">
      <c r="A146" s="1" t="s">
        <v>171</v>
      </c>
      <c r="B146" s="1" t="s">
        <v>172</v>
      </c>
      <c r="C146" s="3" t="str">
        <f>VLOOKUP(A146,GSC2Unicode!A:B,2)</f>
        <v>13075</v>
      </c>
    </row>
    <row r="147" spans="1:3" x14ac:dyDescent="0.2">
      <c r="A147" s="1" t="s">
        <v>173</v>
      </c>
      <c r="B147" s="1" t="s">
        <v>172</v>
      </c>
      <c r="C147" s="3" t="str">
        <f>VLOOKUP(A147,GSC2Unicode!A:B,2)</f>
        <v>13075</v>
      </c>
    </row>
    <row r="148" spans="1:3" x14ac:dyDescent="0.2">
      <c r="A148" s="1" t="s">
        <v>174</v>
      </c>
      <c r="B148" s="1" t="s">
        <v>175</v>
      </c>
      <c r="C148" s="3" t="str">
        <f>VLOOKUP(A148,GSC2Unicode!A:B,2)</f>
        <v>13075</v>
      </c>
    </row>
    <row r="149" spans="1:3" x14ac:dyDescent="0.2">
      <c r="A149" s="1" t="s">
        <v>176</v>
      </c>
      <c r="B149" s="1" t="s">
        <v>177</v>
      </c>
      <c r="C149" s="3" t="str">
        <f>VLOOKUP(A149,GSC2Unicode!A:B,2)</f>
        <v>13075</v>
      </c>
    </row>
    <row r="150" spans="1:3" x14ac:dyDescent="0.2">
      <c r="A150" s="1" t="s">
        <v>178</v>
      </c>
      <c r="B150" s="1" t="s">
        <v>179</v>
      </c>
      <c r="C150" s="3" t="str">
        <f>VLOOKUP(A150,GSC2Unicode!A:B,2)</f>
        <v>13075</v>
      </c>
    </row>
    <row r="151" spans="1:3" x14ac:dyDescent="0.2">
      <c r="A151" s="1" t="s">
        <v>180</v>
      </c>
      <c r="B151" s="1" t="s">
        <v>1659</v>
      </c>
      <c r="C151" s="3" t="str">
        <f>VLOOKUP(A151,GSC2Unicode!A:B,2)</f>
        <v>13075</v>
      </c>
    </row>
    <row r="152" spans="1:3" x14ac:dyDescent="0.2">
      <c r="A152" s="1" t="s">
        <v>181</v>
      </c>
      <c r="B152" s="1" t="s">
        <v>182</v>
      </c>
      <c r="C152" s="3" t="str">
        <f>VLOOKUP(A152,GSC2Unicode!A:B,2)</f>
        <v>1305A</v>
      </c>
    </row>
    <row r="153" spans="1:3" x14ac:dyDescent="0.2">
      <c r="A153" s="1" t="s">
        <v>183</v>
      </c>
      <c r="B153" s="1" t="s">
        <v>182</v>
      </c>
      <c r="C153" s="3" t="str">
        <f>VLOOKUP(A153,GSC2Unicode!A:B,2)</f>
        <v>1305A</v>
      </c>
    </row>
    <row r="154" spans="1:3" x14ac:dyDescent="0.2">
      <c r="A154" s="1" t="s">
        <v>184</v>
      </c>
      <c r="B154" s="1" t="s">
        <v>185</v>
      </c>
      <c r="C154" s="3" t="str">
        <f>VLOOKUP(A154,GSC2Unicode!A:B,2)</f>
        <v>1305A</v>
      </c>
    </row>
    <row r="155" spans="1:3" x14ac:dyDescent="0.2">
      <c r="A155" s="1" t="s">
        <v>186</v>
      </c>
      <c r="B155" s="1" t="s">
        <v>6</v>
      </c>
      <c r="C155" s="3" t="str">
        <f>VLOOKUP(A155,GSC2Unicode!A:B,2)</f>
        <v>1305A</v>
      </c>
    </row>
    <row r="156" spans="1:3" x14ac:dyDescent="0.2">
      <c r="A156" s="1" t="s">
        <v>1571</v>
      </c>
      <c r="B156" s="1" t="s">
        <v>1660</v>
      </c>
      <c r="C156" s="3" t="str">
        <f>VLOOKUP(A156,GSC2Unicode!A:B,2)</f>
        <v>1305A</v>
      </c>
    </row>
    <row r="157" spans="1:3" x14ac:dyDescent="0.2">
      <c r="A157" s="1" t="s">
        <v>191</v>
      </c>
      <c r="B157" s="1" t="s">
        <v>192</v>
      </c>
      <c r="C157" s="3" t="str">
        <f>VLOOKUP(A157,GSC2Unicode!A:B,2)</f>
        <v>1305A</v>
      </c>
    </row>
    <row r="158" spans="1:3" x14ac:dyDescent="0.2">
      <c r="A158" s="1" t="s">
        <v>193</v>
      </c>
      <c r="B158" s="1" t="s">
        <v>1661</v>
      </c>
      <c r="C158" s="3" t="str">
        <f>VLOOKUP(A158,GSC2Unicode!A:B,2)</f>
        <v>1305A</v>
      </c>
    </row>
    <row r="159" spans="1:3" x14ac:dyDescent="0.2">
      <c r="A159" s="1" t="s">
        <v>194</v>
      </c>
      <c r="B159" s="1" t="s">
        <v>195</v>
      </c>
      <c r="C159" s="3" t="str">
        <f>VLOOKUP(A159,GSC2Unicode!A:B,2)</f>
        <v>1305A</v>
      </c>
    </row>
    <row r="160" spans="1:3" x14ac:dyDescent="0.2">
      <c r="A160" s="1" t="s">
        <v>1572</v>
      </c>
      <c r="B160" s="1" t="s">
        <v>195</v>
      </c>
      <c r="C160" s="3" t="str">
        <f>VLOOKUP(A160,GSC2Unicode!A:B,2)</f>
        <v>1305A</v>
      </c>
    </row>
    <row r="161" spans="1:3" x14ac:dyDescent="0.2">
      <c r="A161" s="1" t="s">
        <v>196</v>
      </c>
      <c r="B161" s="1" t="s">
        <v>195</v>
      </c>
      <c r="C161" s="3" t="str">
        <f>VLOOKUP(A161,GSC2Unicode!A:B,2)</f>
        <v>1305B</v>
      </c>
    </row>
    <row r="162" spans="1:3" x14ac:dyDescent="0.2">
      <c r="A162" s="1" t="s">
        <v>196</v>
      </c>
      <c r="B162" s="1" t="s">
        <v>195</v>
      </c>
      <c r="C162" s="3" t="str">
        <f>VLOOKUP(A162,GSC2Unicode!A:B,2)</f>
        <v>1305B</v>
      </c>
    </row>
    <row r="163" spans="1:3" x14ac:dyDescent="0.2">
      <c r="A163" s="1" t="s">
        <v>1573</v>
      </c>
      <c r="B163" s="1" t="s">
        <v>195</v>
      </c>
      <c r="C163" s="3" t="str">
        <f>VLOOKUP(A163,GSC2Unicode!A:B,2)</f>
        <v>1305B</v>
      </c>
    </row>
    <row r="164" spans="1:3" x14ac:dyDescent="0.2">
      <c r="A164" s="1" t="s">
        <v>1574</v>
      </c>
      <c r="B164" s="1" t="s">
        <v>1662</v>
      </c>
      <c r="C164" s="3" t="str">
        <f>VLOOKUP(A164,GSC2Unicode!A:B,2)</f>
        <v>13075</v>
      </c>
    </row>
    <row r="165" spans="1:3" x14ac:dyDescent="0.2">
      <c r="A165" s="1" t="s">
        <v>1575</v>
      </c>
      <c r="B165" s="1" t="s">
        <v>108</v>
      </c>
      <c r="C165" s="3" t="str">
        <f>VLOOKUP(A165,GSC2Unicode!A:B,2)</f>
        <v>13075</v>
      </c>
    </row>
    <row r="166" spans="1:3" x14ac:dyDescent="0.2">
      <c r="A166" s="1" t="s">
        <v>1576</v>
      </c>
      <c r="B166" s="1" t="s">
        <v>108</v>
      </c>
      <c r="C166" s="3" t="str">
        <f>VLOOKUP(A166,GSC2Unicode!A:B,2)</f>
        <v>13075</v>
      </c>
    </row>
    <row r="167" spans="1:3" x14ac:dyDescent="0.2">
      <c r="A167" s="1" t="s">
        <v>1577</v>
      </c>
      <c r="B167" s="1" t="s">
        <v>108</v>
      </c>
      <c r="C167" s="3" t="str">
        <f>VLOOKUP(A167,GSC2Unicode!A:B,2)</f>
        <v>13075</v>
      </c>
    </row>
    <row r="168" spans="1:3" x14ac:dyDescent="0.2">
      <c r="A168" s="1" t="s">
        <v>1578</v>
      </c>
      <c r="B168" s="1" t="s">
        <v>108</v>
      </c>
      <c r="C168" s="3" t="str">
        <f>VLOOKUP(A168,GSC2Unicode!A:B,2)</f>
        <v>13075</v>
      </c>
    </row>
    <row r="169" spans="1:3" x14ac:dyDescent="0.2">
      <c r="A169" s="1" t="s">
        <v>1579</v>
      </c>
      <c r="B169" s="1" t="s">
        <v>108</v>
      </c>
      <c r="C169" s="3" t="str">
        <f>VLOOKUP(A169,GSC2Unicode!A:B,2)</f>
        <v>13075</v>
      </c>
    </row>
    <row r="170" spans="1:3" x14ac:dyDescent="0.2">
      <c r="A170" s="1" t="s">
        <v>1580</v>
      </c>
      <c r="B170" s="1" t="s">
        <v>108</v>
      </c>
      <c r="C170" s="3" t="str">
        <f>VLOOKUP(A170,GSC2Unicode!A:B,2)</f>
        <v>13075</v>
      </c>
    </row>
    <row r="171" spans="1:3" x14ac:dyDescent="0.2">
      <c r="A171" s="1" t="s">
        <v>1581</v>
      </c>
      <c r="B171" s="1" t="s">
        <v>108</v>
      </c>
      <c r="C171" s="3" t="str">
        <f>VLOOKUP(A171,GSC2Unicode!A:B,2)</f>
        <v>1305A</v>
      </c>
    </row>
    <row r="172" spans="1:3" x14ac:dyDescent="0.2">
      <c r="A172" s="1" t="s">
        <v>1582</v>
      </c>
      <c r="B172" s="1" t="s">
        <v>108</v>
      </c>
      <c r="C172" s="3" t="str">
        <f>VLOOKUP(A172,GSC2Unicode!A:B,2)</f>
        <v>1305A</v>
      </c>
    </row>
    <row r="173" spans="1:3" x14ac:dyDescent="0.2">
      <c r="A173" s="1" t="s">
        <v>1583</v>
      </c>
      <c r="B173" s="1" t="s">
        <v>1663</v>
      </c>
      <c r="C173" s="3" t="str">
        <f>VLOOKUP(A173,GSC2Unicode!A:B,2)</f>
        <v>1305A</v>
      </c>
    </row>
    <row r="174" spans="1:3" x14ac:dyDescent="0.2">
      <c r="A174" s="1" t="s">
        <v>1584</v>
      </c>
      <c r="B174" s="1" t="s">
        <v>1664</v>
      </c>
      <c r="C174" s="3" t="str">
        <f>VLOOKUP(A174,GSC2Unicode!A:B,2)</f>
        <v>1305A</v>
      </c>
    </row>
    <row r="175" spans="1:3" x14ac:dyDescent="0.2">
      <c r="A175" s="1" t="s">
        <v>1585</v>
      </c>
      <c r="B175" s="1" t="s">
        <v>1665</v>
      </c>
      <c r="C175" s="3" t="str">
        <f>VLOOKUP(A175,GSC2Unicode!A:B,2)</f>
        <v>1305A</v>
      </c>
    </row>
    <row r="176" spans="1:3" x14ac:dyDescent="0.2">
      <c r="A176" s="1" t="s">
        <v>1586</v>
      </c>
      <c r="B176" s="1" t="s">
        <v>1666</v>
      </c>
      <c r="C176" s="3" t="str">
        <f>VLOOKUP(A176,GSC2Unicode!A:B,2)</f>
        <v>1305B</v>
      </c>
    </row>
    <row r="177" spans="1:3" x14ac:dyDescent="0.2">
      <c r="A177" s="1" t="s">
        <v>1587</v>
      </c>
      <c r="B177" s="1" t="s">
        <v>1667</v>
      </c>
      <c r="C177" s="3" t="str">
        <f>VLOOKUP(A177,GSC2Unicode!A:B,2)</f>
        <v>1305B</v>
      </c>
    </row>
    <row r="178" spans="1:3" x14ac:dyDescent="0.2">
      <c r="A178" s="1" t="s">
        <v>201</v>
      </c>
      <c r="B178" s="1" t="s">
        <v>202</v>
      </c>
      <c r="C178" s="3" t="str">
        <f>VLOOKUP(A178,GSC2Unicode!A:B,2)</f>
        <v>13076</v>
      </c>
    </row>
    <row r="179" spans="1:3" x14ac:dyDescent="0.2">
      <c r="A179" s="1" t="s">
        <v>201</v>
      </c>
      <c r="B179" s="1" t="s">
        <v>203</v>
      </c>
      <c r="C179" s="3" t="str">
        <f>VLOOKUP(A179,GSC2Unicode!A:B,2)</f>
        <v>13076</v>
      </c>
    </row>
    <row r="180" spans="1:3" x14ac:dyDescent="0.2">
      <c r="A180" s="1" t="s">
        <v>204</v>
      </c>
      <c r="B180" s="1" t="s">
        <v>205</v>
      </c>
      <c r="C180" s="3" t="str">
        <f>VLOOKUP(A180,GSC2Unicode!A:B,2)</f>
        <v>13077</v>
      </c>
    </row>
    <row r="181" spans="1:3" x14ac:dyDescent="0.2">
      <c r="A181" s="1" t="s">
        <v>206</v>
      </c>
      <c r="B181" s="1" t="s">
        <v>208</v>
      </c>
      <c r="C181" s="3" t="str">
        <f>VLOOKUP(A181,GSC2Unicode!A:B,2)</f>
        <v>13078</v>
      </c>
    </row>
    <row r="182" spans="1:3" x14ac:dyDescent="0.2">
      <c r="A182" s="1" t="s">
        <v>206</v>
      </c>
      <c r="B182" s="1" t="s">
        <v>209</v>
      </c>
      <c r="C182" s="3" t="str">
        <f>VLOOKUP(A182,GSC2Unicode!A:B,2)</f>
        <v>13078</v>
      </c>
    </row>
    <row r="183" spans="1:3" x14ac:dyDescent="0.2">
      <c r="A183" s="1" t="s">
        <v>206</v>
      </c>
      <c r="B183" s="1" t="s">
        <v>210</v>
      </c>
      <c r="C183" s="3" t="str">
        <f>VLOOKUP(A183,GSC2Unicode!A:B,2)</f>
        <v>13078</v>
      </c>
    </row>
    <row r="184" spans="1:3" x14ac:dyDescent="0.2">
      <c r="A184" s="1" t="s">
        <v>206</v>
      </c>
      <c r="B184" s="1" t="s">
        <v>1311</v>
      </c>
      <c r="C184" s="3" t="str">
        <f>VLOOKUP(A184,GSC2Unicode!A:B,2)</f>
        <v>13078</v>
      </c>
    </row>
    <row r="185" spans="1:3" x14ac:dyDescent="0.2">
      <c r="A185" s="1" t="s">
        <v>207</v>
      </c>
      <c r="B185" s="1" t="s">
        <v>209</v>
      </c>
      <c r="C185" s="3" t="str">
        <f>VLOOKUP(A185,GSC2Unicode!A:B,2)</f>
        <v>13078</v>
      </c>
    </row>
    <row r="186" spans="1:3" x14ac:dyDescent="0.2">
      <c r="A186" s="1" t="s">
        <v>207</v>
      </c>
      <c r="B186" s="1" t="s">
        <v>1311</v>
      </c>
      <c r="C186" s="3" t="str">
        <f>VLOOKUP(A186,GSC2Unicode!A:B,2)</f>
        <v>13078</v>
      </c>
    </row>
    <row r="187" spans="1:3" x14ac:dyDescent="0.2">
      <c r="A187" s="1" t="s">
        <v>207</v>
      </c>
      <c r="B187" s="1" t="s">
        <v>208</v>
      </c>
      <c r="C187" s="3" t="str">
        <f>VLOOKUP(A187,GSC2Unicode!A:B,2)</f>
        <v>13078</v>
      </c>
    </row>
    <row r="188" spans="1:3" x14ac:dyDescent="0.2">
      <c r="A188" s="1" t="s">
        <v>207</v>
      </c>
      <c r="B188" s="1" t="s">
        <v>210</v>
      </c>
      <c r="C188" s="3" t="str">
        <f>VLOOKUP(A188,GSC2Unicode!A:B,2)</f>
        <v>13078</v>
      </c>
    </row>
    <row r="189" spans="1:3" x14ac:dyDescent="0.2">
      <c r="A189" s="1" t="s">
        <v>1588</v>
      </c>
      <c r="B189" s="1" t="s">
        <v>209</v>
      </c>
      <c r="C189" s="3" t="str">
        <f>VLOOKUP(A189,GSC2Unicode!A:B,2)</f>
        <v>13078</v>
      </c>
    </row>
    <row r="190" spans="1:3" x14ac:dyDescent="0.2">
      <c r="A190" s="1" t="s">
        <v>1588</v>
      </c>
      <c r="B190" s="1" t="s">
        <v>1311</v>
      </c>
      <c r="C190" s="3" t="str">
        <f>VLOOKUP(A190,GSC2Unicode!A:B,2)</f>
        <v>13078</v>
      </c>
    </row>
    <row r="191" spans="1:3" x14ac:dyDescent="0.2">
      <c r="A191" s="1" t="s">
        <v>1588</v>
      </c>
      <c r="B191" s="1" t="s">
        <v>208</v>
      </c>
      <c r="C191" s="3" t="str">
        <f>VLOOKUP(A191,GSC2Unicode!A:B,2)</f>
        <v>13078</v>
      </c>
    </row>
    <row r="192" spans="1:3" x14ac:dyDescent="0.2">
      <c r="A192" s="1" t="s">
        <v>1588</v>
      </c>
      <c r="B192" s="1" t="s">
        <v>210</v>
      </c>
      <c r="C192" s="3" t="str">
        <f>VLOOKUP(A192,GSC2Unicode!A:B,2)</f>
        <v>13078</v>
      </c>
    </row>
    <row r="193" spans="1:3" x14ac:dyDescent="0.2">
      <c r="A193" s="1" t="s">
        <v>211</v>
      </c>
      <c r="B193" s="1" t="s">
        <v>212</v>
      </c>
      <c r="C193" s="3" t="str">
        <f>VLOOKUP(A193,GSC2Unicode!A:B,2)</f>
        <v>13079</v>
      </c>
    </row>
    <row r="194" spans="1:3" x14ac:dyDescent="0.2">
      <c r="A194" s="1" t="s">
        <v>211</v>
      </c>
      <c r="B194" s="1" t="s">
        <v>213</v>
      </c>
      <c r="C194" s="3" t="str">
        <f>VLOOKUP(A194,GSC2Unicode!A:B,2)</f>
        <v>13079</v>
      </c>
    </row>
    <row r="195" spans="1:3" x14ac:dyDescent="0.2">
      <c r="A195" s="1" t="s">
        <v>211</v>
      </c>
      <c r="B195" s="1" t="s">
        <v>1220</v>
      </c>
      <c r="C195" s="3" t="str">
        <f>VLOOKUP(A195,GSC2Unicode!A:B,2)</f>
        <v>13079</v>
      </c>
    </row>
    <row r="196" spans="1:3" x14ac:dyDescent="0.2">
      <c r="A196" s="1" t="s">
        <v>214</v>
      </c>
      <c r="B196" s="1" t="s">
        <v>215</v>
      </c>
      <c r="C196" s="3" t="str">
        <f>VLOOKUP(A196,GSC2Unicode!A:B,2)</f>
        <v>1307A</v>
      </c>
    </row>
    <row r="197" spans="1:3" x14ac:dyDescent="0.2">
      <c r="A197" s="1" t="s">
        <v>214</v>
      </c>
      <c r="B197" s="1" t="s">
        <v>216</v>
      </c>
      <c r="C197" s="3" t="str">
        <f>VLOOKUP(A197,GSC2Unicode!A:B,2)</f>
        <v>1307A</v>
      </c>
    </row>
    <row r="198" spans="1:3" x14ac:dyDescent="0.2">
      <c r="A198" s="1" t="s">
        <v>214</v>
      </c>
      <c r="B198" s="1" t="s">
        <v>217</v>
      </c>
      <c r="C198" s="3" t="str">
        <f>VLOOKUP(A198,GSC2Unicode!A:B,2)</f>
        <v>1307A</v>
      </c>
    </row>
    <row r="199" spans="1:3" x14ac:dyDescent="0.2">
      <c r="A199" s="1" t="s">
        <v>214</v>
      </c>
      <c r="B199" s="1" t="s">
        <v>218</v>
      </c>
      <c r="C199" s="3" t="str">
        <f>VLOOKUP(A199,GSC2Unicode!A:B,2)</f>
        <v>1307A</v>
      </c>
    </row>
    <row r="200" spans="1:3" x14ac:dyDescent="0.2">
      <c r="A200" s="1" t="s">
        <v>219</v>
      </c>
      <c r="B200" s="1" t="s">
        <v>215</v>
      </c>
      <c r="C200" s="3" t="str">
        <f>VLOOKUP(A200,GSC2Unicode!A:B,2)</f>
        <v>1307B</v>
      </c>
    </row>
    <row r="201" spans="1:3" x14ac:dyDescent="0.2">
      <c r="A201" s="1" t="s">
        <v>219</v>
      </c>
      <c r="B201" s="1" t="s">
        <v>216</v>
      </c>
      <c r="C201" s="3" t="str">
        <f>VLOOKUP(A201,GSC2Unicode!A:B,2)</f>
        <v>1307B</v>
      </c>
    </row>
    <row r="202" spans="1:3" x14ac:dyDescent="0.2">
      <c r="A202" s="1" t="s">
        <v>219</v>
      </c>
      <c r="B202" s="1" t="s">
        <v>217</v>
      </c>
      <c r="C202" s="3" t="str">
        <f>VLOOKUP(A202,GSC2Unicode!A:B,2)</f>
        <v>1307B</v>
      </c>
    </row>
    <row r="203" spans="1:3" x14ac:dyDescent="0.2">
      <c r="A203" s="1" t="s">
        <v>219</v>
      </c>
      <c r="B203" s="1" t="s">
        <v>218</v>
      </c>
      <c r="C203" s="3" t="str">
        <f>VLOOKUP(A203,GSC2Unicode!A:B,2)</f>
        <v>1307B</v>
      </c>
    </row>
    <row r="204" spans="1:3" x14ac:dyDescent="0.2">
      <c r="A204" s="1" t="s">
        <v>220</v>
      </c>
      <c r="B204" s="1" t="s">
        <v>221</v>
      </c>
      <c r="C204" s="3" t="str">
        <f>VLOOKUP(A204,GSC2Unicode!A:B,2)</f>
        <v>1307C</v>
      </c>
    </row>
    <row r="205" spans="1:3" x14ac:dyDescent="0.2">
      <c r="A205" s="1" t="s">
        <v>220</v>
      </c>
      <c r="B205" s="1" t="s">
        <v>217</v>
      </c>
      <c r="C205" s="3" t="str">
        <f>VLOOKUP(A205,GSC2Unicode!A:B,2)</f>
        <v>1307C</v>
      </c>
    </row>
    <row r="206" spans="1:3" x14ac:dyDescent="0.2">
      <c r="A206" s="1" t="s">
        <v>222</v>
      </c>
      <c r="B206" s="1" t="s">
        <v>221</v>
      </c>
      <c r="C206" s="3" t="str">
        <f>VLOOKUP(A206,GSC2Unicode!A:B,2)</f>
        <v>1307D</v>
      </c>
    </row>
    <row r="207" spans="1:3" x14ac:dyDescent="0.2">
      <c r="A207" s="1" t="s">
        <v>222</v>
      </c>
      <c r="B207" s="1" t="s">
        <v>84</v>
      </c>
      <c r="C207" s="3" t="str">
        <f>VLOOKUP(A207,GSC2Unicode!A:B,2)</f>
        <v>1307D</v>
      </c>
    </row>
    <row r="208" spans="1:3" x14ac:dyDescent="0.2">
      <c r="A208" s="1" t="s">
        <v>224</v>
      </c>
      <c r="B208" s="1" t="s">
        <v>225</v>
      </c>
      <c r="C208" s="3" t="str">
        <f>VLOOKUP(A208,GSC2Unicode!A:B,2)</f>
        <v>1307F</v>
      </c>
    </row>
    <row r="209" spans="1:3" x14ac:dyDescent="0.2">
      <c r="A209" s="1" t="s">
        <v>226</v>
      </c>
      <c r="B209" s="1" t="s">
        <v>227</v>
      </c>
      <c r="C209" s="3" t="str">
        <f>VLOOKUP(A209,GSC2Unicode!A:B,2)</f>
        <v>13076</v>
      </c>
    </row>
    <row r="210" spans="1:3" x14ac:dyDescent="0.2">
      <c r="A210" s="1" t="s">
        <v>229</v>
      </c>
      <c r="B210" s="1" t="s">
        <v>230</v>
      </c>
      <c r="C210" s="3" t="str">
        <f>VLOOKUP(A210,GSC2Unicode!A:B,2)</f>
        <v>13076</v>
      </c>
    </row>
    <row r="211" spans="1:3" x14ac:dyDescent="0.2">
      <c r="A211" s="1" t="s">
        <v>229</v>
      </c>
      <c r="B211" s="1" t="s">
        <v>212</v>
      </c>
      <c r="C211" s="3" t="str">
        <f>VLOOKUP(A211,GSC2Unicode!A:B,2)</f>
        <v>13076</v>
      </c>
    </row>
    <row r="212" spans="1:3" x14ac:dyDescent="0.2">
      <c r="A212" s="1" t="s">
        <v>229</v>
      </c>
      <c r="B212" s="1" t="s">
        <v>1220</v>
      </c>
      <c r="C212" s="3" t="str">
        <f>VLOOKUP(A212,GSC2Unicode!A:B,2)</f>
        <v>13076</v>
      </c>
    </row>
    <row r="213" spans="1:3" x14ac:dyDescent="0.2">
      <c r="A213" s="1" t="s">
        <v>235</v>
      </c>
      <c r="B213" s="1" t="s">
        <v>236</v>
      </c>
      <c r="C213" s="3" t="str">
        <f>VLOOKUP(A213,GSC2Unicode!A:B,2)</f>
        <v>13076</v>
      </c>
    </row>
    <row r="214" spans="1:3" x14ac:dyDescent="0.2">
      <c r="A214" s="1" t="s">
        <v>237</v>
      </c>
      <c r="B214" s="1" t="s">
        <v>445</v>
      </c>
      <c r="C214" s="3" t="str">
        <f>VLOOKUP(A214,GSC2Unicode!A:B,2)</f>
        <v>13076</v>
      </c>
    </row>
    <row r="215" spans="1:3" x14ac:dyDescent="0.2">
      <c r="A215" s="1" t="s">
        <v>238</v>
      </c>
      <c r="B215" s="1" t="s">
        <v>239</v>
      </c>
      <c r="C215" s="3" t="str">
        <f>VLOOKUP(A215,GSC2Unicode!A:B,2)</f>
        <v>13076</v>
      </c>
    </row>
    <row r="216" spans="1:3" x14ac:dyDescent="0.2">
      <c r="A216" s="1" t="s">
        <v>238</v>
      </c>
      <c r="B216" s="1" t="s">
        <v>240</v>
      </c>
      <c r="C216" s="3" t="str">
        <f>VLOOKUP(A216,GSC2Unicode!A:B,2)</f>
        <v>13076</v>
      </c>
    </row>
    <row r="217" spans="1:3" x14ac:dyDescent="0.2">
      <c r="A217" s="1" t="s">
        <v>238</v>
      </c>
      <c r="B217" s="1" t="s">
        <v>1419</v>
      </c>
      <c r="C217" s="3" t="str">
        <f>VLOOKUP(A217,GSC2Unicode!A:B,2)</f>
        <v>13076</v>
      </c>
    </row>
    <row r="218" spans="1:3" x14ac:dyDescent="0.2">
      <c r="A218" s="1" t="s">
        <v>241</v>
      </c>
      <c r="B218" s="1" t="s">
        <v>239</v>
      </c>
      <c r="C218" s="3" t="str">
        <f>VLOOKUP(A218,GSC2Unicode!A:B,2)</f>
        <v>13077</v>
      </c>
    </row>
    <row r="219" spans="1:3" x14ac:dyDescent="0.2">
      <c r="A219" s="1" t="s">
        <v>241</v>
      </c>
      <c r="B219" s="1" t="s">
        <v>240</v>
      </c>
      <c r="C219" s="3" t="str">
        <f>VLOOKUP(A219,GSC2Unicode!A:B,2)</f>
        <v>13077</v>
      </c>
    </row>
    <row r="220" spans="1:3" x14ac:dyDescent="0.2">
      <c r="A220" s="1" t="s">
        <v>241</v>
      </c>
      <c r="B220" s="1" t="s">
        <v>1419</v>
      </c>
      <c r="C220" s="3" t="str">
        <f>VLOOKUP(A220,GSC2Unicode!A:B,2)</f>
        <v>13077</v>
      </c>
    </row>
    <row r="221" spans="1:3" x14ac:dyDescent="0.2">
      <c r="A221" s="1" t="s">
        <v>242</v>
      </c>
      <c r="B221" s="1" t="s">
        <v>243</v>
      </c>
      <c r="C221" s="3" t="str">
        <f>VLOOKUP(A221,GSC2Unicode!A:B,2)</f>
        <v>13077</v>
      </c>
    </row>
    <row r="222" spans="1:3" x14ac:dyDescent="0.2">
      <c r="A222" s="1" t="s">
        <v>242</v>
      </c>
      <c r="B222" s="1" t="s">
        <v>244</v>
      </c>
      <c r="C222" s="3" t="str">
        <f>VLOOKUP(A222,GSC2Unicode!A:B,2)</f>
        <v>13077</v>
      </c>
    </row>
    <row r="223" spans="1:3" x14ac:dyDescent="0.2">
      <c r="A223" s="1" t="s">
        <v>245</v>
      </c>
      <c r="B223" s="1" t="s">
        <v>246</v>
      </c>
      <c r="C223" s="3" t="str">
        <f>VLOOKUP(A223,GSC2Unicode!A:B,2)</f>
        <v>13077</v>
      </c>
    </row>
    <row r="224" spans="1:3" x14ac:dyDescent="0.2">
      <c r="A224" s="1" t="s">
        <v>247</v>
      </c>
      <c r="B224" s="1" t="s">
        <v>1668</v>
      </c>
      <c r="C224" s="3" t="str">
        <f>VLOOKUP(A224,GSC2Unicode!A:B,2)</f>
        <v>13077</v>
      </c>
    </row>
    <row r="225" spans="1:3" x14ac:dyDescent="0.2">
      <c r="A225" s="1" t="s">
        <v>248</v>
      </c>
      <c r="B225" s="1" t="s">
        <v>249</v>
      </c>
      <c r="C225" s="3" t="str">
        <f>VLOOKUP(A225,GSC2Unicode!A:B,2)</f>
        <v>13077</v>
      </c>
    </row>
    <row r="226" spans="1:3" x14ac:dyDescent="0.2">
      <c r="A226" s="1" t="s">
        <v>250</v>
      </c>
      <c r="B226" s="1" t="s">
        <v>251</v>
      </c>
      <c r="C226" s="3" t="str">
        <f>VLOOKUP(A226,GSC2Unicode!A:B,2)</f>
        <v>13077</v>
      </c>
    </row>
    <row r="227" spans="1:3" x14ac:dyDescent="0.2">
      <c r="A227" s="1" t="s">
        <v>252</v>
      </c>
      <c r="B227" s="1" t="s">
        <v>253</v>
      </c>
      <c r="C227" s="3" t="str">
        <f>VLOOKUP(A227,GSC2Unicode!A:B,2)</f>
        <v>13077</v>
      </c>
    </row>
    <row r="228" spans="1:3" x14ac:dyDescent="0.2">
      <c r="A228" s="1" t="s">
        <v>252</v>
      </c>
      <c r="B228" s="1" t="s">
        <v>254</v>
      </c>
      <c r="C228" s="3" t="str">
        <f>VLOOKUP(A228,GSC2Unicode!A:B,2)</f>
        <v>13077</v>
      </c>
    </row>
    <row r="229" spans="1:3" x14ac:dyDescent="0.2">
      <c r="A229" s="1" t="s">
        <v>252</v>
      </c>
      <c r="B229" s="1" t="s">
        <v>255</v>
      </c>
      <c r="C229" s="3" t="str">
        <f>VLOOKUP(A229,GSC2Unicode!A:B,2)</f>
        <v>13077</v>
      </c>
    </row>
    <row r="230" spans="1:3" x14ac:dyDescent="0.2">
      <c r="A230" s="1" t="s">
        <v>256</v>
      </c>
      <c r="B230" s="1" t="s">
        <v>257</v>
      </c>
      <c r="C230" s="3" t="str">
        <f>VLOOKUP(A230,GSC2Unicode!A:B,2)</f>
        <v>13077</v>
      </c>
    </row>
    <row r="231" spans="1:3" x14ac:dyDescent="0.2">
      <c r="A231" s="1" t="s">
        <v>256</v>
      </c>
      <c r="B231" s="1" t="s">
        <v>258</v>
      </c>
      <c r="C231" s="3" t="str">
        <f>VLOOKUP(A231,GSC2Unicode!A:B,2)</f>
        <v>13077</v>
      </c>
    </row>
    <row r="232" spans="1:3" x14ac:dyDescent="0.2">
      <c r="A232" s="1" t="s">
        <v>256</v>
      </c>
      <c r="B232" s="1" t="s">
        <v>259</v>
      </c>
      <c r="C232" s="3" t="str">
        <f>VLOOKUP(A232,GSC2Unicode!A:B,2)</f>
        <v>13077</v>
      </c>
    </row>
    <row r="233" spans="1:3" x14ac:dyDescent="0.2">
      <c r="A233" s="1" t="s">
        <v>260</v>
      </c>
      <c r="B233" s="1" t="s">
        <v>257</v>
      </c>
      <c r="C233" s="3" t="str">
        <f>VLOOKUP(A233,GSC2Unicode!A:B,2)</f>
        <v>13077</v>
      </c>
    </row>
    <row r="234" spans="1:3" x14ac:dyDescent="0.2">
      <c r="A234" s="1" t="s">
        <v>260</v>
      </c>
      <c r="B234" s="1" t="s">
        <v>258</v>
      </c>
      <c r="C234" s="3" t="str">
        <f>VLOOKUP(A234,GSC2Unicode!A:B,2)</f>
        <v>13077</v>
      </c>
    </row>
    <row r="235" spans="1:3" x14ac:dyDescent="0.2">
      <c r="A235" s="1" t="s">
        <v>260</v>
      </c>
      <c r="B235" s="1" t="s">
        <v>259</v>
      </c>
      <c r="C235" s="3" t="str">
        <f>VLOOKUP(A235,GSC2Unicode!A:B,2)</f>
        <v>13077</v>
      </c>
    </row>
    <row r="236" spans="1:3" x14ac:dyDescent="0.2">
      <c r="A236" s="1" t="s">
        <v>261</v>
      </c>
      <c r="B236" s="1" t="s">
        <v>262</v>
      </c>
      <c r="C236" s="3" t="str">
        <f>VLOOKUP(A236,GSC2Unicode!A:B,2)</f>
        <v>13077</v>
      </c>
    </row>
    <row r="237" spans="1:3" x14ac:dyDescent="0.2">
      <c r="A237" s="1" t="s">
        <v>263</v>
      </c>
      <c r="B237" s="1" t="s">
        <v>262</v>
      </c>
      <c r="C237" s="3" t="str">
        <f>VLOOKUP(A237,GSC2Unicode!A:B,2)</f>
        <v>13077</v>
      </c>
    </row>
    <row r="238" spans="1:3" x14ac:dyDescent="0.2">
      <c r="A238" s="1" t="s">
        <v>264</v>
      </c>
      <c r="B238" s="1" t="s">
        <v>1669</v>
      </c>
      <c r="C238" s="3" t="str">
        <f>VLOOKUP(A238,GSC2Unicode!A:B,2)</f>
        <v>13078</v>
      </c>
    </row>
    <row r="239" spans="1:3" x14ac:dyDescent="0.2">
      <c r="A239" s="1" t="s">
        <v>265</v>
      </c>
      <c r="B239" s="1" t="s">
        <v>1670</v>
      </c>
      <c r="C239" s="3" t="str">
        <f>VLOOKUP(A239,GSC2Unicode!A:B,2)</f>
        <v>13078</v>
      </c>
    </row>
    <row r="240" spans="1:3" x14ac:dyDescent="0.2">
      <c r="A240" s="1" t="s">
        <v>267</v>
      </c>
      <c r="B240" s="1" t="s">
        <v>268</v>
      </c>
      <c r="C240" s="3" t="str">
        <f>VLOOKUP(A240,GSC2Unicode!A:B,2)</f>
        <v>13078</v>
      </c>
    </row>
    <row r="241" spans="1:3" x14ac:dyDescent="0.2">
      <c r="A241" s="1" t="s">
        <v>267</v>
      </c>
      <c r="B241" s="1" t="s">
        <v>269</v>
      </c>
      <c r="C241" s="3" t="str">
        <f>VLOOKUP(A241,GSC2Unicode!A:B,2)</f>
        <v>13078</v>
      </c>
    </row>
    <row r="242" spans="1:3" x14ac:dyDescent="0.2">
      <c r="A242" s="1" t="s">
        <v>270</v>
      </c>
      <c r="B242" s="1" t="s">
        <v>459</v>
      </c>
      <c r="C242" s="3" t="str">
        <f>VLOOKUP(A242,GSC2Unicode!A:B,2)</f>
        <v>13078</v>
      </c>
    </row>
    <row r="243" spans="1:3" x14ac:dyDescent="0.2">
      <c r="A243" s="1" t="s">
        <v>270</v>
      </c>
      <c r="B243" s="1" t="s">
        <v>271</v>
      </c>
      <c r="C243" s="3" t="str">
        <f>VLOOKUP(A243,GSC2Unicode!A:B,2)</f>
        <v>13078</v>
      </c>
    </row>
    <row r="244" spans="1:3" x14ac:dyDescent="0.2">
      <c r="A244" s="1" t="s">
        <v>272</v>
      </c>
      <c r="B244" s="1" t="s">
        <v>273</v>
      </c>
      <c r="C244" s="3" t="str">
        <f>VLOOKUP(A244,GSC2Unicode!A:B,2)</f>
        <v>13078</v>
      </c>
    </row>
    <row r="245" spans="1:3" x14ac:dyDescent="0.2">
      <c r="A245" s="1" t="s">
        <v>274</v>
      </c>
      <c r="B245" s="1" t="s">
        <v>273</v>
      </c>
      <c r="C245" s="3" t="str">
        <f>VLOOKUP(A245,GSC2Unicode!A:B,2)</f>
        <v>13078</v>
      </c>
    </row>
    <row r="246" spans="1:3" x14ac:dyDescent="0.2">
      <c r="A246" s="1" t="s">
        <v>1589</v>
      </c>
      <c r="B246" s="1" t="s">
        <v>273</v>
      </c>
      <c r="C246" s="3" t="str">
        <f>VLOOKUP(A246,GSC2Unicode!A:B,2)</f>
        <v>13078</v>
      </c>
    </row>
    <row r="247" spans="1:3" x14ac:dyDescent="0.2">
      <c r="A247" s="1" t="s">
        <v>1590</v>
      </c>
      <c r="B247" s="1" t="s">
        <v>273</v>
      </c>
      <c r="C247" s="3" t="str">
        <f>VLOOKUP(A247,GSC2Unicode!A:B,2)</f>
        <v>13078</v>
      </c>
    </row>
    <row r="248" spans="1:3" x14ac:dyDescent="0.2">
      <c r="A248" s="1" t="s">
        <v>275</v>
      </c>
      <c r="B248" s="1" t="s">
        <v>825</v>
      </c>
      <c r="C248" s="3" t="str">
        <f>VLOOKUP(A248,GSC2Unicode!A:B,2)</f>
        <v>13078</v>
      </c>
    </row>
    <row r="249" spans="1:3" x14ac:dyDescent="0.2">
      <c r="A249" s="1" t="s">
        <v>275</v>
      </c>
      <c r="B249" s="1" t="s">
        <v>276</v>
      </c>
      <c r="C249" s="3" t="str">
        <f>VLOOKUP(A249,GSC2Unicode!A:B,2)</f>
        <v>13078</v>
      </c>
    </row>
    <row r="250" spans="1:3" x14ac:dyDescent="0.2">
      <c r="A250" s="1" t="s">
        <v>275</v>
      </c>
      <c r="B250" s="1" t="s">
        <v>1052</v>
      </c>
      <c r="C250" s="3" t="str">
        <f>VLOOKUP(A250,GSC2Unicode!A:B,2)</f>
        <v>13078</v>
      </c>
    </row>
    <row r="251" spans="1:3" x14ac:dyDescent="0.2">
      <c r="A251" s="1" t="s">
        <v>277</v>
      </c>
      <c r="B251" s="1" t="s">
        <v>278</v>
      </c>
      <c r="C251" s="3" t="str">
        <f>VLOOKUP(A251,GSC2Unicode!A:B,2)</f>
        <v>13078</v>
      </c>
    </row>
    <row r="252" spans="1:3" x14ac:dyDescent="0.2">
      <c r="A252" s="1" t="s">
        <v>279</v>
      </c>
      <c r="B252" s="1" t="s">
        <v>296</v>
      </c>
      <c r="C252" s="3" t="str">
        <f>VLOOKUP(A252,GSC2Unicode!A:B,2)</f>
        <v>13078</v>
      </c>
    </row>
    <row r="253" spans="1:3" x14ac:dyDescent="0.2">
      <c r="A253" s="1" t="s">
        <v>279</v>
      </c>
      <c r="B253" s="1" t="s">
        <v>638</v>
      </c>
      <c r="C253" s="3" t="str">
        <f>VLOOKUP(A253,GSC2Unicode!A:B,2)</f>
        <v>13078</v>
      </c>
    </row>
    <row r="254" spans="1:3" x14ac:dyDescent="0.2">
      <c r="A254" s="1" t="s">
        <v>279</v>
      </c>
      <c r="B254" s="1" t="s">
        <v>1447</v>
      </c>
      <c r="C254" s="3" t="str">
        <f>VLOOKUP(A254,GSC2Unicode!A:B,2)</f>
        <v>13078</v>
      </c>
    </row>
    <row r="255" spans="1:3" x14ac:dyDescent="0.2">
      <c r="A255" s="1" t="s">
        <v>279</v>
      </c>
      <c r="B255" s="1" t="s">
        <v>1489</v>
      </c>
      <c r="C255" s="3" t="str">
        <f>VLOOKUP(A255,GSC2Unicode!A:B,2)</f>
        <v>13078</v>
      </c>
    </row>
    <row r="256" spans="1:3" x14ac:dyDescent="0.2">
      <c r="A256" s="1" t="s">
        <v>279</v>
      </c>
      <c r="B256" s="1" t="s">
        <v>539</v>
      </c>
      <c r="C256" s="3" t="str">
        <f>VLOOKUP(A256,GSC2Unicode!A:B,2)</f>
        <v>13078</v>
      </c>
    </row>
    <row r="257" spans="1:3" x14ac:dyDescent="0.2">
      <c r="A257" s="1" t="s">
        <v>279</v>
      </c>
      <c r="B257" s="1" t="s">
        <v>1424</v>
      </c>
      <c r="C257" s="3" t="str">
        <f>VLOOKUP(A257,GSC2Unicode!A:B,2)</f>
        <v>13078</v>
      </c>
    </row>
    <row r="258" spans="1:3" x14ac:dyDescent="0.2">
      <c r="A258" s="1" t="s">
        <v>279</v>
      </c>
      <c r="B258" s="1" t="s">
        <v>1448</v>
      </c>
      <c r="C258" s="3" t="str">
        <f>VLOOKUP(A258,GSC2Unicode!A:B,2)</f>
        <v>13078</v>
      </c>
    </row>
    <row r="259" spans="1:3" x14ac:dyDescent="0.2">
      <c r="A259" s="1" t="s">
        <v>280</v>
      </c>
      <c r="B259" s="1" t="s">
        <v>539</v>
      </c>
      <c r="C259" s="3" t="str">
        <f>VLOOKUP(A259,GSC2Unicode!A:B,2)</f>
        <v>13078</v>
      </c>
    </row>
    <row r="260" spans="1:3" x14ac:dyDescent="0.2">
      <c r="A260" s="1" t="s">
        <v>280</v>
      </c>
      <c r="B260" s="1" t="s">
        <v>1424</v>
      </c>
      <c r="C260" s="3" t="str">
        <f>VLOOKUP(A260,GSC2Unicode!A:B,2)</f>
        <v>13078</v>
      </c>
    </row>
    <row r="261" spans="1:3" x14ac:dyDescent="0.2">
      <c r="A261" s="1" t="s">
        <v>281</v>
      </c>
      <c r="B261" s="1" t="s">
        <v>282</v>
      </c>
      <c r="C261" s="3" t="str">
        <f>VLOOKUP(A261,GSC2Unicode!A:B,2)</f>
        <v>13078</v>
      </c>
    </row>
    <row r="262" spans="1:3" x14ac:dyDescent="0.2">
      <c r="A262" s="1" t="s">
        <v>283</v>
      </c>
      <c r="B262" s="1" t="s">
        <v>67</v>
      </c>
      <c r="C262" s="3" t="str">
        <f>VLOOKUP(A262,GSC2Unicode!A:B,2)</f>
        <v>13079</v>
      </c>
    </row>
    <row r="263" spans="1:3" x14ac:dyDescent="0.2">
      <c r="A263" s="1" t="s">
        <v>283</v>
      </c>
      <c r="B263" s="1" t="s">
        <v>284</v>
      </c>
      <c r="C263" s="3" t="str">
        <f>VLOOKUP(A263,GSC2Unicode!A:B,2)</f>
        <v>13079</v>
      </c>
    </row>
    <row r="264" spans="1:3" x14ac:dyDescent="0.2">
      <c r="A264" s="1" t="s">
        <v>285</v>
      </c>
      <c r="B264" s="1" t="s">
        <v>286</v>
      </c>
      <c r="C264" s="3" t="str">
        <f>VLOOKUP(A264,GSC2Unicode!A:B,2)</f>
        <v>13079</v>
      </c>
    </row>
    <row r="265" spans="1:3" x14ac:dyDescent="0.2">
      <c r="A265" s="1" t="s">
        <v>285</v>
      </c>
      <c r="B265" s="1" t="s">
        <v>287</v>
      </c>
      <c r="C265" s="3" t="str">
        <f>VLOOKUP(A265,GSC2Unicode!A:B,2)</f>
        <v>13079</v>
      </c>
    </row>
    <row r="266" spans="1:3" x14ac:dyDescent="0.2">
      <c r="A266" s="1" t="s">
        <v>285</v>
      </c>
      <c r="B266" s="1" t="s">
        <v>288</v>
      </c>
      <c r="C266" s="3" t="str">
        <f>VLOOKUP(A266,GSC2Unicode!A:B,2)</f>
        <v>13079</v>
      </c>
    </row>
    <row r="267" spans="1:3" x14ac:dyDescent="0.2">
      <c r="A267" s="1" t="s">
        <v>289</v>
      </c>
      <c r="B267" s="1" t="s">
        <v>1353</v>
      </c>
      <c r="C267" s="3" t="str">
        <f>VLOOKUP(A267,GSC2Unicode!A:B,2)</f>
        <v>13079</v>
      </c>
    </row>
    <row r="268" spans="1:3" x14ac:dyDescent="0.2">
      <c r="A268" s="1" t="s">
        <v>290</v>
      </c>
      <c r="B268" s="1" t="s">
        <v>1130</v>
      </c>
      <c r="C268" s="3" t="str">
        <f>VLOOKUP(A268,GSC2Unicode!A:B,2)</f>
        <v>13079</v>
      </c>
    </row>
    <row r="269" spans="1:3" x14ac:dyDescent="0.2">
      <c r="A269" s="1" t="s">
        <v>290</v>
      </c>
      <c r="B269" s="1" t="s">
        <v>291</v>
      </c>
      <c r="C269" s="3" t="str">
        <f>VLOOKUP(A269,GSC2Unicode!A:B,2)</f>
        <v>13079</v>
      </c>
    </row>
    <row r="270" spans="1:3" x14ac:dyDescent="0.2">
      <c r="A270" s="1" t="s">
        <v>292</v>
      </c>
      <c r="B270" s="1" t="s">
        <v>1142</v>
      </c>
      <c r="C270" s="3" t="str">
        <f>VLOOKUP(A270,GSC2Unicode!A:B,2)</f>
        <v>13079</v>
      </c>
    </row>
    <row r="271" spans="1:3" x14ac:dyDescent="0.2">
      <c r="A271" s="1" t="s">
        <v>293</v>
      </c>
      <c r="B271" s="1" t="s">
        <v>294</v>
      </c>
      <c r="C271" s="3" t="str">
        <f>VLOOKUP(A271,GSC2Unicode!A:B,2)</f>
        <v>13079</v>
      </c>
    </row>
    <row r="272" spans="1:3" x14ac:dyDescent="0.2">
      <c r="A272" s="1" t="s">
        <v>295</v>
      </c>
      <c r="B272" s="1" t="s">
        <v>296</v>
      </c>
      <c r="C272" s="3" t="str">
        <f>VLOOKUP(A272,GSC2Unicode!A:B,2)</f>
        <v>13079</v>
      </c>
    </row>
    <row r="273" spans="1:3" x14ac:dyDescent="0.2">
      <c r="A273" s="1" t="s">
        <v>295</v>
      </c>
      <c r="B273" s="1" t="s">
        <v>297</v>
      </c>
      <c r="C273" s="3" t="str">
        <f>VLOOKUP(A273,GSC2Unicode!A:B,2)</f>
        <v>13079</v>
      </c>
    </row>
    <row r="274" spans="1:3" x14ac:dyDescent="0.2">
      <c r="A274" s="1" t="s">
        <v>298</v>
      </c>
      <c r="B274" s="1" t="s">
        <v>768</v>
      </c>
      <c r="C274" s="3" t="str">
        <f>VLOOKUP(A274,GSC2Unicode!A:B,2)</f>
        <v>13079</v>
      </c>
    </row>
    <row r="275" spans="1:3" x14ac:dyDescent="0.2">
      <c r="A275" s="1" t="s">
        <v>299</v>
      </c>
      <c r="B275" s="1" t="s">
        <v>297</v>
      </c>
      <c r="C275" s="3" t="str">
        <f>VLOOKUP(A275,GSC2Unicode!A:B,2)</f>
        <v>13079</v>
      </c>
    </row>
    <row r="276" spans="1:3" x14ac:dyDescent="0.2">
      <c r="A276" s="1" t="s">
        <v>300</v>
      </c>
      <c r="B276" s="1" t="s">
        <v>301</v>
      </c>
      <c r="C276" s="3" t="str">
        <f>VLOOKUP(A276,GSC2Unicode!A:B,2)</f>
        <v>13079</v>
      </c>
    </row>
    <row r="277" spans="1:3" x14ac:dyDescent="0.2">
      <c r="A277" s="1" t="s">
        <v>303</v>
      </c>
      <c r="B277" s="1" t="s">
        <v>304</v>
      </c>
      <c r="C277" s="3" t="str">
        <f>VLOOKUP(A277,GSC2Unicode!A:B,2)</f>
        <v>13079</v>
      </c>
    </row>
    <row r="278" spans="1:3" x14ac:dyDescent="0.2">
      <c r="A278" s="1" t="s">
        <v>305</v>
      </c>
      <c r="B278" s="1" t="s">
        <v>306</v>
      </c>
      <c r="C278" s="3" t="str">
        <f>VLOOKUP(A278,GSC2Unicode!A:B,2)</f>
        <v>1307A</v>
      </c>
    </row>
    <row r="279" spans="1:3" x14ac:dyDescent="0.2">
      <c r="A279" s="1" t="s">
        <v>316</v>
      </c>
      <c r="B279" s="1" t="s">
        <v>317</v>
      </c>
      <c r="C279" s="3" t="str">
        <f>VLOOKUP(A279,GSC2Unicode!A:B,2)</f>
        <v>1307A</v>
      </c>
    </row>
    <row r="280" spans="1:3" x14ac:dyDescent="0.2">
      <c r="A280" s="1" t="s">
        <v>316</v>
      </c>
      <c r="B280" s="1" t="s">
        <v>318</v>
      </c>
      <c r="C280" s="3" t="str">
        <f>VLOOKUP(A280,GSC2Unicode!A:B,2)</f>
        <v>1307A</v>
      </c>
    </row>
    <row r="281" spans="1:3" x14ac:dyDescent="0.2">
      <c r="A281" s="1" t="s">
        <v>319</v>
      </c>
      <c r="B281" s="1" t="s">
        <v>320</v>
      </c>
      <c r="C281" s="3" t="str">
        <f>VLOOKUP(A281,GSC2Unicode!A:B,2)</f>
        <v>1307A</v>
      </c>
    </row>
    <row r="282" spans="1:3" x14ac:dyDescent="0.2">
      <c r="A282" s="1" t="s">
        <v>319</v>
      </c>
      <c r="B282" s="1" t="s">
        <v>323</v>
      </c>
      <c r="C282" s="3" t="str">
        <f>VLOOKUP(A282,GSC2Unicode!A:B,2)</f>
        <v>1307A</v>
      </c>
    </row>
    <row r="283" spans="1:3" x14ac:dyDescent="0.2">
      <c r="A283" s="1" t="s">
        <v>322</v>
      </c>
      <c r="B283" s="1" t="s">
        <v>323</v>
      </c>
      <c r="C283" s="3" t="str">
        <f>VLOOKUP(A283,GSC2Unicode!A:B,2)</f>
        <v>1307A</v>
      </c>
    </row>
    <row r="284" spans="1:3" x14ac:dyDescent="0.2">
      <c r="A284" s="1" t="s">
        <v>322</v>
      </c>
      <c r="B284" s="1" t="s">
        <v>320</v>
      </c>
      <c r="C284" s="3" t="str">
        <f>VLOOKUP(A284,GSC2Unicode!A:B,2)</f>
        <v>1307A</v>
      </c>
    </row>
    <row r="285" spans="1:3" x14ac:dyDescent="0.2">
      <c r="A285" s="1" t="s">
        <v>324</v>
      </c>
      <c r="B285" s="1" t="s">
        <v>794</v>
      </c>
      <c r="C285" s="3" t="str">
        <f>VLOOKUP(A285,GSC2Unicode!A:B,2)</f>
        <v>1307A</v>
      </c>
    </row>
    <row r="286" spans="1:3" x14ac:dyDescent="0.2">
      <c r="A286" s="1" t="s">
        <v>324</v>
      </c>
      <c r="B286" s="1" t="s">
        <v>325</v>
      </c>
      <c r="C286" s="3" t="str">
        <f>VLOOKUP(A286,GSC2Unicode!A:B,2)</f>
        <v>1307A</v>
      </c>
    </row>
    <row r="287" spans="1:3" x14ac:dyDescent="0.2">
      <c r="A287" s="1" t="s">
        <v>327</v>
      </c>
      <c r="B287" s="1" t="s">
        <v>328</v>
      </c>
      <c r="C287" s="3" t="str">
        <f>VLOOKUP(A287,GSC2Unicode!A:B,2)</f>
        <v>1307A</v>
      </c>
    </row>
    <row r="288" spans="1:3" x14ac:dyDescent="0.2">
      <c r="A288" s="1" t="s">
        <v>329</v>
      </c>
      <c r="B288" s="1" t="s">
        <v>330</v>
      </c>
      <c r="C288" s="3" t="str">
        <f>VLOOKUP(A288,GSC2Unicode!A:B,2)</f>
        <v>1307A</v>
      </c>
    </row>
    <row r="289" spans="1:3" x14ac:dyDescent="0.2">
      <c r="A289" s="1" t="s">
        <v>329</v>
      </c>
      <c r="B289" s="1" t="s">
        <v>331</v>
      </c>
      <c r="C289" s="3" t="str">
        <f>VLOOKUP(A289,GSC2Unicode!A:B,2)</f>
        <v>1307A</v>
      </c>
    </row>
    <row r="290" spans="1:3" x14ac:dyDescent="0.2">
      <c r="A290" s="1" t="s">
        <v>329</v>
      </c>
      <c r="B290" s="1" t="s">
        <v>332</v>
      </c>
      <c r="C290" s="3" t="str">
        <f>VLOOKUP(A290,GSC2Unicode!A:B,2)</f>
        <v>1307A</v>
      </c>
    </row>
    <row r="291" spans="1:3" x14ac:dyDescent="0.2">
      <c r="A291" s="1" t="s">
        <v>329</v>
      </c>
      <c r="B291" s="1" t="s">
        <v>333</v>
      </c>
      <c r="C291" s="3" t="str">
        <f>VLOOKUP(A291,GSC2Unicode!A:B,2)</f>
        <v>1307A</v>
      </c>
    </row>
    <row r="292" spans="1:3" x14ac:dyDescent="0.2">
      <c r="A292" s="1" t="s">
        <v>334</v>
      </c>
      <c r="B292" s="1" t="s">
        <v>817</v>
      </c>
      <c r="C292" s="3" t="str">
        <f>VLOOKUP(A292,GSC2Unicode!A:B,2)</f>
        <v>1307A</v>
      </c>
    </row>
    <row r="293" spans="1:3" x14ac:dyDescent="0.2">
      <c r="A293" s="1" t="s">
        <v>334</v>
      </c>
      <c r="B293" s="1" t="s">
        <v>335</v>
      </c>
      <c r="C293" s="3" t="str">
        <f>VLOOKUP(A293,GSC2Unicode!A:B,2)</f>
        <v>1307A</v>
      </c>
    </row>
    <row r="294" spans="1:3" x14ac:dyDescent="0.2">
      <c r="A294" s="1" t="s">
        <v>334</v>
      </c>
      <c r="B294" s="1" t="s">
        <v>336</v>
      </c>
      <c r="C294" s="3" t="str">
        <f>VLOOKUP(A294,GSC2Unicode!A:B,2)</f>
        <v>1307A</v>
      </c>
    </row>
    <row r="295" spans="1:3" x14ac:dyDescent="0.2">
      <c r="A295" s="1" t="s">
        <v>337</v>
      </c>
      <c r="B295" s="1" t="s">
        <v>338</v>
      </c>
      <c r="C295" s="3" t="str">
        <f>VLOOKUP(A295,GSC2Unicode!A:B,2)</f>
        <v>1307A</v>
      </c>
    </row>
    <row r="296" spans="1:3" x14ac:dyDescent="0.2">
      <c r="A296" s="1" t="s">
        <v>337</v>
      </c>
      <c r="B296" s="1" t="s">
        <v>339</v>
      </c>
      <c r="C296" s="3" t="str">
        <f>VLOOKUP(A296,GSC2Unicode!A:B,2)</f>
        <v>1307A</v>
      </c>
    </row>
    <row r="297" spans="1:3" x14ac:dyDescent="0.2">
      <c r="A297" s="1" t="s">
        <v>340</v>
      </c>
      <c r="B297" s="1" t="s">
        <v>341</v>
      </c>
      <c r="C297" s="3" t="str">
        <f>VLOOKUP(A297,GSC2Unicode!A:B,2)</f>
        <v>1307A</v>
      </c>
    </row>
    <row r="298" spans="1:3" x14ac:dyDescent="0.2">
      <c r="A298" s="1" t="s">
        <v>342</v>
      </c>
      <c r="B298" s="1" t="s">
        <v>343</v>
      </c>
      <c r="C298" s="3" t="str">
        <f>VLOOKUP(A298,GSC2Unicode!A:B,2)</f>
        <v>1307B</v>
      </c>
    </row>
    <row r="299" spans="1:3" x14ac:dyDescent="0.2">
      <c r="A299" s="1" t="s">
        <v>344</v>
      </c>
      <c r="B299" s="1" t="s">
        <v>345</v>
      </c>
      <c r="C299" s="3" t="str">
        <f>VLOOKUP(A299,GSC2Unicode!A:B,2)</f>
        <v>1307B</v>
      </c>
    </row>
    <row r="300" spans="1:3" x14ac:dyDescent="0.2">
      <c r="A300" s="1" t="s">
        <v>346</v>
      </c>
      <c r="B300" s="1" t="s">
        <v>345</v>
      </c>
      <c r="C300" s="3" t="str">
        <f>VLOOKUP(A300,GSC2Unicode!A:B,2)</f>
        <v>1307B</v>
      </c>
    </row>
    <row r="301" spans="1:3" x14ac:dyDescent="0.2">
      <c r="A301" s="1" t="s">
        <v>347</v>
      </c>
      <c r="B301" s="1" t="s">
        <v>345</v>
      </c>
      <c r="C301" s="3" t="str">
        <f>VLOOKUP(A301,GSC2Unicode!A:B,2)</f>
        <v>1307B</v>
      </c>
    </row>
    <row r="302" spans="1:3" x14ac:dyDescent="0.2">
      <c r="A302" s="1" t="s">
        <v>1591</v>
      </c>
      <c r="B302" s="1" t="s">
        <v>345</v>
      </c>
      <c r="C302" s="3" t="str">
        <f>VLOOKUP(A302,GSC2Unicode!A:B,2)</f>
        <v>1307B</v>
      </c>
    </row>
    <row r="303" spans="1:3" x14ac:dyDescent="0.2">
      <c r="A303" s="1" t="s">
        <v>1592</v>
      </c>
      <c r="B303" s="1" t="s">
        <v>345</v>
      </c>
      <c r="C303" s="3" t="str">
        <f>VLOOKUP(A303,GSC2Unicode!A:B,2)</f>
        <v>1307B</v>
      </c>
    </row>
    <row r="304" spans="1:3" x14ac:dyDescent="0.2">
      <c r="A304" s="1" t="s">
        <v>1593</v>
      </c>
      <c r="B304" s="1" t="s">
        <v>345</v>
      </c>
      <c r="C304" s="3" t="str">
        <f>VLOOKUP(A304,GSC2Unicode!A:B,2)</f>
        <v>1307B</v>
      </c>
    </row>
    <row r="305" spans="1:3" x14ac:dyDescent="0.2">
      <c r="A305" s="1" t="s">
        <v>1594</v>
      </c>
      <c r="B305" s="1" t="s">
        <v>345</v>
      </c>
      <c r="C305" s="3" t="str">
        <f>VLOOKUP(A305,GSC2Unicode!A:B,2)</f>
        <v>1307B</v>
      </c>
    </row>
    <row r="306" spans="1:3" x14ac:dyDescent="0.2">
      <c r="A306" s="1" t="s">
        <v>1595</v>
      </c>
      <c r="B306" s="1" t="s">
        <v>345</v>
      </c>
      <c r="C306" s="3" t="str">
        <f>VLOOKUP(A306,GSC2Unicode!A:B,2)</f>
        <v>1307B</v>
      </c>
    </row>
    <row r="307" spans="1:3" x14ac:dyDescent="0.2">
      <c r="A307" s="1" t="s">
        <v>1596</v>
      </c>
      <c r="B307" s="1" t="s">
        <v>345</v>
      </c>
      <c r="C307" s="3" t="str">
        <f>VLOOKUP(A307,GSC2Unicode!A:B,2)</f>
        <v>1307B</v>
      </c>
    </row>
    <row r="308" spans="1:3" x14ac:dyDescent="0.2">
      <c r="A308" s="1" t="s">
        <v>1597</v>
      </c>
      <c r="B308" s="1" t="s">
        <v>345</v>
      </c>
      <c r="C308" s="3" t="str">
        <f>VLOOKUP(A308,GSC2Unicode!A:B,2)</f>
        <v>1307B</v>
      </c>
    </row>
    <row r="309" spans="1:3" x14ac:dyDescent="0.2">
      <c r="A309" s="1" t="s">
        <v>349</v>
      </c>
      <c r="B309" s="1" t="s">
        <v>254</v>
      </c>
      <c r="C309" s="3" t="str">
        <f>VLOOKUP(A309,GSC2Unicode!A:B,2)</f>
        <v>1307B</v>
      </c>
    </row>
    <row r="310" spans="1:3" x14ac:dyDescent="0.2">
      <c r="A310" s="1" t="s">
        <v>1598</v>
      </c>
      <c r="B310" s="1" t="s">
        <v>243</v>
      </c>
      <c r="C310" s="3" t="str">
        <f>VLOOKUP(A310,GSC2Unicode!A:B,2)</f>
        <v>13076</v>
      </c>
    </row>
    <row r="311" spans="1:3" x14ac:dyDescent="0.2">
      <c r="A311" s="1" t="s">
        <v>1599</v>
      </c>
      <c r="B311" s="1" t="s">
        <v>1671</v>
      </c>
      <c r="C311" s="3" t="str">
        <f>VLOOKUP(A311,GSC2Unicode!A:B,2)</f>
        <v>13076</v>
      </c>
    </row>
    <row r="312" spans="1:3" x14ac:dyDescent="0.2">
      <c r="A312" s="1" t="s">
        <v>1600</v>
      </c>
      <c r="B312" s="1" t="s">
        <v>1671</v>
      </c>
      <c r="C312" s="3" t="str">
        <f>VLOOKUP(A312,GSC2Unicode!A:B,2)</f>
        <v>13076</v>
      </c>
    </row>
    <row r="313" spans="1:3" x14ac:dyDescent="0.2">
      <c r="A313" s="1" t="s">
        <v>1601</v>
      </c>
      <c r="B313" s="1" t="s">
        <v>1672</v>
      </c>
      <c r="C313" s="3" t="str">
        <f>VLOOKUP(A313,GSC2Unicode!A:B,2)</f>
        <v>13077</v>
      </c>
    </row>
    <row r="314" spans="1:3" x14ac:dyDescent="0.2">
      <c r="A314" s="1" t="s">
        <v>1602</v>
      </c>
      <c r="B314" s="1" t="s">
        <v>1673</v>
      </c>
      <c r="C314" s="3" t="str">
        <f>VLOOKUP(A314,GSC2Unicode!A:B,2)</f>
        <v>13077</v>
      </c>
    </row>
    <row r="315" spans="1:3" x14ac:dyDescent="0.2">
      <c r="A315" s="1" t="s">
        <v>1603</v>
      </c>
      <c r="B315" s="1" t="s">
        <v>1180</v>
      </c>
      <c r="C315" s="3" t="str">
        <f>VLOOKUP(A315,GSC2Unicode!A:B,2)</f>
        <v>13078</v>
      </c>
    </row>
    <row r="316" spans="1:3" x14ac:dyDescent="0.2">
      <c r="A316" s="1" t="s">
        <v>1604</v>
      </c>
      <c r="B316" s="1" t="s">
        <v>1674</v>
      </c>
      <c r="C316" s="3" t="str">
        <f>VLOOKUP(A316,GSC2Unicode!A:B,2)</f>
        <v>13078</v>
      </c>
    </row>
    <row r="317" spans="1:3" x14ac:dyDescent="0.2">
      <c r="A317" s="1" t="s">
        <v>1605</v>
      </c>
      <c r="B317" s="1" t="s">
        <v>1670</v>
      </c>
      <c r="C317" s="3" t="str">
        <f>VLOOKUP(A317,GSC2Unicode!A:B,2)</f>
        <v>13079</v>
      </c>
    </row>
    <row r="318" spans="1:3" x14ac:dyDescent="0.2">
      <c r="A318" s="1" t="s">
        <v>360</v>
      </c>
      <c r="B318" s="1" t="s">
        <v>1199</v>
      </c>
      <c r="C318" s="3" t="str">
        <f>VLOOKUP(A318,GSC2Unicode!A:B,2)</f>
        <v>130D2</v>
      </c>
    </row>
    <row r="319" spans="1:3" x14ac:dyDescent="0.2">
      <c r="A319" s="1" t="s">
        <v>360</v>
      </c>
      <c r="B319" s="1" t="s">
        <v>262</v>
      </c>
      <c r="C319" s="3" t="str">
        <f>VLOOKUP(A319,GSC2Unicode!A:B,2)</f>
        <v>130D2</v>
      </c>
    </row>
    <row r="320" spans="1:3" x14ac:dyDescent="0.2">
      <c r="A320" s="1" t="s">
        <v>361</v>
      </c>
      <c r="B320" s="1" t="s">
        <v>262</v>
      </c>
      <c r="C320" s="3" t="str">
        <f>VLOOKUP(A320,GSC2Unicode!A:B,2)</f>
        <v>130E8</v>
      </c>
    </row>
    <row r="321" spans="1:3" x14ac:dyDescent="0.2">
      <c r="A321" s="1" t="s">
        <v>361</v>
      </c>
      <c r="B321" s="1" t="s">
        <v>362</v>
      </c>
      <c r="C321" s="3" t="str">
        <f>VLOOKUP(A321,GSC2Unicode!A:B,2)</f>
        <v>130E8</v>
      </c>
    </row>
    <row r="322" spans="1:3" x14ac:dyDescent="0.2">
      <c r="A322" s="1" t="s">
        <v>363</v>
      </c>
      <c r="B322" s="1" t="s">
        <v>364</v>
      </c>
      <c r="C322" s="3" t="str">
        <f>VLOOKUP(A322,GSC2Unicode!A:B,2)</f>
        <v>130F4</v>
      </c>
    </row>
    <row r="323" spans="1:3" x14ac:dyDescent="0.2">
      <c r="A323" s="1" t="s">
        <v>365</v>
      </c>
      <c r="B323" s="1" t="s">
        <v>366</v>
      </c>
      <c r="C323" s="3" t="str">
        <f>VLOOKUP(A323,GSC2Unicode!A:B,2)</f>
        <v>130FD</v>
      </c>
    </row>
    <row r="324" spans="1:3" x14ac:dyDescent="0.2">
      <c r="A324" s="1" t="s">
        <v>367</v>
      </c>
      <c r="B324" s="1" t="s">
        <v>1146</v>
      </c>
      <c r="C324" s="3" t="str">
        <f>VLOOKUP(A324,GSC2Unicode!A:B,2)</f>
        <v>130FD</v>
      </c>
    </row>
    <row r="325" spans="1:3" x14ac:dyDescent="0.2">
      <c r="A325" s="1" t="s">
        <v>368</v>
      </c>
      <c r="B325" s="1" t="s">
        <v>1675</v>
      </c>
      <c r="C325" s="3" t="str">
        <f>VLOOKUP(A325,GSC2Unicode!A:B,2)</f>
        <v>130FD</v>
      </c>
    </row>
    <row r="326" spans="1:3" x14ac:dyDescent="0.2">
      <c r="A326" s="1" t="s">
        <v>368</v>
      </c>
      <c r="B326" s="1" t="s">
        <v>1676</v>
      </c>
      <c r="C326" s="3" t="str">
        <f>VLOOKUP(A326,GSC2Unicode!A:B,2)</f>
        <v>130FD</v>
      </c>
    </row>
    <row r="327" spans="1:3" x14ac:dyDescent="0.2">
      <c r="A327" s="1" t="s">
        <v>368</v>
      </c>
      <c r="B327" s="1" t="s">
        <v>369</v>
      </c>
      <c r="C327" s="3" t="str">
        <f>VLOOKUP(A327,GSC2Unicode!A:B,2)</f>
        <v>130FD</v>
      </c>
    </row>
    <row r="328" spans="1:3" x14ac:dyDescent="0.2">
      <c r="A328" s="1" t="s">
        <v>370</v>
      </c>
      <c r="B328" s="1" t="s">
        <v>940</v>
      </c>
      <c r="C328" s="3" t="str">
        <f>VLOOKUP(A328,GSC2Unicode!A:B,2)</f>
        <v>130FD</v>
      </c>
    </row>
    <row r="329" spans="1:3" x14ac:dyDescent="0.2">
      <c r="A329" s="1" t="s">
        <v>371</v>
      </c>
      <c r="B329" s="1" t="s">
        <v>474</v>
      </c>
      <c r="C329" s="3" t="str">
        <f>VLOOKUP(A329,GSC2Unicode!A:B,2)</f>
        <v>130FD</v>
      </c>
    </row>
    <row r="330" spans="1:3" x14ac:dyDescent="0.2">
      <c r="A330" s="1" t="s">
        <v>372</v>
      </c>
      <c r="B330" s="1" t="s">
        <v>474</v>
      </c>
      <c r="C330" s="3" t="str">
        <f>VLOOKUP(A330,GSC2Unicode!A:B,2)</f>
        <v>130FD</v>
      </c>
    </row>
    <row r="331" spans="1:3" x14ac:dyDescent="0.2">
      <c r="A331" s="1" t="s">
        <v>373</v>
      </c>
      <c r="B331" s="1" t="s">
        <v>794</v>
      </c>
      <c r="C331" s="3" t="str">
        <f>VLOOKUP(A331,GSC2Unicode!A:B,2)</f>
        <v>130FD</v>
      </c>
    </row>
    <row r="332" spans="1:3" x14ac:dyDescent="0.2">
      <c r="A332" s="1" t="s">
        <v>375</v>
      </c>
      <c r="B332" s="1" t="s">
        <v>562</v>
      </c>
      <c r="C332" s="3" t="str">
        <f>VLOOKUP(A332,GSC2Unicode!A:B,2)</f>
        <v>130D2</v>
      </c>
    </row>
    <row r="333" spans="1:3" x14ac:dyDescent="0.2">
      <c r="A333" s="1" t="s">
        <v>375</v>
      </c>
      <c r="B333" s="1" t="s">
        <v>172</v>
      </c>
      <c r="C333" s="3" t="str">
        <f>VLOOKUP(A333,GSC2Unicode!A:B,2)</f>
        <v>130D2</v>
      </c>
    </row>
    <row r="334" spans="1:3" x14ac:dyDescent="0.2">
      <c r="A334" s="1" t="s">
        <v>376</v>
      </c>
      <c r="B334" s="1" t="s">
        <v>562</v>
      </c>
      <c r="C334" s="3" t="str">
        <f>VLOOKUP(A334,GSC2Unicode!A:B,2)</f>
        <v>130D2</v>
      </c>
    </row>
    <row r="335" spans="1:3" x14ac:dyDescent="0.2">
      <c r="A335" s="1" t="s">
        <v>376</v>
      </c>
      <c r="B335" s="1" t="s">
        <v>172</v>
      </c>
      <c r="C335" s="3" t="str">
        <f>VLOOKUP(A335,GSC2Unicode!A:B,2)</f>
        <v>130D2</v>
      </c>
    </row>
    <row r="336" spans="1:3" x14ac:dyDescent="0.2">
      <c r="A336" s="1" t="s">
        <v>377</v>
      </c>
      <c r="B336" s="1" t="s">
        <v>1677</v>
      </c>
      <c r="C336" s="3" t="str">
        <f>VLOOKUP(A336,GSC2Unicode!A:B,2)</f>
        <v>130DF</v>
      </c>
    </row>
    <row r="337" spans="1:3" x14ac:dyDescent="0.2">
      <c r="A337" s="1" t="s">
        <v>378</v>
      </c>
      <c r="B337" s="1" t="s">
        <v>1678</v>
      </c>
      <c r="C337" s="3" t="str">
        <f>VLOOKUP(A337,GSC2Unicode!A:B,2)</f>
        <v>130E0</v>
      </c>
    </row>
    <row r="338" spans="1:3" x14ac:dyDescent="0.2">
      <c r="A338" s="1" t="s">
        <v>379</v>
      </c>
      <c r="B338" s="1" t="s">
        <v>794</v>
      </c>
      <c r="C338" s="3" t="str">
        <f>VLOOKUP(A338,GSC2Unicode!A:B,2)</f>
        <v>130E1</v>
      </c>
    </row>
    <row r="339" spans="1:3" x14ac:dyDescent="0.2">
      <c r="A339" s="1" t="s">
        <v>379</v>
      </c>
      <c r="B339" s="1" t="s">
        <v>1679</v>
      </c>
      <c r="C339" s="3" t="str">
        <f>VLOOKUP(A339,GSC2Unicode!A:B,2)</f>
        <v>130E1</v>
      </c>
    </row>
    <row r="340" spans="1:3" x14ac:dyDescent="0.2">
      <c r="A340" s="1" t="s">
        <v>380</v>
      </c>
      <c r="B340" s="1" t="s">
        <v>1680</v>
      </c>
      <c r="C340" s="3" t="str">
        <f>VLOOKUP(A340,GSC2Unicode!A:B,2)</f>
        <v>130E2</v>
      </c>
    </row>
    <row r="341" spans="1:3" x14ac:dyDescent="0.2">
      <c r="A341" s="1" t="s">
        <v>380</v>
      </c>
      <c r="B341" s="1" t="s">
        <v>175</v>
      </c>
      <c r="C341" s="3" t="str">
        <f>VLOOKUP(A341,GSC2Unicode!A:B,2)</f>
        <v>130E2</v>
      </c>
    </row>
    <row r="342" spans="1:3" x14ac:dyDescent="0.2">
      <c r="A342" s="1" t="s">
        <v>381</v>
      </c>
      <c r="B342" s="1" t="s">
        <v>1680</v>
      </c>
      <c r="C342" s="3" t="str">
        <f>VLOOKUP(A342,GSC2Unicode!A:B,2)</f>
        <v>130E3</v>
      </c>
    </row>
    <row r="343" spans="1:3" x14ac:dyDescent="0.2">
      <c r="A343" s="1" t="s">
        <v>381</v>
      </c>
      <c r="B343" s="1" t="s">
        <v>175</v>
      </c>
      <c r="C343" s="3" t="str">
        <f>VLOOKUP(A343,GSC2Unicode!A:B,2)</f>
        <v>130E3</v>
      </c>
    </row>
    <row r="344" spans="1:3" x14ac:dyDescent="0.2">
      <c r="A344" s="1" t="s">
        <v>383</v>
      </c>
      <c r="B344" s="1" t="s">
        <v>1681</v>
      </c>
      <c r="C344" s="3" t="str">
        <f>VLOOKUP(A344,GSC2Unicode!A:B,2)</f>
        <v>130E5</v>
      </c>
    </row>
    <row r="345" spans="1:3" x14ac:dyDescent="0.2">
      <c r="A345" s="1" t="s">
        <v>383</v>
      </c>
      <c r="B345" s="1" t="s">
        <v>384</v>
      </c>
      <c r="C345" s="3" t="str">
        <f>VLOOKUP(A345,GSC2Unicode!A:B,2)</f>
        <v>130E5</v>
      </c>
    </row>
    <row r="346" spans="1:3" x14ac:dyDescent="0.2">
      <c r="A346" s="1" t="s">
        <v>386</v>
      </c>
      <c r="B346" s="1" t="s">
        <v>1682</v>
      </c>
      <c r="C346" s="3" t="str">
        <f>VLOOKUP(A346,GSC2Unicode!A:B,2)</f>
        <v>130E7</v>
      </c>
    </row>
    <row r="347" spans="1:3" x14ac:dyDescent="0.2">
      <c r="A347" s="1" t="s">
        <v>387</v>
      </c>
      <c r="B347" s="1" t="s">
        <v>1682</v>
      </c>
      <c r="C347" s="3" t="str">
        <f>VLOOKUP(A347,GSC2Unicode!A:B,2)</f>
        <v>130E8</v>
      </c>
    </row>
    <row r="348" spans="1:3" x14ac:dyDescent="0.2">
      <c r="A348" s="1" t="s">
        <v>388</v>
      </c>
      <c r="B348" s="1" t="s">
        <v>177</v>
      </c>
      <c r="C348" s="3" t="str">
        <f>VLOOKUP(A348,GSC2Unicode!A:B,2)</f>
        <v>130E9</v>
      </c>
    </row>
    <row r="349" spans="1:3" x14ac:dyDescent="0.2">
      <c r="A349" s="1" t="s">
        <v>388</v>
      </c>
      <c r="B349" s="1" t="s">
        <v>1683</v>
      </c>
      <c r="C349" s="3" t="str">
        <f>VLOOKUP(A349,GSC2Unicode!A:B,2)</f>
        <v>130E9</v>
      </c>
    </row>
    <row r="350" spans="1:3" x14ac:dyDescent="0.2">
      <c r="A350" s="1" t="s">
        <v>390</v>
      </c>
      <c r="B350" s="1" t="s">
        <v>1684</v>
      </c>
      <c r="C350" s="3" t="str">
        <f>VLOOKUP(A350,GSC2Unicode!A:B,2)</f>
        <v>130EB</v>
      </c>
    </row>
    <row r="351" spans="1:3" x14ac:dyDescent="0.2">
      <c r="A351" s="1" t="s">
        <v>390</v>
      </c>
      <c r="B351" s="1" t="s">
        <v>177</v>
      </c>
      <c r="C351" s="3" t="str">
        <f>VLOOKUP(A351,GSC2Unicode!A:B,2)</f>
        <v>130EB</v>
      </c>
    </row>
    <row r="352" spans="1:3" x14ac:dyDescent="0.2">
      <c r="A352" s="1" t="s">
        <v>391</v>
      </c>
      <c r="B352" s="1" t="s">
        <v>392</v>
      </c>
      <c r="C352" s="3" t="str">
        <f>VLOOKUP(A352,GSC2Unicode!A:B,2)</f>
        <v>130EC</v>
      </c>
    </row>
    <row r="353" spans="1:3" x14ac:dyDescent="0.2">
      <c r="A353" s="1" t="s">
        <v>393</v>
      </c>
      <c r="B353" s="1" t="s">
        <v>394</v>
      </c>
      <c r="C353" s="3" t="str">
        <f>VLOOKUP(A353,GSC2Unicode!A:B,2)</f>
        <v>130ED</v>
      </c>
    </row>
    <row r="354" spans="1:3" x14ac:dyDescent="0.2">
      <c r="A354" s="1" t="s">
        <v>393</v>
      </c>
      <c r="B354" s="1" t="s">
        <v>395</v>
      </c>
      <c r="C354" s="3" t="str">
        <f>VLOOKUP(A354,GSC2Unicode!A:B,2)</f>
        <v>130ED</v>
      </c>
    </row>
    <row r="355" spans="1:3" x14ac:dyDescent="0.2">
      <c r="A355" s="1" t="s">
        <v>396</v>
      </c>
      <c r="B355" s="1" t="s">
        <v>397</v>
      </c>
      <c r="C355" s="3" t="str">
        <f>VLOOKUP(A355,GSC2Unicode!A:B,2)</f>
        <v>130EE</v>
      </c>
    </row>
    <row r="356" spans="1:3" x14ac:dyDescent="0.2">
      <c r="A356" s="1" t="s">
        <v>398</v>
      </c>
      <c r="B356" s="1" t="s">
        <v>436</v>
      </c>
      <c r="C356" s="3" t="str">
        <f>VLOOKUP(A356,GSC2Unicode!A:B,2)</f>
        <v>130EF</v>
      </c>
    </row>
    <row r="357" spans="1:3" x14ac:dyDescent="0.2">
      <c r="A357" s="1" t="s">
        <v>399</v>
      </c>
      <c r="B357" s="1" t="s">
        <v>1685</v>
      </c>
      <c r="C357" s="3" t="str">
        <f>VLOOKUP(A357,GSC2Unicode!A:B,2)</f>
        <v>130F0</v>
      </c>
    </row>
    <row r="358" spans="1:3" x14ac:dyDescent="0.2">
      <c r="A358" s="1" t="s">
        <v>400</v>
      </c>
      <c r="B358" s="1" t="s">
        <v>1686</v>
      </c>
      <c r="C358" s="3" t="str">
        <f>VLOOKUP(A358,GSC2Unicode!A:B,2)</f>
        <v>130F1</v>
      </c>
    </row>
    <row r="359" spans="1:3" x14ac:dyDescent="0.2">
      <c r="A359" s="1" t="s">
        <v>400</v>
      </c>
      <c r="B359" s="1" t="s">
        <v>59</v>
      </c>
      <c r="C359" s="3" t="str">
        <f>VLOOKUP(A359,GSC2Unicode!A:B,2)</f>
        <v>130F1</v>
      </c>
    </row>
    <row r="360" spans="1:3" x14ac:dyDescent="0.2">
      <c r="A360" s="1" t="s">
        <v>401</v>
      </c>
      <c r="B360" s="1" t="s">
        <v>1687</v>
      </c>
      <c r="C360" s="3" t="str">
        <f>VLOOKUP(A360,GSC2Unicode!A:B,2)</f>
        <v>130F2</v>
      </c>
    </row>
    <row r="361" spans="1:3" x14ac:dyDescent="0.2">
      <c r="A361" s="1" t="s">
        <v>403</v>
      </c>
      <c r="B361" s="1" t="s">
        <v>331</v>
      </c>
      <c r="C361" s="3" t="str">
        <f>VLOOKUP(A361,GSC2Unicode!A:B,2)</f>
        <v>130F4</v>
      </c>
    </row>
    <row r="362" spans="1:3" x14ac:dyDescent="0.2">
      <c r="A362" s="1" t="s">
        <v>404</v>
      </c>
      <c r="B362" s="1" t="s">
        <v>1688</v>
      </c>
      <c r="C362" s="3" t="str">
        <f>VLOOKUP(A362,GSC2Unicode!A:B,2)</f>
        <v>130F5</v>
      </c>
    </row>
    <row r="363" spans="1:3" x14ac:dyDescent="0.2">
      <c r="A363" s="1" t="s">
        <v>405</v>
      </c>
      <c r="B363" s="1" t="s">
        <v>126</v>
      </c>
      <c r="C363" s="3" t="str">
        <f>VLOOKUP(A363,GSC2Unicode!A:B,2)</f>
        <v>130F6</v>
      </c>
    </row>
    <row r="364" spans="1:3" x14ac:dyDescent="0.2">
      <c r="A364" s="1" t="s">
        <v>406</v>
      </c>
      <c r="B364" s="1" t="s">
        <v>1689</v>
      </c>
      <c r="C364" s="3" t="str">
        <f>VLOOKUP(A364,GSC2Unicode!A:B,2)</f>
        <v>130F7</v>
      </c>
    </row>
    <row r="365" spans="1:3" x14ac:dyDescent="0.2">
      <c r="A365" s="1" t="s">
        <v>406</v>
      </c>
      <c r="B365" s="1" t="s">
        <v>1690</v>
      </c>
      <c r="C365" s="3" t="str">
        <f>VLOOKUP(A365,GSC2Unicode!A:B,2)</f>
        <v>130F7</v>
      </c>
    </row>
    <row r="366" spans="1:3" x14ac:dyDescent="0.2">
      <c r="A366" s="1" t="s">
        <v>406</v>
      </c>
      <c r="B366" s="1" t="s">
        <v>1691</v>
      </c>
      <c r="C366" s="3" t="str">
        <f>VLOOKUP(A366,GSC2Unicode!A:B,2)</f>
        <v>130F7</v>
      </c>
    </row>
    <row r="367" spans="1:3" x14ac:dyDescent="0.2">
      <c r="A367" s="1" t="s">
        <v>407</v>
      </c>
      <c r="B367" s="1" t="s">
        <v>1692</v>
      </c>
      <c r="C367" s="3" t="str">
        <f>VLOOKUP(A367,GSC2Unicode!A:B,2)</f>
        <v>130F8</v>
      </c>
    </row>
    <row r="368" spans="1:3" x14ac:dyDescent="0.2">
      <c r="A368" s="1" t="s">
        <v>408</v>
      </c>
      <c r="B368" s="1" t="s">
        <v>409</v>
      </c>
      <c r="C368" s="3" t="str">
        <f>VLOOKUP(A368,GSC2Unicode!A:B,2)</f>
        <v>130F9</v>
      </c>
    </row>
    <row r="369" spans="1:3" x14ac:dyDescent="0.2">
      <c r="A369" s="1" t="s">
        <v>414</v>
      </c>
      <c r="B369" s="1" t="s">
        <v>1199</v>
      </c>
      <c r="C369" s="3" t="str">
        <f>VLOOKUP(A369,GSC2Unicode!A:B,2)</f>
        <v>130FE</v>
      </c>
    </row>
    <row r="370" spans="1:3" x14ac:dyDescent="0.2">
      <c r="A370" s="1" t="s">
        <v>416</v>
      </c>
      <c r="B370" s="1" t="s">
        <v>1693</v>
      </c>
      <c r="C370" s="3" t="str">
        <f>VLOOKUP(A370,GSC2Unicode!A:B,2)</f>
        <v>13112</v>
      </c>
    </row>
    <row r="371" spans="1:3" x14ac:dyDescent="0.2">
      <c r="A371" s="1" t="s">
        <v>417</v>
      </c>
      <c r="B371" s="1" t="s">
        <v>1694</v>
      </c>
      <c r="C371" s="3" t="str">
        <f>VLOOKUP(A371,GSC2Unicode!A:B,2)</f>
        <v>1311D</v>
      </c>
    </row>
    <row r="372" spans="1:3" x14ac:dyDescent="0.2">
      <c r="A372" s="1" t="s">
        <v>418</v>
      </c>
      <c r="B372" s="1" t="s">
        <v>419</v>
      </c>
      <c r="C372" s="3" t="str">
        <f>VLOOKUP(A372,GSC2Unicode!A:B,2)</f>
        <v>1312A</v>
      </c>
    </row>
    <row r="373" spans="1:3" x14ac:dyDescent="0.2">
      <c r="A373" s="1" t="s">
        <v>420</v>
      </c>
      <c r="B373" s="1" t="s">
        <v>421</v>
      </c>
      <c r="C373" s="3" t="str">
        <f>VLOOKUP(A373,GSC2Unicode!A:B,2)</f>
        <v>13137</v>
      </c>
    </row>
    <row r="374" spans="1:3" x14ac:dyDescent="0.2">
      <c r="A374" s="1" t="s">
        <v>422</v>
      </c>
      <c r="B374" s="1" t="s">
        <v>421</v>
      </c>
      <c r="C374" s="3" t="str">
        <f>VLOOKUP(A374,GSC2Unicode!A:B,2)</f>
        <v>1313E</v>
      </c>
    </row>
    <row r="375" spans="1:3" x14ac:dyDescent="0.2">
      <c r="A375" s="1" t="s">
        <v>423</v>
      </c>
      <c r="B375" s="1" t="s">
        <v>1695</v>
      </c>
      <c r="C375" s="3" t="str">
        <f>VLOOKUP(A375,GSC2Unicode!A:B,2)</f>
        <v>1313E</v>
      </c>
    </row>
    <row r="376" spans="1:3" x14ac:dyDescent="0.2">
      <c r="A376" s="1" t="s">
        <v>424</v>
      </c>
      <c r="B376" s="1" t="s">
        <v>1695</v>
      </c>
      <c r="C376" s="3" t="str">
        <f>VLOOKUP(A376,GSC2Unicode!A:B,2)</f>
        <v>1313E</v>
      </c>
    </row>
    <row r="377" spans="1:3" x14ac:dyDescent="0.2">
      <c r="A377" s="1" t="s">
        <v>425</v>
      </c>
      <c r="B377" s="1" t="s">
        <v>1694</v>
      </c>
      <c r="C377" s="3" t="str">
        <f>VLOOKUP(A377,GSC2Unicode!A:B,2)</f>
        <v>1313E</v>
      </c>
    </row>
    <row r="378" spans="1:3" x14ac:dyDescent="0.2">
      <c r="A378" s="1" t="s">
        <v>425</v>
      </c>
      <c r="B378" s="1" t="s">
        <v>1696</v>
      </c>
      <c r="C378" s="3" t="str">
        <f>VLOOKUP(A378,GSC2Unicode!A:B,2)</f>
        <v>1313E</v>
      </c>
    </row>
    <row r="379" spans="1:3" x14ac:dyDescent="0.2">
      <c r="A379" s="1" t="s">
        <v>426</v>
      </c>
      <c r="B379" s="1" t="s">
        <v>1697</v>
      </c>
      <c r="C379" s="3" t="str">
        <f>VLOOKUP(A379,GSC2Unicode!A:B,2)</f>
        <v>130FE</v>
      </c>
    </row>
    <row r="380" spans="1:3" x14ac:dyDescent="0.2">
      <c r="A380" s="1" t="s">
        <v>426</v>
      </c>
      <c r="B380" s="1" t="s">
        <v>1698</v>
      </c>
      <c r="C380" s="3" t="str">
        <f>VLOOKUP(A380,GSC2Unicode!A:B,2)</f>
        <v>130FE</v>
      </c>
    </row>
    <row r="381" spans="1:3" x14ac:dyDescent="0.2">
      <c r="A381" s="1" t="s">
        <v>426</v>
      </c>
      <c r="B381" s="1" t="s">
        <v>1699</v>
      </c>
      <c r="C381" s="3" t="str">
        <f>VLOOKUP(A381,GSC2Unicode!A:B,2)</f>
        <v>130FE</v>
      </c>
    </row>
    <row r="382" spans="1:3" x14ac:dyDescent="0.2">
      <c r="A382" s="1" t="s">
        <v>427</v>
      </c>
      <c r="B382" s="1" t="s">
        <v>1697</v>
      </c>
      <c r="C382" s="3" t="str">
        <f>VLOOKUP(A382,GSC2Unicode!A:B,2)</f>
        <v>130FE</v>
      </c>
    </row>
    <row r="383" spans="1:3" x14ac:dyDescent="0.2">
      <c r="A383" s="1" t="s">
        <v>427</v>
      </c>
      <c r="B383" s="1" t="s">
        <v>1698</v>
      </c>
      <c r="C383" s="3" t="str">
        <f>VLOOKUP(A383,GSC2Unicode!A:B,2)</f>
        <v>130FE</v>
      </c>
    </row>
    <row r="384" spans="1:3" x14ac:dyDescent="0.2">
      <c r="A384" s="1" t="s">
        <v>427</v>
      </c>
      <c r="B384" s="1" t="s">
        <v>1699</v>
      </c>
      <c r="C384" s="3" t="str">
        <f>VLOOKUP(A384,GSC2Unicode!A:B,2)</f>
        <v>130FE</v>
      </c>
    </row>
    <row r="385" spans="1:3" x14ac:dyDescent="0.2">
      <c r="A385" s="1" t="s">
        <v>428</v>
      </c>
      <c r="B385" s="1" t="s">
        <v>429</v>
      </c>
      <c r="C385" s="3" t="str">
        <f>VLOOKUP(A385,GSC2Unicode!A:B,2)</f>
        <v>130FE</v>
      </c>
    </row>
    <row r="386" spans="1:3" x14ac:dyDescent="0.2">
      <c r="A386" s="1" t="s">
        <v>430</v>
      </c>
      <c r="B386" s="1" t="s">
        <v>1700</v>
      </c>
      <c r="C386" s="3" t="str">
        <f>VLOOKUP(A386,GSC2Unicode!A:B,2)</f>
        <v>130FE</v>
      </c>
    </row>
    <row r="387" spans="1:3" x14ac:dyDescent="0.2">
      <c r="A387" s="1" t="s">
        <v>430</v>
      </c>
      <c r="B387" s="1" t="s">
        <v>431</v>
      </c>
      <c r="C387" s="3" t="str">
        <f>VLOOKUP(A387,GSC2Unicode!A:B,2)</f>
        <v>130FE</v>
      </c>
    </row>
    <row r="388" spans="1:3" x14ac:dyDescent="0.2">
      <c r="A388" s="1" t="s">
        <v>430</v>
      </c>
      <c r="B388" s="1" t="s">
        <v>1701</v>
      </c>
      <c r="C388" s="3" t="str">
        <f>VLOOKUP(A388,GSC2Unicode!A:B,2)</f>
        <v>130FE</v>
      </c>
    </row>
    <row r="389" spans="1:3" x14ac:dyDescent="0.2">
      <c r="A389" s="1" t="s">
        <v>433</v>
      </c>
      <c r="B389" s="1" t="s">
        <v>1702</v>
      </c>
      <c r="C389" s="3" t="str">
        <f>VLOOKUP(A389,GSC2Unicode!A:B,2)</f>
        <v>130FE</v>
      </c>
    </row>
    <row r="390" spans="1:3" x14ac:dyDescent="0.2">
      <c r="A390" s="1" t="s">
        <v>434</v>
      </c>
      <c r="B390" s="1" t="s">
        <v>1702</v>
      </c>
      <c r="C390" s="3" t="str">
        <f>VLOOKUP(A390,GSC2Unicode!A:B,2)</f>
        <v>130FE</v>
      </c>
    </row>
    <row r="391" spans="1:3" x14ac:dyDescent="0.2">
      <c r="A391" s="1" t="s">
        <v>435</v>
      </c>
      <c r="B391" s="1" t="s">
        <v>341</v>
      </c>
      <c r="C391" s="3" t="str">
        <f>VLOOKUP(A391,GSC2Unicode!A:B,2)</f>
        <v>130FE</v>
      </c>
    </row>
    <row r="392" spans="1:3" x14ac:dyDescent="0.2">
      <c r="A392" s="1" t="s">
        <v>435</v>
      </c>
      <c r="B392" s="1" t="s">
        <v>436</v>
      </c>
      <c r="C392" s="3" t="str">
        <f>VLOOKUP(A392,GSC2Unicode!A:B,2)</f>
        <v>130FE</v>
      </c>
    </row>
    <row r="393" spans="1:3" x14ac:dyDescent="0.2">
      <c r="A393" s="1" t="s">
        <v>437</v>
      </c>
      <c r="B393" s="1" t="s">
        <v>1703</v>
      </c>
      <c r="C393" s="3" t="str">
        <f>VLOOKUP(A393,GSC2Unicode!A:B,2)</f>
        <v>130FE</v>
      </c>
    </row>
    <row r="394" spans="1:3" x14ac:dyDescent="0.2">
      <c r="A394" s="1" t="s">
        <v>438</v>
      </c>
      <c r="B394" s="1" t="s">
        <v>439</v>
      </c>
      <c r="C394" s="3" t="str">
        <f>VLOOKUP(A394,GSC2Unicode!A:B,2)</f>
        <v>130FE</v>
      </c>
    </row>
    <row r="395" spans="1:3" x14ac:dyDescent="0.2">
      <c r="A395" s="1" t="s">
        <v>438</v>
      </c>
      <c r="B395" s="1" t="s">
        <v>1704</v>
      </c>
      <c r="C395" s="3" t="str">
        <f>VLOOKUP(A395,GSC2Unicode!A:B,2)</f>
        <v>130FE</v>
      </c>
    </row>
    <row r="396" spans="1:3" x14ac:dyDescent="0.2">
      <c r="A396" s="1" t="s">
        <v>438</v>
      </c>
      <c r="B396" s="1" t="s">
        <v>1244</v>
      </c>
      <c r="C396" s="3" t="str">
        <f>VLOOKUP(A396,GSC2Unicode!A:B,2)</f>
        <v>130FE</v>
      </c>
    </row>
    <row r="397" spans="1:3" x14ac:dyDescent="0.2">
      <c r="A397" s="1" t="s">
        <v>438</v>
      </c>
      <c r="B397" s="1" t="s">
        <v>440</v>
      </c>
      <c r="C397" s="3" t="str">
        <f>VLOOKUP(A397,GSC2Unicode!A:B,2)</f>
        <v>130FE</v>
      </c>
    </row>
    <row r="398" spans="1:3" x14ac:dyDescent="0.2">
      <c r="A398" s="1" t="s">
        <v>438</v>
      </c>
      <c r="B398" s="1" t="s">
        <v>1705</v>
      </c>
      <c r="C398" s="3" t="str">
        <f>VLOOKUP(A398,GSC2Unicode!A:B,2)</f>
        <v>130FE</v>
      </c>
    </row>
    <row r="399" spans="1:3" x14ac:dyDescent="0.2">
      <c r="A399" s="1" t="s">
        <v>438</v>
      </c>
      <c r="B399" s="1" t="s">
        <v>1706</v>
      </c>
      <c r="C399" s="3" t="str">
        <f>VLOOKUP(A399,GSC2Unicode!A:B,2)</f>
        <v>130FE</v>
      </c>
    </row>
    <row r="400" spans="1:3" x14ac:dyDescent="0.2">
      <c r="A400" s="1" t="s">
        <v>438</v>
      </c>
      <c r="B400" s="1" t="s">
        <v>1707</v>
      </c>
      <c r="C400" s="3" t="str">
        <f>VLOOKUP(A400,GSC2Unicode!A:B,2)</f>
        <v>130FE</v>
      </c>
    </row>
    <row r="401" spans="1:3" x14ac:dyDescent="0.2">
      <c r="A401" s="1" t="s">
        <v>441</v>
      </c>
      <c r="B401" s="1" t="s">
        <v>1708</v>
      </c>
      <c r="C401" s="3" t="str">
        <f>VLOOKUP(A401,GSC2Unicode!A:B,2)</f>
        <v>130FE</v>
      </c>
    </row>
    <row r="402" spans="1:3" x14ac:dyDescent="0.2">
      <c r="A402" s="1" t="s">
        <v>442</v>
      </c>
      <c r="B402" s="1" t="s">
        <v>1709</v>
      </c>
      <c r="C402" s="3" t="str">
        <f>VLOOKUP(A402,GSC2Unicode!A:B,2)</f>
        <v>13113</v>
      </c>
    </row>
    <row r="403" spans="1:3" x14ac:dyDescent="0.2">
      <c r="A403" s="1" t="s">
        <v>442</v>
      </c>
      <c r="B403" s="1" t="s">
        <v>1710</v>
      </c>
      <c r="C403" s="3" t="str">
        <f>VLOOKUP(A403,GSC2Unicode!A:B,2)</f>
        <v>13113</v>
      </c>
    </row>
    <row r="404" spans="1:3" x14ac:dyDescent="0.2">
      <c r="A404" s="1" t="s">
        <v>442</v>
      </c>
      <c r="B404" s="1" t="s">
        <v>1226</v>
      </c>
      <c r="C404" s="3" t="str">
        <f>VLOOKUP(A404,GSC2Unicode!A:B,2)</f>
        <v>13113</v>
      </c>
    </row>
    <row r="405" spans="1:3" x14ac:dyDescent="0.2">
      <c r="A405" s="1" t="s">
        <v>442</v>
      </c>
      <c r="B405" s="1" t="s">
        <v>443</v>
      </c>
      <c r="C405" s="3" t="str">
        <f>VLOOKUP(A405,GSC2Unicode!A:B,2)</f>
        <v>13113</v>
      </c>
    </row>
    <row r="406" spans="1:3" x14ac:dyDescent="0.2">
      <c r="A406" s="1" t="s">
        <v>444</v>
      </c>
      <c r="B406" s="1" t="s">
        <v>1124</v>
      </c>
      <c r="C406" s="3" t="str">
        <f>VLOOKUP(A406,GSC2Unicode!A:B,2)</f>
        <v>13114</v>
      </c>
    </row>
    <row r="407" spans="1:3" x14ac:dyDescent="0.2">
      <c r="A407" s="1" t="s">
        <v>444</v>
      </c>
      <c r="B407" s="1" t="s">
        <v>446</v>
      </c>
      <c r="C407" s="3" t="str">
        <f>VLOOKUP(A407,GSC2Unicode!A:B,2)</f>
        <v>13114</v>
      </c>
    </row>
    <row r="408" spans="1:3" x14ac:dyDescent="0.2">
      <c r="A408" s="1" t="s">
        <v>444</v>
      </c>
      <c r="B408" s="1" t="s">
        <v>447</v>
      </c>
      <c r="C408" s="3" t="str">
        <f>VLOOKUP(A408,GSC2Unicode!A:B,2)</f>
        <v>13114</v>
      </c>
    </row>
    <row r="409" spans="1:3" x14ac:dyDescent="0.2">
      <c r="A409" s="1" t="s">
        <v>444</v>
      </c>
      <c r="B409" s="1" t="s">
        <v>445</v>
      </c>
      <c r="C409" s="3" t="str">
        <f>VLOOKUP(A409,GSC2Unicode!A:B,2)</f>
        <v>13114</v>
      </c>
    </row>
    <row r="410" spans="1:3" x14ac:dyDescent="0.2">
      <c r="A410" s="1" t="s">
        <v>444</v>
      </c>
      <c r="B410" s="1" t="s">
        <v>448</v>
      </c>
      <c r="C410" s="3" t="str">
        <f>VLOOKUP(A410,GSC2Unicode!A:B,2)</f>
        <v>13114</v>
      </c>
    </row>
    <row r="411" spans="1:3" x14ac:dyDescent="0.2">
      <c r="A411" s="1" t="s">
        <v>450</v>
      </c>
      <c r="B411" s="1" t="s">
        <v>451</v>
      </c>
      <c r="C411" s="3" t="str">
        <f>VLOOKUP(A411,GSC2Unicode!A:B,2)</f>
        <v>13116</v>
      </c>
    </row>
    <row r="412" spans="1:3" x14ac:dyDescent="0.2">
      <c r="A412" s="1" t="s">
        <v>450</v>
      </c>
      <c r="B412" s="1" t="s">
        <v>452</v>
      </c>
      <c r="C412" s="3" t="str">
        <f>VLOOKUP(A412,GSC2Unicode!A:B,2)</f>
        <v>13116</v>
      </c>
    </row>
    <row r="413" spans="1:3" x14ac:dyDescent="0.2">
      <c r="A413" s="1" t="s">
        <v>453</v>
      </c>
      <c r="B413" s="1" t="s">
        <v>1711</v>
      </c>
      <c r="C413" s="3" t="str">
        <f>VLOOKUP(A413,GSC2Unicode!A:B,2)</f>
        <v>13117</v>
      </c>
    </row>
    <row r="414" spans="1:3" x14ac:dyDescent="0.2">
      <c r="A414" s="1" t="s">
        <v>453</v>
      </c>
      <c r="B414" s="1" t="s">
        <v>454</v>
      </c>
      <c r="C414" s="3" t="str">
        <f>VLOOKUP(A414,GSC2Unicode!A:B,2)</f>
        <v>13117</v>
      </c>
    </row>
    <row r="415" spans="1:3" x14ac:dyDescent="0.2">
      <c r="A415" s="1" t="s">
        <v>455</v>
      </c>
      <c r="B415" s="1" t="s">
        <v>1711</v>
      </c>
      <c r="C415" s="3" t="str">
        <f>VLOOKUP(A415,GSC2Unicode!A:B,2)</f>
        <v>13118</v>
      </c>
    </row>
    <row r="416" spans="1:3" x14ac:dyDescent="0.2">
      <c r="A416" s="1" t="s">
        <v>455</v>
      </c>
      <c r="B416" s="1" t="s">
        <v>454</v>
      </c>
      <c r="C416" s="3" t="str">
        <f>VLOOKUP(A416,GSC2Unicode!A:B,2)</f>
        <v>13118</v>
      </c>
    </row>
    <row r="417" spans="1:3" x14ac:dyDescent="0.2">
      <c r="A417" s="1" t="s">
        <v>456</v>
      </c>
      <c r="B417" s="1" t="s">
        <v>457</v>
      </c>
      <c r="C417" s="3" t="str">
        <f>VLOOKUP(A417,GSC2Unicode!A:B,2)</f>
        <v>13119</v>
      </c>
    </row>
    <row r="418" spans="1:3" x14ac:dyDescent="0.2">
      <c r="A418" s="1" t="s">
        <v>458</v>
      </c>
      <c r="B418" s="1" t="s">
        <v>459</v>
      </c>
      <c r="C418" s="3" t="str">
        <f>VLOOKUP(A418,GSC2Unicode!A:B,2)</f>
        <v>1311A</v>
      </c>
    </row>
    <row r="419" spans="1:3" x14ac:dyDescent="0.2">
      <c r="A419" s="1" t="s">
        <v>460</v>
      </c>
      <c r="B419" s="1" t="s">
        <v>1712</v>
      </c>
      <c r="C419" s="3" t="str">
        <f>VLOOKUP(A419,GSC2Unicode!A:B,2)</f>
        <v>1311B</v>
      </c>
    </row>
    <row r="420" spans="1:3" x14ac:dyDescent="0.2">
      <c r="A420" s="1" t="s">
        <v>460</v>
      </c>
      <c r="B420" s="1" t="s">
        <v>1713</v>
      </c>
      <c r="C420" s="3" t="str">
        <f>VLOOKUP(A420,GSC2Unicode!A:B,2)</f>
        <v>1311B</v>
      </c>
    </row>
    <row r="421" spans="1:3" x14ac:dyDescent="0.2">
      <c r="A421" s="1" t="s">
        <v>461</v>
      </c>
      <c r="B421" s="1" t="s">
        <v>1255</v>
      </c>
      <c r="C421" s="3" t="str">
        <f>VLOOKUP(A421,GSC2Unicode!A:B,2)</f>
        <v>1311C</v>
      </c>
    </row>
    <row r="422" spans="1:3" x14ac:dyDescent="0.2">
      <c r="A422" s="1" t="s">
        <v>461</v>
      </c>
      <c r="B422" s="1" t="s">
        <v>1681</v>
      </c>
      <c r="C422" s="3" t="str">
        <f>VLOOKUP(A422,GSC2Unicode!A:B,2)</f>
        <v>1311C</v>
      </c>
    </row>
    <row r="423" spans="1:3" x14ac:dyDescent="0.2">
      <c r="A423" s="1" t="s">
        <v>462</v>
      </c>
      <c r="B423" s="1" t="s">
        <v>1101</v>
      </c>
      <c r="C423" s="3" t="str">
        <f>VLOOKUP(A423,GSC2Unicode!A:B,2)</f>
        <v>1311D</v>
      </c>
    </row>
    <row r="424" spans="1:3" x14ac:dyDescent="0.2">
      <c r="A424" s="1" t="s">
        <v>462</v>
      </c>
      <c r="B424" s="1" t="s">
        <v>463</v>
      </c>
      <c r="C424" s="3" t="str">
        <f>VLOOKUP(A424,GSC2Unicode!A:B,2)</f>
        <v>1311D</v>
      </c>
    </row>
    <row r="425" spans="1:3" x14ac:dyDescent="0.2">
      <c r="A425" s="1" t="s">
        <v>462</v>
      </c>
      <c r="B425" s="1" t="s">
        <v>1001</v>
      </c>
      <c r="C425" s="3" t="str">
        <f>VLOOKUP(A425,GSC2Unicode!A:B,2)</f>
        <v>1311D</v>
      </c>
    </row>
    <row r="426" spans="1:3" x14ac:dyDescent="0.2">
      <c r="A426" s="1" t="s">
        <v>464</v>
      </c>
      <c r="B426" s="1" t="s">
        <v>465</v>
      </c>
      <c r="C426" s="3" t="str">
        <f>VLOOKUP(A426,GSC2Unicode!A:B,2)</f>
        <v>1311E</v>
      </c>
    </row>
    <row r="427" spans="1:3" x14ac:dyDescent="0.2">
      <c r="A427" s="1" t="s">
        <v>466</v>
      </c>
      <c r="B427" s="1" t="s">
        <v>467</v>
      </c>
      <c r="C427" s="3" t="str">
        <f>VLOOKUP(A427,GSC2Unicode!A:B,2)</f>
        <v>1311F</v>
      </c>
    </row>
    <row r="428" spans="1:3" x14ac:dyDescent="0.2">
      <c r="A428" s="1" t="s">
        <v>466</v>
      </c>
      <c r="B428" s="1" t="s">
        <v>154</v>
      </c>
      <c r="C428" s="3" t="str">
        <f>VLOOKUP(A428,GSC2Unicode!A:B,2)</f>
        <v>1311F</v>
      </c>
    </row>
    <row r="429" spans="1:3" x14ac:dyDescent="0.2">
      <c r="A429" s="1" t="s">
        <v>469</v>
      </c>
      <c r="B429" s="1" t="s">
        <v>470</v>
      </c>
      <c r="C429" s="3" t="str">
        <f>VLOOKUP(A429,GSC2Unicode!A:B,2)</f>
        <v>13121</v>
      </c>
    </row>
    <row r="430" spans="1:3" x14ac:dyDescent="0.2">
      <c r="A430" s="1" t="s">
        <v>469</v>
      </c>
      <c r="B430" s="1" t="s">
        <v>1714</v>
      </c>
      <c r="C430" s="3" t="str">
        <f>VLOOKUP(A430,GSC2Unicode!A:B,2)</f>
        <v>13121</v>
      </c>
    </row>
    <row r="431" spans="1:3" x14ac:dyDescent="0.2">
      <c r="A431" s="1" t="s">
        <v>471</v>
      </c>
      <c r="B431" s="1" t="s">
        <v>472</v>
      </c>
      <c r="C431" s="3" t="str">
        <f>VLOOKUP(A431,GSC2Unicode!A:B,2)</f>
        <v>13122</v>
      </c>
    </row>
    <row r="432" spans="1:3" x14ac:dyDescent="0.2">
      <c r="A432" s="1" t="s">
        <v>473</v>
      </c>
      <c r="B432" s="1" t="s">
        <v>1715</v>
      </c>
      <c r="C432" s="3" t="str">
        <f>VLOOKUP(A432,GSC2Unicode!A:B,2)</f>
        <v>13123</v>
      </c>
    </row>
    <row r="433" spans="1:3" x14ac:dyDescent="0.2">
      <c r="A433" s="1" t="s">
        <v>473</v>
      </c>
      <c r="B433" s="1" t="s">
        <v>474</v>
      </c>
      <c r="C433" s="3" t="str">
        <f>VLOOKUP(A433,GSC2Unicode!A:B,2)</f>
        <v>13123</v>
      </c>
    </row>
    <row r="434" spans="1:3" x14ac:dyDescent="0.2">
      <c r="A434" s="1" t="s">
        <v>475</v>
      </c>
      <c r="B434" s="1" t="s">
        <v>476</v>
      </c>
      <c r="C434" s="3" t="str">
        <f>VLOOKUP(A434,GSC2Unicode!A:B,2)</f>
        <v>13124</v>
      </c>
    </row>
    <row r="435" spans="1:3" x14ac:dyDescent="0.2">
      <c r="A435" s="1" t="s">
        <v>477</v>
      </c>
      <c r="B435" s="1" t="s">
        <v>362</v>
      </c>
      <c r="C435" s="3" t="str">
        <f>VLOOKUP(A435,GSC2Unicode!A:B,2)</f>
        <v>13125</v>
      </c>
    </row>
    <row r="436" spans="1:3" x14ac:dyDescent="0.2">
      <c r="A436" s="1" t="s">
        <v>477</v>
      </c>
      <c r="B436" s="1" t="s">
        <v>478</v>
      </c>
      <c r="C436" s="3" t="str">
        <f>VLOOKUP(A436,GSC2Unicode!A:B,2)</f>
        <v>13125</v>
      </c>
    </row>
    <row r="437" spans="1:3" x14ac:dyDescent="0.2">
      <c r="A437" s="1" t="s">
        <v>479</v>
      </c>
      <c r="B437" s="1" t="s">
        <v>817</v>
      </c>
      <c r="C437" s="3" t="str">
        <f>VLOOKUP(A437,GSC2Unicode!A:B,2)</f>
        <v>13126</v>
      </c>
    </row>
    <row r="438" spans="1:3" x14ac:dyDescent="0.2">
      <c r="A438" s="1" t="s">
        <v>479</v>
      </c>
      <c r="B438" s="1" t="s">
        <v>1716</v>
      </c>
      <c r="C438" s="3" t="str">
        <f>VLOOKUP(A438,GSC2Unicode!A:B,2)</f>
        <v>13126</v>
      </c>
    </row>
    <row r="439" spans="1:3" x14ac:dyDescent="0.2">
      <c r="A439" s="1" t="s">
        <v>479</v>
      </c>
      <c r="B439" s="1" t="s">
        <v>723</v>
      </c>
      <c r="C439" s="3" t="str">
        <f>VLOOKUP(A439,GSC2Unicode!A:B,2)</f>
        <v>13126</v>
      </c>
    </row>
    <row r="440" spans="1:3" x14ac:dyDescent="0.2">
      <c r="A440" s="1" t="s">
        <v>480</v>
      </c>
      <c r="B440" s="1" t="s">
        <v>817</v>
      </c>
      <c r="C440" s="3" t="str">
        <f>VLOOKUP(A440,GSC2Unicode!A:B,2)</f>
        <v>13127</v>
      </c>
    </row>
    <row r="441" spans="1:3" x14ac:dyDescent="0.2">
      <c r="A441" s="1" t="s">
        <v>480</v>
      </c>
      <c r="B441" s="1" t="s">
        <v>1716</v>
      </c>
      <c r="C441" s="3" t="str">
        <f>VLOOKUP(A441,GSC2Unicode!A:B,2)</f>
        <v>13127</v>
      </c>
    </row>
    <row r="442" spans="1:3" x14ac:dyDescent="0.2">
      <c r="A442" s="1" t="s">
        <v>480</v>
      </c>
      <c r="B442" s="1" t="s">
        <v>723</v>
      </c>
      <c r="C442" s="3" t="str">
        <f>VLOOKUP(A442,GSC2Unicode!A:B,2)</f>
        <v>13127</v>
      </c>
    </row>
    <row r="443" spans="1:3" x14ac:dyDescent="0.2">
      <c r="A443" s="1" t="s">
        <v>482</v>
      </c>
      <c r="B443" s="1" t="s">
        <v>1716</v>
      </c>
      <c r="C443" s="3" t="str">
        <f>VLOOKUP(A443,GSC2Unicode!A:B,2)</f>
        <v>13128</v>
      </c>
    </row>
    <row r="444" spans="1:3" x14ac:dyDescent="0.2">
      <c r="A444" s="1" t="s">
        <v>484</v>
      </c>
      <c r="B444" s="1" t="s">
        <v>485</v>
      </c>
      <c r="C444" s="3" t="str">
        <f>VLOOKUP(A444,GSC2Unicode!A:B,2)</f>
        <v>1312A</v>
      </c>
    </row>
    <row r="445" spans="1:3" x14ac:dyDescent="0.2">
      <c r="A445" s="1" t="s">
        <v>484</v>
      </c>
      <c r="B445" s="1" t="s">
        <v>1716</v>
      </c>
      <c r="C445" s="3" t="str">
        <f>VLOOKUP(A445,GSC2Unicode!A:B,2)</f>
        <v>1312A</v>
      </c>
    </row>
    <row r="446" spans="1:3" x14ac:dyDescent="0.2">
      <c r="A446" s="1" t="s">
        <v>486</v>
      </c>
      <c r="B446" s="1" t="s">
        <v>487</v>
      </c>
      <c r="C446" s="3" t="str">
        <f>VLOOKUP(A446,GSC2Unicode!A:B,2)</f>
        <v>1312B</v>
      </c>
    </row>
    <row r="447" spans="1:3" x14ac:dyDescent="0.2">
      <c r="A447" s="1" t="s">
        <v>488</v>
      </c>
      <c r="B447" s="1" t="s">
        <v>1716</v>
      </c>
      <c r="C447" s="3" t="str">
        <f>VLOOKUP(A447,GSC2Unicode!A:B,2)</f>
        <v>1312C</v>
      </c>
    </row>
    <row r="448" spans="1:3" x14ac:dyDescent="0.2">
      <c r="A448" s="1" t="s">
        <v>488</v>
      </c>
      <c r="B448" s="1" t="s">
        <v>1717</v>
      </c>
      <c r="C448" s="3" t="str">
        <f>VLOOKUP(A448,GSC2Unicode!A:B,2)</f>
        <v>1312C</v>
      </c>
    </row>
    <row r="449" spans="1:3" x14ac:dyDescent="0.2">
      <c r="A449" s="1" t="s">
        <v>489</v>
      </c>
      <c r="B449" s="1" t="s">
        <v>490</v>
      </c>
      <c r="C449" s="3" t="str">
        <f>VLOOKUP(A449,GSC2Unicode!A:B,2)</f>
        <v>1312D</v>
      </c>
    </row>
    <row r="450" spans="1:3" x14ac:dyDescent="0.2">
      <c r="A450" s="1" t="s">
        <v>491</v>
      </c>
      <c r="B450" s="1" t="s">
        <v>1718</v>
      </c>
      <c r="C450" s="3" t="str">
        <f>VLOOKUP(A450,GSC2Unicode!A:B,2)</f>
        <v>1312E</v>
      </c>
    </row>
    <row r="451" spans="1:3" x14ac:dyDescent="0.2">
      <c r="A451" s="1" t="s">
        <v>492</v>
      </c>
      <c r="B451" s="1" t="s">
        <v>493</v>
      </c>
      <c r="C451" s="3" t="str">
        <f>VLOOKUP(A451,GSC2Unicode!A:B,2)</f>
        <v>1312F</v>
      </c>
    </row>
    <row r="452" spans="1:3" x14ac:dyDescent="0.2">
      <c r="A452" s="1" t="s">
        <v>492</v>
      </c>
      <c r="B452" s="1" t="s">
        <v>494</v>
      </c>
      <c r="C452" s="3" t="str">
        <f>VLOOKUP(A452,GSC2Unicode!A:B,2)</f>
        <v>1312F</v>
      </c>
    </row>
    <row r="453" spans="1:3" x14ac:dyDescent="0.2">
      <c r="A453" s="1" t="s">
        <v>495</v>
      </c>
      <c r="B453" s="1" t="s">
        <v>838</v>
      </c>
      <c r="C453" s="3" t="str">
        <f>VLOOKUP(A453,GSC2Unicode!A:B,2)</f>
        <v>13130</v>
      </c>
    </row>
    <row r="454" spans="1:3" x14ac:dyDescent="0.2">
      <c r="A454" s="1" t="s">
        <v>495</v>
      </c>
      <c r="B454" s="1" t="s">
        <v>768</v>
      </c>
      <c r="C454" s="3" t="str">
        <f>VLOOKUP(A454,GSC2Unicode!A:B,2)</f>
        <v>13130</v>
      </c>
    </row>
    <row r="455" spans="1:3" x14ac:dyDescent="0.2">
      <c r="A455" s="1" t="s">
        <v>497</v>
      </c>
      <c r="B455" s="1" t="s">
        <v>498</v>
      </c>
      <c r="C455" s="3" t="str">
        <f>VLOOKUP(A455,GSC2Unicode!A:B,2)</f>
        <v>13132</v>
      </c>
    </row>
    <row r="456" spans="1:3" x14ac:dyDescent="0.2">
      <c r="A456" s="1" t="s">
        <v>497</v>
      </c>
      <c r="B456" s="1" t="s">
        <v>499</v>
      </c>
      <c r="C456" s="3" t="str">
        <f>VLOOKUP(A456,GSC2Unicode!A:B,2)</f>
        <v>13132</v>
      </c>
    </row>
    <row r="457" spans="1:3" x14ac:dyDescent="0.2">
      <c r="A457" s="1" t="s">
        <v>497</v>
      </c>
      <c r="B457" s="1" t="s">
        <v>799</v>
      </c>
      <c r="C457" s="3" t="str">
        <f>VLOOKUP(A457,GSC2Unicode!A:B,2)</f>
        <v>13132</v>
      </c>
    </row>
    <row r="458" spans="1:3" x14ac:dyDescent="0.2">
      <c r="A458" s="1" t="s">
        <v>501</v>
      </c>
      <c r="B458" s="1" t="s">
        <v>498</v>
      </c>
      <c r="C458" s="3" t="str">
        <f>VLOOKUP(A458,GSC2Unicode!A:B,2)</f>
        <v>13134</v>
      </c>
    </row>
    <row r="459" spans="1:3" x14ac:dyDescent="0.2">
      <c r="A459" s="1" t="s">
        <v>501</v>
      </c>
      <c r="B459" s="1" t="s">
        <v>499</v>
      </c>
      <c r="C459" s="3" t="str">
        <f>VLOOKUP(A459,GSC2Unicode!A:B,2)</f>
        <v>13134</v>
      </c>
    </row>
    <row r="460" spans="1:3" x14ac:dyDescent="0.2">
      <c r="A460" s="1" t="s">
        <v>501</v>
      </c>
      <c r="B460" s="1" t="s">
        <v>799</v>
      </c>
      <c r="C460" s="3" t="str">
        <f>VLOOKUP(A460,GSC2Unicode!A:B,2)</f>
        <v>13134</v>
      </c>
    </row>
    <row r="461" spans="1:3" x14ac:dyDescent="0.2">
      <c r="A461" s="1" t="s">
        <v>503</v>
      </c>
      <c r="B461" s="1" t="s">
        <v>498</v>
      </c>
      <c r="C461" s="3" t="str">
        <f>VLOOKUP(A461,GSC2Unicode!A:B,2)</f>
        <v>13136</v>
      </c>
    </row>
    <row r="462" spans="1:3" x14ac:dyDescent="0.2">
      <c r="A462" s="1" t="s">
        <v>503</v>
      </c>
      <c r="B462" s="1" t="s">
        <v>499</v>
      </c>
      <c r="C462" s="3" t="str">
        <f>VLOOKUP(A462,GSC2Unicode!A:B,2)</f>
        <v>13136</v>
      </c>
    </row>
    <row r="463" spans="1:3" x14ac:dyDescent="0.2">
      <c r="A463" s="1" t="s">
        <v>503</v>
      </c>
      <c r="B463" s="1" t="s">
        <v>799</v>
      </c>
      <c r="C463" s="3" t="str">
        <f>VLOOKUP(A463,GSC2Unicode!A:B,2)</f>
        <v>13136</v>
      </c>
    </row>
    <row r="464" spans="1:3" x14ac:dyDescent="0.2">
      <c r="A464" s="1" t="s">
        <v>504</v>
      </c>
      <c r="B464" s="1" t="s">
        <v>498</v>
      </c>
      <c r="C464" s="3" t="str">
        <f>VLOOKUP(A464,GSC2Unicode!A:B,2)</f>
        <v>13137</v>
      </c>
    </row>
    <row r="465" spans="1:3" x14ac:dyDescent="0.2">
      <c r="A465" s="1" t="s">
        <v>504</v>
      </c>
      <c r="B465" s="1" t="s">
        <v>499</v>
      </c>
      <c r="C465" s="3" t="str">
        <f>VLOOKUP(A465,GSC2Unicode!A:B,2)</f>
        <v>13137</v>
      </c>
    </row>
    <row r="466" spans="1:3" x14ac:dyDescent="0.2">
      <c r="A466" s="1" t="s">
        <v>504</v>
      </c>
      <c r="B466" s="1" t="s">
        <v>799</v>
      </c>
      <c r="C466" s="3" t="str">
        <f>VLOOKUP(A466,GSC2Unicode!A:B,2)</f>
        <v>13137</v>
      </c>
    </row>
    <row r="467" spans="1:3" x14ac:dyDescent="0.2">
      <c r="A467" s="1" t="s">
        <v>505</v>
      </c>
      <c r="B467" s="1" t="s">
        <v>1719</v>
      </c>
      <c r="C467" s="3" t="str">
        <f>VLOOKUP(A467,GSC2Unicode!A:B,2)</f>
        <v>13138</v>
      </c>
    </row>
    <row r="468" spans="1:3" x14ac:dyDescent="0.2">
      <c r="A468" s="1" t="s">
        <v>506</v>
      </c>
      <c r="B468" s="1" t="s">
        <v>1720</v>
      </c>
      <c r="C468" s="3" t="str">
        <f>VLOOKUP(A468,GSC2Unicode!A:B,2)</f>
        <v>13139</v>
      </c>
    </row>
    <row r="469" spans="1:3" x14ac:dyDescent="0.2">
      <c r="A469" s="1" t="s">
        <v>506</v>
      </c>
      <c r="B469" s="1" t="s">
        <v>1721</v>
      </c>
      <c r="C469" s="3" t="str">
        <f>VLOOKUP(A469,GSC2Unicode!A:B,2)</f>
        <v>13139</v>
      </c>
    </row>
    <row r="470" spans="1:3" x14ac:dyDescent="0.2">
      <c r="A470" s="1" t="s">
        <v>506</v>
      </c>
      <c r="B470" s="1" t="s">
        <v>1722</v>
      </c>
      <c r="C470" s="3" t="str">
        <f>VLOOKUP(A470,GSC2Unicode!A:B,2)</f>
        <v>13139</v>
      </c>
    </row>
    <row r="471" spans="1:3" x14ac:dyDescent="0.2">
      <c r="A471" s="1" t="s">
        <v>506</v>
      </c>
      <c r="B471" s="1" t="s">
        <v>794</v>
      </c>
      <c r="C471" s="3" t="str">
        <f>VLOOKUP(A471,GSC2Unicode!A:B,2)</f>
        <v>13139</v>
      </c>
    </row>
    <row r="472" spans="1:3" x14ac:dyDescent="0.2">
      <c r="A472" s="1" t="s">
        <v>506</v>
      </c>
      <c r="B472" s="1" t="s">
        <v>1723</v>
      </c>
      <c r="C472" s="3" t="str">
        <f>VLOOKUP(A472,GSC2Unicode!A:B,2)</f>
        <v>13139</v>
      </c>
    </row>
    <row r="473" spans="1:3" x14ac:dyDescent="0.2">
      <c r="A473" s="1" t="s">
        <v>506</v>
      </c>
      <c r="B473" s="1" t="s">
        <v>1724</v>
      </c>
      <c r="C473" s="3" t="str">
        <f>VLOOKUP(A473,GSC2Unicode!A:B,2)</f>
        <v>13139</v>
      </c>
    </row>
    <row r="474" spans="1:3" x14ac:dyDescent="0.2">
      <c r="A474" s="1" t="s">
        <v>506</v>
      </c>
      <c r="B474" s="1" t="s">
        <v>1725</v>
      </c>
      <c r="C474" s="3" t="str">
        <f>VLOOKUP(A474,GSC2Unicode!A:B,2)</f>
        <v>13139</v>
      </c>
    </row>
    <row r="475" spans="1:3" x14ac:dyDescent="0.2">
      <c r="A475" s="1" t="s">
        <v>508</v>
      </c>
      <c r="B475" s="1" t="s">
        <v>1723</v>
      </c>
      <c r="C475" s="3" t="str">
        <f>VLOOKUP(A475,GSC2Unicode!A:B,2)</f>
        <v>1313B</v>
      </c>
    </row>
    <row r="476" spans="1:3" x14ac:dyDescent="0.2">
      <c r="A476" s="1" t="s">
        <v>510</v>
      </c>
      <c r="B476" s="1" t="s">
        <v>1726</v>
      </c>
      <c r="C476" s="3" t="str">
        <f>VLOOKUP(A476,GSC2Unicode!A:B,2)</f>
        <v>1313D</v>
      </c>
    </row>
    <row r="477" spans="1:3" x14ac:dyDescent="0.2">
      <c r="A477" s="1" t="s">
        <v>1606</v>
      </c>
      <c r="B477" s="1" t="s">
        <v>1419</v>
      </c>
      <c r="C477" s="3" t="str">
        <f>VLOOKUP(A477,GSC2Unicode!A:B,2)</f>
        <v>1313E</v>
      </c>
    </row>
    <row r="478" spans="1:3" x14ac:dyDescent="0.2">
      <c r="A478" s="1" t="s">
        <v>512</v>
      </c>
      <c r="B478" s="1" t="s">
        <v>513</v>
      </c>
      <c r="C478" s="3" t="str">
        <f>VLOOKUP(A478,GSC2Unicode!A:B,2)</f>
        <v>1313F</v>
      </c>
    </row>
    <row r="479" spans="1:3" x14ac:dyDescent="0.2">
      <c r="A479" s="1" t="s">
        <v>514</v>
      </c>
      <c r="B479" s="1" t="s">
        <v>515</v>
      </c>
      <c r="C479" s="3" t="str">
        <f>VLOOKUP(A479,GSC2Unicode!A:B,2)</f>
        <v>13155</v>
      </c>
    </row>
    <row r="480" spans="1:3" x14ac:dyDescent="0.2">
      <c r="A480" s="1" t="s">
        <v>516</v>
      </c>
      <c r="B480" s="1" t="s">
        <v>1220</v>
      </c>
      <c r="C480" s="3" t="str">
        <f>VLOOKUP(A480,GSC2Unicode!A:B,2)</f>
        <v>13161</v>
      </c>
    </row>
    <row r="481" spans="1:3" x14ac:dyDescent="0.2">
      <c r="A481" s="1" t="s">
        <v>1607</v>
      </c>
      <c r="B481" s="1" t="s">
        <v>1220</v>
      </c>
      <c r="C481" s="3" t="str">
        <f>VLOOKUP(A481,GSC2Unicode!A:B,2)</f>
        <v>1316D</v>
      </c>
    </row>
    <row r="482" spans="1:3" x14ac:dyDescent="0.2">
      <c r="A482" s="1" t="s">
        <v>1608</v>
      </c>
      <c r="B482" s="1" t="s">
        <v>1220</v>
      </c>
      <c r="C482" s="3" t="str">
        <f>VLOOKUP(A482,GSC2Unicode!A:B,2)</f>
        <v>1316D</v>
      </c>
    </row>
    <row r="483" spans="1:3" x14ac:dyDescent="0.2">
      <c r="A483" s="1" t="s">
        <v>517</v>
      </c>
      <c r="B483" s="1" t="s">
        <v>1727</v>
      </c>
      <c r="C483" s="3" t="str">
        <f>VLOOKUP(A483,GSC2Unicode!A:B,2)</f>
        <v>1316D</v>
      </c>
    </row>
    <row r="484" spans="1:3" x14ac:dyDescent="0.2">
      <c r="A484" s="1" t="s">
        <v>517</v>
      </c>
      <c r="B484" s="1" t="s">
        <v>518</v>
      </c>
      <c r="C484" s="3" t="str">
        <f>VLOOKUP(A484,GSC2Unicode!A:B,2)</f>
        <v>1316D</v>
      </c>
    </row>
    <row r="485" spans="1:3" x14ac:dyDescent="0.2">
      <c r="A485" s="1" t="s">
        <v>1609</v>
      </c>
      <c r="B485" s="1" t="s">
        <v>518</v>
      </c>
      <c r="C485" s="3" t="str">
        <f>VLOOKUP(A485,GSC2Unicode!A:B,2)</f>
        <v>13179</v>
      </c>
    </row>
    <row r="486" spans="1:3" x14ac:dyDescent="0.2">
      <c r="A486" s="1" t="s">
        <v>519</v>
      </c>
      <c r="B486" s="1" t="s">
        <v>205</v>
      </c>
      <c r="C486" s="3" t="str">
        <f>VLOOKUP(A486,GSC2Unicode!A:B,2)</f>
        <v>13179</v>
      </c>
    </row>
    <row r="487" spans="1:3" x14ac:dyDescent="0.2">
      <c r="A487" s="1" t="s">
        <v>520</v>
      </c>
      <c r="B487" s="1" t="s">
        <v>1728</v>
      </c>
      <c r="C487" s="3" t="str">
        <f>VLOOKUP(A487,GSC2Unicode!A:B,2)</f>
        <v>1317E</v>
      </c>
    </row>
    <row r="488" spans="1:3" x14ac:dyDescent="0.2">
      <c r="A488" s="1" t="s">
        <v>522</v>
      </c>
      <c r="B488" s="1" t="s">
        <v>205</v>
      </c>
      <c r="C488" s="3" t="str">
        <f>VLOOKUP(A488,GSC2Unicode!A:B,2)</f>
        <v>1317E</v>
      </c>
    </row>
    <row r="489" spans="1:3" x14ac:dyDescent="0.2">
      <c r="A489" s="1" t="s">
        <v>522</v>
      </c>
      <c r="B489" s="1" t="s">
        <v>104</v>
      </c>
      <c r="C489" s="3" t="str">
        <f>VLOOKUP(A489,GSC2Unicode!A:B,2)</f>
        <v>1317E</v>
      </c>
    </row>
    <row r="490" spans="1:3" x14ac:dyDescent="0.2">
      <c r="A490" s="1" t="s">
        <v>522</v>
      </c>
      <c r="B490" s="1" t="s">
        <v>1029</v>
      </c>
      <c r="C490" s="3" t="str">
        <f>VLOOKUP(A490,GSC2Unicode!A:B,2)</f>
        <v>1317E</v>
      </c>
    </row>
    <row r="491" spans="1:3" x14ac:dyDescent="0.2">
      <c r="A491" s="1" t="s">
        <v>523</v>
      </c>
      <c r="B491" s="1" t="s">
        <v>524</v>
      </c>
      <c r="C491" s="3" t="str">
        <f>VLOOKUP(A491,GSC2Unicode!A:B,2)</f>
        <v>1317E</v>
      </c>
    </row>
    <row r="492" spans="1:3" x14ac:dyDescent="0.2">
      <c r="A492" s="1" t="s">
        <v>525</v>
      </c>
      <c r="B492" s="1" t="s">
        <v>524</v>
      </c>
      <c r="C492" s="3" t="str">
        <f>VLOOKUP(A492,GSC2Unicode!A:B,2)</f>
        <v>1317E</v>
      </c>
    </row>
    <row r="493" spans="1:3" x14ac:dyDescent="0.2">
      <c r="A493" s="1" t="s">
        <v>526</v>
      </c>
      <c r="B493" s="1" t="s">
        <v>1729</v>
      </c>
      <c r="C493" s="3" t="str">
        <f>VLOOKUP(A493,GSC2Unicode!A:B,2)</f>
        <v>1317E</v>
      </c>
    </row>
    <row r="494" spans="1:3" x14ac:dyDescent="0.2">
      <c r="A494" s="1" t="s">
        <v>526</v>
      </c>
      <c r="B494" s="1" t="s">
        <v>1729</v>
      </c>
      <c r="C494" s="3" t="str">
        <f>VLOOKUP(A494,GSC2Unicode!A:B,2)</f>
        <v>1317E</v>
      </c>
    </row>
    <row r="495" spans="1:3" x14ac:dyDescent="0.2">
      <c r="A495" s="1" t="s">
        <v>527</v>
      </c>
      <c r="B495" s="1" t="s">
        <v>771</v>
      </c>
      <c r="C495" s="3" t="str">
        <f>VLOOKUP(A495,GSC2Unicode!A:B,2)</f>
        <v>1317E</v>
      </c>
    </row>
    <row r="496" spans="1:3" x14ac:dyDescent="0.2">
      <c r="A496" s="1" t="s">
        <v>528</v>
      </c>
      <c r="B496" s="1" t="s">
        <v>1730</v>
      </c>
      <c r="C496" s="3" t="str">
        <f>VLOOKUP(A496,GSC2Unicode!A:B,2)</f>
        <v>1313F</v>
      </c>
    </row>
    <row r="497" spans="1:3" x14ac:dyDescent="0.2">
      <c r="A497" s="1" t="s">
        <v>528</v>
      </c>
      <c r="B497" s="1" t="s">
        <v>1731</v>
      </c>
      <c r="C497" s="3" t="str">
        <f>VLOOKUP(A497,GSC2Unicode!A:B,2)</f>
        <v>1313F</v>
      </c>
    </row>
    <row r="498" spans="1:3" x14ac:dyDescent="0.2">
      <c r="A498" s="1" t="s">
        <v>529</v>
      </c>
      <c r="B498" s="1" t="s">
        <v>1732</v>
      </c>
      <c r="C498" s="3" t="str">
        <f>VLOOKUP(A498,GSC2Unicode!A:B,2)</f>
        <v>1313F</v>
      </c>
    </row>
    <row r="499" spans="1:3" x14ac:dyDescent="0.2">
      <c r="A499" s="1" t="s">
        <v>529</v>
      </c>
      <c r="B499" s="1" t="s">
        <v>1733</v>
      </c>
      <c r="C499" s="3" t="str">
        <f>VLOOKUP(A499,GSC2Unicode!A:B,2)</f>
        <v>1313F</v>
      </c>
    </row>
    <row r="500" spans="1:3" x14ac:dyDescent="0.2">
      <c r="A500" s="1" t="s">
        <v>529</v>
      </c>
      <c r="B500" s="1" t="s">
        <v>1734</v>
      </c>
      <c r="C500" s="3" t="str">
        <f>VLOOKUP(A500,GSC2Unicode!A:B,2)</f>
        <v>1313F</v>
      </c>
    </row>
    <row r="501" spans="1:3" x14ac:dyDescent="0.2">
      <c r="A501" s="1" t="s">
        <v>529</v>
      </c>
      <c r="B501" s="1" t="s">
        <v>1735</v>
      </c>
      <c r="C501" s="3" t="str">
        <f>VLOOKUP(A501,GSC2Unicode!A:B,2)</f>
        <v>1313F</v>
      </c>
    </row>
    <row r="502" spans="1:3" x14ac:dyDescent="0.2">
      <c r="A502" s="1" t="s">
        <v>531</v>
      </c>
      <c r="B502" s="1" t="s">
        <v>1732</v>
      </c>
      <c r="C502" s="3" t="str">
        <f>VLOOKUP(A502,GSC2Unicode!A:B,2)</f>
        <v>1313F</v>
      </c>
    </row>
    <row r="503" spans="1:3" x14ac:dyDescent="0.2">
      <c r="A503" s="1" t="s">
        <v>531</v>
      </c>
      <c r="B503" s="1" t="s">
        <v>1733</v>
      </c>
      <c r="C503" s="3" t="str">
        <f>VLOOKUP(A503,GSC2Unicode!A:B,2)</f>
        <v>1313F</v>
      </c>
    </row>
    <row r="504" spans="1:3" x14ac:dyDescent="0.2">
      <c r="A504" s="1" t="s">
        <v>531</v>
      </c>
      <c r="B504" s="1" t="s">
        <v>1734</v>
      </c>
      <c r="C504" s="3" t="str">
        <f>VLOOKUP(A504,GSC2Unicode!A:B,2)</f>
        <v>1313F</v>
      </c>
    </row>
    <row r="505" spans="1:3" x14ac:dyDescent="0.2">
      <c r="A505" s="1" t="s">
        <v>531</v>
      </c>
      <c r="B505" s="1" t="s">
        <v>1735</v>
      </c>
      <c r="C505" s="3" t="str">
        <f>VLOOKUP(A505,GSC2Unicode!A:B,2)</f>
        <v>1313F</v>
      </c>
    </row>
    <row r="506" spans="1:3" x14ac:dyDescent="0.2">
      <c r="A506" s="1" t="s">
        <v>532</v>
      </c>
      <c r="B506" s="1" t="s">
        <v>205</v>
      </c>
      <c r="C506" s="3" t="str">
        <f>VLOOKUP(A506,GSC2Unicode!A:B,2)</f>
        <v>1314F</v>
      </c>
    </row>
    <row r="507" spans="1:3" x14ac:dyDescent="0.2">
      <c r="A507" s="1" t="s">
        <v>532</v>
      </c>
      <c r="B507" s="1" t="s">
        <v>1736</v>
      </c>
      <c r="C507" s="3" t="str">
        <f>VLOOKUP(A507,GSC2Unicode!A:B,2)</f>
        <v>1314F</v>
      </c>
    </row>
    <row r="508" spans="1:3" x14ac:dyDescent="0.2">
      <c r="A508" s="1" t="s">
        <v>532</v>
      </c>
      <c r="B508" s="1" t="s">
        <v>1737</v>
      </c>
      <c r="C508" s="3" t="str">
        <f>VLOOKUP(A508,GSC2Unicode!A:B,2)</f>
        <v>1314F</v>
      </c>
    </row>
    <row r="509" spans="1:3" x14ac:dyDescent="0.2">
      <c r="A509" s="1" t="s">
        <v>533</v>
      </c>
      <c r="B509" s="1" t="s">
        <v>320</v>
      </c>
      <c r="C509" s="3" t="str">
        <f>VLOOKUP(A509,GSC2Unicode!A:B,2)</f>
        <v>13150</v>
      </c>
    </row>
    <row r="510" spans="1:3" x14ac:dyDescent="0.2">
      <c r="A510" s="1" t="s">
        <v>533</v>
      </c>
      <c r="B510" s="1" t="s">
        <v>534</v>
      </c>
      <c r="C510" s="3" t="str">
        <f>VLOOKUP(A510,GSC2Unicode!A:B,2)</f>
        <v>13150</v>
      </c>
    </row>
    <row r="511" spans="1:3" x14ac:dyDescent="0.2">
      <c r="A511" s="1" t="s">
        <v>533</v>
      </c>
      <c r="B511" s="1" t="s">
        <v>611</v>
      </c>
      <c r="C511" s="3" t="str">
        <f>VLOOKUP(A511,GSC2Unicode!A:B,2)</f>
        <v>13150</v>
      </c>
    </row>
    <row r="512" spans="1:3" x14ac:dyDescent="0.2">
      <c r="A512" s="1" t="s">
        <v>533</v>
      </c>
      <c r="B512" s="1" t="s">
        <v>1738</v>
      </c>
      <c r="C512" s="3" t="str">
        <f>VLOOKUP(A512,GSC2Unicode!A:B,2)</f>
        <v>13150</v>
      </c>
    </row>
    <row r="513" spans="1:3" x14ac:dyDescent="0.2">
      <c r="A513" s="1" t="s">
        <v>535</v>
      </c>
      <c r="B513" s="1" t="s">
        <v>534</v>
      </c>
      <c r="C513" s="3" t="str">
        <f>VLOOKUP(A513,GSC2Unicode!A:B,2)</f>
        <v>13151</v>
      </c>
    </row>
    <row r="514" spans="1:3" x14ac:dyDescent="0.2">
      <c r="A514" s="1" t="s">
        <v>536</v>
      </c>
      <c r="B514" s="1" t="s">
        <v>537</v>
      </c>
      <c r="C514" s="3" t="str">
        <f>VLOOKUP(A514,GSC2Unicode!A:B,2)</f>
        <v>13152</v>
      </c>
    </row>
    <row r="515" spans="1:3" x14ac:dyDescent="0.2">
      <c r="A515" s="1" t="s">
        <v>538</v>
      </c>
      <c r="B515" s="1" t="s">
        <v>539</v>
      </c>
      <c r="C515" s="3" t="str">
        <f>VLOOKUP(A515,GSC2Unicode!A:B,2)</f>
        <v>13153</v>
      </c>
    </row>
    <row r="516" spans="1:3" x14ac:dyDescent="0.2">
      <c r="A516" s="1" t="s">
        <v>540</v>
      </c>
      <c r="B516" s="1" t="s">
        <v>541</v>
      </c>
      <c r="C516" s="3" t="str">
        <f>VLOOKUP(A516,GSC2Unicode!A:B,2)</f>
        <v>13154</v>
      </c>
    </row>
    <row r="517" spans="1:3" x14ac:dyDescent="0.2">
      <c r="A517" s="1" t="s">
        <v>542</v>
      </c>
      <c r="B517" s="1" t="s">
        <v>539</v>
      </c>
      <c r="C517" s="3" t="str">
        <f>VLOOKUP(A517,GSC2Unicode!A:B,2)</f>
        <v>13155</v>
      </c>
    </row>
    <row r="518" spans="1:3" x14ac:dyDescent="0.2">
      <c r="A518" s="1" t="s">
        <v>542</v>
      </c>
      <c r="B518" s="1" t="s">
        <v>1424</v>
      </c>
      <c r="C518" s="3" t="str">
        <f>VLOOKUP(A518,GSC2Unicode!A:B,2)</f>
        <v>13155</v>
      </c>
    </row>
    <row r="519" spans="1:3" x14ac:dyDescent="0.2">
      <c r="A519" s="1" t="s">
        <v>543</v>
      </c>
      <c r="B519" s="1" t="s">
        <v>539</v>
      </c>
      <c r="C519" s="3" t="str">
        <f>VLOOKUP(A519,GSC2Unicode!A:B,2)</f>
        <v>13156</v>
      </c>
    </row>
    <row r="520" spans="1:3" x14ac:dyDescent="0.2">
      <c r="A520" s="1" t="s">
        <v>543</v>
      </c>
      <c r="B520" s="1" t="s">
        <v>1424</v>
      </c>
      <c r="C520" s="3" t="str">
        <f>VLOOKUP(A520,GSC2Unicode!A:B,2)</f>
        <v>13156</v>
      </c>
    </row>
    <row r="521" spans="1:3" x14ac:dyDescent="0.2">
      <c r="A521" s="1" t="s">
        <v>544</v>
      </c>
      <c r="B521" s="1" t="s">
        <v>539</v>
      </c>
      <c r="C521" s="3" t="str">
        <f>VLOOKUP(A521,GSC2Unicode!A:B,2)</f>
        <v>13157</v>
      </c>
    </row>
    <row r="522" spans="1:3" x14ac:dyDescent="0.2">
      <c r="A522" s="1" t="s">
        <v>544</v>
      </c>
      <c r="B522" s="1" t="s">
        <v>1739</v>
      </c>
      <c r="C522" s="3" t="str">
        <f>VLOOKUP(A522,GSC2Unicode!A:B,2)</f>
        <v>13157</v>
      </c>
    </row>
    <row r="523" spans="1:3" x14ac:dyDescent="0.2">
      <c r="A523" s="1" t="s">
        <v>546</v>
      </c>
      <c r="B523" s="1" t="s">
        <v>547</v>
      </c>
      <c r="C523" s="3" t="str">
        <f>VLOOKUP(A523,GSC2Unicode!A:B,2)</f>
        <v>13158</v>
      </c>
    </row>
    <row r="524" spans="1:3" x14ac:dyDescent="0.2">
      <c r="A524" s="1" t="s">
        <v>548</v>
      </c>
      <c r="B524" s="1" t="s">
        <v>549</v>
      </c>
      <c r="C524" s="3" t="str">
        <f>VLOOKUP(A524,GSC2Unicode!A:B,2)</f>
        <v>13159</v>
      </c>
    </row>
    <row r="525" spans="1:3" x14ac:dyDescent="0.2">
      <c r="A525" s="1" t="s">
        <v>550</v>
      </c>
      <c r="B525" s="1" t="s">
        <v>551</v>
      </c>
      <c r="C525" s="3" t="str">
        <f>VLOOKUP(A525,GSC2Unicode!A:B,2)</f>
        <v>1315A</v>
      </c>
    </row>
    <row r="526" spans="1:3" x14ac:dyDescent="0.2">
      <c r="A526" s="1" t="s">
        <v>552</v>
      </c>
      <c r="B526" s="1" t="s">
        <v>551</v>
      </c>
      <c r="C526" s="3" t="str">
        <f>VLOOKUP(A526,GSC2Unicode!A:B,2)</f>
        <v>1315B</v>
      </c>
    </row>
    <row r="527" spans="1:3" x14ac:dyDescent="0.2">
      <c r="A527" s="1" t="s">
        <v>553</v>
      </c>
      <c r="B527" s="1" t="s">
        <v>554</v>
      </c>
      <c r="C527" s="3" t="str">
        <f>VLOOKUP(A527,GSC2Unicode!A:B,2)</f>
        <v>1315C</v>
      </c>
    </row>
    <row r="528" spans="1:3" x14ac:dyDescent="0.2">
      <c r="A528" s="1" t="s">
        <v>555</v>
      </c>
      <c r="B528" s="1" t="s">
        <v>170</v>
      </c>
      <c r="C528" s="3" t="str">
        <f>VLOOKUP(A528,GSC2Unicode!A:B,2)</f>
        <v>1315D</v>
      </c>
    </row>
    <row r="529" spans="1:3" x14ac:dyDescent="0.2">
      <c r="A529" s="1" t="s">
        <v>555</v>
      </c>
      <c r="B529" s="1" t="s">
        <v>1238</v>
      </c>
      <c r="C529" s="3" t="str">
        <f>VLOOKUP(A529,GSC2Unicode!A:B,2)</f>
        <v>1315D</v>
      </c>
    </row>
    <row r="530" spans="1:3" x14ac:dyDescent="0.2">
      <c r="A530" s="1" t="s">
        <v>555</v>
      </c>
      <c r="B530" s="1" t="s">
        <v>1740</v>
      </c>
      <c r="C530" s="3" t="str">
        <f>VLOOKUP(A530,GSC2Unicode!A:B,2)</f>
        <v>1315D</v>
      </c>
    </row>
    <row r="531" spans="1:3" x14ac:dyDescent="0.2">
      <c r="A531" s="1" t="s">
        <v>556</v>
      </c>
      <c r="B531" s="1" t="s">
        <v>170</v>
      </c>
      <c r="C531" s="3" t="str">
        <f>VLOOKUP(A531,GSC2Unicode!A:B,2)</f>
        <v>1315E</v>
      </c>
    </row>
    <row r="532" spans="1:3" x14ac:dyDescent="0.2">
      <c r="A532" s="1" t="s">
        <v>556</v>
      </c>
      <c r="B532" s="1" t="s">
        <v>1238</v>
      </c>
      <c r="C532" s="3" t="str">
        <f>VLOOKUP(A532,GSC2Unicode!A:B,2)</f>
        <v>1315E</v>
      </c>
    </row>
    <row r="533" spans="1:3" x14ac:dyDescent="0.2">
      <c r="A533" s="1" t="s">
        <v>556</v>
      </c>
      <c r="B533" s="1" t="s">
        <v>1740</v>
      </c>
      <c r="C533" s="3" t="str">
        <f>VLOOKUP(A533,GSC2Unicode!A:B,2)</f>
        <v>1315E</v>
      </c>
    </row>
    <row r="534" spans="1:3" x14ac:dyDescent="0.2">
      <c r="A534" s="1" t="s">
        <v>557</v>
      </c>
      <c r="B534" s="1" t="s">
        <v>558</v>
      </c>
      <c r="C534" s="3" t="str">
        <f>VLOOKUP(A534,GSC2Unicode!A:B,2)</f>
        <v>1315F</v>
      </c>
    </row>
    <row r="535" spans="1:3" x14ac:dyDescent="0.2">
      <c r="A535" s="1" t="s">
        <v>559</v>
      </c>
      <c r="B535" s="1" t="s">
        <v>560</v>
      </c>
      <c r="C535" s="3" t="str">
        <f>VLOOKUP(A535,GSC2Unicode!A:B,2)</f>
        <v>13160</v>
      </c>
    </row>
    <row r="536" spans="1:3" x14ac:dyDescent="0.2">
      <c r="A536" s="1" t="s">
        <v>561</v>
      </c>
      <c r="B536" s="1" t="s">
        <v>562</v>
      </c>
      <c r="C536" s="3" t="str">
        <f>VLOOKUP(A536,GSC2Unicode!A:B,2)</f>
        <v>13161</v>
      </c>
    </row>
    <row r="537" spans="1:3" x14ac:dyDescent="0.2">
      <c r="A537" s="1" t="s">
        <v>563</v>
      </c>
      <c r="B537" s="1" t="s">
        <v>1741</v>
      </c>
      <c r="C537" s="3" t="str">
        <f>VLOOKUP(A537,GSC2Unicode!A:B,2)</f>
        <v>13162</v>
      </c>
    </row>
    <row r="538" spans="1:3" x14ac:dyDescent="0.2">
      <c r="A538" s="1" t="s">
        <v>564</v>
      </c>
      <c r="B538" s="1" t="s">
        <v>1742</v>
      </c>
      <c r="C538" s="3" t="str">
        <f>VLOOKUP(A538,GSC2Unicode!A:B,2)</f>
        <v>13163</v>
      </c>
    </row>
    <row r="539" spans="1:3" x14ac:dyDescent="0.2">
      <c r="A539" s="1" t="s">
        <v>565</v>
      </c>
      <c r="B539" s="1" t="s">
        <v>566</v>
      </c>
      <c r="C539" s="3" t="str">
        <f>VLOOKUP(A539,GSC2Unicode!A:B,2)</f>
        <v>13164</v>
      </c>
    </row>
    <row r="540" spans="1:3" x14ac:dyDescent="0.2">
      <c r="A540" s="1" t="s">
        <v>565</v>
      </c>
      <c r="B540" s="1" t="s">
        <v>1743</v>
      </c>
      <c r="C540" s="3" t="str">
        <f>VLOOKUP(A540,GSC2Unicode!A:B,2)</f>
        <v>13164</v>
      </c>
    </row>
    <row r="541" spans="1:3" x14ac:dyDescent="0.2">
      <c r="A541" s="1" t="s">
        <v>567</v>
      </c>
      <c r="B541" s="1" t="s">
        <v>1744</v>
      </c>
      <c r="C541" s="3" t="str">
        <f>VLOOKUP(A541,GSC2Unicode!A:B,2)</f>
        <v>13165</v>
      </c>
    </row>
    <row r="542" spans="1:3" x14ac:dyDescent="0.2">
      <c r="A542" s="1" t="s">
        <v>568</v>
      </c>
      <c r="B542" s="1" t="s">
        <v>1745</v>
      </c>
      <c r="C542" s="3" t="str">
        <f>VLOOKUP(A542,GSC2Unicode!A:B,2)</f>
        <v>13166</v>
      </c>
    </row>
    <row r="543" spans="1:3" x14ac:dyDescent="0.2">
      <c r="A543" s="1" t="s">
        <v>569</v>
      </c>
      <c r="B543" s="1" t="s">
        <v>570</v>
      </c>
      <c r="C543" s="3" t="str">
        <f>VLOOKUP(A543,GSC2Unicode!A:B,2)</f>
        <v>13167</v>
      </c>
    </row>
    <row r="544" spans="1:3" x14ac:dyDescent="0.2">
      <c r="A544" s="1" t="s">
        <v>571</v>
      </c>
      <c r="B544" s="1" t="s">
        <v>572</v>
      </c>
      <c r="C544" s="3" t="str">
        <f>VLOOKUP(A544,GSC2Unicode!A:B,2)</f>
        <v>13168</v>
      </c>
    </row>
    <row r="545" spans="1:3" x14ac:dyDescent="0.2">
      <c r="A545" s="1" t="s">
        <v>574</v>
      </c>
      <c r="B545" s="1" t="s">
        <v>1746</v>
      </c>
      <c r="C545" s="3" t="str">
        <f>VLOOKUP(A545,GSC2Unicode!A:B,2)</f>
        <v>1316A</v>
      </c>
    </row>
    <row r="546" spans="1:3" x14ac:dyDescent="0.2">
      <c r="A546" s="1" t="s">
        <v>574</v>
      </c>
      <c r="B546" s="1" t="s">
        <v>1747</v>
      </c>
      <c r="C546" s="3" t="str">
        <f>VLOOKUP(A546,GSC2Unicode!A:B,2)</f>
        <v>1316A</v>
      </c>
    </row>
    <row r="547" spans="1:3" x14ac:dyDescent="0.2">
      <c r="A547" s="1" t="s">
        <v>576</v>
      </c>
      <c r="B547" s="1" t="s">
        <v>1748</v>
      </c>
      <c r="C547" s="3" t="str">
        <f>VLOOKUP(A547,GSC2Unicode!A:B,2)</f>
        <v>1316C</v>
      </c>
    </row>
    <row r="548" spans="1:3" x14ac:dyDescent="0.2">
      <c r="A548" s="1" t="s">
        <v>576</v>
      </c>
      <c r="B548" s="1" t="s">
        <v>577</v>
      </c>
      <c r="C548" s="3" t="str">
        <f>VLOOKUP(A548,GSC2Unicode!A:B,2)</f>
        <v>1316C</v>
      </c>
    </row>
    <row r="549" spans="1:3" x14ac:dyDescent="0.2">
      <c r="A549" s="1" t="s">
        <v>576</v>
      </c>
      <c r="B549" s="1" t="s">
        <v>1749</v>
      </c>
      <c r="C549" s="3" t="str">
        <f>VLOOKUP(A549,GSC2Unicode!A:B,2)</f>
        <v>1316C</v>
      </c>
    </row>
    <row r="550" spans="1:3" x14ac:dyDescent="0.2">
      <c r="A550" s="1" t="s">
        <v>576</v>
      </c>
      <c r="B550" s="1" t="s">
        <v>1750</v>
      </c>
      <c r="C550" s="3" t="str">
        <f>VLOOKUP(A550,GSC2Unicode!A:B,2)</f>
        <v>1316C</v>
      </c>
    </row>
    <row r="551" spans="1:3" x14ac:dyDescent="0.2">
      <c r="A551" s="1" t="s">
        <v>576</v>
      </c>
      <c r="B551" s="1" t="s">
        <v>1751</v>
      </c>
      <c r="C551" s="3" t="str">
        <f>VLOOKUP(A551,GSC2Unicode!A:B,2)</f>
        <v>1316C</v>
      </c>
    </row>
    <row r="552" spans="1:3" x14ac:dyDescent="0.2">
      <c r="A552" s="1" t="s">
        <v>576</v>
      </c>
      <c r="B552" s="1" t="s">
        <v>1752</v>
      </c>
      <c r="C552" s="3" t="str">
        <f>VLOOKUP(A552,GSC2Unicode!A:B,2)</f>
        <v>1316C</v>
      </c>
    </row>
    <row r="553" spans="1:3" x14ac:dyDescent="0.2">
      <c r="A553" s="1" t="s">
        <v>576</v>
      </c>
      <c r="B553" s="1" t="s">
        <v>1753</v>
      </c>
      <c r="C553" s="3" t="str">
        <f>VLOOKUP(A553,GSC2Unicode!A:B,2)</f>
        <v>1316C</v>
      </c>
    </row>
    <row r="554" spans="1:3" x14ac:dyDescent="0.2">
      <c r="A554" s="1" t="s">
        <v>578</v>
      </c>
      <c r="B554" s="1" t="s">
        <v>1538</v>
      </c>
      <c r="C554" s="3" t="str">
        <f>VLOOKUP(A554,GSC2Unicode!A:B,2)</f>
        <v>1316D</v>
      </c>
    </row>
    <row r="555" spans="1:3" x14ac:dyDescent="0.2">
      <c r="A555" s="1" t="s">
        <v>578</v>
      </c>
      <c r="B555" s="1" t="s">
        <v>579</v>
      </c>
      <c r="C555" s="3" t="str">
        <f>VLOOKUP(A555,GSC2Unicode!A:B,2)</f>
        <v>1316D</v>
      </c>
    </row>
    <row r="556" spans="1:3" x14ac:dyDescent="0.2">
      <c r="A556" s="1" t="s">
        <v>580</v>
      </c>
      <c r="B556" s="1" t="s">
        <v>581</v>
      </c>
      <c r="C556" s="3" t="str">
        <f>VLOOKUP(A556,GSC2Unicode!A:B,2)</f>
        <v>1316E</v>
      </c>
    </row>
    <row r="557" spans="1:3" x14ac:dyDescent="0.2">
      <c r="A557" s="1" t="s">
        <v>582</v>
      </c>
      <c r="B557" s="1" t="s">
        <v>581</v>
      </c>
      <c r="C557" s="3" t="str">
        <f>VLOOKUP(A557,GSC2Unicode!A:B,2)</f>
        <v>1316F</v>
      </c>
    </row>
    <row r="558" spans="1:3" x14ac:dyDescent="0.2">
      <c r="A558" s="1" t="s">
        <v>582</v>
      </c>
      <c r="B558" s="1" t="s">
        <v>1182</v>
      </c>
      <c r="C558" s="3" t="str">
        <f>VLOOKUP(A558,GSC2Unicode!A:B,2)</f>
        <v>1316F</v>
      </c>
    </row>
    <row r="559" spans="1:3" x14ac:dyDescent="0.2">
      <c r="A559" s="1" t="s">
        <v>582</v>
      </c>
      <c r="B559" s="1" t="s">
        <v>1754</v>
      </c>
      <c r="C559" s="3" t="str">
        <f>VLOOKUP(A559,GSC2Unicode!A:B,2)</f>
        <v>1316F</v>
      </c>
    </row>
    <row r="560" spans="1:3" x14ac:dyDescent="0.2">
      <c r="A560" s="1" t="s">
        <v>582</v>
      </c>
      <c r="B560" s="1" t="s">
        <v>1755</v>
      </c>
      <c r="C560" s="3" t="str">
        <f>VLOOKUP(A560,GSC2Unicode!A:B,2)</f>
        <v>1316F</v>
      </c>
    </row>
    <row r="561" spans="1:3" x14ac:dyDescent="0.2">
      <c r="A561" s="1" t="s">
        <v>582</v>
      </c>
      <c r="B561" s="1" t="s">
        <v>1756</v>
      </c>
      <c r="C561" s="3" t="str">
        <f>VLOOKUP(A561,GSC2Unicode!A:B,2)</f>
        <v>1316F</v>
      </c>
    </row>
    <row r="562" spans="1:3" x14ac:dyDescent="0.2">
      <c r="A562" s="1" t="s">
        <v>582</v>
      </c>
      <c r="B562" s="1" t="s">
        <v>583</v>
      </c>
      <c r="C562" s="3" t="str">
        <f>VLOOKUP(A562,GSC2Unicode!A:B,2)</f>
        <v>1316F</v>
      </c>
    </row>
    <row r="563" spans="1:3" x14ac:dyDescent="0.2">
      <c r="A563" s="1" t="s">
        <v>584</v>
      </c>
      <c r="B563" s="1" t="s">
        <v>1757</v>
      </c>
      <c r="C563" s="3" t="str">
        <f>VLOOKUP(A563,GSC2Unicode!A:B,2)</f>
        <v>13170</v>
      </c>
    </row>
    <row r="564" spans="1:3" x14ac:dyDescent="0.2">
      <c r="A564" s="1" t="s">
        <v>584</v>
      </c>
      <c r="B564" s="1" t="s">
        <v>585</v>
      </c>
      <c r="C564" s="3" t="str">
        <f>VLOOKUP(A564,GSC2Unicode!A:B,2)</f>
        <v>13170</v>
      </c>
    </row>
    <row r="565" spans="1:3" x14ac:dyDescent="0.2">
      <c r="A565" s="1" t="s">
        <v>586</v>
      </c>
      <c r="B565" s="1" t="s">
        <v>587</v>
      </c>
      <c r="C565" s="3" t="str">
        <f>VLOOKUP(A565,GSC2Unicode!A:B,2)</f>
        <v>13171</v>
      </c>
    </row>
    <row r="566" spans="1:3" x14ac:dyDescent="0.2">
      <c r="A566" s="1" t="s">
        <v>589</v>
      </c>
      <c r="B566" s="1" t="s">
        <v>590</v>
      </c>
      <c r="C566" s="3" t="str">
        <f>VLOOKUP(A566,GSC2Unicode!A:B,2)</f>
        <v>13173</v>
      </c>
    </row>
    <row r="567" spans="1:3" x14ac:dyDescent="0.2">
      <c r="A567" s="1" t="s">
        <v>591</v>
      </c>
      <c r="B567" s="1" t="s">
        <v>1194</v>
      </c>
      <c r="C567" s="3" t="str">
        <f>VLOOKUP(A567,GSC2Unicode!A:B,2)</f>
        <v>13174</v>
      </c>
    </row>
    <row r="568" spans="1:3" x14ac:dyDescent="0.2">
      <c r="A568" s="1" t="s">
        <v>593</v>
      </c>
      <c r="B568" s="1" t="s">
        <v>594</v>
      </c>
      <c r="C568" s="3" t="str">
        <f>VLOOKUP(A568,GSC2Unicode!A:B,2)</f>
        <v>13176</v>
      </c>
    </row>
    <row r="569" spans="1:3" x14ac:dyDescent="0.2">
      <c r="A569" s="1" t="s">
        <v>595</v>
      </c>
      <c r="B569" s="1" t="s">
        <v>596</v>
      </c>
      <c r="C569" s="3" t="str">
        <f>VLOOKUP(A569,GSC2Unicode!A:B,2)</f>
        <v>13177</v>
      </c>
    </row>
    <row r="570" spans="1:3" x14ac:dyDescent="0.2">
      <c r="A570" s="1" t="s">
        <v>597</v>
      </c>
      <c r="B570" s="1" t="s">
        <v>1758</v>
      </c>
      <c r="C570" s="3" t="str">
        <f>VLOOKUP(A570,GSC2Unicode!A:B,2)</f>
        <v>13178</v>
      </c>
    </row>
    <row r="571" spans="1:3" x14ac:dyDescent="0.2">
      <c r="A571" s="1" t="s">
        <v>598</v>
      </c>
      <c r="B571" s="1" t="s">
        <v>1758</v>
      </c>
      <c r="C571" s="3" t="str">
        <f>VLOOKUP(A571,GSC2Unicode!A:B,2)</f>
        <v>13179</v>
      </c>
    </row>
    <row r="572" spans="1:3" x14ac:dyDescent="0.2">
      <c r="A572" s="1" t="s">
        <v>599</v>
      </c>
      <c r="B572" s="1" t="s">
        <v>1759</v>
      </c>
      <c r="C572" s="3" t="str">
        <f>VLOOKUP(A572,GSC2Unicode!A:B,2)</f>
        <v>1317A</v>
      </c>
    </row>
    <row r="573" spans="1:3" x14ac:dyDescent="0.2">
      <c r="A573" s="1" t="s">
        <v>600</v>
      </c>
      <c r="B573" s="1" t="s">
        <v>1760</v>
      </c>
      <c r="C573" s="3" t="str">
        <f>VLOOKUP(A573,GSC2Unicode!A:B,2)</f>
        <v>1317B</v>
      </c>
    </row>
    <row r="574" spans="1:3" x14ac:dyDescent="0.2">
      <c r="A574" s="1" t="s">
        <v>601</v>
      </c>
      <c r="B574" s="1" t="s">
        <v>1761</v>
      </c>
      <c r="C574" s="3" t="str">
        <f>VLOOKUP(A574,GSC2Unicode!A:B,2)</f>
        <v>1317C</v>
      </c>
    </row>
    <row r="575" spans="1:3" x14ac:dyDescent="0.2">
      <c r="A575" s="1" t="s">
        <v>602</v>
      </c>
      <c r="B575" s="1" t="s">
        <v>562</v>
      </c>
      <c r="C575" s="3" t="str">
        <f>VLOOKUP(A575,GSC2Unicode!A:B,2)</f>
        <v>1317D</v>
      </c>
    </row>
    <row r="576" spans="1:3" x14ac:dyDescent="0.2">
      <c r="A576" s="1" t="s">
        <v>603</v>
      </c>
      <c r="B576" s="1" t="s">
        <v>604</v>
      </c>
      <c r="C576" s="3" t="str">
        <f>VLOOKUP(A576,GSC2Unicode!A:B,2)</f>
        <v>1317E</v>
      </c>
    </row>
    <row r="577" spans="1:3" x14ac:dyDescent="0.2">
      <c r="A577" s="1" t="s">
        <v>603</v>
      </c>
      <c r="B577" s="1" t="s">
        <v>1762</v>
      </c>
      <c r="C577" s="3" t="str">
        <f>VLOOKUP(A577,GSC2Unicode!A:B,2)</f>
        <v>1317E</v>
      </c>
    </row>
    <row r="578" spans="1:3" x14ac:dyDescent="0.2">
      <c r="A578" s="1" t="s">
        <v>1610</v>
      </c>
      <c r="B578" s="1" t="s">
        <v>940</v>
      </c>
      <c r="C578" s="3" t="str">
        <f>VLOOKUP(A578,GSC2Unicode!A:B,2)</f>
        <v>1317E</v>
      </c>
    </row>
    <row r="579" spans="1:3" x14ac:dyDescent="0.2">
      <c r="A579" s="1" t="s">
        <v>1610</v>
      </c>
      <c r="B579" s="1" t="s">
        <v>1763</v>
      </c>
      <c r="C579" s="3" t="str">
        <f>VLOOKUP(A579,GSC2Unicode!A:B,2)</f>
        <v>1317E</v>
      </c>
    </row>
    <row r="580" spans="1:3" x14ac:dyDescent="0.2">
      <c r="A580" s="1" t="s">
        <v>1611</v>
      </c>
      <c r="B580" s="1" t="s">
        <v>1764</v>
      </c>
      <c r="C580" s="3" t="str">
        <f>VLOOKUP(A580,GSC2Unicode!A:B,2)</f>
        <v>1317E</v>
      </c>
    </row>
    <row r="581" spans="1:3" x14ac:dyDescent="0.2">
      <c r="A581" s="1" t="s">
        <v>1611</v>
      </c>
      <c r="B581" s="1" t="s">
        <v>20</v>
      </c>
      <c r="C581" s="3" t="str">
        <f>VLOOKUP(A581,GSC2Unicode!A:B,2)</f>
        <v>1317E</v>
      </c>
    </row>
    <row r="582" spans="1:3" x14ac:dyDescent="0.2">
      <c r="A582" s="1" t="s">
        <v>1612</v>
      </c>
      <c r="B582" s="1" t="s">
        <v>1697</v>
      </c>
      <c r="C582" s="3" t="str">
        <f>VLOOKUP(A582,GSC2Unicode!A:B,2)</f>
        <v>1317E</v>
      </c>
    </row>
    <row r="583" spans="1:3" x14ac:dyDescent="0.2">
      <c r="A583" s="1" t="s">
        <v>1612</v>
      </c>
      <c r="B583" s="1" t="s">
        <v>1220</v>
      </c>
      <c r="C583" s="3" t="str">
        <f>VLOOKUP(A583,GSC2Unicode!A:B,2)</f>
        <v>1317E</v>
      </c>
    </row>
    <row r="584" spans="1:3" x14ac:dyDescent="0.2">
      <c r="A584" s="1" t="s">
        <v>1613</v>
      </c>
      <c r="B584" s="1" t="s">
        <v>1697</v>
      </c>
      <c r="C584" s="3" t="str">
        <f>VLOOKUP(A584,GSC2Unicode!A:B,2)</f>
        <v>1317E</v>
      </c>
    </row>
    <row r="585" spans="1:3" x14ac:dyDescent="0.2">
      <c r="A585" s="1" t="s">
        <v>1613</v>
      </c>
      <c r="B585" s="1" t="s">
        <v>1220</v>
      </c>
      <c r="C585" s="3" t="str">
        <f>VLOOKUP(A585,GSC2Unicode!A:B,2)</f>
        <v>1317E</v>
      </c>
    </row>
    <row r="586" spans="1:3" x14ac:dyDescent="0.2">
      <c r="A586" s="1" t="s">
        <v>1614</v>
      </c>
      <c r="B586" s="1" t="s">
        <v>653</v>
      </c>
      <c r="C586" s="3" t="str">
        <f>VLOOKUP(A586,GSC2Unicode!A:B,2)</f>
        <v>1317E</v>
      </c>
    </row>
    <row r="587" spans="1:3" x14ac:dyDescent="0.2">
      <c r="A587" s="1" t="s">
        <v>1614</v>
      </c>
      <c r="B587" s="1" t="s">
        <v>1765</v>
      </c>
      <c r="C587" s="3" t="str">
        <f>VLOOKUP(A587,GSC2Unicode!A:B,2)</f>
        <v>1317E</v>
      </c>
    </row>
    <row r="588" spans="1:3" x14ac:dyDescent="0.2">
      <c r="A588" s="1" t="s">
        <v>1615</v>
      </c>
      <c r="B588" s="1" t="s">
        <v>262</v>
      </c>
      <c r="C588" s="3" t="str">
        <f>VLOOKUP(A588,GSC2Unicode!A:B,2)</f>
        <v>1317E</v>
      </c>
    </row>
    <row r="589" spans="1:3" x14ac:dyDescent="0.2">
      <c r="A589" s="1" t="s">
        <v>1615</v>
      </c>
      <c r="B589" s="1" t="s">
        <v>1766</v>
      </c>
      <c r="C589" s="3" t="str">
        <f>VLOOKUP(A589,GSC2Unicode!A:B,2)</f>
        <v>1317E</v>
      </c>
    </row>
    <row r="590" spans="1:3" x14ac:dyDescent="0.2">
      <c r="A590" s="1" t="s">
        <v>1616</v>
      </c>
      <c r="B590" s="1" t="s">
        <v>1767</v>
      </c>
      <c r="C590" s="3" t="str">
        <f>VLOOKUP(A590,GSC2Unicode!A:B,2)</f>
        <v>1317E</v>
      </c>
    </row>
    <row r="591" spans="1:3" x14ac:dyDescent="0.2">
      <c r="A591" s="1" t="s">
        <v>1616</v>
      </c>
      <c r="B591" s="1" t="s">
        <v>1768</v>
      </c>
      <c r="C591" s="3" t="str">
        <f>VLOOKUP(A591,GSC2Unicode!A:B,2)</f>
        <v>1317E</v>
      </c>
    </row>
    <row r="592" spans="1:3" x14ac:dyDescent="0.2">
      <c r="A592" s="1" t="s">
        <v>1617</v>
      </c>
      <c r="B592" s="1" t="s">
        <v>1182</v>
      </c>
      <c r="C592" s="3" t="str">
        <f>VLOOKUP(A592,GSC2Unicode!A:B,2)</f>
        <v>1317E</v>
      </c>
    </row>
    <row r="593" spans="1:3" x14ac:dyDescent="0.2">
      <c r="A593" s="1" t="s">
        <v>1618</v>
      </c>
      <c r="B593" s="1" t="s">
        <v>1769</v>
      </c>
      <c r="C593" s="3" t="str">
        <f>VLOOKUP(A593,GSC2Unicode!A:B,2)</f>
        <v>1317E</v>
      </c>
    </row>
    <row r="594" spans="1:3" x14ac:dyDescent="0.2">
      <c r="A594" s="1" t="s">
        <v>1619</v>
      </c>
      <c r="B594" s="1" t="s">
        <v>539</v>
      </c>
      <c r="C594" s="3" t="str">
        <f>VLOOKUP(A594,GSC2Unicode!A:B,2)</f>
        <v>1317E</v>
      </c>
    </row>
    <row r="595" spans="1:3" x14ac:dyDescent="0.2">
      <c r="A595" s="1" t="s">
        <v>1620</v>
      </c>
      <c r="B595" s="1" t="s">
        <v>1226</v>
      </c>
      <c r="C595" s="3" t="str">
        <f>VLOOKUP(A595,GSC2Unicode!A:B,2)</f>
        <v>1317E</v>
      </c>
    </row>
    <row r="596" spans="1:3" x14ac:dyDescent="0.2">
      <c r="A596" s="1" t="s">
        <v>1621</v>
      </c>
      <c r="B596" s="1" t="s">
        <v>1226</v>
      </c>
      <c r="C596" s="3" t="str">
        <f>VLOOKUP(A596,GSC2Unicode!A:B,2)</f>
        <v>1317E</v>
      </c>
    </row>
    <row r="597" spans="1:3" x14ac:dyDescent="0.2">
      <c r="A597" s="1" t="s">
        <v>1622</v>
      </c>
      <c r="B597" s="1" t="s">
        <v>1770</v>
      </c>
      <c r="C597" s="3" t="str">
        <f>VLOOKUP(A597,GSC2Unicode!A:B,2)</f>
        <v>1317E</v>
      </c>
    </row>
    <row r="598" spans="1:3" x14ac:dyDescent="0.2">
      <c r="A598" s="1" t="s">
        <v>1623</v>
      </c>
      <c r="B598" s="1" t="s">
        <v>1771</v>
      </c>
      <c r="C598" s="3" t="str">
        <f>VLOOKUP(A598,GSC2Unicode!A:B,2)</f>
        <v>1313F</v>
      </c>
    </row>
    <row r="599" spans="1:3" x14ac:dyDescent="0.2">
      <c r="A599" s="1" t="s">
        <v>1624</v>
      </c>
      <c r="B599" s="1" t="s">
        <v>1771</v>
      </c>
      <c r="C599" s="3" t="str">
        <f>VLOOKUP(A599,GSC2Unicode!A:B,2)</f>
        <v>1313F</v>
      </c>
    </row>
    <row r="600" spans="1:3" x14ac:dyDescent="0.2">
      <c r="A600" s="1" t="s">
        <v>1625</v>
      </c>
      <c r="B600" s="1" t="s">
        <v>1771</v>
      </c>
      <c r="C600" s="3" t="str">
        <f>VLOOKUP(A600,GSC2Unicode!A:B,2)</f>
        <v>1313F</v>
      </c>
    </row>
    <row r="601" spans="1:3" x14ac:dyDescent="0.2">
      <c r="A601" s="1" t="s">
        <v>1626</v>
      </c>
      <c r="B601" s="1" t="s">
        <v>1771</v>
      </c>
      <c r="C601" s="3" t="str">
        <f>VLOOKUP(A601,GSC2Unicode!A:B,2)</f>
        <v>1313F</v>
      </c>
    </row>
    <row r="602" spans="1:3" x14ac:dyDescent="0.2">
      <c r="A602" s="1" t="s">
        <v>1627</v>
      </c>
      <c r="B602" s="1" t="s">
        <v>1772</v>
      </c>
      <c r="C602" s="3" t="str">
        <f>VLOOKUP(A602,GSC2Unicode!A:B,2)</f>
        <v>1314F</v>
      </c>
    </row>
    <row r="603" spans="1:3" x14ac:dyDescent="0.2">
      <c r="A603" s="1" t="s">
        <v>1628</v>
      </c>
      <c r="B603" s="1" t="s">
        <v>1773</v>
      </c>
      <c r="C603" s="3" t="str">
        <f>VLOOKUP(A603,GSC2Unicode!A:B,2)</f>
        <v>1314F</v>
      </c>
    </row>
    <row r="604" spans="1:3" x14ac:dyDescent="0.2">
      <c r="A604" s="1" t="s">
        <v>1629</v>
      </c>
      <c r="B604" s="1" t="s">
        <v>1773</v>
      </c>
      <c r="C604" s="3" t="str">
        <f>VLOOKUP(A604,GSC2Unicode!A:B,2)</f>
        <v>1314F</v>
      </c>
    </row>
    <row r="605" spans="1:3" x14ac:dyDescent="0.2">
      <c r="A605" s="1" t="s">
        <v>1630</v>
      </c>
      <c r="B605" s="1" t="s">
        <v>1773</v>
      </c>
      <c r="C605" s="3" t="str">
        <f>VLOOKUP(A605,GSC2Unicode!A:B,2)</f>
        <v>1314F</v>
      </c>
    </row>
    <row r="606" spans="1:3" x14ac:dyDescent="0.2">
      <c r="A606" s="1" t="s">
        <v>1631</v>
      </c>
      <c r="B606" s="1" t="s">
        <v>1774</v>
      </c>
      <c r="C606" s="3" t="str">
        <f>VLOOKUP(A606,GSC2Unicode!A:B,2)</f>
        <v>1314F</v>
      </c>
    </row>
    <row r="607" spans="1:3" x14ac:dyDescent="0.2">
      <c r="A607" s="1" t="s">
        <v>1632</v>
      </c>
      <c r="B607" s="1" t="s">
        <v>1774</v>
      </c>
      <c r="C607" s="3" t="str">
        <f>VLOOKUP(A607,GSC2Unicode!A:B,2)</f>
        <v>1314F</v>
      </c>
    </row>
    <row r="608" spans="1:3" x14ac:dyDescent="0.2">
      <c r="A608" s="1" t="s">
        <v>1633</v>
      </c>
      <c r="B608" s="1" t="s">
        <v>1774</v>
      </c>
      <c r="C608" s="3" t="str">
        <f>VLOOKUP(A608,GSC2Unicode!A:B,2)</f>
        <v>1314F</v>
      </c>
    </row>
    <row r="609" spans="1:3" x14ac:dyDescent="0.2">
      <c r="A609" s="1" t="s">
        <v>1634</v>
      </c>
      <c r="B609" s="1" t="s">
        <v>1775</v>
      </c>
      <c r="C609" s="3" t="str">
        <f>VLOOKUP(A609,GSC2Unicode!A:B,2)</f>
        <v>13150</v>
      </c>
    </row>
    <row r="610" spans="1:3" x14ac:dyDescent="0.2">
      <c r="A610" s="1" t="s">
        <v>1635</v>
      </c>
      <c r="B610" s="1" t="s">
        <v>1776</v>
      </c>
      <c r="C610" s="3" t="str">
        <f>VLOOKUP(A610,GSC2Unicode!A:B,2)</f>
        <v>13151</v>
      </c>
    </row>
    <row r="611" spans="1:3" x14ac:dyDescent="0.2">
      <c r="A611" s="1" t="s">
        <v>1636</v>
      </c>
      <c r="B611" s="1" t="s">
        <v>1776</v>
      </c>
      <c r="C611" s="3" t="str">
        <f>VLOOKUP(A611,GSC2Unicode!A:B,2)</f>
        <v>13151</v>
      </c>
    </row>
    <row r="612" spans="1:3" x14ac:dyDescent="0.2">
      <c r="A612" s="1" t="s">
        <v>605</v>
      </c>
      <c r="B612" s="1" t="s">
        <v>1748</v>
      </c>
      <c r="C612" s="3" t="str">
        <f>VLOOKUP(A612,GSC2Unicode!A:B,2)</f>
        <v>1317F</v>
      </c>
    </row>
    <row r="613" spans="1:3" x14ac:dyDescent="0.2">
      <c r="A613" s="1" t="s">
        <v>605</v>
      </c>
      <c r="B613" s="1" t="s">
        <v>1777</v>
      </c>
      <c r="C613" s="3" t="str">
        <f>VLOOKUP(A613,GSC2Unicode!A:B,2)</f>
        <v>1317F</v>
      </c>
    </row>
    <row r="614" spans="1:3" x14ac:dyDescent="0.2">
      <c r="A614" s="1" t="s">
        <v>606</v>
      </c>
      <c r="B614" s="1" t="s">
        <v>1529</v>
      </c>
      <c r="C614" s="3" t="str">
        <f>VLOOKUP(A614,GSC2Unicode!A:B,2)</f>
        <v>13180</v>
      </c>
    </row>
    <row r="615" spans="1:3" x14ac:dyDescent="0.2">
      <c r="A615" s="1" t="s">
        <v>606</v>
      </c>
      <c r="B615" s="1" t="s">
        <v>609</v>
      </c>
      <c r="C615" s="3" t="str">
        <f>VLOOKUP(A615,GSC2Unicode!A:B,2)</f>
        <v>13180</v>
      </c>
    </row>
    <row r="616" spans="1:3" x14ac:dyDescent="0.2">
      <c r="A616" s="1" t="s">
        <v>606</v>
      </c>
      <c r="B616" s="1" t="s">
        <v>1778</v>
      </c>
      <c r="C616" s="3" t="str">
        <f>VLOOKUP(A616,GSC2Unicode!A:B,2)</f>
        <v>13180</v>
      </c>
    </row>
    <row r="617" spans="1:3" x14ac:dyDescent="0.2">
      <c r="A617" s="1" t="s">
        <v>606</v>
      </c>
      <c r="B617" s="1" t="s">
        <v>607</v>
      </c>
      <c r="C617" s="3" t="str">
        <f>VLOOKUP(A617,GSC2Unicode!A:B,2)</f>
        <v>13180</v>
      </c>
    </row>
    <row r="618" spans="1:3" x14ac:dyDescent="0.2">
      <c r="A618" s="1" t="s">
        <v>608</v>
      </c>
      <c r="B618" s="1" t="s">
        <v>609</v>
      </c>
      <c r="C618" s="3" t="str">
        <f>VLOOKUP(A618,GSC2Unicode!A:B,2)</f>
        <v>13181</v>
      </c>
    </row>
    <row r="619" spans="1:3" x14ac:dyDescent="0.2">
      <c r="A619" s="1" t="s">
        <v>608</v>
      </c>
      <c r="B619" s="1" t="s">
        <v>1778</v>
      </c>
      <c r="C619" s="3" t="str">
        <f>VLOOKUP(A619,GSC2Unicode!A:B,2)</f>
        <v>13181</v>
      </c>
    </row>
    <row r="620" spans="1:3" x14ac:dyDescent="0.2">
      <c r="A620" s="1" t="s">
        <v>610</v>
      </c>
      <c r="B620" s="1" t="s">
        <v>611</v>
      </c>
      <c r="C620" s="3" t="str">
        <f>VLOOKUP(A620,GSC2Unicode!A:B,2)</f>
        <v>13182</v>
      </c>
    </row>
    <row r="621" spans="1:3" x14ac:dyDescent="0.2">
      <c r="A621" s="1" t="s">
        <v>610</v>
      </c>
      <c r="B621" s="1" t="s">
        <v>1779</v>
      </c>
      <c r="C621" s="3" t="str">
        <f>VLOOKUP(A621,GSC2Unicode!A:B,2)</f>
        <v>13182</v>
      </c>
    </row>
    <row r="622" spans="1:3" x14ac:dyDescent="0.2">
      <c r="A622" s="1" t="s">
        <v>610</v>
      </c>
      <c r="B622" s="1" t="s">
        <v>1780</v>
      </c>
      <c r="C622" s="3" t="str">
        <f>VLOOKUP(A622,GSC2Unicode!A:B,2)</f>
        <v>13182</v>
      </c>
    </row>
    <row r="623" spans="1:3" x14ac:dyDescent="0.2">
      <c r="A623" s="1" t="s">
        <v>612</v>
      </c>
      <c r="B623" s="1" t="s">
        <v>1781</v>
      </c>
      <c r="C623" s="3" t="str">
        <f>VLOOKUP(A623,GSC2Unicode!A:B,2)</f>
        <v>13183</v>
      </c>
    </row>
    <row r="624" spans="1:3" x14ac:dyDescent="0.2">
      <c r="A624" s="1" t="s">
        <v>612</v>
      </c>
      <c r="B624" s="1" t="s">
        <v>1782</v>
      </c>
      <c r="C624" s="3" t="str">
        <f>VLOOKUP(A624,GSC2Unicode!A:B,2)</f>
        <v>13183</v>
      </c>
    </row>
    <row r="625" spans="1:3" x14ac:dyDescent="0.2">
      <c r="A625" s="1" t="s">
        <v>613</v>
      </c>
      <c r="B625" s="1" t="s">
        <v>182</v>
      </c>
      <c r="C625" s="3" t="str">
        <f>VLOOKUP(A625,GSC2Unicode!A:B,2)</f>
        <v>13184</v>
      </c>
    </row>
    <row r="626" spans="1:3" x14ac:dyDescent="0.2">
      <c r="A626" s="1" t="s">
        <v>613</v>
      </c>
      <c r="B626" s="1" t="s">
        <v>614</v>
      </c>
      <c r="C626" s="3" t="str">
        <f>VLOOKUP(A626,GSC2Unicode!A:B,2)</f>
        <v>13184</v>
      </c>
    </row>
    <row r="627" spans="1:3" x14ac:dyDescent="0.2">
      <c r="A627" s="1" t="s">
        <v>615</v>
      </c>
      <c r="B627" s="1" t="s">
        <v>182</v>
      </c>
      <c r="C627" s="3" t="str">
        <f>VLOOKUP(A627,GSC2Unicode!A:B,2)</f>
        <v>13185</v>
      </c>
    </row>
    <row r="628" spans="1:3" x14ac:dyDescent="0.2">
      <c r="A628" s="1" t="s">
        <v>615</v>
      </c>
      <c r="B628" s="1" t="s">
        <v>614</v>
      </c>
      <c r="C628" s="3" t="str">
        <f>VLOOKUP(A628,GSC2Unicode!A:B,2)</f>
        <v>13185</v>
      </c>
    </row>
    <row r="629" spans="1:3" x14ac:dyDescent="0.2">
      <c r="A629" s="1" t="s">
        <v>616</v>
      </c>
      <c r="B629" s="1" t="s">
        <v>689</v>
      </c>
      <c r="C629" s="3" t="str">
        <f>VLOOKUP(A629,GSC2Unicode!A:B,2)</f>
        <v>13186</v>
      </c>
    </row>
    <row r="630" spans="1:3" x14ac:dyDescent="0.2">
      <c r="A630" s="1" t="s">
        <v>616</v>
      </c>
      <c r="B630" s="1" t="s">
        <v>1783</v>
      </c>
      <c r="C630" s="3" t="str">
        <f>VLOOKUP(A630,GSC2Unicode!A:B,2)</f>
        <v>13186</v>
      </c>
    </row>
    <row r="631" spans="1:3" x14ac:dyDescent="0.2">
      <c r="A631" s="1" t="s">
        <v>617</v>
      </c>
      <c r="B631" s="1" t="s">
        <v>1784</v>
      </c>
      <c r="C631" s="3" t="str">
        <f>VLOOKUP(A631,GSC2Unicode!A:B,2)</f>
        <v>13187</v>
      </c>
    </row>
    <row r="632" spans="1:3" x14ac:dyDescent="0.2">
      <c r="A632" s="1" t="s">
        <v>617</v>
      </c>
      <c r="B632" s="1" t="s">
        <v>1538</v>
      </c>
      <c r="C632" s="3" t="str">
        <f>VLOOKUP(A632,GSC2Unicode!A:B,2)</f>
        <v>13187</v>
      </c>
    </row>
    <row r="633" spans="1:3" x14ac:dyDescent="0.2">
      <c r="A633" s="1" t="s">
        <v>617</v>
      </c>
      <c r="B633" s="1" t="s">
        <v>1785</v>
      </c>
      <c r="C633" s="3" t="str">
        <f>VLOOKUP(A633,GSC2Unicode!A:B,2)</f>
        <v>13187</v>
      </c>
    </row>
    <row r="634" spans="1:3" x14ac:dyDescent="0.2">
      <c r="A634" s="1" t="s">
        <v>618</v>
      </c>
      <c r="B634" s="1" t="s">
        <v>619</v>
      </c>
      <c r="C634" s="3" t="str">
        <f>VLOOKUP(A634,GSC2Unicode!A:B,2)</f>
        <v>13188</v>
      </c>
    </row>
    <row r="635" spans="1:3" x14ac:dyDescent="0.2">
      <c r="A635" s="1" t="s">
        <v>620</v>
      </c>
      <c r="B635" s="1" t="s">
        <v>621</v>
      </c>
      <c r="C635" s="3" t="str">
        <f>VLOOKUP(A635,GSC2Unicode!A:B,2)</f>
        <v>13189</v>
      </c>
    </row>
    <row r="636" spans="1:3" x14ac:dyDescent="0.2">
      <c r="A636" s="1" t="s">
        <v>622</v>
      </c>
      <c r="B636" s="1" t="s">
        <v>1768</v>
      </c>
      <c r="C636" s="3" t="str">
        <f>VLOOKUP(A636,GSC2Unicode!A:B,2)</f>
        <v>1318A</v>
      </c>
    </row>
    <row r="637" spans="1:3" x14ac:dyDescent="0.2">
      <c r="A637" s="1" t="s">
        <v>622</v>
      </c>
      <c r="B637" s="1" t="s">
        <v>1233</v>
      </c>
      <c r="C637" s="3" t="str">
        <f>VLOOKUP(A637,GSC2Unicode!A:B,2)</f>
        <v>1318A</v>
      </c>
    </row>
    <row r="638" spans="1:3" x14ac:dyDescent="0.2">
      <c r="A638" s="1" t="s">
        <v>622</v>
      </c>
      <c r="B638" s="1" t="s">
        <v>1786</v>
      </c>
      <c r="C638" s="3" t="str">
        <f>VLOOKUP(A638,GSC2Unicode!A:B,2)</f>
        <v>1318A</v>
      </c>
    </row>
    <row r="639" spans="1:3" x14ac:dyDescent="0.2">
      <c r="A639" s="1" t="s">
        <v>622</v>
      </c>
      <c r="B639" s="1" t="s">
        <v>623</v>
      </c>
      <c r="C639" s="3" t="str">
        <f>VLOOKUP(A639,GSC2Unicode!A:B,2)</f>
        <v>1318A</v>
      </c>
    </row>
    <row r="640" spans="1:3" x14ac:dyDescent="0.2">
      <c r="A640" s="1" t="s">
        <v>622</v>
      </c>
      <c r="B640" s="1" t="s">
        <v>1787</v>
      </c>
      <c r="C640" s="3" t="str">
        <f>VLOOKUP(A640,GSC2Unicode!A:B,2)</f>
        <v>1318A</v>
      </c>
    </row>
    <row r="641" spans="1:3" x14ac:dyDescent="0.2">
      <c r="A641" s="1" t="s">
        <v>624</v>
      </c>
      <c r="B641" s="1" t="s">
        <v>625</v>
      </c>
      <c r="C641" s="3" t="str">
        <f>VLOOKUP(A641,GSC2Unicode!A:B,2)</f>
        <v>1318B</v>
      </c>
    </row>
    <row r="642" spans="1:3" x14ac:dyDescent="0.2">
      <c r="A642" s="1" t="s">
        <v>626</v>
      </c>
      <c r="B642" s="1" t="s">
        <v>627</v>
      </c>
      <c r="C642" s="3" t="str">
        <f>VLOOKUP(A642,GSC2Unicode!A:B,2)</f>
        <v>1318C</v>
      </c>
    </row>
    <row r="643" spans="1:3" x14ac:dyDescent="0.2">
      <c r="A643" s="1" t="s">
        <v>626</v>
      </c>
      <c r="B643" s="1" t="s">
        <v>625</v>
      </c>
      <c r="C643" s="3" t="str">
        <f>VLOOKUP(A643,GSC2Unicode!A:B,2)</f>
        <v>1318C</v>
      </c>
    </row>
    <row r="644" spans="1:3" x14ac:dyDescent="0.2">
      <c r="A644" s="1" t="s">
        <v>628</v>
      </c>
      <c r="B644" s="1" t="s">
        <v>627</v>
      </c>
      <c r="C644" s="3" t="str">
        <f>VLOOKUP(A644,GSC2Unicode!A:B,2)</f>
        <v>1318D</v>
      </c>
    </row>
    <row r="645" spans="1:3" x14ac:dyDescent="0.2">
      <c r="A645" s="1" t="s">
        <v>629</v>
      </c>
      <c r="B645" s="1" t="s">
        <v>630</v>
      </c>
      <c r="C645" s="3" t="str">
        <f>VLOOKUP(A645,GSC2Unicode!A:B,2)</f>
        <v>1318E</v>
      </c>
    </row>
    <row r="646" spans="1:3" x14ac:dyDescent="0.2">
      <c r="A646" s="1" t="s">
        <v>631</v>
      </c>
      <c r="B646" s="1" t="s">
        <v>1788</v>
      </c>
      <c r="C646" s="3" t="str">
        <f>VLOOKUP(A646,GSC2Unicode!A:B,2)</f>
        <v>1318F</v>
      </c>
    </row>
    <row r="647" spans="1:3" x14ac:dyDescent="0.2">
      <c r="A647" s="1" t="s">
        <v>631</v>
      </c>
      <c r="B647" s="1" t="s">
        <v>1789</v>
      </c>
      <c r="C647" s="3" t="str">
        <f>VLOOKUP(A647,GSC2Unicode!A:B,2)</f>
        <v>1318F</v>
      </c>
    </row>
    <row r="648" spans="1:3" x14ac:dyDescent="0.2">
      <c r="A648" s="1" t="s">
        <v>631</v>
      </c>
      <c r="B648" s="1" t="s">
        <v>1790</v>
      </c>
      <c r="C648" s="3" t="str">
        <f>VLOOKUP(A648,GSC2Unicode!A:B,2)</f>
        <v>1318F</v>
      </c>
    </row>
    <row r="649" spans="1:3" x14ac:dyDescent="0.2">
      <c r="A649" s="1" t="s">
        <v>632</v>
      </c>
      <c r="B649" s="1" t="s">
        <v>633</v>
      </c>
      <c r="C649" s="3" t="str">
        <f>VLOOKUP(A649,GSC2Unicode!A:B,2)</f>
        <v>1319A</v>
      </c>
    </row>
    <row r="650" spans="1:3" x14ac:dyDescent="0.2">
      <c r="A650" s="1" t="s">
        <v>634</v>
      </c>
      <c r="B650" s="1" t="s">
        <v>635</v>
      </c>
      <c r="C650" s="3" t="str">
        <f>VLOOKUP(A650,GSC2Unicode!A:B,2)</f>
        <v>1319A</v>
      </c>
    </row>
    <row r="651" spans="1:3" x14ac:dyDescent="0.2">
      <c r="A651" s="1" t="s">
        <v>634</v>
      </c>
      <c r="B651" s="1" t="s">
        <v>1233</v>
      </c>
      <c r="C651" s="3" t="str">
        <f>VLOOKUP(A651,GSC2Unicode!A:B,2)</f>
        <v>1319A</v>
      </c>
    </row>
    <row r="652" spans="1:3" x14ac:dyDescent="0.2">
      <c r="A652" s="1" t="s">
        <v>637</v>
      </c>
      <c r="B652" s="1" t="s">
        <v>296</v>
      </c>
      <c r="C652" s="3" t="str">
        <f>VLOOKUP(A652,GSC2Unicode!A:B,2)</f>
        <v>13188</v>
      </c>
    </row>
    <row r="653" spans="1:3" x14ac:dyDescent="0.2">
      <c r="A653" s="1" t="s">
        <v>637</v>
      </c>
      <c r="B653" s="1" t="s">
        <v>638</v>
      </c>
      <c r="C653" s="3" t="str">
        <f>VLOOKUP(A653,GSC2Unicode!A:B,2)</f>
        <v>13188</v>
      </c>
    </row>
    <row r="654" spans="1:3" x14ac:dyDescent="0.2">
      <c r="A654" s="1" t="s">
        <v>637</v>
      </c>
      <c r="B654" s="1" t="s">
        <v>1791</v>
      </c>
      <c r="C654" s="3" t="str">
        <f>VLOOKUP(A654,GSC2Unicode!A:B,2)</f>
        <v>13188</v>
      </c>
    </row>
    <row r="655" spans="1:3" x14ac:dyDescent="0.2">
      <c r="A655" s="1" t="s">
        <v>640</v>
      </c>
      <c r="B655" s="1" t="s">
        <v>641</v>
      </c>
      <c r="C655" s="3" t="str">
        <f>VLOOKUP(A655,GSC2Unicode!A:B,2)</f>
        <v>13188</v>
      </c>
    </row>
    <row r="656" spans="1:3" x14ac:dyDescent="0.2">
      <c r="A656" s="1" t="s">
        <v>643</v>
      </c>
      <c r="B656" s="1" t="s">
        <v>1792</v>
      </c>
      <c r="C656" s="3" t="str">
        <f>VLOOKUP(A656,GSC2Unicode!A:B,2)</f>
        <v>13188</v>
      </c>
    </row>
    <row r="657" spans="1:3" x14ac:dyDescent="0.2">
      <c r="A657" s="1" t="s">
        <v>643</v>
      </c>
      <c r="B657" s="1" t="s">
        <v>1793</v>
      </c>
      <c r="C657" s="3" t="str">
        <f>VLOOKUP(A657,GSC2Unicode!A:B,2)</f>
        <v>13188</v>
      </c>
    </row>
    <row r="658" spans="1:3" x14ac:dyDescent="0.2">
      <c r="A658" s="1" t="s">
        <v>644</v>
      </c>
      <c r="B658" s="1" t="s">
        <v>1794</v>
      </c>
      <c r="C658" s="3" t="str">
        <f>VLOOKUP(A658,GSC2Unicode!A:B,2)</f>
        <v>13188</v>
      </c>
    </row>
    <row r="659" spans="1:3" x14ac:dyDescent="0.2">
      <c r="A659" s="1" t="s">
        <v>645</v>
      </c>
      <c r="B659" s="1" t="s">
        <v>1795</v>
      </c>
      <c r="C659" s="3" t="str">
        <f>VLOOKUP(A659,GSC2Unicode!A:B,2)</f>
        <v>13188</v>
      </c>
    </row>
    <row r="660" spans="1:3" x14ac:dyDescent="0.2">
      <c r="A660" s="1" t="s">
        <v>646</v>
      </c>
      <c r="B660" s="1" t="s">
        <v>1795</v>
      </c>
      <c r="C660" s="3" t="str">
        <f>VLOOKUP(A660,GSC2Unicode!A:B,2)</f>
        <v>13188</v>
      </c>
    </row>
    <row r="661" spans="1:3" x14ac:dyDescent="0.2">
      <c r="A661" s="1" t="s">
        <v>647</v>
      </c>
      <c r="B661" s="1" t="s">
        <v>648</v>
      </c>
      <c r="C661" s="3" t="str">
        <f>VLOOKUP(A661,GSC2Unicode!A:B,2)</f>
        <v>1319B</v>
      </c>
    </row>
    <row r="662" spans="1:3" x14ac:dyDescent="0.2">
      <c r="A662" s="1" t="s">
        <v>649</v>
      </c>
      <c r="B662" s="1" t="s">
        <v>339</v>
      </c>
      <c r="C662" s="3" t="str">
        <f>VLOOKUP(A662,GSC2Unicode!A:B,2)</f>
        <v>1319C</v>
      </c>
    </row>
    <row r="663" spans="1:3" x14ac:dyDescent="0.2">
      <c r="A663" s="1" t="s">
        <v>650</v>
      </c>
      <c r="B663" s="1" t="s">
        <v>651</v>
      </c>
      <c r="C663" s="3" t="str">
        <f>VLOOKUP(A663,GSC2Unicode!A:B,2)</f>
        <v>1319D</v>
      </c>
    </row>
    <row r="664" spans="1:3" x14ac:dyDescent="0.2">
      <c r="A664" s="1" t="s">
        <v>650</v>
      </c>
      <c r="B664" s="1" t="s">
        <v>1360</v>
      </c>
      <c r="C664" s="3" t="str">
        <f>VLOOKUP(A664,GSC2Unicode!A:B,2)</f>
        <v>1319D</v>
      </c>
    </row>
    <row r="665" spans="1:3" x14ac:dyDescent="0.2">
      <c r="A665" s="1" t="s">
        <v>650</v>
      </c>
      <c r="B665" s="1" t="s">
        <v>1796</v>
      </c>
      <c r="C665" s="3" t="str">
        <f>VLOOKUP(A665,GSC2Unicode!A:B,2)</f>
        <v>1319D</v>
      </c>
    </row>
    <row r="666" spans="1:3" x14ac:dyDescent="0.2">
      <c r="A666" s="1" t="s">
        <v>652</v>
      </c>
      <c r="B666" s="1" t="s">
        <v>653</v>
      </c>
      <c r="C666" s="3" t="str">
        <f>VLOOKUP(A666,GSC2Unicode!A:B,2)</f>
        <v>1319E</v>
      </c>
    </row>
    <row r="667" spans="1:3" x14ac:dyDescent="0.2">
      <c r="A667" s="1" t="s">
        <v>654</v>
      </c>
      <c r="B667" s="1" t="s">
        <v>1797</v>
      </c>
      <c r="C667" s="3" t="str">
        <f>VLOOKUP(A667,GSC2Unicode!A:B,2)</f>
        <v>1319F</v>
      </c>
    </row>
    <row r="668" spans="1:3" x14ac:dyDescent="0.2">
      <c r="A668" s="1" t="s">
        <v>654</v>
      </c>
      <c r="B668" s="1" t="s">
        <v>655</v>
      </c>
      <c r="C668" s="3" t="str">
        <f>VLOOKUP(A668,GSC2Unicode!A:B,2)</f>
        <v>1319F</v>
      </c>
    </row>
    <row r="669" spans="1:3" x14ac:dyDescent="0.2">
      <c r="A669" s="1" t="s">
        <v>654</v>
      </c>
      <c r="B669" s="1" t="s">
        <v>1798</v>
      </c>
      <c r="C669" s="3" t="str">
        <f>VLOOKUP(A669,GSC2Unicode!A:B,2)</f>
        <v>1319F</v>
      </c>
    </row>
    <row r="670" spans="1:3" x14ac:dyDescent="0.2">
      <c r="A670" s="1" t="s">
        <v>656</v>
      </c>
      <c r="B670" s="1" t="s">
        <v>657</v>
      </c>
      <c r="C670" s="3" t="str">
        <f>VLOOKUP(A670,GSC2Unicode!A:B,2)</f>
        <v>131A0</v>
      </c>
    </row>
    <row r="671" spans="1:3" x14ac:dyDescent="0.2">
      <c r="A671" s="1" t="s">
        <v>658</v>
      </c>
      <c r="B671" s="1" t="s">
        <v>1799</v>
      </c>
      <c r="C671" s="3" t="str">
        <f>VLOOKUP(A671,GSC2Unicode!A:B,2)</f>
        <v>131A1</v>
      </c>
    </row>
    <row r="672" spans="1:3" x14ac:dyDescent="0.2">
      <c r="A672" s="1" t="s">
        <v>660</v>
      </c>
      <c r="B672" s="1" t="s">
        <v>661</v>
      </c>
      <c r="C672" s="3" t="str">
        <f>VLOOKUP(A672,GSC2Unicode!A:B,2)</f>
        <v>131A3</v>
      </c>
    </row>
    <row r="673" spans="1:3" x14ac:dyDescent="0.2">
      <c r="A673" s="1" t="s">
        <v>662</v>
      </c>
      <c r="B673" s="1" t="s">
        <v>663</v>
      </c>
      <c r="C673" s="3" t="str">
        <f>VLOOKUP(A673,GSC2Unicode!A:B,2)</f>
        <v>131A4</v>
      </c>
    </row>
    <row r="674" spans="1:3" x14ac:dyDescent="0.2">
      <c r="A674" s="1" t="s">
        <v>665</v>
      </c>
      <c r="B674" s="1" t="s">
        <v>1800</v>
      </c>
      <c r="C674" s="3" t="str">
        <f>VLOOKUP(A674,GSC2Unicode!A:B,2)</f>
        <v>131A6</v>
      </c>
    </row>
    <row r="675" spans="1:3" x14ac:dyDescent="0.2">
      <c r="A675" s="1" t="s">
        <v>666</v>
      </c>
      <c r="B675" s="1" t="s">
        <v>1801</v>
      </c>
      <c r="C675" s="3" t="str">
        <f>VLOOKUP(A675,GSC2Unicode!A:B,2)</f>
        <v>131A7</v>
      </c>
    </row>
    <row r="676" spans="1:3" x14ac:dyDescent="0.2">
      <c r="A676" s="1" t="s">
        <v>667</v>
      </c>
      <c r="B676" s="1" t="s">
        <v>1802</v>
      </c>
      <c r="C676" s="3" t="str">
        <f>VLOOKUP(A676,GSC2Unicode!A:B,2)</f>
        <v>131A8</v>
      </c>
    </row>
    <row r="677" spans="1:3" x14ac:dyDescent="0.2">
      <c r="A677" s="1" t="s">
        <v>668</v>
      </c>
      <c r="B677" s="1" t="s">
        <v>697</v>
      </c>
      <c r="C677" s="3" t="str">
        <f>VLOOKUP(A677,GSC2Unicode!A:B,2)</f>
        <v>131A9</v>
      </c>
    </row>
    <row r="678" spans="1:3" x14ac:dyDescent="0.2">
      <c r="A678" s="1" t="s">
        <v>670</v>
      </c>
      <c r="B678" s="1" t="s">
        <v>671</v>
      </c>
      <c r="C678" s="3" t="str">
        <f>VLOOKUP(A678,GSC2Unicode!A:B,2)</f>
        <v>131AB</v>
      </c>
    </row>
    <row r="679" spans="1:3" x14ac:dyDescent="0.2">
      <c r="A679" s="1" t="s">
        <v>1637</v>
      </c>
      <c r="B679" s="1" t="s">
        <v>671</v>
      </c>
      <c r="C679" s="3" t="str">
        <f>VLOOKUP(A679,GSC2Unicode!A:B,2)</f>
        <v>131A3</v>
      </c>
    </row>
    <row r="680" spans="1:3" x14ac:dyDescent="0.2">
      <c r="A680" s="1" t="s">
        <v>673</v>
      </c>
      <c r="B680" s="1" t="s">
        <v>674</v>
      </c>
      <c r="C680" s="3" t="str">
        <f>VLOOKUP(A680,GSC2Unicode!A:B,2)</f>
        <v>131AD</v>
      </c>
    </row>
    <row r="681" spans="1:3" x14ac:dyDescent="0.2">
      <c r="A681" s="1" t="s">
        <v>673</v>
      </c>
      <c r="B681" s="1" t="s">
        <v>1533</v>
      </c>
      <c r="C681" s="3" t="str">
        <f>VLOOKUP(A681,GSC2Unicode!A:B,2)</f>
        <v>131AD</v>
      </c>
    </row>
    <row r="682" spans="1:3" x14ac:dyDescent="0.2">
      <c r="A682" s="1" t="s">
        <v>673</v>
      </c>
      <c r="B682" s="1" t="s">
        <v>1803</v>
      </c>
      <c r="C682" s="3" t="str">
        <f>VLOOKUP(A682,GSC2Unicode!A:B,2)</f>
        <v>131AD</v>
      </c>
    </row>
    <row r="683" spans="1:3" x14ac:dyDescent="0.2">
      <c r="A683" s="1" t="s">
        <v>673</v>
      </c>
      <c r="B683" s="1" t="s">
        <v>1804</v>
      </c>
      <c r="C683" s="3" t="str">
        <f>VLOOKUP(A683,GSC2Unicode!A:B,2)</f>
        <v>131AD</v>
      </c>
    </row>
    <row r="684" spans="1:3" x14ac:dyDescent="0.2">
      <c r="A684" s="1" t="s">
        <v>673</v>
      </c>
      <c r="B684" s="1" t="s">
        <v>1805</v>
      </c>
      <c r="C684" s="3" t="str">
        <f>VLOOKUP(A684,GSC2Unicode!A:B,2)</f>
        <v>131AD</v>
      </c>
    </row>
    <row r="685" spans="1:3" x14ac:dyDescent="0.2">
      <c r="A685" s="1" t="s">
        <v>677</v>
      </c>
      <c r="B685" s="1" t="s">
        <v>678</v>
      </c>
      <c r="C685" s="3" t="str">
        <f>VLOOKUP(A685,GSC2Unicode!A:B,2)</f>
        <v>131CE</v>
      </c>
    </row>
    <row r="686" spans="1:3" x14ac:dyDescent="0.2">
      <c r="A686" s="1" t="s">
        <v>677</v>
      </c>
      <c r="B686" s="1" t="s">
        <v>1806</v>
      </c>
      <c r="C686" s="3" t="str">
        <f>VLOOKUP(A686,GSC2Unicode!A:B,2)</f>
        <v>131CE</v>
      </c>
    </row>
    <row r="687" spans="1:3" x14ac:dyDescent="0.2">
      <c r="A687" s="1" t="s">
        <v>677</v>
      </c>
      <c r="B687" s="1" t="s">
        <v>715</v>
      </c>
      <c r="C687" s="3" t="str">
        <f>VLOOKUP(A687,GSC2Unicode!A:B,2)</f>
        <v>131CE</v>
      </c>
    </row>
    <row r="688" spans="1:3" x14ac:dyDescent="0.2">
      <c r="A688" s="1" t="s">
        <v>677</v>
      </c>
      <c r="B688" s="1" t="s">
        <v>1807</v>
      </c>
      <c r="C688" s="3" t="str">
        <f>VLOOKUP(A688,GSC2Unicode!A:B,2)</f>
        <v>131CE</v>
      </c>
    </row>
    <row r="689" spans="1:3" x14ac:dyDescent="0.2">
      <c r="A689" s="1" t="s">
        <v>679</v>
      </c>
      <c r="B689" s="1" t="s">
        <v>1808</v>
      </c>
      <c r="C689" s="3" t="str">
        <f>VLOOKUP(A689,GSC2Unicode!A:B,2)</f>
        <v>131DB</v>
      </c>
    </row>
    <row r="690" spans="1:3" x14ac:dyDescent="0.2">
      <c r="A690" s="1" t="s">
        <v>679</v>
      </c>
      <c r="B690" s="1" t="s">
        <v>680</v>
      </c>
      <c r="C690" s="3" t="str">
        <f>VLOOKUP(A690,GSC2Unicode!A:B,2)</f>
        <v>131DB</v>
      </c>
    </row>
    <row r="691" spans="1:3" x14ac:dyDescent="0.2">
      <c r="A691" s="1" t="s">
        <v>682</v>
      </c>
      <c r="B691" s="1" t="s">
        <v>683</v>
      </c>
      <c r="C691" s="3" t="str">
        <f>VLOOKUP(A691,GSC2Unicode!A:B,2)</f>
        <v>131E8</v>
      </c>
    </row>
    <row r="692" spans="1:3" x14ac:dyDescent="0.2">
      <c r="A692" s="1" t="s">
        <v>682</v>
      </c>
      <c r="B692" s="1" t="s">
        <v>1809</v>
      </c>
      <c r="C692" s="3" t="str">
        <f>VLOOKUP(A692,GSC2Unicode!A:B,2)</f>
        <v>131E8</v>
      </c>
    </row>
    <row r="693" spans="1:3" x14ac:dyDescent="0.2">
      <c r="A693" s="1" t="s">
        <v>682</v>
      </c>
      <c r="B693" s="1" t="s">
        <v>686</v>
      </c>
      <c r="C693" s="3" t="str">
        <f>VLOOKUP(A693,GSC2Unicode!A:B,2)</f>
        <v>131E8</v>
      </c>
    </row>
    <row r="694" spans="1:3" x14ac:dyDescent="0.2">
      <c r="A694" s="1" t="s">
        <v>684</v>
      </c>
      <c r="B694" s="1" t="s">
        <v>1274</v>
      </c>
      <c r="C694" s="3" t="str">
        <f>VLOOKUP(A694,GSC2Unicode!A:B,2)</f>
        <v>131EE</v>
      </c>
    </row>
    <row r="695" spans="1:3" x14ac:dyDescent="0.2">
      <c r="A695" s="1" t="s">
        <v>684</v>
      </c>
      <c r="B695" s="1" t="s">
        <v>686</v>
      </c>
      <c r="C695" s="3" t="str">
        <f>VLOOKUP(A695,GSC2Unicode!A:B,2)</f>
        <v>131EE</v>
      </c>
    </row>
    <row r="696" spans="1:3" x14ac:dyDescent="0.2">
      <c r="A696" s="1" t="s">
        <v>685</v>
      </c>
      <c r="B696" s="1" t="s">
        <v>1810</v>
      </c>
      <c r="C696" s="3" t="str">
        <f>VLOOKUP(A696,GSC2Unicode!A:B,2)</f>
        <v>131EE</v>
      </c>
    </row>
    <row r="697" spans="1:3" x14ac:dyDescent="0.2">
      <c r="A697" s="1" t="s">
        <v>685</v>
      </c>
      <c r="B697" s="1" t="s">
        <v>1274</v>
      </c>
      <c r="C697" s="3" t="str">
        <f>VLOOKUP(A697,GSC2Unicode!A:B,2)</f>
        <v>131EE</v>
      </c>
    </row>
    <row r="698" spans="1:3" x14ac:dyDescent="0.2">
      <c r="A698" s="1" t="s">
        <v>685</v>
      </c>
      <c r="B698" s="1" t="s">
        <v>686</v>
      </c>
      <c r="C698" s="3" t="str">
        <f>VLOOKUP(A698,GSC2Unicode!A:B,2)</f>
        <v>131EE</v>
      </c>
    </row>
    <row r="699" spans="1:3" x14ac:dyDescent="0.2">
      <c r="A699" s="1" t="s">
        <v>687</v>
      </c>
      <c r="B699" s="1" t="s">
        <v>683</v>
      </c>
      <c r="C699" s="3" t="str">
        <f>VLOOKUP(A699,GSC2Unicode!A:B,2)</f>
        <v>131EE</v>
      </c>
    </row>
    <row r="700" spans="1:3" x14ac:dyDescent="0.2">
      <c r="A700" s="1" t="s">
        <v>687</v>
      </c>
      <c r="B700" s="1" t="s">
        <v>1811</v>
      </c>
      <c r="C700" s="3" t="str">
        <f>VLOOKUP(A700,GSC2Unicode!A:B,2)</f>
        <v>131EE</v>
      </c>
    </row>
    <row r="701" spans="1:3" x14ac:dyDescent="0.2">
      <c r="A701" s="1" t="s">
        <v>688</v>
      </c>
      <c r="B701" s="1" t="s">
        <v>811</v>
      </c>
      <c r="C701" s="3" t="str">
        <f>VLOOKUP(A701,GSC2Unicode!A:B,2)</f>
        <v>131EE</v>
      </c>
    </row>
    <row r="702" spans="1:3" x14ac:dyDescent="0.2">
      <c r="A702" s="1" t="s">
        <v>688</v>
      </c>
      <c r="B702" s="1" t="s">
        <v>689</v>
      </c>
      <c r="C702" s="3" t="str">
        <f>VLOOKUP(A702,GSC2Unicode!A:B,2)</f>
        <v>131EE</v>
      </c>
    </row>
    <row r="703" spans="1:3" x14ac:dyDescent="0.2">
      <c r="A703" s="1" t="s">
        <v>690</v>
      </c>
      <c r="B703" s="1" t="s">
        <v>1812</v>
      </c>
      <c r="C703" s="3" t="str">
        <f>VLOOKUP(A703,GSC2Unicode!A:B,2)</f>
        <v>131EE</v>
      </c>
    </row>
    <row r="704" spans="1:3" x14ac:dyDescent="0.2">
      <c r="A704" s="1" t="s">
        <v>690</v>
      </c>
      <c r="B704" s="1" t="s">
        <v>691</v>
      </c>
      <c r="C704" s="3" t="str">
        <f>VLOOKUP(A704,GSC2Unicode!A:B,2)</f>
        <v>131EE</v>
      </c>
    </row>
    <row r="705" spans="1:3" x14ac:dyDescent="0.2">
      <c r="A705" s="1" t="s">
        <v>692</v>
      </c>
      <c r="B705" s="1" t="s">
        <v>1724</v>
      </c>
      <c r="C705" s="3" t="str">
        <f>VLOOKUP(A705,GSC2Unicode!A:B,2)</f>
        <v>131AD</v>
      </c>
    </row>
    <row r="706" spans="1:3" x14ac:dyDescent="0.2">
      <c r="A706" s="1" t="s">
        <v>694</v>
      </c>
      <c r="B706" s="1" t="s">
        <v>695</v>
      </c>
      <c r="C706" s="3" t="str">
        <f>VLOOKUP(A706,GSC2Unicode!A:B,2)</f>
        <v>131AD</v>
      </c>
    </row>
    <row r="707" spans="1:3" x14ac:dyDescent="0.2">
      <c r="A707" s="1" t="s">
        <v>696</v>
      </c>
      <c r="B707" s="1" t="s">
        <v>697</v>
      </c>
      <c r="C707" s="3" t="str">
        <f>VLOOKUP(A707,GSC2Unicode!A:B,2)</f>
        <v>131AD</v>
      </c>
    </row>
    <row r="708" spans="1:3" x14ac:dyDescent="0.2">
      <c r="A708" s="1" t="s">
        <v>706</v>
      </c>
      <c r="B708" s="1" t="s">
        <v>707</v>
      </c>
      <c r="C708" s="3" t="str">
        <f>VLOOKUP(A708,GSC2Unicode!A:B,2)</f>
        <v>131C5</v>
      </c>
    </row>
    <row r="709" spans="1:3" x14ac:dyDescent="0.2">
      <c r="A709" s="1" t="s">
        <v>708</v>
      </c>
      <c r="B709" s="1" t="s">
        <v>707</v>
      </c>
      <c r="C709" s="3" t="str">
        <f>VLOOKUP(A709,GSC2Unicode!A:B,2)</f>
        <v>131C6</v>
      </c>
    </row>
    <row r="710" spans="1:3" x14ac:dyDescent="0.2">
      <c r="A710" s="1" t="s">
        <v>709</v>
      </c>
      <c r="B710" s="1" t="s">
        <v>554</v>
      </c>
      <c r="C710" s="3" t="str">
        <f>VLOOKUP(A710,GSC2Unicode!A:B,2)</f>
        <v>131C7</v>
      </c>
    </row>
    <row r="711" spans="1:3" x14ac:dyDescent="0.2">
      <c r="A711" s="1" t="s">
        <v>709</v>
      </c>
      <c r="B711" s="1" t="s">
        <v>1813</v>
      </c>
      <c r="C711" s="3" t="str">
        <f>VLOOKUP(A711,GSC2Unicode!A:B,2)</f>
        <v>131C7</v>
      </c>
    </row>
    <row r="712" spans="1:3" x14ac:dyDescent="0.2">
      <c r="A712" s="1" t="s">
        <v>709</v>
      </c>
      <c r="B712" s="1" t="s">
        <v>1814</v>
      </c>
      <c r="C712" s="3" t="str">
        <f>VLOOKUP(A712,GSC2Unicode!A:B,2)</f>
        <v>131C7</v>
      </c>
    </row>
    <row r="713" spans="1:3" x14ac:dyDescent="0.2">
      <c r="A713" s="1" t="s">
        <v>709</v>
      </c>
      <c r="B713" s="1" t="s">
        <v>1815</v>
      </c>
      <c r="C713" s="3" t="str">
        <f>VLOOKUP(A713,GSC2Unicode!A:B,2)</f>
        <v>131C7</v>
      </c>
    </row>
    <row r="714" spans="1:3" x14ac:dyDescent="0.2">
      <c r="A714" s="1" t="s">
        <v>711</v>
      </c>
      <c r="B714" s="1" t="s">
        <v>712</v>
      </c>
      <c r="C714" s="3" t="str">
        <f>VLOOKUP(A714,GSC2Unicode!A:B,2)</f>
        <v>131C9</v>
      </c>
    </row>
    <row r="715" spans="1:3" x14ac:dyDescent="0.2">
      <c r="A715" s="1" t="s">
        <v>711</v>
      </c>
      <c r="B715" s="1" t="s">
        <v>1814</v>
      </c>
      <c r="C715" s="3" t="str">
        <f>VLOOKUP(A715,GSC2Unicode!A:B,2)</f>
        <v>131C9</v>
      </c>
    </row>
    <row r="716" spans="1:3" x14ac:dyDescent="0.2">
      <c r="A716" s="1" t="s">
        <v>714</v>
      </c>
      <c r="B716" s="1" t="s">
        <v>715</v>
      </c>
      <c r="C716" s="3" t="str">
        <f>VLOOKUP(A716,GSC2Unicode!A:B,2)</f>
        <v>131CB</v>
      </c>
    </row>
    <row r="717" spans="1:3" x14ac:dyDescent="0.2">
      <c r="A717" s="1" t="s">
        <v>717</v>
      </c>
      <c r="B717" s="1" t="s">
        <v>718</v>
      </c>
      <c r="C717" s="3" t="str">
        <f>VLOOKUP(A717,GSC2Unicode!A:B,2)</f>
        <v>131CD</v>
      </c>
    </row>
    <row r="718" spans="1:3" x14ac:dyDescent="0.2">
      <c r="A718" s="1" t="s">
        <v>719</v>
      </c>
      <c r="B718" s="1" t="s">
        <v>1816</v>
      </c>
      <c r="C718" s="3" t="str">
        <f>VLOOKUP(A718,GSC2Unicode!A:B,2)</f>
        <v>131CE</v>
      </c>
    </row>
    <row r="719" spans="1:3" x14ac:dyDescent="0.2">
      <c r="A719" s="1" t="s">
        <v>720</v>
      </c>
      <c r="B719" s="1" t="s">
        <v>723</v>
      </c>
      <c r="C719" s="3" t="str">
        <f>VLOOKUP(A719,GSC2Unicode!A:B,2)</f>
        <v>131CF</v>
      </c>
    </row>
    <row r="720" spans="1:3" x14ac:dyDescent="0.2">
      <c r="A720" s="1" t="s">
        <v>720</v>
      </c>
      <c r="B720" s="1" t="s">
        <v>721</v>
      </c>
      <c r="C720" s="3" t="str">
        <f>VLOOKUP(A720,GSC2Unicode!A:B,2)</f>
        <v>131CF</v>
      </c>
    </row>
    <row r="721" spans="1:3" x14ac:dyDescent="0.2">
      <c r="A721" s="1" t="s">
        <v>722</v>
      </c>
      <c r="B721" s="1" t="s">
        <v>723</v>
      </c>
      <c r="C721" s="3" t="str">
        <f>VLOOKUP(A721,GSC2Unicode!A:B,2)</f>
        <v>131D0</v>
      </c>
    </row>
    <row r="722" spans="1:3" x14ac:dyDescent="0.2">
      <c r="A722" s="1" t="s">
        <v>724</v>
      </c>
      <c r="B722" s="1" t="s">
        <v>825</v>
      </c>
      <c r="C722" s="3" t="str">
        <f>VLOOKUP(A722,GSC2Unicode!A:B,2)</f>
        <v>131D1</v>
      </c>
    </row>
    <row r="723" spans="1:3" x14ac:dyDescent="0.2">
      <c r="A723" s="1" t="s">
        <v>724</v>
      </c>
      <c r="B723" s="1" t="s">
        <v>1817</v>
      </c>
      <c r="C723" s="3" t="str">
        <f>VLOOKUP(A723,GSC2Unicode!A:B,2)</f>
        <v>131D1</v>
      </c>
    </row>
    <row r="724" spans="1:3" x14ac:dyDescent="0.2">
      <c r="A724" s="1" t="s">
        <v>724</v>
      </c>
      <c r="B724" s="1" t="s">
        <v>1818</v>
      </c>
      <c r="C724" s="3" t="str">
        <f>VLOOKUP(A724,GSC2Unicode!A:B,2)</f>
        <v>131D1</v>
      </c>
    </row>
    <row r="725" spans="1:3" x14ac:dyDescent="0.2">
      <c r="A725" s="1" t="s">
        <v>726</v>
      </c>
      <c r="B725" s="1" t="s">
        <v>727</v>
      </c>
      <c r="C725" s="3" t="str">
        <f>VLOOKUP(A725,GSC2Unicode!A:B,2)</f>
        <v>131D3</v>
      </c>
    </row>
    <row r="726" spans="1:3" x14ac:dyDescent="0.2">
      <c r="A726" s="1" t="s">
        <v>728</v>
      </c>
      <c r="B726" s="1" t="s">
        <v>1180</v>
      </c>
      <c r="C726" s="3" t="str">
        <f>VLOOKUP(A726,GSC2Unicode!A:B,2)</f>
        <v>131D4</v>
      </c>
    </row>
    <row r="727" spans="1:3" x14ac:dyDescent="0.2">
      <c r="A727" s="1" t="s">
        <v>728</v>
      </c>
      <c r="B727" s="1" t="s">
        <v>1819</v>
      </c>
      <c r="C727" s="3" t="str">
        <f>VLOOKUP(A727,GSC2Unicode!A:B,2)</f>
        <v>131D4</v>
      </c>
    </row>
    <row r="728" spans="1:3" x14ac:dyDescent="0.2">
      <c r="A728" s="1" t="s">
        <v>728</v>
      </c>
      <c r="B728" s="1" t="s">
        <v>729</v>
      </c>
      <c r="C728" s="3" t="str">
        <f>VLOOKUP(A728,GSC2Unicode!A:B,2)</f>
        <v>131D4</v>
      </c>
    </row>
    <row r="729" spans="1:3" x14ac:dyDescent="0.2">
      <c r="A729" s="1" t="s">
        <v>731</v>
      </c>
      <c r="B729" s="1" t="s">
        <v>1180</v>
      </c>
      <c r="C729" s="3" t="str">
        <f>VLOOKUP(A729,GSC2Unicode!A:B,2)</f>
        <v>131D6</v>
      </c>
    </row>
    <row r="730" spans="1:3" x14ac:dyDescent="0.2">
      <c r="A730" s="1" t="s">
        <v>731</v>
      </c>
      <c r="B730" s="1" t="s">
        <v>1819</v>
      </c>
      <c r="C730" s="3" t="str">
        <f>VLOOKUP(A730,GSC2Unicode!A:B,2)</f>
        <v>131D6</v>
      </c>
    </row>
    <row r="731" spans="1:3" x14ac:dyDescent="0.2">
      <c r="A731" s="1" t="s">
        <v>731</v>
      </c>
      <c r="B731" s="1" t="s">
        <v>729</v>
      </c>
      <c r="C731" s="3" t="str">
        <f>VLOOKUP(A731,GSC2Unicode!A:B,2)</f>
        <v>131D6</v>
      </c>
    </row>
    <row r="732" spans="1:3" x14ac:dyDescent="0.2">
      <c r="A732" s="1" t="s">
        <v>732</v>
      </c>
      <c r="B732" s="1" t="s">
        <v>733</v>
      </c>
      <c r="C732" s="3" t="str">
        <f>VLOOKUP(A732,GSC2Unicode!A:B,2)</f>
        <v>131D7</v>
      </c>
    </row>
    <row r="733" spans="1:3" x14ac:dyDescent="0.2">
      <c r="A733" s="1" t="s">
        <v>734</v>
      </c>
      <c r="B733" s="1" t="s">
        <v>733</v>
      </c>
      <c r="C733" s="3" t="str">
        <f>VLOOKUP(A733,GSC2Unicode!A:B,2)</f>
        <v>131D8</v>
      </c>
    </row>
    <row r="734" spans="1:3" x14ac:dyDescent="0.2">
      <c r="A734" s="1" t="s">
        <v>735</v>
      </c>
      <c r="B734" s="1" t="s">
        <v>1820</v>
      </c>
      <c r="C734" s="3" t="str">
        <f>VLOOKUP(A734,GSC2Unicode!A:B,2)</f>
        <v>131D9</v>
      </c>
    </row>
    <row r="735" spans="1:3" x14ac:dyDescent="0.2">
      <c r="A735" s="1" t="s">
        <v>737</v>
      </c>
      <c r="B735" s="1" t="s">
        <v>738</v>
      </c>
      <c r="C735" s="3" t="str">
        <f>VLOOKUP(A735,GSC2Unicode!A:B,2)</f>
        <v>131DB</v>
      </c>
    </row>
    <row r="736" spans="1:3" x14ac:dyDescent="0.2">
      <c r="A736" s="1" t="s">
        <v>739</v>
      </c>
      <c r="B736" s="1" t="s">
        <v>740</v>
      </c>
      <c r="C736" s="3" t="str">
        <f>VLOOKUP(A736,GSC2Unicode!A:B,2)</f>
        <v>131DC</v>
      </c>
    </row>
    <row r="737" spans="1:3" x14ac:dyDescent="0.2">
      <c r="A737" s="1" t="s">
        <v>741</v>
      </c>
      <c r="B737" s="1" t="s">
        <v>332</v>
      </c>
      <c r="C737" s="3" t="str">
        <f>VLOOKUP(A737,GSC2Unicode!A:B,2)</f>
        <v>131DD</v>
      </c>
    </row>
    <row r="738" spans="1:3" x14ac:dyDescent="0.2">
      <c r="A738" s="1" t="s">
        <v>743</v>
      </c>
      <c r="B738" s="1" t="s">
        <v>332</v>
      </c>
      <c r="C738" s="3" t="str">
        <f>VLOOKUP(A738,GSC2Unicode!A:B,2)</f>
        <v>131DF</v>
      </c>
    </row>
    <row r="739" spans="1:3" x14ac:dyDescent="0.2">
      <c r="A739" s="1" t="s">
        <v>744</v>
      </c>
      <c r="B739" s="1" t="s">
        <v>1233</v>
      </c>
      <c r="C739" s="3" t="str">
        <f>VLOOKUP(A739,GSC2Unicode!A:B,2)</f>
        <v>131E0</v>
      </c>
    </row>
    <row r="740" spans="1:3" x14ac:dyDescent="0.2">
      <c r="A740" s="1" t="s">
        <v>747</v>
      </c>
      <c r="B740" s="1" t="s">
        <v>748</v>
      </c>
      <c r="C740" s="3" t="str">
        <f>VLOOKUP(A740,GSC2Unicode!A:B,2)</f>
        <v>131E3</v>
      </c>
    </row>
    <row r="741" spans="1:3" x14ac:dyDescent="0.2">
      <c r="A741" s="1" t="s">
        <v>747</v>
      </c>
      <c r="B741" s="1" t="s">
        <v>1821</v>
      </c>
      <c r="C741" s="3" t="str">
        <f>VLOOKUP(A741,GSC2Unicode!A:B,2)</f>
        <v>131E3</v>
      </c>
    </row>
    <row r="742" spans="1:3" x14ac:dyDescent="0.2">
      <c r="A742" s="1" t="s">
        <v>749</v>
      </c>
      <c r="B742" s="1" t="s">
        <v>1822</v>
      </c>
      <c r="C742" s="3" t="str">
        <f>VLOOKUP(A742,GSC2Unicode!A:B,2)</f>
        <v>131E4</v>
      </c>
    </row>
    <row r="743" spans="1:3" x14ac:dyDescent="0.2">
      <c r="A743" s="1" t="s">
        <v>750</v>
      </c>
      <c r="B743" s="1" t="s">
        <v>751</v>
      </c>
      <c r="C743" s="3" t="str">
        <f>VLOOKUP(A743,GSC2Unicode!A:B,2)</f>
        <v>131E5</v>
      </c>
    </row>
    <row r="744" spans="1:3" x14ac:dyDescent="0.2">
      <c r="A744" s="1" t="s">
        <v>752</v>
      </c>
      <c r="B744" s="1" t="s">
        <v>751</v>
      </c>
      <c r="C744" s="3" t="str">
        <f>VLOOKUP(A744,GSC2Unicode!A:B,2)</f>
        <v>131E6</v>
      </c>
    </row>
    <row r="745" spans="1:3" x14ac:dyDescent="0.2">
      <c r="A745" s="1" t="s">
        <v>753</v>
      </c>
      <c r="B745" s="1" t="s">
        <v>1823</v>
      </c>
      <c r="C745" s="3" t="str">
        <f>VLOOKUP(A745,GSC2Unicode!A:B,2)</f>
        <v>131E7</v>
      </c>
    </row>
    <row r="746" spans="1:3" x14ac:dyDescent="0.2">
      <c r="A746" s="1" t="s">
        <v>753</v>
      </c>
      <c r="B746" s="1" t="s">
        <v>1824</v>
      </c>
      <c r="C746" s="3" t="str">
        <f>VLOOKUP(A746,GSC2Unicode!A:B,2)</f>
        <v>131E7</v>
      </c>
    </row>
    <row r="747" spans="1:3" x14ac:dyDescent="0.2">
      <c r="A747" s="1" t="s">
        <v>754</v>
      </c>
      <c r="B747" s="1" t="s">
        <v>1809</v>
      </c>
      <c r="C747" s="3" t="str">
        <f>VLOOKUP(A747,GSC2Unicode!A:B,2)</f>
        <v>131E8</v>
      </c>
    </row>
    <row r="748" spans="1:3" x14ac:dyDescent="0.2">
      <c r="A748" s="1" t="s">
        <v>755</v>
      </c>
      <c r="B748" s="1" t="s">
        <v>1807</v>
      </c>
      <c r="C748" s="3" t="str">
        <f>VLOOKUP(A748,GSC2Unicode!A:B,2)</f>
        <v>131E9</v>
      </c>
    </row>
    <row r="749" spans="1:3" x14ac:dyDescent="0.2">
      <c r="A749" s="1" t="s">
        <v>755</v>
      </c>
      <c r="B749" s="1" t="s">
        <v>756</v>
      </c>
      <c r="C749" s="3" t="str">
        <f>VLOOKUP(A749,GSC2Unicode!A:B,2)</f>
        <v>131E9</v>
      </c>
    </row>
    <row r="750" spans="1:3" x14ac:dyDescent="0.2">
      <c r="A750" s="1" t="s">
        <v>758</v>
      </c>
      <c r="B750" s="1" t="s">
        <v>1825</v>
      </c>
      <c r="C750" s="3" t="str">
        <f>VLOOKUP(A750,GSC2Unicode!A:B,2)</f>
        <v>131EB</v>
      </c>
    </row>
    <row r="751" spans="1:3" x14ac:dyDescent="0.2">
      <c r="A751" s="1" t="s">
        <v>759</v>
      </c>
      <c r="B751" s="1" t="s">
        <v>409</v>
      </c>
      <c r="C751" s="3" t="str">
        <f>VLOOKUP(A751,GSC2Unicode!A:B,2)</f>
        <v>131EC</v>
      </c>
    </row>
    <row r="752" spans="1:3" x14ac:dyDescent="0.2">
      <c r="A752" s="1" t="s">
        <v>759</v>
      </c>
      <c r="B752" s="1" t="s">
        <v>1490</v>
      </c>
      <c r="C752" s="3" t="str">
        <f>VLOOKUP(A752,GSC2Unicode!A:B,2)</f>
        <v>131EC</v>
      </c>
    </row>
    <row r="753" spans="1:3" x14ac:dyDescent="0.2">
      <c r="A753" s="1" t="s">
        <v>760</v>
      </c>
      <c r="B753" s="1" t="s">
        <v>1826</v>
      </c>
      <c r="C753" s="3" t="str">
        <f>VLOOKUP(A753,GSC2Unicode!A:B,2)</f>
        <v>131ED</v>
      </c>
    </row>
    <row r="754" spans="1:3" x14ac:dyDescent="0.2">
      <c r="A754" s="1" t="s">
        <v>760</v>
      </c>
      <c r="B754" s="1" t="s">
        <v>1827</v>
      </c>
      <c r="C754" s="3" t="str">
        <f>VLOOKUP(A754,GSC2Unicode!A:B,2)</f>
        <v>131ED</v>
      </c>
    </row>
    <row r="755" spans="1:3" x14ac:dyDescent="0.2">
      <c r="A755" s="1" t="s">
        <v>761</v>
      </c>
      <c r="B755" s="1" t="s">
        <v>1827</v>
      </c>
      <c r="C755" s="3" t="str">
        <f>VLOOKUP(A755,GSC2Unicode!A:B,2)</f>
        <v>131EE</v>
      </c>
    </row>
    <row r="756" spans="1:3" x14ac:dyDescent="0.2">
      <c r="A756" s="1" t="s">
        <v>761</v>
      </c>
      <c r="B756" s="1" t="s">
        <v>1828</v>
      </c>
      <c r="C756" s="3" t="str">
        <f>VLOOKUP(A756,GSC2Unicode!A:B,2)</f>
        <v>131EE</v>
      </c>
    </row>
    <row r="757" spans="1:3" x14ac:dyDescent="0.2">
      <c r="A757" s="1" t="s">
        <v>1638</v>
      </c>
      <c r="B757" s="1" t="s">
        <v>733</v>
      </c>
      <c r="C757" s="3" t="str">
        <f>VLOOKUP(A757,GSC2Unicode!A:B,2)</f>
        <v>131AD</v>
      </c>
    </row>
    <row r="758" spans="1:3" x14ac:dyDescent="0.2">
      <c r="A758" s="1" t="s">
        <v>762</v>
      </c>
      <c r="B758" s="1" t="s">
        <v>205</v>
      </c>
      <c r="C758" s="3" t="str">
        <f>VLOOKUP(A758,GSC2Unicode!A:B,2)</f>
        <v>131EF</v>
      </c>
    </row>
    <row r="759" spans="1:3" x14ac:dyDescent="0.2">
      <c r="A759" s="1" t="s">
        <v>762</v>
      </c>
      <c r="B759" s="1" t="s">
        <v>763</v>
      </c>
      <c r="C759" s="3" t="str">
        <f>VLOOKUP(A759,GSC2Unicode!A:B,2)</f>
        <v>131EF</v>
      </c>
    </row>
    <row r="760" spans="1:3" x14ac:dyDescent="0.2">
      <c r="A760" s="1" t="s">
        <v>1639</v>
      </c>
      <c r="B760" s="1" t="s">
        <v>1829</v>
      </c>
      <c r="C760" s="3" t="str">
        <f>VLOOKUP(A760,GSC2Unicode!A:B,2)</f>
        <v>13361</v>
      </c>
    </row>
    <row r="761" spans="1:3" x14ac:dyDescent="0.2">
      <c r="A761" s="1" t="s">
        <v>764</v>
      </c>
      <c r="B761" s="1" t="s">
        <v>1830</v>
      </c>
      <c r="C761" s="3" t="str">
        <f>VLOOKUP(A761,GSC2Unicode!A:B,2)</f>
        <v>13203</v>
      </c>
    </row>
    <row r="762" spans="1:3" x14ac:dyDescent="0.2">
      <c r="A762" s="1" t="s">
        <v>764</v>
      </c>
      <c r="B762" s="1" t="s">
        <v>1831</v>
      </c>
      <c r="C762" s="3" t="str">
        <f>VLOOKUP(A762,GSC2Unicode!A:B,2)</f>
        <v>13203</v>
      </c>
    </row>
    <row r="763" spans="1:3" x14ac:dyDescent="0.2">
      <c r="A763" s="1" t="s">
        <v>765</v>
      </c>
      <c r="B763" s="1" t="s">
        <v>1830</v>
      </c>
      <c r="C763" s="3" t="str">
        <f>VLOOKUP(A763,GSC2Unicode!A:B,2)</f>
        <v>1320E</v>
      </c>
    </row>
    <row r="764" spans="1:3" x14ac:dyDescent="0.2">
      <c r="A764" s="1" t="s">
        <v>765</v>
      </c>
      <c r="B764" s="1" t="s">
        <v>1831</v>
      </c>
      <c r="C764" s="3" t="str">
        <f>VLOOKUP(A764,GSC2Unicode!A:B,2)</f>
        <v>1320E</v>
      </c>
    </row>
    <row r="765" spans="1:3" x14ac:dyDescent="0.2">
      <c r="A765" s="1" t="s">
        <v>766</v>
      </c>
      <c r="B765" s="1" t="s">
        <v>767</v>
      </c>
      <c r="C765" s="3" t="str">
        <f>VLOOKUP(A765,GSC2Unicode!A:B,2)</f>
        <v>1321C</v>
      </c>
    </row>
    <row r="766" spans="1:3" x14ac:dyDescent="0.2">
      <c r="A766" s="1" t="s">
        <v>766</v>
      </c>
      <c r="B766" s="1" t="s">
        <v>768</v>
      </c>
      <c r="C766" s="3" t="str">
        <f>VLOOKUP(A766,GSC2Unicode!A:B,2)</f>
        <v>1321C</v>
      </c>
    </row>
    <row r="767" spans="1:3" x14ac:dyDescent="0.2">
      <c r="A767" s="1" t="s">
        <v>766</v>
      </c>
      <c r="B767" s="1" t="s">
        <v>1832</v>
      </c>
      <c r="C767" s="3" t="str">
        <f>VLOOKUP(A767,GSC2Unicode!A:B,2)</f>
        <v>1321C</v>
      </c>
    </row>
    <row r="768" spans="1:3" x14ac:dyDescent="0.2">
      <c r="A768" s="1" t="s">
        <v>769</v>
      </c>
      <c r="B768" s="1" t="s">
        <v>770</v>
      </c>
      <c r="C768" s="3" t="str">
        <f>VLOOKUP(A768,GSC2Unicode!A:B,2)</f>
        <v>1321F</v>
      </c>
    </row>
    <row r="769" spans="1:3" x14ac:dyDescent="0.2">
      <c r="A769" s="1" t="s">
        <v>769</v>
      </c>
      <c r="B769" s="1" t="s">
        <v>771</v>
      </c>
      <c r="C769" s="3" t="str">
        <f>VLOOKUP(A769,GSC2Unicode!A:B,2)</f>
        <v>1321F</v>
      </c>
    </row>
    <row r="770" spans="1:3" x14ac:dyDescent="0.2">
      <c r="A770" s="1" t="s">
        <v>769</v>
      </c>
      <c r="B770" s="1" t="s">
        <v>727</v>
      </c>
      <c r="C770" s="3" t="str">
        <f>VLOOKUP(A770,GSC2Unicode!A:B,2)</f>
        <v>1321F</v>
      </c>
    </row>
    <row r="771" spans="1:3" x14ac:dyDescent="0.2">
      <c r="A771" s="1" t="s">
        <v>769</v>
      </c>
      <c r="B771" s="1" t="s">
        <v>1833</v>
      </c>
      <c r="C771" s="3" t="str">
        <f>VLOOKUP(A771,GSC2Unicode!A:B,2)</f>
        <v>1321F</v>
      </c>
    </row>
    <row r="772" spans="1:3" x14ac:dyDescent="0.2">
      <c r="A772" s="1" t="s">
        <v>769</v>
      </c>
      <c r="B772" s="1" t="s">
        <v>772</v>
      </c>
      <c r="C772" s="3" t="str">
        <f>VLOOKUP(A772,GSC2Unicode!A:B,2)</f>
        <v>1321F</v>
      </c>
    </row>
    <row r="773" spans="1:3" x14ac:dyDescent="0.2">
      <c r="A773" s="1" t="s">
        <v>773</v>
      </c>
      <c r="B773" s="1" t="s">
        <v>771</v>
      </c>
      <c r="C773" s="3" t="str">
        <f>VLOOKUP(A773,GSC2Unicode!A:B,2)</f>
        <v>1321F</v>
      </c>
    </row>
    <row r="774" spans="1:3" x14ac:dyDescent="0.2">
      <c r="A774" s="1" t="s">
        <v>774</v>
      </c>
      <c r="B774" s="1" t="s">
        <v>1834</v>
      </c>
      <c r="C774" s="3" t="str">
        <f>VLOOKUP(A774,GSC2Unicode!A:B,2)</f>
        <v>1321F</v>
      </c>
    </row>
    <row r="775" spans="1:3" x14ac:dyDescent="0.2">
      <c r="A775" s="1" t="s">
        <v>775</v>
      </c>
      <c r="B775" s="1" t="s">
        <v>1835</v>
      </c>
      <c r="C775" s="3" t="str">
        <f>VLOOKUP(A775,GSC2Unicode!A:B,2)</f>
        <v>1321F</v>
      </c>
    </row>
    <row r="776" spans="1:3" x14ac:dyDescent="0.2">
      <c r="A776" s="1" t="s">
        <v>775</v>
      </c>
      <c r="B776" s="1" t="s">
        <v>776</v>
      </c>
      <c r="C776" s="3" t="str">
        <f>VLOOKUP(A776,GSC2Unicode!A:B,2)</f>
        <v>1321F</v>
      </c>
    </row>
    <row r="777" spans="1:3" x14ac:dyDescent="0.2">
      <c r="A777" s="1" t="s">
        <v>775</v>
      </c>
      <c r="B777" s="1" t="s">
        <v>1716</v>
      </c>
      <c r="C777" s="3" t="str">
        <f>VLOOKUP(A777,GSC2Unicode!A:B,2)</f>
        <v>1321F</v>
      </c>
    </row>
    <row r="778" spans="1:3" x14ac:dyDescent="0.2">
      <c r="A778" s="1" t="s">
        <v>777</v>
      </c>
      <c r="B778" s="1" t="s">
        <v>1716</v>
      </c>
      <c r="C778" s="3" t="str">
        <f>VLOOKUP(A778,GSC2Unicode!A:B,2)</f>
        <v>1321F</v>
      </c>
    </row>
    <row r="779" spans="1:3" x14ac:dyDescent="0.2">
      <c r="A779" s="1" t="s">
        <v>777</v>
      </c>
      <c r="B779" s="1" t="s">
        <v>778</v>
      </c>
      <c r="C779" s="3" t="str">
        <f>VLOOKUP(A779,GSC2Unicode!A:B,2)</f>
        <v>1321F</v>
      </c>
    </row>
    <row r="780" spans="1:3" x14ac:dyDescent="0.2">
      <c r="A780" s="1" t="s">
        <v>779</v>
      </c>
      <c r="B780" s="1" t="s">
        <v>1716</v>
      </c>
      <c r="C780" s="3" t="str">
        <f>VLOOKUP(A780,GSC2Unicode!A:B,2)</f>
        <v>131EF</v>
      </c>
    </row>
    <row r="781" spans="1:3" x14ac:dyDescent="0.2">
      <c r="A781" s="1" t="s">
        <v>779</v>
      </c>
      <c r="B781" s="1" t="s">
        <v>778</v>
      </c>
      <c r="C781" s="3" t="str">
        <f>VLOOKUP(A781,GSC2Unicode!A:B,2)</f>
        <v>131EF</v>
      </c>
    </row>
    <row r="782" spans="1:3" x14ac:dyDescent="0.2">
      <c r="A782" s="1" t="s">
        <v>780</v>
      </c>
      <c r="B782" s="1" t="s">
        <v>781</v>
      </c>
      <c r="C782" s="3" t="str">
        <f>VLOOKUP(A782,GSC2Unicode!A:B,2)</f>
        <v>131EF</v>
      </c>
    </row>
    <row r="783" spans="1:3" x14ac:dyDescent="0.2">
      <c r="A783" s="1" t="s">
        <v>780</v>
      </c>
      <c r="B783" s="1" t="s">
        <v>782</v>
      </c>
      <c r="C783" s="3" t="str">
        <f>VLOOKUP(A783,GSC2Unicode!A:B,2)</f>
        <v>131EF</v>
      </c>
    </row>
    <row r="784" spans="1:3" x14ac:dyDescent="0.2">
      <c r="A784" s="1" t="s">
        <v>780</v>
      </c>
      <c r="B784" s="1" t="s">
        <v>301</v>
      </c>
      <c r="C784" s="3" t="str">
        <f>VLOOKUP(A784,GSC2Unicode!A:B,2)</f>
        <v>131EF</v>
      </c>
    </row>
    <row r="785" spans="1:3" x14ac:dyDescent="0.2">
      <c r="A785" s="1" t="s">
        <v>783</v>
      </c>
      <c r="B785" s="1" t="s">
        <v>782</v>
      </c>
      <c r="C785" s="3" t="str">
        <f>VLOOKUP(A785,GSC2Unicode!A:B,2)</f>
        <v>131EF</v>
      </c>
    </row>
    <row r="786" spans="1:3" x14ac:dyDescent="0.2">
      <c r="A786" s="1" t="s">
        <v>784</v>
      </c>
      <c r="B786" s="1" t="s">
        <v>1836</v>
      </c>
      <c r="C786" s="3" t="str">
        <f>VLOOKUP(A786,GSC2Unicode!A:B,2)</f>
        <v>131EF</v>
      </c>
    </row>
    <row r="787" spans="1:3" x14ac:dyDescent="0.2">
      <c r="A787" s="1" t="s">
        <v>785</v>
      </c>
      <c r="B787" s="1" t="s">
        <v>1837</v>
      </c>
      <c r="C787" s="3" t="str">
        <f>VLOOKUP(A787,GSC2Unicode!A:B,2)</f>
        <v>131EF</v>
      </c>
    </row>
    <row r="788" spans="1:3" x14ac:dyDescent="0.2">
      <c r="A788" s="1" t="s">
        <v>785</v>
      </c>
      <c r="B788" s="1" t="s">
        <v>787</v>
      </c>
      <c r="C788" s="3" t="str">
        <f>VLOOKUP(A788,GSC2Unicode!A:B,2)</f>
        <v>131EF</v>
      </c>
    </row>
    <row r="789" spans="1:3" x14ac:dyDescent="0.2">
      <c r="A789" s="1" t="s">
        <v>785</v>
      </c>
      <c r="B789" s="1" t="s">
        <v>1833</v>
      </c>
      <c r="C789" s="3" t="str">
        <f>VLOOKUP(A789,GSC2Unicode!A:B,2)</f>
        <v>131EF</v>
      </c>
    </row>
    <row r="790" spans="1:3" x14ac:dyDescent="0.2">
      <c r="A790" s="1" t="s">
        <v>788</v>
      </c>
      <c r="B790" s="1" t="s">
        <v>1838</v>
      </c>
      <c r="C790" s="3" t="str">
        <f>VLOOKUP(A790,GSC2Unicode!A:B,2)</f>
        <v>131EF</v>
      </c>
    </row>
    <row r="791" spans="1:3" x14ac:dyDescent="0.2">
      <c r="A791" s="1" t="s">
        <v>788</v>
      </c>
      <c r="B791" s="1" t="s">
        <v>789</v>
      </c>
      <c r="C791" s="3" t="str">
        <f>VLOOKUP(A791,GSC2Unicode!A:B,2)</f>
        <v>131EF</v>
      </c>
    </row>
    <row r="792" spans="1:3" x14ac:dyDescent="0.2">
      <c r="A792" s="1" t="s">
        <v>790</v>
      </c>
      <c r="B792" s="1" t="s">
        <v>1791</v>
      </c>
      <c r="C792" s="3" t="str">
        <f>VLOOKUP(A792,GSC2Unicode!A:B,2)</f>
        <v>131EF</v>
      </c>
    </row>
    <row r="793" spans="1:3" x14ac:dyDescent="0.2">
      <c r="A793" s="1" t="s">
        <v>790</v>
      </c>
      <c r="B793" s="1" t="s">
        <v>791</v>
      </c>
      <c r="C793" s="3" t="str">
        <f>VLOOKUP(A793,GSC2Unicode!A:B,2)</f>
        <v>131EF</v>
      </c>
    </row>
    <row r="794" spans="1:3" x14ac:dyDescent="0.2">
      <c r="A794" s="1" t="s">
        <v>792</v>
      </c>
      <c r="B794" s="1" t="s">
        <v>1791</v>
      </c>
      <c r="C794" s="3" t="str">
        <f>VLOOKUP(A794,GSC2Unicode!A:B,2)</f>
        <v>131FF</v>
      </c>
    </row>
    <row r="795" spans="1:3" x14ac:dyDescent="0.2">
      <c r="A795" s="1" t="s">
        <v>792</v>
      </c>
      <c r="B795" s="1" t="s">
        <v>791</v>
      </c>
      <c r="C795" s="3" t="str">
        <f>VLOOKUP(A795,GSC2Unicode!A:B,2)</f>
        <v>131FF</v>
      </c>
    </row>
    <row r="796" spans="1:3" x14ac:dyDescent="0.2">
      <c r="A796" s="1" t="s">
        <v>793</v>
      </c>
      <c r="B796" s="1" t="s">
        <v>1839</v>
      </c>
      <c r="C796" s="3" t="str">
        <f>VLOOKUP(A796,GSC2Unicode!A:B,2)</f>
        <v>13200</v>
      </c>
    </row>
    <row r="797" spans="1:3" x14ac:dyDescent="0.2">
      <c r="A797" s="1" t="s">
        <v>793</v>
      </c>
      <c r="B797" s="1" t="s">
        <v>1840</v>
      </c>
      <c r="C797" s="3" t="str">
        <f>VLOOKUP(A797,GSC2Unicode!A:B,2)</f>
        <v>13200</v>
      </c>
    </row>
    <row r="798" spans="1:3" x14ac:dyDescent="0.2">
      <c r="A798" s="1" t="s">
        <v>793</v>
      </c>
      <c r="B798" s="1" t="s">
        <v>794</v>
      </c>
      <c r="C798" s="3" t="str">
        <f>VLOOKUP(A798,GSC2Unicode!A:B,2)</f>
        <v>13200</v>
      </c>
    </row>
    <row r="799" spans="1:3" x14ac:dyDescent="0.2">
      <c r="A799" s="1" t="s">
        <v>797</v>
      </c>
      <c r="B799" s="1" t="s">
        <v>1841</v>
      </c>
      <c r="C799" s="3" t="str">
        <f>VLOOKUP(A799,GSC2Unicode!A:B,2)</f>
        <v>13203</v>
      </c>
    </row>
    <row r="800" spans="1:3" x14ac:dyDescent="0.2">
      <c r="A800" s="1" t="s">
        <v>798</v>
      </c>
      <c r="B800" s="1" t="s">
        <v>1842</v>
      </c>
      <c r="C800" s="3" t="str">
        <f>VLOOKUP(A800,GSC2Unicode!A:B,2)</f>
        <v>13204</v>
      </c>
    </row>
    <row r="801" spans="1:3" x14ac:dyDescent="0.2">
      <c r="A801" s="1" t="s">
        <v>798</v>
      </c>
      <c r="B801" s="1" t="s">
        <v>799</v>
      </c>
      <c r="C801" s="3" t="str">
        <f>VLOOKUP(A801,GSC2Unicode!A:B,2)</f>
        <v>13204</v>
      </c>
    </row>
    <row r="802" spans="1:3" x14ac:dyDescent="0.2">
      <c r="A802" s="1" t="s">
        <v>800</v>
      </c>
      <c r="B802" s="1" t="s">
        <v>1842</v>
      </c>
      <c r="C802" s="3" t="str">
        <f>VLOOKUP(A802,GSC2Unicode!A:B,2)</f>
        <v>13205</v>
      </c>
    </row>
    <row r="803" spans="1:3" x14ac:dyDescent="0.2">
      <c r="A803" s="1" t="s">
        <v>800</v>
      </c>
      <c r="B803" s="1" t="s">
        <v>799</v>
      </c>
      <c r="C803" s="3" t="str">
        <f>VLOOKUP(A803,GSC2Unicode!A:B,2)</f>
        <v>13205</v>
      </c>
    </row>
    <row r="804" spans="1:3" x14ac:dyDescent="0.2">
      <c r="A804" s="1" t="s">
        <v>801</v>
      </c>
      <c r="B804" s="1" t="s">
        <v>1842</v>
      </c>
      <c r="C804" s="3" t="str">
        <f>VLOOKUP(A804,GSC2Unicode!A:B,2)</f>
        <v>13206</v>
      </c>
    </row>
    <row r="805" spans="1:3" x14ac:dyDescent="0.2">
      <c r="A805" s="1" t="s">
        <v>801</v>
      </c>
      <c r="B805" s="1" t="s">
        <v>721</v>
      </c>
      <c r="C805" s="3" t="str">
        <f>VLOOKUP(A805,GSC2Unicode!A:B,2)</f>
        <v>13206</v>
      </c>
    </row>
    <row r="806" spans="1:3" x14ac:dyDescent="0.2">
      <c r="A806" s="1" t="s">
        <v>801</v>
      </c>
      <c r="B806" s="1" t="s">
        <v>799</v>
      </c>
      <c r="C806" s="3" t="str">
        <f>VLOOKUP(A806,GSC2Unicode!A:B,2)</f>
        <v>13206</v>
      </c>
    </row>
    <row r="807" spans="1:3" x14ac:dyDescent="0.2">
      <c r="A807" s="1" t="s">
        <v>802</v>
      </c>
      <c r="B807" s="1" t="s">
        <v>791</v>
      </c>
      <c r="C807" s="3" t="str">
        <f>VLOOKUP(A807,GSC2Unicode!A:B,2)</f>
        <v>13207</v>
      </c>
    </row>
    <row r="808" spans="1:3" x14ac:dyDescent="0.2">
      <c r="A808" s="1" t="s">
        <v>803</v>
      </c>
      <c r="B808" s="1" t="s">
        <v>1843</v>
      </c>
      <c r="C808" s="3" t="str">
        <f>VLOOKUP(A808,GSC2Unicode!A:B,2)</f>
        <v>13208</v>
      </c>
    </row>
    <row r="809" spans="1:3" x14ac:dyDescent="0.2">
      <c r="A809" s="1" t="s">
        <v>803</v>
      </c>
      <c r="B809" s="1" t="s">
        <v>804</v>
      </c>
      <c r="C809" s="3" t="str">
        <f>VLOOKUP(A809,GSC2Unicode!A:B,2)</f>
        <v>13208</v>
      </c>
    </row>
    <row r="810" spans="1:3" x14ac:dyDescent="0.2">
      <c r="A810" s="1" t="s">
        <v>803</v>
      </c>
      <c r="B810" s="1" t="s">
        <v>1844</v>
      </c>
      <c r="C810" s="3" t="str">
        <f>VLOOKUP(A810,GSC2Unicode!A:B,2)</f>
        <v>13208</v>
      </c>
    </row>
    <row r="811" spans="1:3" x14ac:dyDescent="0.2">
      <c r="A811" s="1" t="s">
        <v>805</v>
      </c>
      <c r="B811" s="1" t="s">
        <v>806</v>
      </c>
      <c r="C811" s="3" t="str">
        <f>VLOOKUP(A811,GSC2Unicode!A:B,2)</f>
        <v>13209</v>
      </c>
    </row>
    <row r="812" spans="1:3" x14ac:dyDescent="0.2">
      <c r="A812" s="1" t="s">
        <v>808</v>
      </c>
      <c r="B812" s="1" t="s">
        <v>809</v>
      </c>
      <c r="C812" s="3" t="str">
        <f>VLOOKUP(A812,GSC2Unicode!A:B,2)</f>
        <v>1320B</v>
      </c>
    </row>
    <row r="813" spans="1:3" x14ac:dyDescent="0.2">
      <c r="A813" s="1" t="s">
        <v>810</v>
      </c>
      <c r="B813" s="1" t="s">
        <v>811</v>
      </c>
      <c r="C813" s="3" t="str">
        <f>VLOOKUP(A813,GSC2Unicode!A:B,2)</f>
        <v>1320C</v>
      </c>
    </row>
    <row r="814" spans="1:3" x14ac:dyDescent="0.2">
      <c r="A814" s="1" t="s">
        <v>812</v>
      </c>
      <c r="B814" s="1" t="s">
        <v>813</v>
      </c>
      <c r="C814" s="3" t="str">
        <f>VLOOKUP(A814,GSC2Unicode!A:B,2)</f>
        <v>1320D</v>
      </c>
    </row>
    <row r="815" spans="1:3" x14ac:dyDescent="0.2">
      <c r="A815" s="1" t="s">
        <v>814</v>
      </c>
      <c r="B815" s="1" t="s">
        <v>815</v>
      </c>
      <c r="C815" s="3" t="str">
        <f>VLOOKUP(A815,GSC2Unicode!A:B,2)</f>
        <v>1320E</v>
      </c>
    </row>
    <row r="816" spans="1:3" x14ac:dyDescent="0.2">
      <c r="A816" s="1" t="s">
        <v>814</v>
      </c>
      <c r="B816" s="1" t="s">
        <v>1845</v>
      </c>
      <c r="C816" s="3" t="str">
        <f>VLOOKUP(A816,GSC2Unicode!A:B,2)</f>
        <v>1320E</v>
      </c>
    </row>
    <row r="817" spans="1:3" x14ac:dyDescent="0.2">
      <c r="A817" s="1" t="s">
        <v>816</v>
      </c>
      <c r="B817" s="1" t="s">
        <v>817</v>
      </c>
      <c r="C817" s="3" t="str">
        <f>VLOOKUP(A817,GSC2Unicode!A:B,2)</f>
        <v>1320F</v>
      </c>
    </row>
    <row r="818" spans="1:3" x14ac:dyDescent="0.2">
      <c r="A818" s="1" t="s">
        <v>818</v>
      </c>
      <c r="B818" s="1" t="s">
        <v>205</v>
      </c>
      <c r="C818" s="3" t="str">
        <f>VLOOKUP(A818,GSC2Unicode!A:B,2)</f>
        <v>13210</v>
      </c>
    </row>
    <row r="819" spans="1:3" x14ac:dyDescent="0.2">
      <c r="A819" s="1" t="s">
        <v>818</v>
      </c>
      <c r="B819" s="1" t="s">
        <v>1846</v>
      </c>
      <c r="C819" s="3" t="str">
        <f>VLOOKUP(A819,GSC2Unicode!A:B,2)</f>
        <v>13210</v>
      </c>
    </row>
    <row r="820" spans="1:3" x14ac:dyDescent="0.2">
      <c r="A820" s="1" t="s">
        <v>818</v>
      </c>
      <c r="B820" s="1" t="s">
        <v>1194</v>
      </c>
      <c r="C820" s="3" t="str">
        <f>VLOOKUP(A820,GSC2Unicode!A:B,2)</f>
        <v>13210</v>
      </c>
    </row>
    <row r="821" spans="1:3" x14ac:dyDescent="0.2">
      <c r="A821" s="1" t="s">
        <v>818</v>
      </c>
      <c r="B821" s="1" t="s">
        <v>1847</v>
      </c>
      <c r="C821" s="3" t="str">
        <f>VLOOKUP(A821,GSC2Unicode!A:B,2)</f>
        <v>13210</v>
      </c>
    </row>
    <row r="822" spans="1:3" x14ac:dyDescent="0.2">
      <c r="A822" s="1" t="s">
        <v>819</v>
      </c>
      <c r="B822" s="1" t="s">
        <v>1848</v>
      </c>
      <c r="C822" s="3" t="str">
        <f>VLOOKUP(A822,GSC2Unicode!A:B,2)</f>
        <v>13211</v>
      </c>
    </row>
    <row r="823" spans="1:3" x14ac:dyDescent="0.2">
      <c r="A823" s="1" t="s">
        <v>819</v>
      </c>
      <c r="B823" s="1" t="s">
        <v>1849</v>
      </c>
      <c r="C823" s="3" t="str">
        <f>VLOOKUP(A823,GSC2Unicode!A:B,2)</f>
        <v>13211</v>
      </c>
    </row>
    <row r="824" spans="1:3" x14ac:dyDescent="0.2">
      <c r="A824" s="1" t="s">
        <v>820</v>
      </c>
      <c r="B824" s="1" t="s">
        <v>1850</v>
      </c>
      <c r="C824" s="3" t="str">
        <f>VLOOKUP(A824,GSC2Unicode!A:B,2)</f>
        <v>13212</v>
      </c>
    </row>
    <row r="825" spans="1:3" x14ac:dyDescent="0.2">
      <c r="A825" s="1" t="s">
        <v>820</v>
      </c>
      <c r="B825" s="1" t="s">
        <v>1082</v>
      </c>
      <c r="C825" s="3" t="str">
        <f>VLOOKUP(A825,GSC2Unicode!A:B,2)</f>
        <v>13212</v>
      </c>
    </row>
    <row r="826" spans="1:3" x14ac:dyDescent="0.2">
      <c r="A826" s="1" t="s">
        <v>820</v>
      </c>
      <c r="B826" s="1" t="s">
        <v>1851</v>
      </c>
      <c r="C826" s="3" t="str">
        <f>VLOOKUP(A826,GSC2Unicode!A:B,2)</f>
        <v>13212</v>
      </c>
    </row>
    <row r="827" spans="1:3" x14ac:dyDescent="0.2">
      <c r="A827" s="1" t="s">
        <v>821</v>
      </c>
      <c r="B827" s="1">
        <v>3</v>
      </c>
      <c r="C827" s="3" t="str">
        <f>VLOOKUP(A827,GSC2Unicode!A:B,2)</f>
        <v>13213</v>
      </c>
    </row>
    <row r="828" spans="1:3" x14ac:dyDescent="0.2">
      <c r="A828" s="1" t="s">
        <v>821</v>
      </c>
      <c r="B828" s="1" t="s">
        <v>1850</v>
      </c>
      <c r="C828" s="3" t="str">
        <f>VLOOKUP(A828,GSC2Unicode!A:B,2)</f>
        <v>13213</v>
      </c>
    </row>
    <row r="829" spans="1:3" x14ac:dyDescent="0.2">
      <c r="A829" s="1" t="s">
        <v>821</v>
      </c>
      <c r="B829" s="1" t="s">
        <v>1082</v>
      </c>
      <c r="C829" s="3" t="str">
        <f>VLOOKUP(A829,GSC2Unicode!A:B,2)</f>
        <v>13213</v>
      </c>
    </row>
    <row r="830" spans="1:3" x14ac:dyDescent="0.2">
      <c r="A830" s="1" t="s">
        <v>821</v>
      </c>
      <c r="B830" s="1" t="s">
        <v>1851</v>
      </c>
      <c r="C830" s="3" t="str">
        <f>VLOOKUP(A830,GSC2Unicode!A:B,2)</f>
        <v>13213</v>
      </c>
    </row>
    <row r="831" spans="1:3" x14ac:dyDescent="0.2">
      <c r="A831" s="1" t="s">
        <v>822</v>
      </c>
      <c r="B831" s="1" t="s">
        <v>1244</v>
      </c>
      <c r="C831" s="3" t="str">
        <f>VLOOKUP(A831,GSC2Unicode!A:B,2)</f>
        <v>13214</v>
      </c>
    </row>
    <row r="832" spans="1:3" x14ac:dyDescent="0.2">
      <c r="A832" s="1" t="s">
        <v>822</v>
      </c>
      <c r="B832" s="1" t="s">
        <v>1258</v>
      </c>
      <c r="C832" s="3" t="str">
        <f>VLOOKUP(A832,GSC2Unicode!A:B,2)</f>
        <v>13214</v>
      </c>
    </row>
    <row r="833" spans="1:3" x14ac:dyDescent="0.2">
      <c r="A833" s="1" t="s">
        <v>824</v>
      </c>
      <c r="B833" s="1" t="s">
        <v>825</v>
      </c>
      <c r="C833" s="3" t="str">
        <f>VLOOKUP(A833,GSC2Unicode!A:B,2)</f>
        <v>13216</v>
      </c>
    </row>
    <row r="834" spans="1:3" x14ac:dyDescent="0.2">
      <c r="A834" s="1" t="s">
        <v>824</v>
      </c>
      <c r="B834" s="1" t="s">
        <v>1852</v>
      </c>
      <c r="C834" s="3" t="str">
        <f>VLOOKUP(A834,GSC2Unicode!A:B,2)</f>
        <v>13216</v>
      </c>
    </row>
    <row r="835" spans="1:3" x14ac:dyDescent="0.2">
      <c r="A835" s="1" t="s">
        <v>826</v>
      </c>
      <c r="B835" s="1" t="s">
        <v>827</v>
      </c>
      <c r="C835" s="3" t="str">
        <f>VLOOKUP(A835,GSC2Unicode!A:B,2)</f>
        <v>13217</v>
      </c>
    </row>
    <row r="836" spans="1:3" x14ac:dyDescent="0.2">
      <c r="A836" s="1" t="s">
        <v>828</v>
      </c>
      <c r="B836" s="1" t="s">
        <v>1424</v>
      </c>
      <c r="C836" s="3" t="str">
        <f>VLOOKUP(A836,GSC2Unicode!A:B,2)</f>
        <v>13218</v>
      </c>
    </row>
    <row r="837" spans="1:3" x14ac:dyDescent="0.2">
      <c r="A837" s="1" t="s">
        <v>828</v>
      </c>
      <c r="B837" s="1" t="s">
        <v>1226</v>
      </c>
      <c r="C837" s="3" t="str">
        <f>VLOOKUP(A837,GSC2Unicode!A:B,2)</f>
        <v>13218</v>
      </c>
    </row>
    <row r="838" spans="1:3" x14ac:dyDescent="0.2">
      <c r="A838" s="1" t="s">
        <v>829</v>
      </c>
      <c r="B838" s="1" t="s">
        <v>830</v>
      </c>
      <c r="C838" s="3" t="str">
        <f>VLOOKUP(A838,GSC2Unicode!A:B,2)</f>
        <v>13219</v>
      </c>
    </row>
    <row r="839" spans="1:3" x14ac:dyDescent="0.2">
      <c r="A839" s="1" t="s">
        <v>829</v>
      </c>
      <c r="B839" s="1" t="s">
        <v>1196</v>
      </c>
      <c r="C839" s="3" t="str">
        <f>VLOOKUP(A839,GSC2Unicode!A:B,2)</f>
        <v>13219</v>
      </c>
    </row>
    <row r="840" spans="1:3" x14ac:dyDescent="0.2">
      <c r="A840" s="1" t="s">
        <v>832</v>
      </c>
      <c r="B840" s="1" t="s">
        <v>830</v>
      </c>
      <c r="C840" s="3" t="str">
        <f>VLOOKUP(A840,GSC2Unicode!A:B,2)</f>
        <v>1321B</v>
      </c>
    </row>
    <row r="841" spans="1:3" x14ac:dyDescent="0.2">
      <c r="A841" s="1" t="s">
        <v>832</v>
      </c>
      <c r="B841" s="1" t="s">
        <v>1196</v>
      </c>
      <c r="C841" s="3" t="str">
        <f>VLOOKUP(A841,GSC2Unicode!A:B,2)</f>
        <v>1321B</v>
      </c>
    </row>
    <row r="842" spans="1:3" x14ac:dyDescent="0.2">
      <c r="A842" s="1" t="s">
        <v>833</v>
      </c>
      <c r="B842" s="1" t="s">
        <v>830</v>
      </c>
      <c r="C842" s="3" t="str">
        <f>VLOOKUP(A842,GSC2Unicode!A:B,2)</f>
        <v>1321C</v>
      </c>
    </row>
    <row r="843" spans="1:3" x14ac:dyDescent="0.2">
      <c r="A843" s="1" t="s">
        <v>833</v>
      </c>
      <c r="B843" s="1" t="s">
        <v>1196</v>
      </c>
      <c r="C843" s="3" t="str">
        <f>VLOOKUP(A843,GSC2Unicode!A:B,2)</f>
        <v>1321C</v>
      </c>
    </row>
    <row r="844" spans="1:3" x14ac:dyDescent="0.2">
      <c r="A844" s="1" t="s">
        <v>834</v>
      </c>
      <c r="B844" s="1" t="s">
        <v>835</v>
      </c>
      <c r="C844" s="3" t="str">
        <f>VLOOKUP(A844,GSC2Unicode!A:B,2)</f>
        <v>1321D</v>
      </c>
    </row>
    <row r="845" spans="1:3" x14ac:dyDescent="0.2">
      <c r="A845" s="1" t="s">
        <v>836</v>
      </c>
      <c r="B845" s="1" t="s">
        <v>1244</v>
      </c>
      <c r="C845" s="3" t="str">
        <f>VLOOKUP(A845,GSC2Unicode!A:B,2)</f>
        <v>1321E</v>
      </c>
    </row>
    <row r="846" spans="1:3" x14ac:dyDescent="0.2">
      <c r="A846" s="1" t="s">
        <v>836</v>
      </c>
      <c r="B846" s="1" t="s">
        <v>1279</v>
      </c>
      <c r="C846" s="3" t="str">
        <f>VLOOKUP(A846,GSC2Unicode!A:B,2)</f>
        <v>1321E</v>
      </c>
    </row>
    <row r="847" spans="1:3" x14ac:dyDescent="0.2">
      <c r="A847" s="1" t="s">
        <v>836</v>
      </c>
      <c r="B847" s="1" t="s">
        <v>838</v>
      </c>
      <c r="C847" s="3" t="str">
        <f>VLOOKUP(A847,GSC2Unicode!A:B,2)</f>
        <v>1321E</v>
      </c>
    </row>
    <row r="848" spans="1:3" x14ac:dyDescent="0.2">
      <c r="A848" s="1" t="s">
        <v>836</v>
      </c>
      <c r="B848" s="1" t="s">
        <v>768</v>
      </c>
      <c r="C848" s="3" t="str">
        <f>VLOOKUP(A848,GSC2Unicode!A:B,2)</f>
        <v>1321E</v>
      </c>
    </row>
    <row r="849" spans="1:3" x14ac:dyDescent="0.2">
      <c r="A849" s="1" t="s">
        <v>837</v>
      </c>
      <c r="B849" s="1" t="s">
        <v>1279</v>
      </c>
      <c r="C849" s="3" t="str">
        <f>VLOOKUP(A849,GSC2Unicode!A:B,2)</f>
        <v>1321F</v>
      </c>
    </row>
    <row r="850" spans="1:3" x14ac:dyDescent="0.2">
      <c r="A850" s="1" t="s">
        <v>1640</v>
      </c>
      <c r="B850" s="1" t="s">
        <v>782</v>
      </c>
      <c r="C850" s="3" t="str">
        <f>VLOOKUP(A850,GSC2Unicode!A:B,2)</f>
        <v>1321F</v>
      </c>
    </row>
    <row r="851" spans="1:3" x14ac:dyDescent="0.2">
      <c r="A851" s="1" t="s">
        <v>1641</v>
      </c>
      <c r="B851" s="1" t="s">
        <v>1311</v>
      </c>
      <c r="C851" s="3" t="str">
        <f>VLOOKUP(A851,GSC2Unicode!A:B,2)</f>
        <v>1321F</v>
      </c>
    </row>
    <row r="852" spans="1:3" x14ac:dyDescent="0.2">
      <c r="A852" s="1" t="s">
        <v>887</v>
      </c>
      <c r="B852" s="1" t="s">
        <v>1005</v>
      </c>
      <c r="C852" s="3" t="str">
        <f>VLOOKUP(A852,GSC2Unicode!A:B,2)</f>
        <v>13250</v>
      </c>
    </row>
    <row r="853" spans="1:3" x14ac:dyDescent="0.2">
      <c r="A853" s="1" t="s">
        <v>887</v>
      </c>
      <c r="B853" s="1" t="s">
        <v>888</v>
      </c>
      <c r="C853" s="3" t="str">
        <f>VLOOKUP(A853,GSC2Unicode!A:B,2)</f>
        <v>13250</v>
      </c>
    </row>
    <row r="854" spans="1:3" x14ac:dyDescent="0.2">
      <c r="A854" s="1" t="s">
        <v>890</v>
      </c>
      <c r="B854" s="1" t="s">
        <v>1853</v>
      </c>
      <c r="C854" s="3" t="str">
        <f>VLOOKUP(A854,GSC2Unicode!A:B,2)</f>
        <v>13252</v>
      </c>
    </row>
    <row r="855" spans="1:3" x14ac:dyDescent="0.2">
      <c r="A855" s="1" t="s">
        <v>891</v>
      </c>
      <c r="B855" s="1" t="s">
        <v>1854</v>
      </c>
      <c r="C855" s="3" t="str">
        <f>VLOOKUP(A855,GSC2Unicode!A:B,2)</f>
        <v>13253</v>
      </c>
    </row>
    <row r="856" spans="1:3" x14ac:dyDescent="0.2">
      <c r="A856" s="1" t="s">
        <v>892</v>
      </c>
      <c r="B856" s="1" t="s">
        <v>893</v>
      </c>
      <c r="C856" s="3" t="str">
        <f>VLOOKUP(A856,GSC2Unicode!A:B,2)</f>
        <v>1328C</v>
      </c>
    </row>
    <row r="857" spans="1:3" x14ac:dyDescent="0.2">
      <c r="A857" s="1" t="s">
        <v>894</v>
      </c>
      <c r="B857" s="1" t="s">
        <v>1226</v>
      </c>
      <c r="C857" s="3" t="str">
        <f>VLOOKUP(A857,GSC2Unicode!A:B,2)</f>
        <v>13296</v>
      </c>
    </row>
    <row r="858" spans="1:3" x14ac:dyDescent="0.2">
      <c r="A858" s="1" t="s">
        <v>894</v>
      </c>
      <c r="B858" s="1" t="s">
        <v>1855</v>
      </c>
      <c r="C858" s="3" t="str">
        <f>VLOOKUP(A858,GSC2Unicode!A:B,2)</f>
        <v>13296</v>
      </c>
    </row>
    <row r="859" spans="1:3" x14ac:dyDescent="0.2">
      <c r="A859" s="1" t="s">
        <v>894</v>
      </c>
      <c r="B859" s="1" t="s">
        <v>1216</v>
      </c>
      <c r="C859" s="3" t="str">
        <f>VLOOKUP(A859,GSC2Unicode!A:B,2)</f>
        <v>13296</v>
      </c>
    </row>
    <row r="860" spans="1:3" x14ac:dyDescent="0.2">
      <c r="A860" s="1" t="s">
        <v>896</v>
      </c>
      <c r="B860" s="1" t="s">
        <v>1856</v>
      </c>
      <c r="C860" s="3" t="str">
        <f>VLOOKUP(A860,GSC2Unicode!A:B,2)</f>
        <v>1329A</v>
      </c>
    </row>
    <row r="861" spans="1:3" x14ac:dyDescent="0.2">
      <c r="A861" s="1" t="s">
        <v>896</v>
      </c>
      <c r="B861" s="1" t="s">
        <v>897</v>
      </c>
      <c r="C861" s="3" t="str">
        <f>VLOOKUP(A861,GSC2Unicode!A:B,2)</f>
        <v>1329A</v>
      </c>
    </row>
    <row r="862" spans="1:3" x14ac:dyDescent="0.2">
      <c r="A862" s="1" t="s">
        <v>904</v>
      </c>
      <c r="B862" s="1" t="s">
        <v>897</v>
      </c>
      <c r="C862" s="3" t="str">
        <f>VLOOKUP(A862,GSC2Unicode!A:B,2)</f>
        <v>1329A</v>
      </c>
    </row>
    <row r="863" spans="1:3" x14ac:dyDescent="0.2">
      <c r="A863" s="1" t="s">
        <v>905</v>
      </c>
      <c r="B863" s="1" t="s">
        <v>1857</v>
      </c>
      <c r="C863" s="3" t="str">
        <f>VLOOKUP(A863,GSC2Unicode!A:B,2)</f>
        <v>1329A</v>
      </c>
    </row>
    <row r="864" spans="1:3" x14ac:dyDescent="0.2">
      <c r="A864" s="1" t="s">
        <v>906</v>
      </c>
      <c r="B864" s="1" t="s">
        <v>1665</v>
      </c>
      <c r="C864" s="3" t="str">
        <f>VLOOKUP(A864,GSC2Unicode!A:B,2)</f>
        <v>1329A</v>
      </c>
    </row>
    <row r="865" spans="1:3" x14ac:dyDescent="0.2">
      <c r="A865" s="1" t="s">
        <v>907</v>
      </c>
      <c r="B865" s="1" t="s">
        <v>1659</v>
      </c>
      <c r="C865" s="3" t="str">
        <f>VLOOKUP(A865,GSC2Unicode!A:B,2)</f>
        <v>13250</v>
      </c>
    </row>
    <row r="866" spans="1:3" x14ac:dyDescent="0.2">
      <c r="A866" s="1" t="s">
        <v>911</v>
      </c>
      <c r="B866" s="1" t="s">
        <v>912</v>
      </c>
      <c r="C866" s="3" t="str">
        <f>VLOOKUP(A866,GSC2Unicode!A:B,2)</f>
        <v>13250</v>
      </c>
    </row>
    <row r="867" spans="1:3" x14ac:dyDescent="0.2">
      <c r="A867" s="1" t="s">
        <v>913</v>
      </c>
      <c r="B867" s="1" t="s">
        <v>912</v>
      </c>
      <c r="C867" s="3" t="str">
        <f>VLOOKUP(A867,GSC2Unicode!A:B,2)</f>
        <v>13250</v>
      </c>
    </row>
    <row r="868" spans="1:3" x14ac:dyDescent="0.2">
      <c r="A868" s="1" t="s">
        <v>914</v>
      </c>
      <c r="B868" s="1" t="s">
        <v>1858</v>
      </c>
      <c r="C868" s="3" t="str">
        <f>VLOOKUP(A868,GSC2Unicode!A:B,2)</f>
        <v>13250</v>
      </c>
    </row>
    <row r="869" spans="1:3" x14ac:dyDescent="0.2">
      <c r="A869" s="1" t="s">
        <v>915</v>
      </c>
      <c r="B869" s="1" t="s">
        <v>1858</v>
      </c>
      <c r="C869" s="3" t="str">
        <f>VLOOKUP(A869,GSC2Unicode!A:B,2)</f>
        <v>13250</v>
      </c>
    </row>
    <row r="870" spans="1:3" x14ac:dyDescent="0.2">
      <c r="A870" s="1" t="s">
        <v>916</v>
      </c>
      <c r="B870" s="1" t="s">
        <v>917</v>
      </c>
      <c r="C870" s="3" t="str">
        <f>VLOOKUP(A870,GSC2Unicode!A:B,2)</f>
        <v>13250</v>
      </c>
    </row>
    <row r="871" spans="1:3" x14ac:dyDescent="0.2">
      <c r="A871" s="1" t="s">
        <v>918</v>
      </c>
      <c r="B871" s="1" t="s">
        <v>791</v>
      </c>
      <c r="C871" s="3" t="str">
        <f>VLOOKUP(A871,GSC2Unicode!A:B,2)</f>
        <v>13250</v>
      </c>
    </row>
    <row r="872" spans="1:3" x14ac:dyDescent="0.2">
      <c r="A872" s="1" t="s">
        <v>918</v>
      </c>
      <c r="B872" s="1" t="s">
        <v>1859</v>
      </c>
      <c r="C872" s="3" t="str">
        <f>VLOOKUP(A872,GSC2Unicode!A:B,2)</f>
        <v>13250</v>
      </c>
    </row>
    <row r="873" spans="1:3" x14ac:dyDescent="0.2">
      <c r="A873" s="1" t="s">
        <v>919</v>
      </c>
      <c r="B873" s="1" t="s">
        <v>791</v>
      </c>
      <c r="C873" s="3" t="str">
        <f>VLOOKUP(A873,GSC2Unicode!A:B,2)</f>
        <v>13250</v>
      </c>
    </row>
    <row r="874" spans="1:3" x14ac:dyDescent="0.2">
      <c r="A874" s="1" t="s">
        <v>919</v>
      </c>
      <c r="B874" s="1" t="s">
        <v>1859</v>
      </c>
      <c r="C874" s="3" t="str">
        <f>VLOOKUP(A874,GSC2Unicode!A:B,2)</f>
        <v>13250</v>
      </c>
    </row>
    <row r="875" spans="1:3" x14ac:dyDescent="0.2">
      <c r="A875" s="1" t="s">
        <v>920</v>
      </c>
      <c r="B875" s="1" t="s">
        <v>921</v>
      </c>
      <c r="C875" s="3" t="str">
        <f>VLOOKUP(A875,GSC2Unicode!A:B,2)</f>
        <v>13250</v>
      </c>
    </row>
    <row r="876" spans="1:3" x14ac:dyDescent="0.2">
      <c r="A876" s="1" t="s">
        <v>922</v>
      </c>
      <c r="B876" s="1" t="s">
        <v>1860</v>
      </c>
      <c r="C876" s="3" t="str">
        <f>VLOOKUP(A876,GSC2Unicode!A:B,2)</f>
        <v>13250</v>
      </c>
    </row>
    <row r="877" spans="1:3" x14ac:dyDescent="0.2">
      <c r="A877" s="1" t="s">
        <v>922</v>
      </c>
      <c r="B877" s="1" t="s">
        <v>1861</v>
      </c>
      <c r="C877" s="3" t="str">
        <f>VLOOKUP(A877,GSC2Unicode!A:B,2)</f>
        <v>13250</v>
      </c>
    </row>
    <row r="878" spans="1:3" x14ac:dyDescent="0.2">
      <c r="A878" s="1" t="s">
        <v>924</v>
      </c>
      <c r="B878" s="1" t="s">
        <v>1860</v>
      </c>
      <c r="C878" s="3" t="str">
        <f>VLOOKUP(A878,GSC2Unicode!A:B,2)</f>
        <v>13252</v>
      </c>
    </row>
    <row r="879" spans="1:3" x14ac:dyDescent="0.2">
      <c r="A879" s="1" t="s">
        <v>924</v>
      </c>
      <c r="B879" s="1" t="s">
        <v>1862</v>
      </c>
      <c r="C879" s="3" t="str">
        <f>VLOOKUP(A879,GSC2Unicode!A:B,2)</f>
        <v>13252</v>
      </c>
    </row>
    <row r="880" spans="1:3" x14ac:dyDescent="0.2">
      <c r="A880" s="1" t="s">
        <v>926</v>
      </c>
      <c r="B880" s="1" t="s">
        <v>1863</v>
      </c>
      <c r="C880" s="3" t="str">
        <f>VLOOKUP(A880,GSC2Unicode!A:B,2)</f>
        <v>13252</v>
      </c>
    </row>
    <row r="881" spans="1:3" x14ac:dyDescent="0.2">
      <c r="A881" s="1" t="s">
        <v>926</v>
      </c>
      <c r="B881" s="1" t="s">
        <v>928</v>
      </c>
      <c r="C881" s="3" t="str">
        <f>VLOOKUP(A881,GSC2Unicode!A:B,2)</f>
        <v>13252</v>
      </c>
    </row>
    <row r="882" spans="1:3" x14ac:dyDescent="0.2">
      <c r="A882" s="1" t="s">
        <v>927</v>
      </c>
      <c r="B882" s="1" t="s">
        <v>1864</v>
      </c>
      <c r="C882" s="3" t="str">
        <f>VLOOKUP(A882,GSC2Unicode!A:B,2)</f>
        <v>13252</v>
      </c>
    </row>
    <row r="883" spans="1:3" x14ac:dyDescent="0.2">
      <c r="A883" s="1" t="s">
        <v>927</v>
      </c>
      <c r="B883" s="1" t="s">
        <v>1863</v>
      </c>
      <c r="C883" s="3" t="str">
        <f>VLOOKUP(A883,GSC2Unicode!A:B,2)</f>
        <v>13252</v>
      </c>
    </row>
    <row r="884" spans="1:3" x14ac:dyDescent="0.2">
      <c r="A884" s="1" t="s">
        <v>927</v>
      </c>
      <c r="B884" s="1" t="s">
        <v>928</v>
      </c>
      <c r="C884" s="3" t="str">
        <f>VLOOKUP(A884,GSC2Unicode!A:B,2)</f>
        <v>13252</v>
      </c>
    </row>
    <row r="885" spans="1:3" x14ac:dyDescent="0.2">
      <c r="A885" s="1" t="s">
        <v>929</v>
      </c>
      <c r="B885" s="1" t="s">
        <v>1865</v>
      </c>
      <c r="C885" s="3" t="str">
        <f>VLOOKUP(A885,GSC2Unicode!A:B,2)</f>
        <v>13252</v>
      </c>
    </row>
    <row r="886" spans="1:3" x14ac:dyDescent="0.2">
      <c r="A886" s="1" t="s">
        <v>930</v>
      </c>
      <c r="B886" s="1" t="s">
        <v>1226</v>
      </c>
      <c r="C886" s="3" t="str">
        <f>VLOOKUP(A886,GSC2Unicode!A:B,2)</f>
        <v>13252</v>
      </c>
    </row>
    <row r="887" spans="1:3" x14ac:dyDescent="0.2">
      <c r="A887" s="1" t="s">
        <v>932</v>
      </c>
      <c r="B887" s="1" t="s">
        <v>933</v>
      </c>
      <c r="C887" s="3" t="str">
        <f>VLOOKUP(A887,GSC2Unicode!A:B,2)</f>
        <v>13252</v>
      </c>
    </row>
    <row r="888" spans="1:3" x14ac:dyDescent="0.2">
      <c r="A888" s="1" t="s">
        <v>935</v>
      </c>
      <c r="B888" s="1" t="s">
        <v>1822</v>
      </c>
      <c r="C888" s="3" t="str">
        <f>VLOOKUP(A888,GSC2Unicode!A:B,2)</f>
        <v>13252</v>
      </c>
    </row>
    <row r="889" spans="1:3" x14ac:dyDescent="0.2">
      <c r="A889" s="1" t="s">
        <v>935</v>
      </c>
      <c r="B889" s="1" t="s">
        <v>1357</v>
      </c>
      <c r="C889" s="3" t="str">
        <f>VLOOKUP(A889,GSC2Unicode!A:B,2)</f>
        <v>13252</v>
      </c>
    </row>
    <row r="890" spans="1:3" x14ac:dyDescent="0.2">
      <c r="A890" s="1" t="s">
        <v>936</v>
      </c>
      <c r="B890" s="1" t="s">
        <v>697</v>
      </c>
      <c r="C890" s="3" t="str">
        <f>VLOOKUP(A890,GSC2Unicode!A:B,2)</f>
        <v>13252</v>
      </c>
    </row>
    <row r="891" spans="1:3" x14ac:dyDescent="0.2">
      <c r="A891" s="1" t="s">
        <v>937</v>
      </c>
      <c r="B891" s="1" t="s">
        <v>938</v>
      </c>
      <c r="C891" s="3" t="str">
        <f>VLOOKUP(A891,GSC2Unicode!A:B,2)</f>
        <v>13252</v>
      </c>
    </row>
    <row r="892" spans="1:3" x14ac:dyDescent="0.2">
      <c r="A892" s="1" t="s">
        <v>939</v>
      </c>
      <c r="B892" s="1" t="s">
        <v>278</v>
      </c>
      <c r="C892" s="3" t="str">
        <f>VLOOKUP(A892,GSC2Unicode!A:B,2)</f>
        <v>13252</v>
      </c>
    </row>
    <row r="893" spans="1:3" x14ac:dyDescent="0.2">
      <c r="A893" s="1" t="s">
        <v>939</v>
      </c>
      <c r="B893" s="1" t="s">
        <v>940</v>
      </c>
      <c r="C893" s="3" t="str">
        <f>VLOOKUP(A893,GSC2Unicode!A:B,2)</f>
        <v>13252</v>
      </c>
    </row>
    <row r="894" spans="1:3" x14ac:dyDescent="0.2">
      <c r="A894" s="1" t="s">
        <v>939</v>
      </c>
      <c r="B894" s="1" t="s">
        <v>940</v>
      </c>
      <c r="C894" s="3" t="str">
        <f>VLOOKUP(A894,GSC2Unicode!A:B,2)</f>
        <v>13252</v>
      </c>
    </row>
    <row r="895" spans="1:3" x14ac:dyDescent="0.2">
      <c r="A895" s="1" t="s">
        <v>942</v>
      </c>
      <c r="B895" s="1" t="s">
        <v>1866</v>
      </c>
      <c r="C895" s="3" t="str">
        <f>VLOOKUP(A895,GSC2Unicode!A:B,2)</f>
        <v>13253</v>
      </c>
    </row>
    <row r="896" spans="1:3" x14ac:dyDescent="0.2">
      <c r="A896" s="1" t="s">
        <v>942</v>
      </c>
      <c r="B896" s="1" t="s">
        <v>943</v>
      </c>
      <c r="C896" s="3" t="str">
        <f>VLOOKUP(A896,GSC2Unicode!A:B,2)</f>
        <v>13253</v>
      </c>
    </row>
    <row r="897" spans="1:3" x14ac:dyDescent="0.2">
      <c r="A897" s="1" t="s">
        <v>945</v>
      </c>
      <c r="B897" s="1" t="s">
        <v>940</v>
      </c>
      <c r="C897" s="3" t="str">
        <f>VLOOKUP(A897,GSC2Unicode!A:B,2)</f>
        <v>1327F</v>
      </c>
    </row>
    <row r="898" spans="1:3" x14ac:dyDescent="0.2">
      <c r="A898" s="1" t="s">
        <v>945</v>
      </c>
      <c r="B898" s="1" t="s">
        <v>409</v>
      </c>
      <c r="C898" s="3" t="str">
        <f>VLOOKUP(A898,GSC2Unicode!A:B,2)</f>
        <v>1327F</v>
      </c>
    </row>
    <row r="899" spans="1:3" x14ac:dyDescent="0.2">
      <c r="A899" s="1" t="s">
        <v>946</v>
      </c>
      <c r="B899" s="1" t="s">
        <v>787</v>
      </c>
      <c r="C899" s="3" t="str">
        <f>VLOOKUP(A899,GSC2Unicode!A:B,2)</f>
        <v>13280</v>
      </c>
    </row>
    <row r="900" spans="1:3" x14ac:dyDescent="0.2">
      <c r="A900" s="1" t="s">
        <v>947</v>
      </c>
      <c r="B900" s="1" t="s">
        <v>1867</v>
      </c>
      <c r="C900" s="3" t="str">
        <f>VLOOKUP(A900,GSC2Unicode!A:B,2)</f>
        <v>13281</v>
      </c>
    </row>
    <row r="901" spans="1:3" x14ac:dyDescent="0.2">
      <c r="A901" s="1" t="s">
        <v>949</v>
      </c>
      <c r="B901" s="1" t="s">
        <v>1115</v>
      </c>
      <c r="C901" s="3" t="str">
        <f>VLOOKUP(A901,GSC2Unicode!A:B,2)</f>
        <v>13283</v>
      </c>
    </row>
    <row r="902" spans="1:3" x14ac:dyDescent="0.2">
      <c r="A902" s="1" t="s">
        <v>949</v>
      </c>
      <c r="B902" s="1" t="s">
        <v>950</v>
      </c>
      <c r="C902" s="3" t="str">
        <f>VLOOKUP(A902,GSC2Unicode!A:B,2)</f>
        <v>13283</v>
      </c>
    </row>
    <row r="903" spans="1:3" x14ac:dyDescent="0.2">
      <c r="A903" s="1" t="s">
        <v>951</v>
      </c>
      <c r="B903" s="1" t="s">
        <v>1807</v>
      </c>
      <c r="C903" s="3" t="str">
        <f>VLOOKUP(A903,GSC2Unicode!A:B,2)</f>
        <v>13284</v>
      </c>
    </row>
    <row r="904" spans="1:3" x14ac:dyDescent="0.2">
      <c r="A904" s="1" t="s">
        <v>951</v>
      </c>
      <c r="B904" s="1" t="s">
        <v>756</v>
      </c>
      <c r="C904" s="3" t="str">
        <f>VLOOKUP(A904,GSC2Unicode!A:B,2)</f>
        <v>13284</v>
      </c>
    </row>
    <row r="905" spans="1:3" x14ac:dyDescent="0.2">
      <c r="A905" s="1" t="s">
        <v>951</v>
      </c>
      <c r="B905" s="1" t="s">
        <v>1868</v>
      </c>
      <c r="C905" s="3" t="str">
        <f>VLOOKUP(A905,GSC2Unicode!A:B,2)</f>
        <v>13284</v>
      </c>
    </row>
    <row r="906" spans="1:3" x14ac:dyDescent="0.2">
      <c r="A906" s="1" t="s">
        <v>951</v>
      </c>
      <c r="B906" s="1" t="s">
        <v>952</v>
      </c>
      <c r="C906" s="3" t="str">
        <f>VLOOKUP(A906,GSC2Unicode!A:B,2)</f>
        <v>13284</v>
      </c>
    </row>
    <row r="907" spans="1:3" x14ac:dyDescent="0.2">
      <c r="A907" s="1" t="s">
        <v>953</v>
      </c>
      <c r="B907" s="1" t="s">
        <v>954</v>
      </c>
      <c r="C907" s="3" t="str">
        <f>VLOOKUP(A907,GSC2Unicode!A:B,2)</f>
        <v>13285</v>
      </c>
    </row>
    <row r="908" spans="1:3" x14ac:dyDescent="0.2">
      <c r="A908" s="1" t="s">
        <v>959</v>
      </c>
      <c r="B908" s="1" t="s">
        <v>1869</v>
      </c>
      <c r="C908" s="3" t="str">
        <f>VLOOKUP(A908,GSC2Unicode!A:B,2)</f>
        <v>1328A</v>
      </c>
    </row>
    <row r="909" spans="1:3" x14ac:dyDescent="0.2">
      <c r="A909" s="1" t="s">
        <v>959</v>
      </c>
      <c r="B909" s="1" t="s">
        <v>1870</v>
      </c>
      <c r="C909" s="3" t="str">
        <f>VLOOKUP(A909,GSC2Unicode!A:B,2)</f>
        <v>1328A</v>
      </c>
    </row>
    <row r="910" spans="1:3" x14ac:dyDescent="0.2">
      <c r="A910" s="1" t="s">
        <v>959</v>
      </c>
      <c r="B910" s="1" t="s">
        <v>1871</v>
      </c>
      <c r="C910" s="3" t="str">
        <f>VLOOKUP(A910,GSC2Unicode!A:B,2)</f>
        <v>1328A</v>
      </c>
    </row>
    <row r="911" spans="1:3" x14ac:dyDescent="0.2">
      <c r="A911" s="1" t="s">
        <v>960</v>
      </c>
      <c r="B911" s="1" t="s">
        <v>1872</v>
      </c>
      <c r="C911" s="3" t="str">
        <f>VLOOKUP(A911,GSC2Unicode!A:B,2)</f>
        <v>1328B</v>
      </c>
    </row>
    <row r="912" spans="1:3" x14ac:dyDescent="0.2">
      <c r="A912" s="1" t="s">
        <v>960</v>
      </c>
      <c r="B912" s="1" t="s">
        <v>1873</v>
      </c>
      <c r="C912" s="3" t="str">
        <f>VLOOKUP(A912,GSC2Unicode!A:B,2)</f>
        <v>1328B</v>
      </c>
    </row>
    <row r="913" spans="1:3" x14ac:dyDescent="0.2">
      <c r="A913" s="1" t="s">
        <v>960</v>
      </c>
      <c r="B913" s="1" t="s">
        <v>1242</v>
      </c>
      <c r="C913" s="3" t="str">
        <f>VLOOKUP(A913,GSC2Unicode!A:B,2)</f>
        <v>1328B</v>
      </c>
    </row>
    <row r="914" spans="1:3" x14ac:dyDescent="0.2">
      <c r="A914" s="1" t="s">
        <v>961</v>
      </c>
      <c r="B914" s="1" t="s">
        <v>1874</v>
      </c>
      <c r="C914" s="3" t="str">
        <f>VLOOKUP(A914,GSC2Unicode!A:B,2)</f>
        <v>1328C</v>
      </c>
    </row>
    <row r="915" spans="1:3" x14ac:dyDescent="0.2">
      <c r="A915" s="1" t="s">
        <v>962</v>
      </c>
      <c r="B915" s="1" t="s">
        <v>1177</v>
      </c>
      <c r="C915" s="3" t="str">
        <f>VLOOKUP(A915,GSC2Unicode!A:B,2)</f>
        <v>1328D</v>
      </c>
    </row>
    <row r="916" spans="1:3" x14ac:dyDescent="0.2">
      <c r="A916" s="1" t="s">
        <v>963</v>
      </c>
      <c r="B916" s="1" t="s">
        <v>1875</v>
      </c>
      <c r="C916" s="3" t="str">
        <f>VLOOKUP(A916,GSC2Unicode!A:B,2)</f>
        <v>1328E</v>
      </c>
    </row>
    <row r="917" spans="1:3" x14ac:dyDescent="0.2">
      <c r="A917" s="1" t="s">
        <v>964</v>
      </c>
      <c r="B917" s="1" t="s">
        <v>301</v>
      </c>
      <c r="C917" s="3" t="str">
        <f>VLOOKUP(A917,GSC2Unicode!A:B,2)</f>
        <v>1328F</v>
      </c>
    </row>
    <row r="918" spans="1:3" x14ac:dyDescent="0.2">
      <c r="A918" s="1" t="s">
        <v>964</v>
      </c>
      <c r="B918" s="1" t="s">
        <v>965</v>
      </c>
      <c r="C918" s="3" t="str">
        <f>VLOOKUP(A918,GSC2Unicode!A:B,2)</f>
        <v>1328F</v>
      </c>
    </row>
    <row r="919" spans="1:3" x14ac:dyDescent="0.2">
      <c r="A919" s="1" t="s">
        <v>966</v>
      </c>
      <c r="B919" s="1" t="s">
        <v>301</v>
      </c>
      <c r="C919" s="3" t="str">
        <f>VLOOKUP(A919,GSC2Unicode!A:B,2)</f>
        <v>13290</v>
      </c>
    </row>
    <row r="920" spans="1:3" x14ac:dyDescent="0.2">
      <c r="A920" s="1" t="s">
        <v>966</v>
      </c>
      <c r="B920" s="1" t="s">
        <v>965</v>
      </c>
      <c r="C920" s="3" t="str">
        <f>VLOOKUP(A920,GSC2Unicode!A:B,2)</f>
        <v>13290</v>
      </c>
    </row>
    <row r="921" spans="1:3" x14ac:dyDescent="0.2">
      <c r="A921" s="1" t="s">
        <v>967</v>
      </c>
      <c r="B921" s="1" t="s">
        <v>817</v>
      </c>
      <c r="C921" s="3" t="str">
        <f>VLOOKUP(A921,GSC2Unicode!A:B,2)</f>
        <v>13291</v>
      </c>
    </row>
    <row r="922" spans="1:3" x14ac:dyDescent="0.2">
      <c r="A922" s="1" t="s">
        <v>968</v>
      </c>
      <c r="B922" s="1" t="s">
        <v>1876</v>
      </c>
      <c r="C922" s="3" t="str">
        <f>VLOOKUP(A922,GSC2Unicode!A:B,2)</f>
        <v>13292</v>
      </c>
    </row>
    <row r="923" spans="1:3" x14ac:dyDescent="0.2">
      <c r="A923" s="1" t="s">
        <v>968</v>
      </c>
      <c r="B923" s="1" t="s">
        <v>969</v>
      </c>
      <c r="C923" s="3" t="str">
        <f>VLOOKUP(A923,GSC2Unicode!A:B,2)</f>
        <v>13292</v>
      </c>
    </row>
    <row r="924" spans="1:3" x14ac:dyDescent="0.2">
      <c r="A924" s="1" t="s">
        <v>970</v>
      </c>
      <c r="B924" s="1" t="s">
        <v>1876</v>
      </c>
      <c r="C924" s="3" t="str">
        <f>VLOOKUP(A924,GSC2Unicode!A:B,2)</f>
        <v>13293</v>
      </c>
    </row>
    <row r="925" spans="1:3" x14ac:dyDescent="0.2">
      <c r="A925" s="1" t="s">
        <v>970</v>
      </c>
      <c r="B925" s="1" t="s">
        <v>969</v>
      </c>
      <c r="C925" s="3" t="str">
        <f>VLOOKUP(A925,GSC2Unicode!A:B,2)</f>
        <v>13293</v>
      </c>
    </row>
    <row r="926" spans="1:3" x14ac:dyDescent="0.2">
      <c r="A926" s="1" t="s">
        <v>971</v>
      </c>
      <c r="B926" s="1" t="s">
        <v>972</v>
      </c>
      <c r="C926" s="3" t="str">
        <f>VLOOKUP(A926,GSC2Unicode!A:B,2)</f>
        <v>13294</v>
      </c>
    </row>
    <row r="927" spans="1:3" x14ac:dyDescent="0.2">
      <c r="A927" s="1" t="s">
        <v>973</v>
      </c>
      <c r="B927" s="1" t="s">
        <v>972</v>
      </c>
      <c r="C927" s="3" t="str">
        <f>VLOOKUP(A927,GSC2Unicode!A:B,2)</f>
        <v>13295</v>
      </c>
    </row>
    <row r="928" spans="1:3" x14ac:dyDescent="0.2">
      <c r="A928" s="1" t="s">
        <v>974</v>
      </c>
      <c r="B928" s="1" t="s">
        <v>975</v>
      </c>
      <c r="C928" s="3" t="str">
        <f>VLOOKUP(A928,GSC2Unicode!A:B,2)</f>
        <v>13296</v>
      </c>
    </row>
    <row r="929" spans="1:3" x14ac:dyDescent="0.2">
      <c r="A929" s="1" t="s">
        <v>976</v>
      </c>
      <c r="B929" s="1" t="s">
        <v>1877</v>
      </c>
      <c r="C929" s="3" t="str">
        <f>VLOOKUP(A929,GSC2Unicode!A:B,2)</f>
        <v>13297</v>
      </c>
    </row>
    <row r="930" spans="1:3" x14ac:dyDescent="0.2">
      <c r="A930" s="1" t="s">
        <v>976</v>
      </c>
      <c r="B930" s="1" t="s">
        <v>977</v>
      </c>
      <c r="C930" s="3" t="str">
        <f>VLOOKUP(A930,GSC2Unicode!A:B,2)</f>
        <v>13297</v>
      </c>
    </row>
    <row r="931" spans="1:3" x14ac:dyDescent="0.2">
      <c r="A931" s="1" t="s">
        <v>980</v>
      </c>
      <c r="B931" s="1" t="s">
        <v>981</v>
      </c>
      <c r="C931" s="3" t="str">
        <f>VLOOKUP(A931,GSC2Unicode!A:B,2)</f>
        <v>1329A</v>
      </c>
    </row>
    <row r="932" spans="1:3" x14ac:dyDescent="0.2">
      <c r="A932" s="1" t="s">
        <v>982</v>
      </c>
      <c r="B932" s="1" t="s">
        <v>1822</v>
      </c>
      <c r="C932" s="3" t="str">
        <f>VLOOKUP(A932,GSC2Unicode!A:B,2)</f>
        <v>1329B</v>
      </c>
    </row>
    <row r="933" spans="1:3" x14ac:dyDescent="0.2">
      <c r="A933" s="1" t="s">
        <v>982</v>
      </c>
      <c r="B933" s="1" t="s">
        <v>1878</v>
      </c>
      <c r="C933" s="3" t="str">
        <f>VLOOKUP(A933,GSC2Unicode!A:B,2)</f>
        <v>1329B</v>
      </c>
    </row>
    <row r="934" spans="1:3" x14ac:dyDescent="0.2">
      <c r="A934" s="1" t="s">
        <v>982</v>
      </c>
      <c r="B934" s="1" t="s">
        <v>1879</v>
      </c>
      <c r="C934" s="3" t="str">
        <f>VLOOKUP(A934,GSC2Unicode!A:B,2)</f>
        <v>1329B</v>
      </c>
    </row>
    <row r="935" spans="1:3" x14ac:dyDescent="0.2">
      <c r="A935" s="1" t="s">
        <v>983</v>
      </c>
      <c r="B935" s="1" t="s">
        <v>1880</v>
      </c>
      <c r="C935" s="3" t="str">
        <f>VLOOKUP(A935,GSC2Unicode!A:B,2)</f>
        <v>1329C</v>
      </c>
    </row>
    <row r="936" spans="1:3" x14ac:dyDescent="0.2">
      <c r="A936" s="1" t="s">
        <v>984</v>
      </c>
      <c r="B936" s="1" t="s">
        <v>1787</v>
      </c>
      <c r="C936" s="3" t="str">
        <f>VLOOKUP(A936,GSC2Unicode!A:B,2)</f>
        <v>1329D</v>
      </c>
    </row>
    <row r="937" spans="1:3" x14ac:dyDescent="0.2">
      <c r="A937" s="1" t="s">
        <v>984</v>
      </c>
      <c r="B937" s="1" t="s">
        <v>1419</v>
      </c>
      <c r="C937" s="3" t="str">
        <f>VLOOKUP(A937,GSC2Unicode!A:B,2)</f>
        <v>1329D</v>
      </c>
    </row>
    <row r="938" spans="1:3" x14ac:dyDescent="0.2">
      <c r="A938" s="1" t="s">
        <v>985</v>
      </c>
      <c r="B938" s="1" t="s">
        <v>1881</v>
      </c>
      <c r="C938" s="3" t="str">
        <f>VLOOKUP(A938,GSC2Unicode!A:B,2)</f>
        <v>1329E</v>
      </c>
    </row>
    <row r="939" spans="1:3" x14ac:dyDescent="0.2">
      <c r="A939" s="1" t="s">
        <v>985</v>
      </c>
      <c r="B939" s="1" t="s">
        <v>1264</v>
      </c>
      <c r="C939" s="3" t="str">
        <f>VLOOKUP(A939,GSC2Unicode!A:B,2)</f>
        <v>1329E</v>
      </c>
    </row>
    <row r="940" spans="1:3" x14ac:dyDescent="0.2">
      <c r="A940" s="1" t="s">
        <v>985</v>
      </c>
      <c r="B940" s="1" t="s">
        <v>657</v>
      </c>
      <c r="C940" s="3" t="str">
        <f>VLOOKUP(A940,GSC2Unicode!A:B,2)</f>
        <v>1329E</v>
      </c>
    </row>
    <row r="941" spans="1:3" x14ac:dyDescent="0.2">
      <c r="A941" s="1" t="s">
        <v>985</v>
      </c>
      <c r="B941" s="1" t="s">
        <v>1882</v>
      </c>
      <c r="C941" s="3" t="str">
        <f>VLOOKUP(A941,GSC2Unicode!A:B,2)</f>
        <v>1329E</v>
      </c>
    </row>
    <row r="942" spans="1:3" x14ac:dyDescent="0.2">
      <c r="A942" s="1" t="s">
        <v>987</v>
      </c>
      <c r="B942" s="1" t="s">
        <v>988</v>
      </c>
      <c r="C942" s="3" t="str">
        <f>VLOOKUP(A942,GSC2Unicode!A:B,2)</f>
        <v>132A7</v>
      </c>
    </row>
    <row r="943" spans="1:3" x14ac:dyDescent="0.2">
      <c r="A943" s="1" t="s">
        <v>989</v>
      </c>
      <c r="B943" s="1" t="s">
        <v>990</v>
      </c>
      <c r="C943" s="3" t="str">
        <f>VLOOKUP(A943,GSC2Unicode!A:B,2)</f>
        <v>132A7</v>
      </c>
    </row>
    <row r="944" spans="1:3" x14ac:dyDescent="0.2">
      <c r="A944" s="1" t="s">
        <v>989</v>
      </c>
      <c r="B944" s="1" t="s">
        <v>991</v>
      </c>
      <c r="C944" s="3" t="str">
        <f>VLOOKUP(A944,GSC2Unicode!A:B,2)</f>
        <v>132A7</v>
      </c>
    </row>
    <row r="945" spans="1:3" x14ac:dyDescent="0.2">
      <c r="A945" s="1" t="s">
        <v>992</v>
      </c>
      <c r="B945" s="1" t="s">
        <v>993</v>
      </c>
      <c r="C945" s="3" t="str">
        <f>VLOOKUP(A945,GSC2Unicode!A:B,2)</f>
        <v>132A7</v>
      </c>
    </row>
    <row r="946" spans="1:3" x14ac:dyDescent="0.2">
      <c r="A946" s="1" t="s">
        <v>994</v>
      </c>
      <c r="B946" s="1" t="s">
        <v>993</v>
      </c>
      <c r="C946" s="3" t="str">
        <f>VLOOKUP(A946,GSC2Unicode!A:B,2)</f>
        <v>132A7</v>
      </c>
    </row>
    <row r="947" spans="1:3" x14ac:dyDescent="0.2">
      <c r="A947" s="1" t="s">
        <v>995</v>
      </c>
      <c r="B947" s="1" t="s">
        <v>429</v>
      </c>
      <c r="C947" s="3" t="str">
        <f>VLOOKUP(A947,GSC2Unicode!A:B,2)</f>
        <v>132A7</v>
      </c>
    </row>
    <row r="948" spans="1:3" x14ac:dyDescent="0.2">
      <c r="A948" s="1" t="s">
        <v>995</v>
      </c>
      <c r="B948" s="1" t="s">
        <v>996</v>
      </c>
      <c r="C948" s="3" t="str">
        <f>VLOOKUP(A948,GSC2Unicode!A:B,2)</f>
        <v>132A7</v>
      </c>
    </row>
    <row r="949" spans="1:3" x14ac:dyDescent="0.2">
      <c r="A949" s="1" t="s">
        <v>997</v>
      </c>
      <c r="B949" s="1" t="s">
        <v>1883</v>
      </c>
      <c r="C949" s="3" t="str">
        <f>VLOOKUP(A949,GSC2Unicode!A:B,2)</f>
        <v>132A7</v>
      </c>
    </row>
    <row r="950" spans="1:3" x14ac:dyDescent="0.2">
      <c r="A950" s="1" t="s">
        <v>998</v>
      </c>
      <c r="B950" s="1" t="s">
        <v>1884</v>
      </c>
      <c r="C950" s="3" t="str">
        <f>VLOOKUP(A950,GSC2Unicode!A:B,2)</f>
        <v>1329B</v>
      </c>
    </row>
    <row r="951" spans="1:3" x14ac:dyDescent="0.2">
      <c r="A951" s="1" t="s">
        <v>999</v>
      </c>
      <c r="B951" s="1" t="s">
        <v>1094</v>
      </c>
      <c r="C951" s="3" t="str">
        <f>VLOOKUP(A951,GSC2Unicode!A:B,2)</f>
        <v>1329B</v>
      </c>
    </row>
    <row r="952" spans="1:3" x14ac:dyDescent="0.2">
      <c r="A952" s="1" t="s">
        <v>1000</v>
      </c>
      <c r="B952" s="1" t="s">
        <v>1720</v>
      </c>
      <c r="C952" s="3" t="str">
        <f>VLOOKUP(A952,GSC2Unicode!A:B,2)</f>
        <v>132A8</v>
      </c>
    </row>
    <row r="953" spans="1:3" x14ac:dyDescent="0.2">
      <c r="A953" s="1" t="s">
        <v>1000</v>
      </c>
      <c r="B953" s="1" t="s">
        <v>1749</v>
      </c>
      <c r="C953" s="3" t="str">
        <f>VLOOKUP(A953,GSC2Unicode!A:B,2)</f>
        <v>132A8</v>
      </c>
    </row>
    <row r="954" spans="1:3" x14ac:dyDescent="0.2">
      <c r="A954" s="1" t="s">
        <v>1000</v>
      </c>
      <c r="B954" s="1" t="s">
        <v>1001</v>
      </c>
      <c r="C954" s="3" t="str">
        <f>VLOOKUP(A954,GSC2Unicode!A:B,2)</f>
        <v>132A8</v>
      </c>
    </row>
    <row r="955" spans="1:3" x14ac:dyDescent="0.2">
      <c r="A955" s="1" t="s">
        <v>1000</v>
      </c>
      <c r="B955" s="1" t="s">
        <v>1725</v>
      </c>
      <c r="C955" s="3" t="str">
        <f>VLOOKUP(A955,GSC2Unicode!A:B,2)</f>
        <v>132A8</v>
      </c>
    </row>
    <row r="956" spans="1:3" x14ac:dyDescent="0.2">
      <c r="A956" s="1" t="s">
        <v>1000</v>
      </c>
      <c r="B956" s="1" t="s">
        <v>1003</v>
      </c>
      <c r="C956" s="3" t="str">
        <f>VLOOKUP(A956,GSC2Unicode!A:B,2)</f>
        <v>132A8</v>
      </c>
    </row>
    <row r="957" spans="1:3" x14ac:dyDescent="0.2">
      <c r="A957" s="1" t="s">
        <v>1002</v>
      </c>
      <c r="B957" s="1" t="s">
        <v>1001</v>
      </c>
      <c r="C957" s="3" t="str">
        <f>VLOOKUP(A957,GSC2Unicode!A:B,2)</f>
        <v>132A9</v>
      </c>
    </row>
    <row r="958" spans="1:3" x14ac:dyDescent="0.2">
      <c r="A958" s="1" t="s">
        <v>1002</v>
      </c>
      <c r="B958" s="1" t="s">
        <v>1725</v>
      </c>
      <c r="C958" s="3" t="str">
        <f>VLOOKUP(A958,GSC2Unicode!A:B,2)</f>
        <v>132A9</v>
      </c>
    </row>
    <row r="959" spans="1:3" x14ac:dyDescent="0.2">
      <c r="A959" s="1" t="s">
        <v>1002</v>
      </c>
      <c r="B959" s="1" t="s">
        <v>1003</v>
      </c>
      <c r="C959" s="3" t="str">
        <f>VLOOKUP(A959,GSC2Unicode!A:B,2)</f>
        <v>132A9</v>
      </c>
    </row>
    <row r="960" spans="1:3" x14ac:dyDescent="0.2">
      <c r="A960" s="1" t="s">
        <v>1004</v>
      </c>
      <c r="B960" s="1" t="s">
        <v>1005</v>
      </c>
      <c r="C960" s="3" t="str">
        <f>VLOOKUP(A960,GSC2Unicode!A:B,2)</f>
        <v>132AA</v>
      </c>
    </row>
    <row r="961" spans="1:3" x14ac:dyDescent="0.2">
      <c r="A961" s="1" t="s">
        <v>1006</v>
      </c>
      <c r="B961" s="1" t="s">
        <v>1885</v>
      </c>
      <c r="C961" s="3" t="str">
        <f>VLOOKUP(A961,GSC2Unicode!A:B,2)</f>
        <v>132AB</v>
      </c>
    </row>
    <row r="962" spans="1:3" x14ac:dyDescent="0.2">
      <c r="A962" s="1" t="s">
        <v>1007</v>
      </c>
      <c r="B962" s="1" t="s">
        <v>1886</v>
      </c>
      <c r="C962" s="3" t="str">
        <f>VLOOKUP(A962,GSC2Unicode!A:B,2)</f>
        <v>132AC</v>
      </c>
    </row>
    <row r="963" spans="1:3" x14ac:dyDescent="0.2">
      <c r="A963" s="1" t="s">
        <v>1008</v>
      </c>
      <c r="B963" s="1" t="s">
        <v>1009</v>
      </c>
      <c r="C963" s="3" t="str">
        <f>VLOOKUP(A963,GSC2Unicode!A:B,2)</f>
        <v>132AD</v>
      </c>
    </row>
    <row r="964" spans="1:3" x14ac:dyDescent="0.2">
      <c r="A964" s="1" t="s">
        <v>1008</v>
      </c>
      <c r="B964" s="1" t="s">
        <v>1010</v>
      </c>
      <c r="C964" s="3" t="str">
        <f>VLOOKUP(A964,GSC2Unicode!A:B,2)</f>
        <v>132AD</v>
      </c>
    </row>
    <row r="965" spans="1:3" x14ac:dyDescent="0.2">
      <c r="A965" s="1" t="s">
        <v>1011</v>
      </c>
      <c r="B965" s="1" t="s">
        <v>1887</v>
      </c>
      <c r="C965" s="3" t="str">
        <f>VLOOKUP(A965,GSC2Unicode!A:B,2)</f>
        <v>132AE</v>
      </c>
    </row>
    <row r="966" spans="1:3" x14ac:dyDescent="0.2">
      <c r="A966" s="1" t="s">
        <v>1011</v>
      </c>
      <c r="B966" s="1" t="s">
        <v>1888</v>
      </c>
      <c r="C966" s="3" t="str">
        <f>VLOOKUP(A966,GSC2Unicode!A:B,2)</f>
        <v>132AE</v>
      </c>
    </row>
    <row r="967" spans="1:3" x14ac:dyDescent="0.2">
      <c r="A967" s="1" t="s">
        <v>1011</v>
      </c>
      <c r="B967" s="1" t="s">
        <v>1889</v>
      </c>
      <c r="C967" s="3" t="str">
        <f>VLOOKUP(A967,GSC2Unicode!A:B,2)</f>
        <v>132AE</v>
      </c>
    </row>
    <row r="968" spans="1:3" x14ac:dyDescent="0.2">
      <c r="A968" s="1" t="s">
        <v>1011</v>
      </c>
      <c r="B968" s="1" t="s">
        <v>1890</v>
      </c>
      <c r="C968" s="3" t="str">
        <f>VLOOKUP(A968,GSC2Unicode!A:B,2)</f>
        <v>132AE</v>
      </c>
    </row>
    <row r="969" spans="1:3" x14ac:dyDescent="0.2">
      <c r="A969" s="1" t="s">
        <v>1011</v>
      </c>
      <c r="B969" s="1" t="s">
        <v>791</v>
      </c>
      <c r="C969" s="3" t="str">
        <f>VLOOKUP(A969,GSC2Unicode!A:B,2)</f>
        <v>132AE</v>
      </c>
    </row>
    <row r="970" spans="1:3" x14ac:dyDescent="0.2">
      <c r="A970" s="1" t="s">
        <v>1011</v>
      </c>
      <c r="B970" s="1" t="s">
        <v>680</v>
      </c>
      <c r="C970" s="3" t="str">
        <f>VLOOKUP(A970,GSC2Unicode!A:B,2)</f>
        <v>132AE</v>
      </c>
    </row>
    <row r="971" spans="1:3" x14ac:dyDescent="0.2">
      <c r="A971" s="1" t="s">
        <v>1012</v>
      </c>
      <c r="B971" s="1" t="s">
        <v>1013</v>
      </c>
      <c r="C971" s="3" t="str">
        <f>VLOOKUP(A971,GSC2Unicode!A:B,2)</f>
        <v>132AF</v>
      </c>
    </row>
    <row r="972" spans="1:3" x14ac:dyDescent="0.2">
      <c r="A972" s="1" t="s">
        <v>1012</v>
      </c>
      <c r="B972" s="1" t="s">
        <v>1014</v>
      </c>
      <c r="C972" s="3" t="str">
        <f>VLOOKUP(A972,GSC2Unicode!A:B,2)</f>
        <v>132AF</v>
      </c>
    </row>
    <row r="973" spans="1:3" x14ac:dyDescent="0.2">
      <c r="A973" s="1" t="s">
        <v>1015</v>
      </c>
      <c r="B973" s="1" t="s">
        <v>1014</v>
      </c>
      <c r="C973" s="3" t="str">
        <f>VLOOKUP(A973,GSC2Unicode!A:B,2)</f>
        <v>132C6</v>
      </c>
    </row>
    <row r="974" spans="1:3" x14ac:dyDescent="0.2">
      <c r="A974" s="1" t="s">
        <v>1017</v>
      </c>
      <c r="B974" s="1" t="s">
        <v>1891</v>
      </c>
      <c r="C974" s="3" t="str">
        <f>VLOOKUP(A974,GSC2Unicode!A:B,2)</f>
        <v>132D0</v>
      </c>
    </row>
    <row r="975" spans="1:3" x14ac:dyDescent="0.2">
      <c r="A975" s="1" t="s">
        <v>1020</v>
      </c>
      <c r="B975" s="1" t="s">
        <v>1021</v>
      </c>
      <c r="C975" s="3" t="str">
        <f>VLOOKUP(A975,GSC2Unicode!A:B,2)</f>
        <v>132D0</v>
      </c>
    </row>
    <row r="976" spans="1:3" x14ac:dyDescent="0.2">
      <c r="A976" s="1" t="s">
        <v>1022</v>
      </c>
      <c r="B976" s="1" t="s">
        <v>1023</v>
      </c>
      <c r="C976" s="3" t="str">
        <f>VLOOKUP(A976,GSC2Unicode!A:B,2)</f>
        <v>132D0</v>
      </c>
    </row>
    <row r="977" spans="1:3" x14ac:dyDescent="0.2">
      <c r="A977" s="1" t="s">
        <v>1022</v>
      </c>
      <c r="B977" s="1" t="s">
        <v>1024</v>
      </c>
      <c r="C977" s="3" t="str">
        <f>VLOOKUP(A977,GSC2Unicode!A:B,2)</f>
        <v>132D0</v>
      </c>
    </row>
    <row r="978" spans="1:3" x14ac:dyDescent="0.2">
      <c r="A978" s="1" t="s">
        <v>1025</v>
      </c>
      <c r="B978" s="1" t="s">
        <v>1023</v>
      </c>
      <c r="C978" s="3" t="str">
        <f>VLOOKUP(A978,GSC2Unicode!A:B,2)</f>
        <v>132D0</v>
      </c>
    </row>
    <row r="979" spans="1:3" x14ac:dyDescent="0.2">
      <c r="A979" s="1" t="s">
        <v>1025</v>
      </c>
      <c r="B979" s="1" t="s">
        <v>1024</v>
      </c>
      <c r="C979" s="3" t="str">
        <f>VLOOKUP(A979,GSC2Unicode!A:B,2)</f>
        <v>132D0</v>
      </c>
    </row>
    <row r="980" spans="1:3" x14ac:dyDescent="0.2">
      <c r="A980" s="1" t="s">
        <v>1026</v>
      </c>
      <c r="B980" s="1" t="s">
        <v>1027</v>
      </c>
      <c r="C980" s="3" t="str">
        <f>VLOOKUP(A980,GSC2Unicode!A:B,2)</f>
        <v>132D0</v>
      </c>
    </row>
    <row r="981" spans="1:3" x14ac:dyDescent="0.2">
      <c r="A981" s="1" t="s">
        <v>1028</v>
      </c>
      <c r="B981" s="1" t="s">
        <v>1029</v>
      </c>
      <c r="C981" s="3" t="str">
        <f>VLOOKUP(A981,GSC2Unicode!A:B,2)</f>
        <v>132D0</v>
      </c>
    </row>
    <row r="982" spans="1:3" x14ac:dyDescent="0.2">
      <c r="A982" s="1" t="s">
        <v>1030</v>
      </c>
      <c r="B982" s="1" t="s">
        <v>1031</v>
      </c>
      <c r="C982" s="3" t="str">
        <f>VLOOKUP(A982,GSC2Unicode!A:B,2)</f>
        <v>132D0</v>
      </c>
    </row>
    <row r="983" spans="1:3" x14ac:dyDescent="0.2">
      <c r="A983" s="1" t="s">
        <v>1032</v>
      </c>
      <c r="B983" s="1" t="s">
        <v>1773</v>
      </c>
      <c r="C983" s="3" t="str">
        <f>VLOOKUP(A983,GSC2Unicode!A:B,2)</f>
        <v>132AF</v>
      </c>
    </row>
    <row r="984" spans="1:3" x14ac:dyDescent="0.2">
      <c r="A984" s="1" t="s">
        <v>1034</v>
      </c>
      <c r="B984" s="1" t="s">
        <v>1035</v>
      </c>
      <c r="C984" s="3" t="str">
        <f>VLOOKUP(A984,GSC2Unicode!A:B,2)</f>
        <v>132AF</v>
      </c>
    </row>
    <row r="985" spans="1:3" x14ac:dyDescent="0.2">
      <c r="A985" s="1" t="s">
        <v>1034</v>
      </c>
      <c r="B985" s="1" t="s">
        <v>1036</v>
      </c>
      <c r="C985" s="3" t="str">
        <f>VLOOKUP(A985,GSC2Unicode!A:B,2)</f>
        <v>132AF</v>
      </c>
    </row>
    <row r="986" spans="1:3" x14ac:dyDescent="0.2">
      <c r="A986" s="1" t="s">
        <v>1037</v>
      </c>
      <c r="B986" s="1" t="s">
        <v>817</v>
      </c>
      <c r="C986" s="3" t="str">
        <f>VLOOKUP(A986,GSC2Unicode!A:B,2)</f>
        <v>132AF</v>
      </c>
    </row>
    <row r="987" spans="1:3" x14ac:dyDescent="0.2">
      <c r="A987" s="1" t="s">
        <v>1038</v>
      </c>
      <c r="B987" s="1" t="s">
        <v>1040</v>
      </c>
      <c r="C987" s="3" t="str">
        <f>VLOOKUP(A987,GSC2Unicode!A:B,2)</f>
        <v>132BF</v>
      </c>
    </row>
    <row r="988" spans="1:3" x14ac:dyDescent="0.2">
      <c r="A988" s="1" t="s">
        <v>1039</v>
      </c>
      <c r="B988" s="1" t="s">
        <v>1040</v>
      </c>
      <c r="C988" s="3" t="str">
        <f>VLOOKUP(A988,GSC2Unicode!A:B,2)</f>
        <v>132C0</v>
      </c>
    </row>
    <row r="989" spans="1:3" x14ac:dyDescent="0.2">
      <c r="A989" s="1" t="s">
        <v>1039</v>
      </c>
      <c r="B989" s="1" t="s">
        <v>1892</v>
      </c>
      <c r="C989" s="3" t="str">
        <f>VLOOKUP(A989,GSC2Unicode!A:B,2)</f>
        <v>132C0</v>
      </c>
    </row>
    <row r="990" spans="1:3" x14ac:dyDescent="0.2">
      <c r="A990" s="1" t="s">
        <v>1041</v>
      </c>
      <c r="B990" s="1" t="s">
        <v>1255</v>
      </c>
      <c r="C990" s="3" t="str">
        <f>VLOOKUP(A990,GSC2Unicode!A:B,2)</f>
        <v>132C1</v>
      </c>
    </row>
    <row r="991" spans="1:3" x14ac:dyDescent="0.2">
      <c r="A991" s="1" t="s">
        <v>1041</v>
      </c>
      <c r="B991" s="1" t="s">
        <v>1042</v>
      </c>
      <c r="C991" s="3" t="str">
        <f>VLOOKUP(A991,GSC2Unicode!A:B,2)</f>
        <v>132C1</v>
      </c>
    </row>
    <row r="992" spans="1:3" x14ac:dyDescent="0.2">
      <c r="A992" s="1" t="s">
        <v>1043</v>
      </c>
      <c r="B992" s="1" t="s">
        <v>1044</v>
      </c>
      <c r="C992" s="3" t="str">
        <f>VLOOKUP(A992,GSC2Unicode!A:B,2)</f>
        <v>132C2</v>
      </c>
    </row>
    <row r="993" spans="1:3" x14ac:dyDescent="0.2">
      <c r="A993" s="1" t="s">
        <v>1046</v>
      </c>
      <c r="B993" s="1" t="s">
        <v>1844</v>
      </c>
      <c r="C993" s="3" t="str">
        <f>VLOOKUP(A993,GSC2Unicode!A:B,2)</f>
        <v>132C4</v>
      </c>
    </row>
    <row r="994" spans="1:3" x14ac:dyDescent="0.2">
      <c r="A994" s="1" t="s">
        <v>1047</v>
      </c>
      <c r="B994" s="1" t="s">
        <v>1844</v>
      </c>
      <c r="C994" s="3" t="str">
        <f>VLOOKUP(A994,GSC2Unicode!A:B,2)</f>
        <v>132C5</v>
      </c>
    </row>
    <row r="995" spans="1:3" x14ac:dyDescent="0.2">
      <c r="A995" s="1" t="s">
        <v>1048</v>
      </c>
      <c r="B995" s="1" t="s">
        <v>1136</v>
      </c>
      <c r="C995" s="3" t="str">
        <f>VLOOKUP(A995,GSC2Unicode!A:B,2)</f>
        <v>132C6</v>
      </c>
    </row>
    <row r="996" spans="1:3" x14ac:dyDescent="0.2">
      <c r="A996" s="1" t="s">
        <v>1048</v>
      </c>
      <c r="B996" s="1" t="s">
        <v>1893</v>
      </c>
      <c r="C996" s="3" t="str">
        <f>VLOOKUP(A996,GSC2Unicode!A:B,2)</f>
        <v>132C6</v>
      </c>
    </row>
    <row r="997" spans="1:3" x14ac:dyDescent="0.2">
      <c r="A997" s="1" t="s">
        <v>1049</v>
      </c>
      <c r="B997" s="1" t="s">
        <v>1667</v>
      </c>
      <c r="C997" s="3" t="str">
        <f>VLOOKUP(A997,GSC2Unicode!A:B,2)</f>
        <v>132C7</v>
      </c>
    </row>
    <row r="998" spans="1:3" x14ac:dyDescent="0.2">
      <c r="A998" s="1" t="s">
        <v>1050</v>
      </c>
      <c r="B998" s="1" t="s">
        <v>1667</v>
      </c>
      <c r="C998" s="3" t="str">
        <f>VLOOKUP(A998,GSC2Unicode!A:B,2)</f>
        <v>132C8</v>
      </c>
    </row>
    <row r="999" spans="1:3" x14ac:dyDescent="0.2">
      <c r="A999" s="1" t="s">
        <v>1051</v>
      </c>
      <c r="B999" s="1" t="s">
        <v>179</v>
      </c>
      <c r="C999" s="3" t="str">
        <f>VLOOKUP(A999,GSC2Unicode!A:B,2)</f>
        <v>132C9</v>
      </c>
    </row>
    <row r="1000" spans="1:3" x14ac:dyDescent="0.2">
      <c r="A1000" s="1" t="s">
        <v>1051</v>
      </c>
      <c r="B1000" s="1" t="s">
        <v>1052</v>
      </c>
      <c r="C1000" s="3" t="str">
        <f>VLOOKUP(A1000,GSC2Unicode!A:B,2)</f>
        <v>132C9</v>
      </c>
    </row>
    <row r="1001" spans="1:3" x14ac:dyDescent="0.2">
      <c r="A1001" s="1" t="s">
        <v>1053</v>
      </c>
      <c r="B1001" s="1" t="s">
        <v>179</v>
      </c>
      <c r="C1001" s="3" t="str">
        <f>VLOOKUP(A1001,GSC2Unicode!A:B,2)</f>
        <v>132CA</v>
      </c>
    </row>
    <row r="1002" spans="1:3" x14ac:dyDescent="0.2">
      <c r="A1002" s="1" t="s">
        <v>1053</v>
      </c>
      <c r="B1002" s="1" t="s">
        <v>1052</v>
      </c>
      <c r="C1002" s="3" t="str">
        <f>VLOOKUP(A1002,GSC2Unicode!A:B,2)</f>
        <v>132CA</v>
      </c>
    </row>
    <row r="1003" spans="1:3" x14ac:dyDescent="0.2">
      <c r="A1003" s="1" t="s">
        <v>1054</v>
      </c>
      <c r="B1003" s="1" t="s">
        <v>1894</v>
      </c>
      <c r="C1003" s="3" t="str">
        <f>VLOOKUP(A1003,GSC2Unicode!A:B,2)</f>
        <v>132CB</v>
      </c>
    </row>
    <row r="1004" spans="1:3" x14ac:dyDescent="0.2">
      <c r="A1004" s="1" t="s">
        <v>1054</v>
      </c>
      <c r="B1004" s="1" t="s">
        <v>1738</v>
      </c>
      <c r="C1004" s="3" t="str">
        <f>VLOOKUP(A1004,GSC2Unicode!A:B,2)</f>
        <v>132CB</v>
      </c>
    </row>
    <row r="1005" spans="1:3" x14ac:dyDescent="0.2">
      <c r="A1005" s="1" t="s">
        <v>1054</v>
      </c>
      <c r="B1005" s="1" t="s">
        <v>1852</v>
      </c>
      <c r="C1005" s="3" t="str">
        <f>VLOOKUP(A1005,GSC2Unicode!A:B,2)</f>
        <v>132CB</v>
      </c>
    </row>
    <row r="1006" spans="1:3" x14ac:dyDescent="0.2">
      <c r="A1006" s="1" t="s">
        <v>1055</v>
      </c>
      <c r="B1006" s="1" t="s">
        <v>1894</v>
      </c>
      <c r="C1006" s="3" t="str">
        <f>VLOOKUP(A1006,GSC2Unicode!A:B,2)</f>
        <v>132CC</v>
      </c>
    </row>
    <row r="1007" spans="1:3" x14ac:dyDescent="0.2">
      <c r="A1007" s="1" t="s">
        <v>1055</v>
      </c>
      <c r="B1007" s="1" t="s">
        <v>1738</v>
      </c>
      <c r="C1007" s="3" t="str">
        <f>VLOOKUP(A1007,GSC2Unicode!A:B,2)</f>
        <v>132CC</v>
      </c>
    </row>
    <row r="1008" spans="1:3" x14ac:dyDescent="0.2">
      <c r="A1008" s="1" t="s">
        <v>1055</v>
      </c>
      <c r="B1008" s="1" t="s">
        <v>1852</v>
      </c>
      <c r="C1008" s="3" t="str">
        <f>VLOOKUP(A1008,GSC2Unicode!A:B,2)</f>
        <v>132CC</v>
      </c>
    </row>
    <row r="1009" spans="1:3" x14ac:dyDescent="0.2">
      <c r="A1009" s="1" t="s">
        <v>1060</v>
      </c>
      <c r="B1009" s="1" t="s">
        <v>1061</v>
      </c>
      <c r="C1009" s="3" t="str">
        <f>VLOOKUP(A1009,GSC2Unicode!A:B,2)</f>
        <v>132D1</v>
      </c>
    </row>
    <row r="1010" spans="1:3" x14ac:dyDescent="0.2">
      <c r="A1010" s="1" t="s">
        <v>1060</v>
      </c>
      <c r="B1010" s="1" t="s">
        <v>1895</v>
      </c>
      <c r="C1010" s="3" t="str">
        <f>VLOOKUP(A1010,GSC2Unicode!A:B,2)</f>
        <v>132D1</v>
      </c>
    </row>
    <row r="1011" spans="1:3" x14ac:dyDescent="0.2">
      <c r="A1011" s="1" t="s">
        <v>1062</v>
      </c>
      <c r="B1011" s="1" t="s">
        <v>1061</v>
      </c>
      <c r="C1011" s="3" t="str">
        <f>VLOOKUP(A1011,GSC2Unicode!A:B,2)</f>
        <v>132E8</v>
      </c>
    </row>
    <row r="1012" spans="1:3" x14ac:dyDescent="0.2">
      <c r="A1012" s="1" t="s">
        <v>1064</v>
      </c>
      <c r="B1012" s="1" t="s">
        <v>1065</v>
      </c>
      <c r="C1012" s="3" t="str">
        <f>VLOOKUP(A1012,GSC2Unicode!A:B,2)</f>
        <v>132F4</v>
      </c>
    </row>
    <row r="1013" spans="1:3" x14ac:dyDescent="0.2">
      <c r="A1013" s="1" t="s">
        <v>1064</v>
      </c>
      <c r="B1013" s="1" t="s">
        <v>825</v>
      </c>
      <c r="C1013" s="3" t="str">
        <f>VLOOKUP(A1013,GSC2Unicode!A:B,2)</f>
        <v>132F4</v>
      </c>
    </row>
    <row r="1014" spans="1:3" x14ac:dyDescent="0.2">
      <c r="A1014" s="1" t="s">
        <v>1066</v>
      </c>
      <c r="B1014" s="1" t="s">
        <v>825</v>
      </c>
      <c r="C1014" s="3" t="str">
        <f>VLOOKUP(A1014,GSC2Unicode!A:B,2)</f>
        <v>132FF</v>
      </c>
    </row>
    <row r="1015" spans="1:3" x14ac:dyDescent="0.2">
      <c r="A1015" s="1" t="s">
        <v>1066</v>
      </c>
      <c r="B1015" s="1" t="s">
        <v>1852</v>
      </c>
      <c r="C1015" s="3" t="str">
        <f>VLOOKUP(A1015,GSC2Unicode!A:B,2)</f>
        <v>132FF</v>
      </c>
    </row>
    <row r="1016" spans="1:3" x14ac:dyDescent="0.2">
      <c r="A1016" s="1" t="s">
        <v>1067</v>
      </c>
      <c r="B1016" s="1" t="s">
        <v>1068</v>
      </c>
      <c r="C1016" s="3" t="str">
        <f>VLOOKUP(A1016,GSC2Unicode!A:B,2)</f>
        <v>13306</v>
      </c>
    </row>
    <row r="1017" spans="1:3" x14ac:dyDescent="0.2">
      <c r="A1017" s="1" t="s">
        <v>1069</v>
      </c>
      <c r="B1017" s="1" t="s">
        <v>1068</v>
      </c>
      <c r="C1017" s="3" t="str">
        <f>VLOOKUP(A1017,GSC2Unicode!A:B,2)</f>
        <v>13306</v>
      </c>
    </row>
    <row r="1018" spans="1:3" x14ac:dyDescent="0.2">
      <c r="A1018" s="1" t="s">
        <v>1069</v>
      </c>
      <c r="B1018" s="1" t="s">
        <v>1187</v>
      </c>
      <c r="C1018" s="3" t="str">
        <f>VLOOKUP(A1018,GSC2Unicode!A:B,2)</f>
        <v>13306</v>
      </c>
    </row>
    <row r="1019" spans="1:3" x14ac:dyDescent="0.2">
      <c r="A1019" s="1" t="s">
        <v>1071</v>
      </c>
      <c r="B1019" s="1" t="s">
        <v>1072</v>
      </c>
      <c r="C1019" s="3" t="str">
        <f>VLOOKUP(A1019,GSC2Unicode!A:B,2)</f>
        <v>13306</v>
      </c>
    </row>
    <row r="1020" spans="1:3" x14ac:dyDescent="0.2">
      <c r="A1020" s="1" t="s">
        <v>1073</v>
      </c>
      <c r="B1020" s="1" t="s">
        <v>1074</v>
      </c>
      <c r="C1020" s="3" t="str">
        <f>VLOOKUP(A1020,GSC2Unicode!A:B,2)</f>
        <v>13306</v>
      </c>
    </row>
    <row r="1021" spans="1:3" x14ac:dyDescent="0.2">
      <c r="A1021" s="1" t="s">
        <v>1075</v>
      </c>
      <c r="B1021" s="1" t="s">
        <v>1076</v>
      </c>
      <c r="C1021" s="3" t="str">
        <f>VLOOKUP(A1021,GSC2Unicode!A:B,2)</f>
        <v>13306</v>
      </c>
    </row>
    <row r="1022" spans="1:3" x14ac:dyDescent="0.2">
      <c r="A1022" s="1" t="s">
        <v>1077</v>
      </c>
      <c r="B1022" s="1" t="s">
        <v>1078</v>
      </c>
      <c r="C1022" s="3" t="str">
        <f>VLOOKUP(A1022,GSC2Unicode!A:B,2)</f>
        <v>132D1</v>
      </c>
    </row>
    <row r="1023" spans="1:3" x14ac:dyDescent="0.2">
      <c r="A1023" s="1" t="s">
        <v>1077</v>
      </c>
      <c r="B1023" s="1" t="s">
        <v>1896</v>
      </c>
      <c r="C1023" s="3" t="str">
        <f>VLOOKUP(A1023,GSC2Unicode!A:B,2)</f>
        <v>132D1</v>
      </c>
    </row>
    <row r="1024" spans="1:3" x14ac:dyDescent="0.2">
      <c r="A1024" s="1" t="s">
        <v>1079</v>
      </c>
      <c r="B1024" s="1" t="s">
        <v>1080</v>
      </c>
      <c r="C1024" s="3" t="str">
        <f>VLOOKUP(A1024,GSC2Unicode!A:B,2)</f>
        <v>132D1</v>
      </c>
    </row>
    <row r="1025" spans="1:3" x14ac:dyDescent="0.2">
      <c r="A1025" s="1" t="s">
        <v>1081</v>
      </c>
      <c r="B1025" s="1" t="s">
        <v>1082</v>
      </c>
      <c r="C1025" s="3" t="str">
        <f>VLOOKUP(A1025,GSC2Unicode!A:B,2)</f>
        <v>132D1</v>
      </c>
    </row>
    <row r="1026" spans="1:3" x14ac:dyDescent="0.2">
      <c r="A1026" s="1" t="s">
        <v>1083</v>
      </c>
      <c r="B1026" s="1" t="s">
        <v>1897</v>
      </c>
      <c r="C1026" s="3" t="str">
        <f>VLOOKUP(A1026,GSC2Unicode!A:B,2)</f>
        <v>132DF</v>
      </c>
    </row>
    <row r="1027" spans="1:3" x14ac:dyDescent="0.2">
      <c r="A1027" s="1" t="s">
        <v>1084</v>
      </c>
      <c r="B1027" s="1" t="s">
        <v>1153</v>
      </c>
      <c r="C1027" s="3" t="str">
        <f>VLOOKUP(A1027,GSC2Unicode!A:B,2)</f>
        <v>132E0</v>
      </c>
    </row>
    <row r="1028" spans="1:3" x14ac:dyDescent="0.2">
      <c r="A1028" s="1" t="s">
        <v>1085</v>
      </c>
      <c r="B1028" s="1" t="s">
        <v>1138</v>
      </c>
      <c r="C1028" s="3" t="str">
        <f>VLOOKUP(A1028,GSC2Unicode!A:B,2)</f>
        <v>132E1</v>
      </c>
    </row>
    <row r="1029" spans="1:3" x14ac:dyDescent="0.2">
      <c r="A1029" s="1" t="s">
        <v>1086</v>
      </c>
      <c r="B1029" s="1" t="s">
        <v>1153</v>
      </c>
      <c r="C1029" s="3" t="str">
        <f>VLOOKUP(A1029,GSC2Unicode!A:B,2)</f>
        <v>132E2</v>
      </c>
    </row>
    <row r="1030" spans="1:3" x14ac:dyDescent="0.2">
      <c r="A1030" s="1" t="s">
        <v>1642</v>
      </c>
      <c r="B1030" s="1" t="s">
        <v>1138</v>
      </c>
      <c r="C1030" s="3" t="str">
        <f>VLOOKUP(A1030,GSC2Unicode!A:B,2)</f>
        <v>132E2</v>
      </c>
    </row>
    <row r="1031" spans="1:3" x14ac:dyDescent="0.2">
      <c r="A1031" s="1" t="s">
        <v>1087</v>
      </c>
      <c r="B1031" s="1" t="s">
        <v>1088</v>
      </c>
      <c r="C1031" s="3" t="str">
        <f>VLOOKUP(A1031,GSC2Unicode!A:B,2)</f>
        <v>132E3</v>
      </c>
    </row>
    <row r="1032" spans="1:3" x14ac:dyDescent="0.2">
      <c r="A1032" s="1" t="s">
        <v>1087</v>
      </c>
      <c r="B1032" s="1" t="s">
        <v>1089</v>
      </c>
      <c r="C1032" s="3" t="str">
        <f>VLOOKUP(A1032,GSC2Unicode!A:B,2)</f>
        <v>132E3</v>
      </c>
    </row>
    <row r="1033" spans="1:3" x14ac:dyDescent="0.2">
      <c r="A1033" s="1" t="s">
        <v>1087</v>
      </c>
      <c r="B1033" s="1" t="s">
        <v>1898</v>
      </c>
      <c r="C1033" s="3" t="str">
        <f>VLOOKUP(A1033,GSC2Unicode!A:B,2)</f>
        <v>132E3</v>
      </c>
    </row>
    <row r="1034" spans="1:3" x14ac:dyDescent="0.2">
      <c r="A1034" s="1" t="s">
        <v>1643</v>
      </c>
      <c r="B1034" s="1" t="s">
        <v>1088</v>
      </c>
      <c r="C1034" s="3" t="str">
        <f>VLOOKUP(A1034,GSC2Unicode!A:B,2)</f>
        <v>132E3</v>
      </c>
    </row>
    <row r="1035" spans="1:3" x14ac:dyDescent="0.2">
      <c r="A1035" s="1" t="s">
        <v>1643</v>
      </c>
      <c r="B1035" s="1" t="s">
        <v>1089</v>
      </c>
      <c r="C1035" s="3" t="str">
        <f>VLOOKUP(A1035,GSC2Unicode!A:B,2)</f>
        <v>132E3</v>
      </c>
    </row>
    <row r="1036" spans="1:3" x14ac:dyDescent="0.2">
      <c r="A1036" s="1" t="s">
        <v>1643</v>
      </c>
      <c r="B1036" s="1" t="s">
        <v>1898</v>
      </c>
      <c r="C1036" s="3" t="str">
        <f>VLOOKUP(A1036,GSC2Unicode!A:B,2)</f>
        <v>132E3</v>
      </c>
    </row>
    <row r="1037" spans="1:3" x14ac:dyDescent="0.2">
      <c r="A1037" s="1" t="s">
        <v>1644</v>
      </c>
      <c r="B1037" s="1" t="s">
        <v>1088</v>
      </c>
      <c r="C1037" s="3" t="str">
        <f>VLOOKUP(A1037,GSC2Unicode!A:B,2)</f>
        <v>132E3</v>
      </c>
    </row>
    <row r="1038" spans="1:3" x14ac:dyDescent="0.2">
      <c r="A1038" s="1" t="s">
        <v>1644</v>
      </c>
      <c r="B1038" s="1" t="s">
        <v>1089</v>
      </c>
      <c r="C1038" s="3" t="str">
        <f>VLOOKUP(A1038,GSC2Unicode!A:B,2)</f>
        <v>132E3</v>
      </c>
    </row>
    <row r="1039" spans="1:3" x14ac:dyDescent="0.2">
      <c r="A1039" s="1" t="s">
        <v>1644</v>
      </c>
      <c r="B1039" s="1" t="s">
        <v>1898</v>
      </c>
      <c r="C1039" s="3" t="str">
        <f>VLOOKUP(A1039,GSC2Unicode!A:B,2)</f>
        <v>132E3</v>
      </c>
    </row>
    <row r="1040" spans="1:3" x14ac:dyDescent="0.2">
      <c r="A1040" s="1" t="s">
        <v>1090</v>
      </c>
      <c r="B1040" s="1" t="s">
        <v>1088</v>
      </c>
      <c r="C1040" s="3" t="str">
        <f>VLOOKUP(A1040,GSC2Unicode!A:B,2)</f>
        <v>132E4</v>
      </c>
    </row>
    <row r="1041" spans="1:3" x14ac:dyDescent="0.2">
      <c r="A1041" s="1" t="s">
        <v>1090</v>
      </c>
      <c r="B1041" s="1" t="s">
        <v>1089</v>
      </c>
      <c r="C1041" s="3" t="str">
        <f>VLOOKUP(A1041,GSC2Unicode!A:B,2)</f>
        <v>132E4</v>
      </c>
    </row>
    <row r="1042" spans="1:3" x14ac:dyDescent="0.2">
      <c r="A1042" s="1" t="s">
        <v>1090</v>
      </c>
      <c r="B1042" s="1" t="s">
        <v>1898</v>
      </c>
      <c r="C1042" s="3" t="str">
        <f>VLOOKUP(A1042,GSC2Unicode!A:B,2)</f>
        <v>132E4</v>
      </c>
    </row>
    <row r="1043" spans="1:3" x14ac:dyDescent="0.2">
      <c r="A1043" s="1" t="s">
        <v>1091</v>
      </c>
      <c r="B1043" s="1" t="s">
        <v>1088</v>
      </c>
      <c r="C1043" s="3" t="str">
        <f>VLOOKUP(A1043,GSC2Unicode!A:B,2)</f>
        <v>132E5</v>
      </c>
    </row>
    <row r="1044" spans="1:3" x14ac:dyDescent="0.2">
      <c r="A1044" s="1" t="s">
        <v>1091</v>
      </c>
      <c r="B1044" s="1" t="s">
        <v>1089</v>
      </c>
      <c r="C1044" s="3" t="str">
        <f>VLOOKUP(A1044,GSC2Unicode!A:B,2)</f>
        <v>132E5</v>
      </c>
    </row>
    <row r="1045" spans="1:3" x14ac:dyDescent="0.2">
      <c r="A1045" s="1" t="s">
        <v>1091</v>
      </c>
      <c r="B1045" s="1" t="s">
        <v>1898</v>
      </c>
      <c r="C1045" s="3" t="str">
        <f>VLOOKUP(A1045,GSC2Unicode!A:B,2)</f>
        <v>132E5</v>
      </c>
    </row>
    <row r="1046" spans="1:3" x14ac:dyDescent="0.2">
      <c r="A1046" s="1" t="s">
        <v>1092</v>
      </c>
      <c r="B1046" s="1" t="s">
        <v>1899</v>
      </c>
      <c r="C1046" s="3" t="str">
        <f>VLOOKUP(A1046,GSC2Unicode!A:B,2)</f>
        <v>132E6</v>
      </c>
    </row>
    <row r="1047" spans="1:3" x14ac:dyDescent="0.2">
      <c r="A1047" s="1" t="s">
        <v>1092</v>
      </c>
      <c r="B1047" s="1" t="s">
        <v>1900</v>
      </c>
      <c r="C1047" s="3" t="str">
        <f>VLOOKUP(A1047,GSC2Unicode!A:B,2)</f>
        <v>132E6</v>
      </c>
    </row>
    <row r="1048" spans="1:3" x14ac:dyDescent="0.2">
      <c r="A1048" s="1" t="s">
        <v>1093</v>
      </c>
      <c r="B1048" s="1" t="s">
        <v>1094</v>
      </c>
      <c r="C1048" s="3" t="str">
        <f>VLOOKUP(A1048,GSC2Unicode!A:B,2)</f>
        <v>132E7</v>
      </c>
    </row>
    <row r="1049" spans="1:3" x14ac:dyDescent="0.2">
      <c r="A1049" s="1" t="s">
        <v>1095</v>
      </c>
      <c r="B1049" s="1" t="s">
        <v>1096</v>
      </c>
      <c r="C1049" s="3" t="str">
        <f>VLOOKUP(A1049,GSC2Unicode!A:B,2)</f>
        <v>132E8</v>
      </c>
    </row>
    <row r="1050" spans="1:3" x14ac:dyDescent="0.2">
      <c r="A1050" s="1" t="s">
        <v>1095</v>
      </c>
      <c r="B1050" s="1" t="s">
        <v>1901</v>
      </c>
      <c r="C1050" s="3" t="str">
        <f>VLOOKUP(A1050,GSC2Unicode!A:B,2)</f>
        <v>132E8</v>
      </c>
    </row>
    <row r="1051" spans="1:3" x14ac:dyDescent="0.2">
      <c r="A1051" s="1" t="s">
        <v>1095</v>
      </c>
      <c r="B1051" s="1" t="s">
        <v>1098</v>
      </c>
      <c r="C1051" s="3" t="str">
        <f>VLOOKUP(A1051,GSC2Unicode!A:B,2)</f>
        <v>132E8</v>
      </c>
    </row>
    <row r="1052" spans="1:3" x14ac:dyDescent="0.2">
      <c r="A1052" s="1" t="s">
        <v>1095</v>
      </c>
      <c r="B1052" s="1" t="s">
        <v>1902</v>
      </c>
      <c r="C1052" s="3" t="str">
        <f>VLOOKUP(A1052,GSC2Unicode!A:B,2)</f>
        <v>132E8</v>
      </c>
    </row>
    <row r="1053" spans="1:3" x14ac:dyDescent="0.2">
      <c r="A1053" s="1" t="s">
        <v>1097</v>
      </c>
      <c r="B1053" s="1" t="s">
        <v>1903</v>
      </c>
      <c r="C1053" s="3" t="str">
        <f>VLOOKUP(A1053,GSC2Unicode!A:B,2)</f>
        <v>132E9</v>
      </c>
    </row>
    <row r="1054" spans="1:3" x14ac:dyDescent="0.2">
      <c r="A1054" s="1" t="s">
        <v>1097</v>
      </c>
      <c r="B1054" s="1" t="s">
        <v>1901</v>
      </c>
      <c r="C1054" s="3" t="str">
        <f>VLOOKUP(A1054,GSC2Unicode!A:B,2)</f>
        <v>132E9</v>
      </c>
    </row>
    <row r="1055" spans="1:3" x14ac:dyDescent="0.2">
      <c r="A1055" s="1" t="s">
        <v>1097</v>
      </c>
      <c r="B1055" s="1" t="s">
        <v>1098</v>
      </c>
      <c r="C1055" s="3" t="str">
        <f>VLOOKUP(A1055,GSC2Unicode!A:B,2)</f>
        <v>132E9</v>
      </c>
    </row>
    <row r="1056" spans="1:3" x14ac:dyDescent="0.2">
      <c r="A1056" s="1" t="s">
        <v>1097</v>
      </c>
      <c r="B1056" s="1" t="s">
        <v>1902</v>
      </c>
      <c r="C1056" s="3" t="str">
        <f>VLOOKUP(A1056,GSC2Unicode!A:B,2)</f>
        <v>132E9</v>
      </c>
    </row>
    <row r="1057" spans="1:3" x14ac:dyDescent="0.2">
      <c r="A1057" s="1" t="s">
        <v>1099</v>
      </c>
      <c r="B1057" s="1" t="s">
        <v>1904</v>
      </c>
      <c r="C1057" s="3" t="str">
        <f>VLOOKUP(A1057,GSC2Unicode!A:B,2)</f>
        <v>132EA</v>
      </c>
    </row>
    <row r="1058" spans="1:3" x14ac:dyDescent="0.2">
      <c r="A1058" s="1" t="s">
        <v>1100</v>
      </c>
      <c r="B1058" s="1" t="s">
        <v>1001</v>
      </c>
      <c r="C1058" s="3" t="str">
        <f>VLOOKUP(A1058,GSC2Unicode!A:B,2)</f>
        <v>132EB</v>
      </c>
    </row>
    <row r="1059" spans="1:3" x14ac:dyDescent="0.2">
      <c r="A1059" s="1" t="s">
        <v>1100</v>
      </c>
      <c r="B1059" s="1" t="s">
        <v>1101</v>
      </c>
      <c r="C1059" s="3" t="str">
        <f>VLOOKUP(A1059,GSC2Unicode!A:B,2)</f>
        <v>132EB</v>
      </c>
    </row>
    <row r="1060" spans="1:3" x14ac:dyDescent="0.2">
      <c r="A1060" s="1" t="s">
        <v>1100</v>
      </c>
      <c r="B1060" s="1" t="s">
        <v>1905</v>
      </c>
      <c r="C1060" s="3" t="str">
        <f>VLOOKUP(A1060,GSC2Unicode!A:B,2)</f>
        <v>132EB</v>
      </c>
    </row>
    <row r="1061" spans="1:3" x14ac:dyDescent="0.2">
      <c r="A1061" s="1" t="s">
        <v>1102</v>
      </c>
      <c r="B1061" s="1" t="s">
        <v>1906</v>
      </c>
      <c r="C1061" s="3" t="str">
        <f>VLOOKUP(A1061,GSC2Unicode!A:B,2)</f>
        <v>132EC</v>
      </c>
    </row>
    <row r="1062" spans="1:3" x14ac:dyDescent="0.2">
      <c r="A1062" s="1" t="s">
        <v>1102</v>
      </c>
      <c r="B1062" s="1" t="s">
        <v>1103</v>
      </c>
      <c r="C1062" s="3" t="str">
        <f>VLOOKUP(A1062,GSC2Unicode!A:B,2)</f>
        <v>132EC</v>
      </c>
    </row>
    <row r="1063" spans="1:3" x14ac:dyDescent="0.2">
      <c r="A1063" s="1" t="s">
        <v>1104</v>
      </c>
      <c r="B1063" s="1" t="s">
        <v>1907</v>
      </c>
      <c r="C1063" s="3" t="str">
        <f>VLOOKUP(A1063,GSC2Unicode!A:B,2)</f>
        <v>132ED</v>
      </c>
    </row>
    <row r="1064" spans="1:3" x14ac:dyDescent="0.2">
      <c r="A1064" s="1" t="s">
        <v>1104</v>
      </c>
      <c r="B1064" s="1" t="s">
        <v>1908</v>
      </c>
      <c r="C1064" s="3" t="str">
        <f>VLOOKUP(A1064,GSC2Unicode!A:B,2)</f>
        <v>132ED</v>
      </c>
    </row>
    <row r="1065" spans="1:3" x14ac:dyDescent="0.2">
      <c r="A1065" s="1" t="s">
        <v>1104</v>
      </c>
      <c r="B1065" s="1" t="s">
        <v>1105</v>
      </c>
      <c r="C1065" s="3" t="str">
        <f>VLOOKUP(A1065,GSC2Unicode!A:B,2)</f>
        <v>132ED</v>
      </c>
    </row>
    <row r="1066" spans="1:3" x14ac:dyDescent="0.2">
      <c r="A1066" s="1" t="s">
        <v>1106</v>
      </c>
      <c r="B1066" s="1" t="s">
        <v>1909</v>
      </c>
      <c r="C1066" s="3" t="str">
        <f>VLOOKUP(A1066,GSC2Unicode!A:B,2)</f>
        <v>132EE</v>
      </c>
    </row>
    <row r="1067" spans="1:3" x14ac:dyDescent="0.2">
      <c r="A1067" s="1" t="s">
        <v>1106</v>
      </c>
      <c r="B1067" s="1" t="s">
        <v>1910</v>
      </c>
      <c r="C1067" s="3" t="str">
        <f>VLOOKUP(A1067,GSC2Unicode!A:B,2)</f>
        <v>132EE</v>
      </c>
    </row>
    <row r="1068" spans="1:3" x14ac:dyDescent="0.2">
      <c r="A1068" s="1" t="s">
        <v>1106</v>
      </c>
      <c r="B1068" s="1" t="s">
        <v>1911</v>
      </c>
      <c r="C1068" s="3" t="str">
        <f>VLOOKUP(A1068,GSC2Unicode!A:B,2)</f>
        <v>132EE</v>
      </c>
    </row>
    <row r="1069" spans="1:3" x14ac:dyDescent="0.2">
      <c r="A1069" s="1" t="s">
        <v>1107</v>
      </c>
      <c r="B1069" s="1" t="s">
        <v>1108</v>
      </c>
      <c r="C1069" s="3" t="str">
        <f>VLOOKUP(A1069,GSC2Unicode!A:B,2)</f>
        <v>132EF</v>
      </c>
    </row>
    <row r="1070" spans="1:3" x14ac:dyDescent="0.2">
      <c r="A1070" s="1" t="s">
        <v>1111</v>
      </c>
      <c r="B1070" s="1" t="s">
        <v>1112</v>
      </c>
      <c r="C1070" s="3" t="str">
        <f>VLOOKUP(A1070,GSC2Unicode!A:B,2)</f>
        <v>132F2</v>
      </c>
    </row>
    <row r="1071" spans="1:3" x14ac:dyDescent="0.2">
      <c r="A1071" s="1" t="s">
        <v>1113</v>
      </c>
      <c r="B1071" s="1" t="s">
        <v>1912</v>
      </c>
      <c r="C1071" s="3" t="str">
        <f>VLOOKUP(A1071,GSC2Unicode!A:B,2)</f>
        <v>132F3</v>
      </c>
    </row>
    <row r="1072" spans="1:3" x14ac:dyDescent="0.2">
      <c r="A1072" s="1" t="s">
        <v>1113</v>
      </c>
      <c r="B1072" s="1" t="s">
        <v>1913</v>
      </c>
      <c r="C1072" s="3" t="str">
        <f>VLOOKUP(A1072,GSC2Unicode!A:B,2)</f>
        <v>132F3</v>
      </c>
    </row>
    <row r="1073" spans="1:3" x14ac:dyDescent="0.2">
      <c r="A1073" s="1" t="s">
        <v>1113</v>
      </c>
      <c r="B1073" s="1" t="s">
        <v>1914</v>
      </c>
      <c r="C1073" s="3" t="str">
        <f>VLOOKUP(A1073,GSC2Unicode!A:B,2)</f>
        <v>132F3</v>
      </c>
    </row>
    <row r="1074" spans="1:3" x14ac:dyDescent="0.2">
      <c r="A1074" s="1" t="s">
        <v>1114</v>
      </c>
      <c r="B1074" s="1" t="s">
        <v>1115</v>
      </c>
      <c r="C1074" s="3" t="str">
        <f>VLOOKUP(A1074,GSC2Unicode!A:B,2)</f>
        <v>132F4</v>
      </c>
    </row>
    <row r="1075" spans="1:3" x14ac:dyDescent="0.2">
      <c r="A1075" s="1" t="s">
        <v>1116</v>
      </c>
      <c r="B1075" s="1" t="s">
        <v>1117</v>
      </c>
      <c r="C1075" s="3" t="str">
        <f>VLOOKUP(A1075,GSC2Unicode!A:B,2)</f>
        <v>132F5</v>
      </c>
    </row>
    <row r="1076" spans="1:3" x14ac:dyDescent="0.2">
      <c r="A1076" s="1" t="s">
        <v>1645</v>
      </c>
      <c r="B1076" s="1" t="s">
        <v>1117</v>
      </c>
      <c r="C1076" s="3" t="str">
        <f>VLOOKUP(A1076,GSC2Unicode!A:B,2)</f>
        <v>132F5</v>
      </c>
    </row>
    <row r="1077" spans="1:3" x14ac:dyDescent="0.2">
      <c r="A1077" s="1" t="s">
        <v>1118</v>
      </c>
      <c r="B1077" s="1" t="s">
        <v>362</v>
      </c>
      <c r="C1077" s="3" t="str">
        <f>VLOOKUP(A1077,GSC2Unicode!A:B,2)</f>
        <v>132F6</v>
      </c>
    </row>
    <row r="1078" spans="1:3" x14ac:dyDescent="0.2">
      <c r="A1078" s="1" t="s">
        <v>1119</v>
      </c>
      <c r="B1078" s="1" t="s">
        <v>1120</v>
      </c>
      <c r="C1078" s="3" t="str">
        <f>VLOOKUP(A1078,GSC2Unicode!A:B,2)</f>
        <v>132F7</v>
      </c>
    </row>
    <row r="1079" spans="1:3" x14ac:dyDescent="0.2">
      <c r="A1079" s="1" t="s">
        <v>1119</v>
      </c>
      <c r="B1079" s="1" t="s">
        <v>1915</v>
      </c>
      <c r="C1079" s="3" t="str">
        <f>VLOOKUP(A1079,GSC2Unicode!A:B,2)</f>
        <v>132F7</v>
      </c>
    </row>
    <row r="1080" spans="1:3" x14ac:dyDescent="0.2">
      <c r="A1080" s="1" t="s">
        <v>1121</v>
      </c>
      <c r="B1080" s="1" t="s">
        <v>1122</v>
      </c>
      <c r="C1080" s="3" t="str">
        <f>VLOOKUP(A1080,GSC2Unicode!A:B,2)</f>
        <v>132F8</v>
      </c>
    </row>
    <row r="1081" spans="1:3" x14ac:dyDescent="0.2">
      <c r="A1081" s="1" t="s">
        <v>1121</v>
      </c>
      <c r="B1081" s="1" t="s">
        <v>1916</v>
      </c>
      <c r="C1081" s="3" t="str">
        <f>VLOOKUP(A1081,GSC2Unicode!A:B,2)</f>
        <v>132F8</v>
      </c>
    </row>
    <row r="1082" spans="1:3" x14ac:dyDescent="0.2">
      <c r="A1082" s="1" t="s">
        <v>1123</v>
      </c>
      <c r="B1082" s="1" t="s">
        <v>1124</v>
      </c>
      <c r="C1082" s="3" t="str">
        <f>VLOOKUP(A1082,GSC2Unicode!A:B,2)</f>
        <v>132F9</v>
      </c>
    </row>
    <row r="1083" spans="1:3" x14ac:dyDescent="0.2">
      <c r="A1083" s="1" t="s">
        <v>1125</v>
      </c>
      <c r="B1083" s="1" t="s">
        <v>1917</v>
      </c>
      <c r="C1083" s="3" t="str">
        <f>VLOOKUP(A1083,GSC2Unicode!A:B,2)</f>
        <v>132FA</v>
      </c>
    </row>
    <row r="1084" spans="1:3" x14ac:dyDescent="0.2">
      <c r="A1084" s="1" t="s">
        <v>1125</v>
      </c>
      <c r="B1084" s="1" t="s">
        <v>1126</v>
      </c>
      <c r="C1084" s="3" t="str">
        <f>VLOOKUP(A1084,GSC2Unicode!A:B,2)</f>
        <v>132FA</v>
      </c>
    </row>
    <row r="1085" spans="1:3" x14ac:dyDescent="0.2">
      <c r="A1085" s="1" t="s">
        <v>1128</v>
      </c>
      <c r="B1085" s="1" t="s">
        <v>1918</v>
      </c>
      <c r="C1085" s="3" t="str">
        <f>VLOOKUP(A1085,GSC2Unicode!A:B,2)</f>
        <v>132FC</v>
      </c>
    </row>
    <row r="1086" spans="1:3" x14ac:dyDescent="0.2">
      <c r="A1086" s="1" t="s">
        <v>1129</v>
      </c>
      <c r="B1086" s="1" t="s">
        <v>1130</v>
      </c>
      <c r="C1086" s="3" t="str">
        <f>VLOOKUP(A1086,GSC2Unicode!A:B,2)</f>
        <v>132FD</v>
      </c>
    </row>
    <row r="1087" spans="1:3" x14ac:dyDescent="0.2">
      <c r="A1087" s="1" t="s">
        <v>1131</v>
      </c>
      <c r="B1087" s="1" t="s">
        <v>1132</v>
      </c>
      <c r="C1087" s="3" t="str">
        <f>VLOOKUP(A1087,GSC2Unicode!A:B,2)</f>
        <v>132FE</v>
      </c>
    </row>
    <row r="1088" spans="1:3" x14ac:dyDescent="0.2">
      <c r="A1088" s="1" t="s">
        <v>1131</v>
      </c>
      <c r="B1088" s="1" t="s">
        <v>1235</v>
      </c>
      <c r="C1088" s="3" t="str">
        <f>VLOOKUP(A1088,GSC2Unicode!A:B,2)</f>
        <v>132FE</v>
      </c>
    </row>
    <row r="1089" spans="1:3" x14ac:dyDescent="0.2">
      <c r="A1089" s="1" t="s">
        <v>1133</v>
      </c>
      <c r="B1089" s="1" t="s">
        <v>1134</v>
      </c>
      <c r="C1089" s="3" t="str">
        <f>VLOOKUP(A1089,GSC2Unicode!A:B,2)</f>
        <v>132FF</v>
      </c>
    </row>
    <row r="1090" spans="1:3" x14ac:dyDescent="0.2">
      <c r="A1090" s="1" t="s">
        <v>1135</v>
      </c>
      <c r="B1090" s="1" t="s">
        <v>1138</v>
      </c>
      <c r="C1090" s="3" t="str">
        <f>VLOOKUP(A1090,GSC2Unicode!A:B,2)</f>
        <v>13300</v>
      </c>
    </row>
    <row r="1091" spans="1:3" x14ac:dyDescent="0.2">
      <c r="A1091" s="1" t="s">
        <v>1135</v>
      </c>
      <c r="B1091" s="1" t="s">
        <v>1919</v>
      </c>
      <c r="C1091" s="3" t="str">
        <f>VLOOKUP(A1091,GSC2Unicode!A:B,2)</f>
        <v>13300</v>
      </c>
    </row>
    <row r="1092" spans="1:3" x14ac:dyDescent="0.2">
      <c r="A1092" s="1" t="s">
        <v>1135</v>
      </c>
      <c r="B1092" s="1" t="s">
        <v>1136</v>
      </c>
      <c r="C1092" s="3" t="str">
        <f>VLOOKUP(A1092,GSC2Unicode!A:B,2)</f>
        <v>13300</v>
      </c>
    </row>
    <row r="1093" spans="1:3" x14ac:dyDescent="0.2">
      <c r="A1093" s="1" t="s">
        <v>1137</v>
      </c>
      <c r="B1093" s="1" t="s">
        <v>1138</v>
      </c>
      <c r="C1093" s="3" t="str">
        <f>VLOOKUP(A1093,GSC2Unicode!A:B,2)</f>
        <v>13301</v>
      </c>
    </row>
    <row r="1094" spans="1:3" x14ac:dyDescent="0.2">
      <c r="A1094" s="1" t="s">
        <v>1139</v>
      </c>
      <c r="B1094" s="1" t="s">
        <v>1140</v>
      </c>
      <c r="C1094" s="3" t="str">
        <f>VLOOKUP(A1094,GSC2Unicode!A:B,2)</f>
        <v>13302</v>
      </c>
    </row>
    <row r="1095" spans="1:3" x14ac:dyDescent="0.2">
      <c r="A1095" s="1" t="s">
        <v>1139</v>
      </c>
      <c r="B1095" s="1" t="s">
        <v>1141</v>
      </c>
      <c r="C1095" s="3" t="str">
        <f>VLOOKUP(A1095,GSC2Unicode!A:B,2)</f>
        <v>13302</v>
      </c>
    </row>
    <row r="1096" spans="1:3" x14ac:dyDescent="0.2">
      <c r="A1096" s="1" t="s">
        <v>1139</v>
      </c>
      <c r="B1096" s="1" t="s">
        <v>1142</v>
      </c>
      <c r="C1096" s="3" t="str">
        <f>VLOOKUP(A1096,GSC2Unicode!A:B,2)</f>
        <v>13302</v>
      </c>
    </row>
    <row r="1097" spans="1:3" x14ac:dyDescent="0.2">
      <c r="A1097" s="1" t="s">
        <v>1143</v>
      </c>
      <c r="B1097" s="1" t="s">
        <v>1144</v>
      </c>
      <c r="C1097" s="3" t="str">
        <f>VLOOKUP(A1097,GSC2Unicode!A:B,2)</f>
        <v>13303</v>
      </c>
    </row>
    <row r="1098" spans="1:3" x14ac:dyDescent="0.2">
      <c r="A1098" s="1" t="s">
        <v>1143</v>
      </c>
      <c r="B1098" s="1" t="s">
        <v>1920</v>
      </c>
      <c r="C1098" s="3" t="str">
        <f>VLOOKUP(A1098,GSC2Unicode!A:B,2)</f>
        <v>13303</v>
      </c>
    </row>
    <row r="1099" spans="1:3" x14ac:dyDescent="0.2">
      <c r="A1099" s="1" t="s">
        <v>1145</v>
      </c>
      <c r="B1099" s="1" t="s">
        <v>1146</v>
      </c>
      <c r="C1099" s="3" t="str">
        <f>VLOOKUP(A1099,GSC2Unicode!A:B,2)</f>
        <v>13304</v>
      </c>
    </row>
    <row r="1100" spans="1:3" x14ac:dyDescent="0.2">
      <c r="A1100" s="1" t="s">
        <v>1147</v>
      </c>
      <c r="B1100" s="1" t="s">
        <v>1921</v>
      </c>
      <c r="C1100" s="3" t="str">
        <f>VLOOKUP(A1100,GSC2Unicode!A:B,2)</f>
        <v>13305</v>
      </c>
    </row>
    <row r="1101" spans="1:3" x14ac:dyDescent="0.2">
      <c r="A1101" s="1" t="s">
        <v>1147</v>
      </c>
      <c r="B1101" s="1" t="s">
        <v>1148</v>
      </c>
      <c r="C1101" s="3" t="str">
        <f>VLOOKUP(A1101,GSC2Unicode!A:B,2)</f>
        <v>13305</v>
      </c>
    </row>
    <row r="1102" spans="1:3" x14ac:dyDescent="0.2">
      <c r="A1102" s="1" t="s">
        <v>1646</v>
      </c>
      <c r="B1102" s="1" t="s">
        <v>1373</v>
      </c>
      <c r="C1102" s="3" t="str">
        <f>VLOOKUP(A1102,GSC2Unicode!A:B,2)</f>
        <v>13306</v>
      </c>
    </row>
    <row r="1103" spans="1:3" x14ac:dyDescent="0.2">
      <c r="A1103" s="1" t="s">
        <v>1647</v>
      </c>
      <c r="B1103" s="1" t="s">
        <v>1922</v>
      </c>
      <c r="C1103" s="3" t="str">
        <f>VLOOKUP(A1103,GSC2Unicode!A:B,2)</f>
        <v>13306</v>
      </c>
    </row>
    <row r="1104" spans="1:3" x14ac:dyDescent="0.2">
      <c r="A1104" s="1" t="s">
        <v>1150</v>
      </c>
      <c r="B1104" s="1" t="s">
        <v>1459</v>
      </c>
      <c r="C1104" s="3" t="str">
        <f>VLOOKUP(A1104,GSC2Unicode!A:B,2)</f>
        <v>13307</v>
      </c>
    </row>
    <row r="1105" spans="1:3" x14ac:dyDescent="0.2">
      <c r="A1105" s="1" t="s">
        <v>1150</v>
      </c>
      <c r="B1105" s="1" t="s">
        <v>179</v>
      </c>
      <c r="C1105" s="3" t="str">
        <f>VLOOKUP(A1105,GSC2Unicode!A:B,2)</f>
        <v>13307</v>
      </c>
    </row>
    <row r="1106" spans="1:3" x14ac:dyDescent="0.2">
      <c r="A1106" s="1" t="s">
        <v>1151</v>
      </c>
      <c r="B1106" s="1" t="s">
        <v>1923</v>
      </c>
      <c r="C1106" s="3" t="str">
        <f>VLOOKUP(A1106,GSC2Unicode!A:B,2)</f>
        <v>1331F</v>
      </c>
    </row>
    <row r="1107" spans="1:3" x14ac:dyDescent="0.2">
      <c r="A1107" s="1" t="s">
        <v>1152</v>
      </c>
      <c r="B1107" s="1" t="s">
        <v>1153</v>
      </c>
      <c r="C1107" s="3" t="str">
        <f>VLOOKUP(A1107,GSC2Unicode!A:B,2)</f>
        <v>13329</v>
      </c>
    </row>
    <row r="1108" spans="1:3" x14ac:dyDescent="0.2">
      <c r="A1108" s="1" t="s">
        <v>1155</v>
      </c>
      <c r="B1108" s="1" t="s">
        <v>1153</v>
      </c>
      <c r="C1108" s="3" t="str">
        <f>VLOOKUP(A1108,GSC2Unicode!A:B,2)</f>
        <v>13332</v>
      </c>
    </row>
    <row r="1109" spans="1:3" x14ac:dyDescent="0.2">
      <c r="A1109" s="1" t="s">
        <v>1156</v>
      </c>
      <c r="B1109" s="1" t="s">
        <v>1153</v>
      </c>
      <c r="C1109" s="3" t="str">
        <f>VLOOKUP(A1109,GSC2Unicode!A:B,2)</f>
        <v>13332</v>
      </c>
    </row>
    <row r="1110" spans="1:3" x14ac:dyDescent="0.2">
      <c r="A1110" s="1" t="s">
        <v>1157</v>
      </c>
      <c r="B1110" s="1" t="s">
        <v>1158</v>
      </c>
      <c r="C1110" s="3" t="str">
        <f>VLOOKUP(A1110,GSC2Unicode!A:B,2)</f>
        <v>13332</v>
      </c>
    </row>
    <row r="1111" spans="1:3" x14ac:dyDescent="0.2">
      <c r="A1111" s="1" t="s">
        <v>1159</v>
      </c>
      <c r="B1111" s="1" t="s">
        <v>1078</v>
      </c>
      <c r="C1111" s="3" t="str">
        <f>VLOOKUP(A1111,GSC2Unicode!A:B,2)</f>
        <v>13332</v>
      </c>
    </row>
    <row r="1112" spans="1:3" x14ac:dyDescent="0.2">
      <c r="A1112" s="1" t="s">
        <v>1160</v>
      </c>
      <c r="B1112" s="1" t="s">
        <v>1161</v>
      </c>
      <c r="C1112" s="3" t="str">
        <f>VLOOKUP(A1112,GSC2Unicode!A:B,2)</f>
        <v>13332</v>
      </c>
    </row>
    <row r="1113" spans="1:3" x14ac:dyDescent="0.2">
      <c r="A1113" s="1" t="s">
        <v>1162</v>
      </c>
      <c r="B1113" s="1" t="s">
        <v>203</v>
      </c>
      <c r="C1113" s="3" t="str">
        <f>VLOOKUP(A1113,GSC2Unicode!A:B,2)</f>
        <v>13332</v>
      </c>
    </row>
    <row r="1114" spans="1:3" x14ac:dyDescent="0.2">
      <c r="A1114" s="1" t="s">
        <v>1163</v>
      </c>
      <c r="B1114" s="1" t="s">
        <v>203</v>
      </c>
      <c r="C1114" s="3" t="str">
        <f>VLOOKUP(A1114,GSC2Unicode!A:B,2)</f>
        <v>13332</v>
      </c>
    </row>
    <row r="1115" spans="1:3" x14ac:dyDescent="0.2">
      <c r="A1115" s="1" t="s">
        <v>1164</v>
      </c>
      <c r="B1115" s="1" t="s">
        <v>1165</v>
      </c>
      <c r="C1115" s="3" t="str">
        <f>VLOOKUP(A1115,GSC2Unicode!A:B,2)</f>
        <v>13332</v>
      </c>
    </row>
    <row r="1116" spans="1:3" x14ac:dyDescent="0.2">
      <c r="A1116" s="1" t="s">
        <v>1164</v>
      </c>
      <c r="B1116" s="1" t="s">
        <v>1168</v>
      </c>
      <c r="C1116" s="3" t="str">
        <f>VLOOKUP(A1116,GSC2Unicode!A:B,2)</f>
        <v>13332</v>
      </c>
    </row>
    <row r="1117" spans="1:3" x14ac:dyDescent="0.2">
      <c r="A1117" s="1" t="s">
        <v>1164</v>
      </c>
      <c r="B1117" s="1" t="s">
        <v>1924</v>
      </c>
      <c r="C1117" s="3" t="str">
        <f>VLOOKUP(A1117,GSC2Unicode!A:B,2)</f>
        <v>13332</v>
      </c>
    </row>
    <row r="1118" spans="1:3" x14ac:dyDescent="0.2">
      <c r="A1118" s="1" t="s">
        <v>1166</v>
      </c>
      <c r="B1118" s="1" t="s">
        <v>1165</v>
      </c>
      <c r="C1118" s="3" t="str">
        <f>VLOOKUP(A1118,GSC2Unicode!A:B,2)</f>
        <v>13332</v>
      </c>
    </row>
    <row r="1119" spans="1:3" x14ac:dyDescent="0.2">
      <c r="A1119" s="1" t="s">
        <v>1166</v>
      </c>
      <c r="B1119" s="1" t="s">
        <v>1168</v>
      </c>
      <c r="C1119" s="3" t="str">
        <f>VLOOKUP(A1119,GSC2Unicode!A:B,2)</f>
        <v>13332</v>
      </c>
    </row>
    <row r="1120" spans="1:3" x14ac:dyDescent="0.2">
      <c r="A1120" s="1" t="s">
        <v>1166</v>
      </c>
      <c r="B1120" s="1" t="s">
        <v>1924</v>
      </c>
      <c r="C1120" s="3" t="str">
        <f>VLOOKUP(A1120,GSC2Unicode!A:B,2)</f>
        <v>13332</v>
      </c>
    </row>
    <row r="1121" spans="1:3" x14ac:dyDescent="0.2">
      <c r="A1121" s="1" t="s">
        <v>1167</v>
      </c>
      <c r="B1121" s="1" t="s">
        <v>1168</v>
      </c>
      <c r="C1121" s="3" t="str">
        <f>VLOOKUP(A1121,GSC2Unicode!A:B,2)</f>
        <v>13307</v>
      </c>
    </row>
    <row r="1122" spans="1:3" x14ac:dyDescent="0.2">
      <c r="A1122" s="1" t="s">
        <v>1167</v>
      </c>
      <c r="B1122" s="1" t="s">
        <v>1924</v>
      </c>
      <c r="C1122" s="3" t="str">
        <f>VLOOKUP(A1122,GSC2Unicode!A:B,2)</f>
        <v>13307</v>
      </c>
    </row>
    <row r="1123" spans="1:3" x14ac:dyDescent="0.2">
      <c r="A1123" s="1" t="s">
        <v>1169</v>
      </c>
      <c r="B1123" s="1" t="s">
        <v>1848</v>
      </c>
      <c r="C1123" s="3" t="str">
        <f>VLOOKUP(A1123,GSC2Unicode!A:B,2)</f>
        <v>13307</v>
      </c>
    </row>
    <row r="1124" spans="1:3" x14ac:dyDescent="0.2">
      <c r="A1124" s="1" t="s">
        <v>1169</v>
      </c>
      <c r="B1124" s="1" t="s">
        <v>1379</v>
      </c>
      <c r="C1124" s="3" t="str">
        <f>VLOOKUP(A1124,GSC2Unicode!A:B,2)</f>
        <v>13307</v>
      </c>
    </row>
    <row r="1125" spans="1:3" x14ac:dyDescent="0.2">
      <c r="A1125" s="1" t="s">
        <v>1169</v>
      </c>
      <c r="B1125" s="1" t="s">
        <v>1925</v>
      </c>
      <c r="C1125" s="3" t="str">
        <f>VLOOKUP(A1125,GSC2Unicode!A:B,2)</f>
        <v>13307</v>
      </c>
    </row>
    <row r="1126" spans="1:3" x14ac:dyDescent="0.2">
      <c r="A1126" s="1" t="s">
        <v>1169</v>
      </c>
      <c r="B1126" s="1" t="s">
        <v>1170</v>
      </c>
      <c r="C1126" s="3" t="str">
        <f>VLOOKUP(A1126,GSC2Unicode!A:B,2)</f>
        <v>13307</v>
      </c>
    </row>
    <row r="1127" spans="1:3" x14ac:dyDescent="0.2">
      <c r="A1127" s="1" t="s">
        <v>1169</v>
      </c>
      <c r="B1127" s="1" t="s">
        <v>1171</v>
      </c>
      <c r="C1127" s="3" t="str">
        <f>VLOOKUP(A1127,GSC2Unicode!A:B,2)</f>
        <v>13307</v>
      </c>
    </row>
    <row r="1128" spans="1:3" x14ac:dyDescent="0.2">
      <c r="A1128" s="1" t="s">
        <v>1169</v>
      </c>
      <c r="B1128" s="1" t="s">
        <v>1172</v>
      </c>
      <c r="C1128" s="3" t="str">
        <f>VLOOKUP(A1128,GSC2Unicode!A:B,2)</f>
        <v>13307</v>
      </c>
    </row>
    <row r="1129" spans="1:3" x14ac:dyDescent="0.2">
      <c r="A1129" s="1" t="s">
        <v>1174</v>
      </c>
      <c r="B1129" s="1" t="s">
        <v>1175</v>
      </c>
      <c r="C1129" s="3" t="str">
        <f>VLOOKUP(A1129,GSC2Unicode!A:B,2)</f>
        <v>13307</v>
      </c>
    </row>
    <row r="1130" spans="1:3" x14ac:dyDescent="0.2">
      <c r="A1130" s="1" t="s">
        <v>1174</v>
      </c>
      <c r="B1130" s="1" t="s">
        <v>1176</v>
      </c>
      <c r="C1130" s="3" t="str">
        <f>VLOOKUP(A1130,GSC2Unicode!A:B,2)</f>
        <v>13307</v>
      </c>
    </row>
    <row r="1131" spans="1:3" x14ac:dyDescent="0.2">
      <c r="A1131" s="1" t="s">
        <v>1174</v>
      </c>
      <c r="B1131" s="1" t="s">
        <v>1177</v>
      </c>
      <c r="C1131" s="3" t="str">
        <f>VLOOKUP(A1131,GSC2Unicode!A:B,2)</f>
        <v>13307</v>
      </c>
    </row>
    <row r="1132" spans="1:3" x14ac:dyDescent="0.2">
      <c r="A1132" s="1" t="s">
        <v>1174</v>
      </c>
      <c r="B1132" s="1" t="s">
        <v>1178</v>
      </c>
      <c r="C1132" s="3" t="str">
        <f>VLOOKUP(A1132,GSC2Unicode!A:B,2)</f>
        <v>13307</v>
      </c>
    </row>
    <row r="1133" spans="1:3" x14ac:dyDescent="0.2">
      <c r="A1133" s="1" t="s">
        <v>1179</v>
      </c>
      <c r="B1133" s="1" t="s">
        <v>1180</v>
      </c>
      <c r="C1133" s="3" t="str">
        <f>VLOOKUP(A1133,GSC2Unicode!A:B,2)</f>
        <v>13307</v>
      </c>
    </row>
    <row r="1134" spans="1:3" x14ac:dyDescent="0.2">
      <c r="A1134" s="1" t="s">
        <v>1181</v>
      </c>
      <c r="B1134" s="1" t="s">
        <v>1926</v>
      </c>
      <c r="C1134" s="3" t="str">
        <f>VLOOKUP(A1134,GSC2Unicode!A:B,2)</f>
        <v>13307</v>
      </c>
    </row>
    <row r="1135" spans="1:3" x14ac:dyDescent="0.2">
      <c r="A1135" s="1" t="s">
        <v>1181</v>
      </c>
      <c r="B1135" s="1" t="s">
        <v>1927</v>
      </c>
      <c r="C1135" s="3" t="str">
        <f>VLOOKUP(A1135,GSC2Unicode!A:B,2)</f>
        <v>13307</v>
      </c>
    </row>
    <row r="1136" spans="1:3" x14ac:dyDescent="0.2">
      <c r="A1136" s="1" t="s">
        <v>1181</v>
      </c>
      <c r="B1136" s="1" t="s">
        <v>1182</v>
      </c>
      <c r="C1136" s="3" t="str">
        <f>VLOOKUP(A1136,GSC2Unicode!A:B,2)</f>
        <v>13307</v>
      </c>
    </row>
    <row r="1137" spans="1:3" x14ac:dyDescent="0.2">
      <c r="A1137" s="1" t="s">
        <v>1181</v>
      </c>
      <c r="B1137" s="1" t="s">
        <v>1928</v>
      </c>
      <c r="C1137" s="3" t="str">
        <f>VLOOKUP(A1137,GSC2Unicode!A:B,2)</f>
        <v>13307</v>
      </c>
    </row>
    <row r="1138" spans="1:3" x14ac:dyDescent="0.2">
      <c r="A1138" s="1" t="s">
        <v>1183</v>
      </c>
      <c r="B1138" s="1" t="s">
        <v>1926</v>
      </c>
      <c r="C1138" s="3" t="str">
        <f>VLOOKUP(A1138,GSC2Unicode!A:B,2)</f>
        <v>13307</v>
      </c>
    </row>
    <row r="1139" spans="1:3" x14ac:dyDescent="0.2">
      <c r="A1139" s="1" t="s">
        <v>1183</v>
      </c>
      <c r="B1139" s="1" t="s">
        <v>1927</v>
      </c>
      <c r="C1139" s="3" t="str">
        <f>VLOOKUP(A1139,GSC2Unicode!A:B,2)</f>
        <v>13307</v>
      </c>
    </row>
    <row r="1140" spans="1:3" x14ac:dyDescent="0.2">
      <c r="A1140" s="1" t="s">
        <v>1183</v>
      </c>
      <c r="B1140" s="1" t="s">
        <v>1182</v>
      </c>
      <c r="C1140" s="3" t="str">
        <f>VLOOKUP(A1140,GSC2Unicode!A:B,2)</f>
        <v>13307</v>
      </c>
    </row>
    <row r="1141" spans="1:3" x14ac:dyDescent="0.2">
      <c r="A1141" s="1" t="s">
        <v>1183</v>
      </c>
      <c r="B1141" s="1" t="s">
        <v>1928</v>
      </c>
      <c r="C1141" s="3" t="str">
        <f>VLOOKUP(A1141,GSC2Unicode!A:B,2)</f>
        <v>13307</v>
      </c>
    </row>
    <row r="1142" spans="1:3" x14ac:dyDescent="0.2">
      <c r="A1142" s="1" t="s">
        <v>1184</v>
      </c>
      <c r="B1142" s="1" t="s">
        <v>454</v>
      </c>
      <c r="C1142" s="3" t="str">
        <f>VLOOKUP(A1142,GSC2Unicode!A:B,2)</f>
        <v>13307</v>
      </c>
    </row>
    <row r="1143" spans="1:3" x14ac:dyDescent="0.2">
      <c r="A1143" s="1" t="s">
        <v>1186</v>
      </c>
      <c r="B1143" s="1" t="s">
        <v>1187</v>
      </c>
      <c r="C1143" s="3" t="str">
        <f>VLOOKUP(A1143,GSC2Unicode!A:B,2)</f>
        <v>13307</v>
      </c>
    </row>
    <row r="1144" spans="1:3" x14ac:dyDescent="0.2">
      <c r="A1144" s="1" t="s">
        <v>1188</v>
      </c>
      <c r="B1144" s="1" t="s">
        <v>1189</v>
      </c>
      <c r="C1144" s="3" t="str">
        <f>VLOOKUP(A1144,GSC2Unicode!A:B,2)</f>
        <v>13307</v>
      </c>
    </row>
    <row r="1145" spans="1:3" x14ac:dyDescent="0.2">
      <c r="A1145" s="1" t="s">
        <v>1190</v>
      </c>
      <c r="B1145" s="1" t="s">
        <v>1929</v>
      </c>
      <c r="C1145" s="3" t="str">
        <f>VLOOKUP(A1145,GSC2Unicode!A:B,2)</f>
        <v>1331F</v>
      </c>
    </row>
    <row r="1146" spans="1:3" x14ac:dyDescent="0.2">
      <c r="A1146" s="1" t="s">
        <v>1190</v>
      </c>
      <c r="B1146" s="1" t="s">
        <v>1009</v>
      </c>
      <c r="C1146" s="3" t="str">
        <f>VLOOKUP(A1146,GSC2Unicode!A:B,2)</f>
        <v>1331F</v>
      </c>
    </row>
    <row r="1147" spans="1:3" x14ac:dyDescent="0.2">
      <c r="A1147" s="1" t="s">
        <v>1190</v>
      </c>
      <c r="B1147" s="1" t="s">
        <v>1191</v>
      </c>
      <c r="C1147" s="3" t="str">
        <f>VLOOKUP(A1147,GSC2Unicode!A:B,2)</f>
        <v>1331F</v>
      </c>
    </row>
    <row r="1148" spans="1:3" x14ac:dyDescent="0.2">
      <c r="A1148" s="1" t="s">
        <v>1190</v>
      </c>
      <c r="B1148" s="1" t="s">
        <v>1930</v>
      </c>
      <c r="C1148" s="3" t="str">
        <f>VLOOKUP(A1148,GSC2Unicode!A:B,2)</f>
        <v>1331F</v>
      </c>
    </row>
    <row r="1149" spans="1:3" x14ac:dyDescent="0.2">
      <c r="A1149" s="1" t="s">
        <v>1190</v>
      </c>
      <c r="B1149" s="1" t="s">
        <v>1931</v>
      </c>
      <c r="C1149" s="3" t="str">
        <f>VLOOKUP(A1149,GSC2Unicode!A:B,2)</f>
        <v>1331F</v>
      </c>
    </row>
    <row r="1150" spans="1:3" x14ac:dyDescent="0.2">
      <c r="A1150" s="1" t="s">
        <v>1192</v>
      </c>
      <c r="B1150" s="1" t="s">
        <v>1929</v>
      </c>
      <c r="C1150" s="3" t="str">
        <f>VLOOKUP(A1150,GSC2Unicode!A:B,2)</f>
        <v>13320</v>
      </c>
    </row>
    <row r="1151" spans="1:3" x14ac:dyDescent="0.2">
      <c r="A1151" s="1" t="s">
        <v>1192</v>
      </c>
      <c r="B1151" s="1" t="s">
        <v>1009</v>
      </c>
      <c r="C1151" s="3" t="str">
        <f>VLOOKUP(A1151,GSC2Unicode!A:B,2)</f>
        <v>13320</v>
      </c>
    </row>
    <row r="1152" spans="1:3" x14ac:dyDescent="0.2">
      <c r="A1152" s="1" t="s">
        <v>1192</v>
      </c>
      <c r="B1152" s="1" t="s">
        <v>1191</v>
      </c>
      <c r="C1152" s="3" t="str">
        <f>VLOOKUP(A1152,GSC2Unicode!A:B,2)</f>
        <v>13320</v>
      </c>
    </row>
    <row r="1153" spans="1:3" x14ac:dyDescent="0.2">
      <c r="A1153" s="1" t="s">
        <v>1192</v>
      </c>
      <c r="B1153" s="1" t="s">
        <v>1930</v>
      </c>
      <c r="C1153" s="3" t="str">
        <f>VLOOKUP(A1153,GSC2Unicode!A:B,2)</f>
        <v>13320</v>
      </c>
    </row>
    <row r="1154" spans="1:3" x14ac:dyDescent="0.2">
      <c r="A1154" s="1" t="s">
        <v>1192</v>
      </c>
      <c r="B1154" s="1" t="s">
        <v>1931</v>
      </c>
      <c r="C1154" s="3" t="str">
        <f>VLOOKUP(A1154,GSC2Unicode!A:B,2)</f>
        <v>13320</v>
      </c>
    </row>
    <row r="1155" spans="1:3" x14ac:dyDescent="0.2">
      <c r="A1155" s="1" t="s">
        <v>1193</v>
      </c>
      <c r="B1155" s="1" t="s">
        <v>1194</v>
      </c>
      <c r="C1155" s="3" t="str">
        <f>VLOOKUP(A1155,GSC2Unicode!A:B,2)</f>
        <v>13321</v>
      </c>
    </row>
    <row r="1156" spans="1:3" x14ac:dyDescent="0.2">
      <c r="A1156" s="1" t="s">
        <v>1195</v>
      </c>
      <c r="B1156" s="1" t="s">
        <v>1196</v>
      </c>
      <c r="C1156" s="3" t="str">
        <f>VLOOKUP(A1156,GSC2Unicode!A:B,2)</f>
        <v>13322</v>
      </c>
    </row>
    <row r="1157" spans="1:3" x14ac:dyDescent="0.2">
      <c r="A1157" s="1" t="s">
        <v>1195</v>
      </c>
      <c r="B1157" s="1" t="s">
        <v>1932</v>
      </c>
      <c r="C1157" s="3" t="str">
        <f>VLOOKUP(A1157,GSC2Unicode!A:B,2)</f>
        <v>13322</v>
      </c>
    </row>
    <row r="1158" spans="1:3" x14ac:dyDescent="0.2">
      <c r="A1158" s="1" t="s">
        <v>1197</v>
      </c>
      <c r="B1158" s="1" t="s">
        <v>1196</v>
      </c>
      <c r="C1158" s="3" t="str">
        <f>VLOOKUP(A1158,GSC2Unicode!A:B,2)</f>
        <v>13323</v>
      </c>
    </row>
    <row r="1159" spans="1:3" x14ac:dyDescent="0.2">
      <c r="A1159" s="1" t="s">
        <v>1197</v>
      </c>
      <c r="B1159" s="1" t="s">
        <v>1932</v>
      </c>
      <c r="C1159" s="3" t="str">
        <f>VLOOKUP(A1159,GSC2Unicode!A:B,2)</f>
        <v>13323</v>
      </c>
    </row>
    <row r="1160" spans="1:3" x14ac:dyDescent="0.2">
      <c r="A1160" s="1" t="s">
        <v>1198</v>
      </c>
      <c r="B1160" s="1" t="s">
        <v>912</v>
      </c>
      <c r="C1160" s="3" t="str">
        <f>VLOOKUP(A1160,GSC2Unicode!A:B,2)</f>
        <v>13324</v>
      </c>
    </row>
    <row r="1161" spans="1:3" x14ac:dyDescent="0.2">
      <c r="A1161" s="1" t="s">
        <v>1198</v>
      </c>
      <c r="B1161" s="1" t="s">
        <v>1199</v>
      </c>
      <c r="C1161" s="3" t="str">
        <f>VLOOKUP(A1161,GSC2Unicode!A:B,2)</f>
        <v>13324</v>
      </c>
    </row>
    <row r="1162" spans="1:3" x14ac:dyDescent="0.2">
      <c r="A1162" s="1" t="s">
        <v>1200</v>
      </c>
      <c r="B1162" s="1" t="s">
        <v>1201</v>
      </c>
      <c r="C1162" s="3" t="str">
        <f>VLOOKUP(A1162,GSC2Unicode!A:B,2)</f>
        <v>13325</v>
      </c>
    </row>
    <row r="1163" spans="1:3" x14ac:dyDescent="0.2">
      <c r="A1163" s="1" t="s">
        <v>1202</v>
      </c>
      <c r="B1163" s="1" t="s">
        <v>721</v>
      </c>
      <c r="C1163" s="3" t="str">
        <f>VLOOKUP(A1163,GSC2Unicode!A:B,2)</f>
        <v>13326</v>
      </c>
    </row>
    <row r="1164" spans="1:3" x14ac:dyDescent="0.2">
      <c r="A1164" s="1" t="s">
        <v>1203</v>
      </c>
      <c r="B1164" s="1" t="s">
        <v>721</v>
      </c>
      <c r="C1164" s="3" t="str">
        <f>VLOOKUP(A1164,GSC2Unicode!A:B,2)</f>
        <v>13327</v>
      </c>
    </row>
    <row r="1165" spans="1:3" x14ac:dyDescent="0.2">
      <c r="A1165" s="1" t="s">
        <v>1204</v>
      </c>
      <c r="B1165" s="1" t="s">
        <v>1205</v>
      </c>
      <c r="C1165" s="3" t="str">
        <f>VLOOKUP(A1165,GSC2Unicode!A:B,2)</f>
        <v>13328</v>
      </c>
    </row>
    <row r="1166" spans="1:3" x14ac:dyDescent="0.2">
      <c r="A1166" s="1" t="s">
        <v>1206</v>
      </c>
      <c r="B1166" s="1" t="s">
        <v>1207</v>
      </c>
      <c r="C1166" s="3" t="str">
        <f>VLOOKUP(A1166,GSC2Unicode!A:B,2)</f>
        <v>13329</v>
      </c>
    </row>
    <row r="1167" spans="1:3" x14ac:dyDescent="0.2">
      <c r="A1167" s="1" t="s">
        <v>1208</v>
      </c>
      <c r="B1167" s="1" t="s">
        <v>1933</v>
      </c>
      <c r="C1167" s="3" t="str">
        <f>VLOOKUP(A1167,GSC2Unicode!A:B,2)</f>
        <v>1332A</v>
      </c>
    </row>
    <row r="1168" spans="1:3" x14ac:dyDescent="0.2">
      <c r="A1168" s="1" t="s">
        <v>1208</v>
      </c>
      <c r="B1168" s="1" t="s">
        <v>1934</v>
      </c>
      <c r="C1168" s="3" t="str">
        <f>VLOOKUP(A1168,GSC2Unicode!A:B,2)</f>
        <v>1332A</v>
      </c>
    </row>
    <row r="1169" spans="1:3" x14ac:dyDescent="0.2">
      <c r="A1169" s="1" t="s">
        <v>1208</v>
      </c>
      <c r="B1169" s="1" t="s">
        <v>1935</v>
      </c>
      <c r="C1169" s="3" t="str">
        <f>VLOOKUP(A1169,GSC2Unicode!A:B,2)</f>
        <v>1332A</v>
      </c>
    </row>
    <row r="1170" spans="1:3" x14ac:dyDescent="0.2">
      <c r="A1170" s="1" t="s">
        <v>1208</v>
      </c>
      <c r="B1170" s="1" t="s">
        <v>1936</v>
      </c>
      <c r="C1170" s="3" t="str">
        <f>VLOOKUP(A1170,GSC2Unicode!A:B,2)</f>
        <v>1332A</v>
      </c>
    </row>
    <row r="1171" spans="1:3" x14ac:dyDescent="0.2">
      <c r="A1171" s="1" t="s">
        <v>1209</v>
      </c>
      <c r="B1171" s="1" t="s">
        <v>1210</v>
      </c>
      <c r="C1171" s="3" t="str">
        <f>VLOOKUP(A1171,GSC2Unicode!A:B,2)</f>
        <v>1332B</v>
      </c>
    </row>
    <row r="1172" spans="1:3" x14ac:dyDescent="0.2">
      <c r="A1172" s="1" t="s">
        <v>1211</v>
      </c>
      <c r="B1172" s="1" t="s">
        <v>1210</v>
      </c>
      <c r="C1172" s="3" t="str">
        <f>VLOOKUP(A1172,GSC2Unicode!A:B,2)</f>
        <v>1332C</v>
      </c>
    </row>
    <row r="1173" spans="1:3" x14ac:dyDescent="0.2">
      <c r="A1173" s="1" t="s">
        <v>1213</v>
      </c>
      <c r="B1173" s="1" t="s">
        <v>1210</v>
      </c>
      <c r="C1173" s="3" t="str">
        <f>VLOOKUP(A1173,GSC2Unicode!A:B,2)</f>
        <v>1332E</v>
      </c>
    </row>
    <row r="1174" spans="1:3" x14ac:dyDescent="0.2">
      <c r="A1174" s="1" t="s">
        <v>1215</v>
      </c>
      <c r="B1174" s="1" t="s">
        <v>1216</v>
      </c>
      <c r="C1174" s="3" t="str">
        <f>VLOOKUP(A1174,GSC2Unicode!A:B,2)</f>
        <v>13330</v>
      </c>
    </row>
    <row r="1175" spans="1:3" x14ac:dyDescent="0.2">
      <c r="A1175" s="1" t="s">
        <v>1217</v>
      </c>
      <c r="B1175" s="1" t="s">
        <v>1216</v>
      </c>
      <c r="C1175" s="3" t="str">
        <f>VLOOKUP(A1175,GSC2Unicode!A:B,2)</f>
        <v>13331</v>
      </c>
    </row>
    <row r="1176" spans="1:3" x14ac:dyDescent="0.2">
      <c r="A1176" s="1" t="s">
        <v>1219</v>
      </c>
      <c r="B1176" s="1" t="s">
        <v>1220</v>
      </c>
      <c r="C1176" s="3" t="str">
        <f>VLOOKUP(A1176,GSC2Unicode!A:B,2)</f>
        <v>13333</v>
      </c>
    </row>
    <row r="1177" spans="1:3" x14ac:dyDescent="0.2">
      <c r="A1177" s="1" t="s">
        <v>1221</v>
      </c>
      <c r="B1177" s="1" t="s">
        <v>1220</v>
      </c>
      <c r="C1177" s="3" t="str">
        <f>VLOOKUP(A1177,GSC2Unicode!A:B,2)</f>
        <v>13347</v>
      </c>
    </row>
    <row r="1178" spans="1:3" x14ac:dyDescent="0.2">
      <c r="A1178" s="1" t="s">
        <v>1222</v>
      </c>
      <c r="B1178" s="1" t="s">
        <v>1220</v>
      </c>
      <c r="C1178" s="3" t="str">
        <f>VLOOKUP(A1178,GSC2Unicode!A:B,2)</f>
        <v>13353</v>
      </c>
    </row>
    <row r="1179" spans="1:3" x14ac:dyDescent="0.2">
      <c r="A1179" s="1" t="s">
        <v>1223</v>
      </c>
      <c r="B1179" s="1" t="s">
        <v>1529</v>
      </c>
      <c r="C1179" s="3" t="str">
        <f>VLOOKUP(A1179,GSC2Unicode!A:B,2)</f>
        <v>1335E</v>
      </c>
    </row>
    <row r="1180" spans="1:3" x14ac:dyDescent="0.2">
      <c r="A1180" s="1" t="s">
        <v>1224</v>
      </c>
      <c r="B1180" s="1" t="s">
        <v>1529</v>
      </c>
      <c r="C1180" s="3" t="str">
        <f>VLOOKUP(A1180,GSC2Unicode!A:B,2)</f>
        <v>13361</v>
      </c>
    </row>
    <row r="1181" spans="1:3" x14ac:dyDescent="0.2">
      <c r="A1181" s="1" t="s">
        <v>1225</v>
      </c>
      <c r="B1181" s="1" t="s">
        <v>1226</v>
      </c>
      <c r="C1181" s="3" t="str">
        <f>VLOOKUP(A1181,GSC2Unicode!A:B,2)</f>
        <v>13361</v>
      </c>
    </row>
    <row r="1182" spans="1:3" x14ac:dyDescent="0.2">
      <c r="A1182" s="1" t="s">
        <v>1229</v>
      </c>
      <c r="B1182" s="1" t="s">
        <v>1226</v>
      </c>
      <c r="C1182" s="3" t="str">
        <f>VLOOKUP(A1182,GSC2Unicode!A:B,2)</f>
        <v>13361</v>
      </c>
    </row>
    <row r="1183" spans="1:3" x14ac:dyDescent="0.2">
      <c r="A1183" s="1" t="s">
        <v>1230</v>
      </c>
      <c r="B1183" s="1" t="s">
        <v>678</v>
      </c>
      <c r="C1183" s="3" t="str">
        <f>VLOOKUP(A1183,GSC2Unicode!A:B,2)</f>
        <v>13361</v>
      </c>
    </row>
    <row r="1184" spans="1:3" x14ac:dyDescent="0.2">
      <c r="A1184" s="1" t="s">
        <v>1230</v>
      </c>
      <c r="B1184" s="1" t="s">
        <v>1937</v>
      </c>
      <c r="C1184" s="3" t="str">
        <f>VLOOKUP(A1184,GSC2Unicode!A:B,2)</f>
        <v>13361</v>
      </c>
    </row>
    <row r="1185" spans="1:3" x14ac:dyDescent="0.2">
      <c r="A1185" s="1" t="s">
        <v>1231</v>
      </c>
      <c r="B1185" s="1" t="s">
        <v>748</v>
      </c>
      <c r="C1185" s="3" t="str">
        <f>VLOOKUP(A1185,GSC2Unicode!A:B,2)</f>
        <v>13361</v>
      </c>
    </row>
    <row r="1186" spans="1:3" x14ac:dyDescent="0.2">
      <c r="A1186" s="1" t="s">
        <v>1231</v>
      </c>
      <c r="B1186" s="1" t="s">
        <v>284</v>
      </c>
      <c r="C1186" s="3" t="str">
        <f>VLOOKUP(A1186,GSC2Unicode!A:B,2)</f>
        <v>13361</v>
      </c>
    </row>
    <row r="1187" spans="1:3" x14ac:dyDescent="0.2">
      <c r="A1187" s="1" t="s">
        <v>1232</v>
      </c>
      <c r="B1187" s="1" t="s">
        <v>1233</v>
      </c>
      <c r="C1187" s="3" t="str">
        <f>VLOOKUP(A1187,GSC2Unicode!A:B,2)</f>
        <v>13333</v>
      </c>
    </row>
    <row r="1188" spans="1:3" x14ac:dyDescent="0.2">
      <c r="A1188" s="1" t="s">
        <v>1234</v>
      </c>
      <c r="B1188" s="1" t="s">
        <v>1235</v>
      </c>
      <c r="C1188" s="3" t="str">
        <f>VLOOKUP(A1188,GSC2Unicode!A:B,2)</f>
        <v>1333F</v>
      </c>
    </row>
    <row r="1189" spans="1:3" x14ac:dyDescent="0.2">
      <c r="A1189" s="1" t="s">
        <v>1236</v>
      </c>
      <c r="B1189" s="1" t="s">
        <v>1235</v>
      </c>
      <c r="C1189" s="3" t="str">
        <f>VLOOKUP(A1189,GSC2Unicode!A:B,2)</f>
        <v>13340</v>
      </c>
    </row>
    <row r="1190" spans="1:3" x14ac:dyDescent="0.2">
      <c r="A1190" s="1" t="s">
        <v>1237</v>
      </c>
      <c r="B1190" s="1" t="s">
        <v>1238</v>
      </c>
      <c r="C1190" s="3" t="str">
        <f>VLOOKUP(A1190,GSC2Unicode!A:B,2)</f>
        <v>13341</v>
      </c>
    </row>
    <row r="1191" spans="1:3" x14ac:dyDescent="0.2">
      <c r="A1191" s="1" t="s">
        <v>1237</v>
      </c>
      <c r="B1191" s="1" t="s">
        <v>1938</v>
      </c>
      <c r="C1191" s="3" t="str">
        <f>VLOOKUP(A1191,GSC2Unicode!A:B,2)</f>
        <v>13341</v>
      </c>
    </row>
    <row r="1192" spans="1:3" x14ac:dyDescent="0.2">
      <c r="A1192" s="1" t="s">
        <v>1237</v>
      </c>
      <c r="B1192" s="1" t="s">
        <v>1239</v>
      </c>
      <c r="C1192" s="3" t="str">
        <f>VLOOKUP(A1192,GSC2Unicode!A:B,2)</f>
        <v>13341</v>
      </c>
    </row>
    <row r="1193" spans="1:3" x14ac:dyDescent="0.2">
      <c r="A1193" s="1" t="s">
        <v>1240</v>
      </c>
      <c r="B1193" s="1" t="s">
        <v>1239</v>
      </c>
      <c r="C1193" s="3" t="str">
        <f>VLOOKUP(A1193,GSC2Unicode!A:B,2)</f>
        <v>13342</v>
      </c>
    </row>
    <row r="1194" spans="1:3" x14ac:dyDescent="0.2">
      <c r="A1194" s="1" t="s">
        <v>1241</v>
      </c>
      <c r="B1194" s="1" t="s">
        <v>1242</v>
      </c>
      <c r="C1194" s="3" t="str">
        <f>VLOOKUP(A1194,GSC2Unicode!A:B,2)</f>
        <v>13343</v>
      </c>
    </row>
    <row r="1195" spans="1:3" x14ac:dyDescent="0.2">
      <c r="A1195" s="1" t="s">
        <v>1243</v>
      </c>
      <c r="B1195" s="1" t="s">
        <v>1244</v>
      </c>
      <c r="C1195" s="3" t="str">
        <f>VLOOKUP(A1195,GSC2Unicode!A:B,2)</f>
        <v>13344</v>
      </c>
    </row>
    <row r="1196" spans="1:3" x14ac:dyDescent="0.2">
      <c r="A1196" s="1" t="s">
        <v>1245</v>
      </c>
      <c r="B1196" s="1" t="s">
        <v>1246</v>
      </c>
      <c r="C1196" s="3" t="str">
        <f>VLOOKUP(A1196,GSC2Unicode!A:B,2)</f>
        <v>13345</v>
      </c>
    </row>
    <row r="1197" spans="1:3" x14ac:dyDescent="0.2">
      <c r="A1197" s="1" t="s">
        <v>1247</v>
      </c>
      <c r="B1197" s="1" t="s">
        <v>1246</v>
      </c>
      <c r="C1197" s="3" t="str">
        <f>VLOOKUP(A1197,GSC2Unicode!A:B,2)</f>
        <v>13346</v>
      </c>
    </row>
    <row r="1198" spans="1:3" x14ac:dyDescent="0.2">
      <c r="A1198" s="1" t="s">
        <v>1248</v>
      </c>
      <c r="B1198" s="1" t="s">
        <v>1431</v>
      </c>
      <c r="C1198" s="3" t="str">
        <f>VLOOKUP(A1198,GSC2Unicode!A:B,2)</f>
        <v>13347</v>
      </c>
    </row>
    <row r="1199" spans="1:3" x14ac:dyDescent="0.2">
      <c r="A1199" s="1" t="s">
        <v>1249</v>
      </c>
      <c r="B1199" s="1" t="s">
        <v>1431</v>
      </c>
      <c r="C1199" s="3" t="str">
        <f>VLOOKUP(A1199,GSC2Unicode!A:B,2)</f>
        <v>13348</v>
      </c>
    </row>
    <row r="1200" spans="1:3" x14ac:dyDescent="0.2">
      <c r="A1200" s="1" t="s">
        <v>1250</v>
      </c>
      <c r="B1200" s="1" t="s">
        <v>1251</v>
      </c>
      <c r="C1200" s="3" t="str">
        <f>VLOOKUP(A1200,GSC2Unicode!A:B,2)</f>
        <v>13349</v>
      </c>
    </row>
    <row r="1201" spans="1:3" x14ac:dyDescent="0.2">
      <c r="A1201" s="1" t="s">
        <v>1252</v>
      </c>
      <c r="B1201" s="1" t="s">
        <v>1253</v>
      </c>
      <c r="C1201" s="3" t="str">
        <f>VLOOKUP(A1201,GSC2Unicode!A:B,2)</f>
        <v>1334A</v>
      </c>
    </row>
    <row r="1202" spans="1:3" x14ac:dyDescent="0.2">
      <c r="A1202" s="1" t="s">
        <v>1254</v>
      </c>
      <c r="B1202" s="1" t="s">
        <v>1255</v>
      </c>
      <c r="C1202" s="3" t="str">
        <f>VLOOKUP(A1202,GSC2Unicode!A:B,2)</f>
        <v>1334B</v>
      </c>
    </row>
    <row r="1203" spans="1:3" x14ac:dyDescent="0.2">
      <c r="A1203" s="1" t="s">
        <v>1254</v>
      </c>
      <c r="B1203" s="1" t="s">
        <v>1226</v>
      </c>
      <c r="C1203" s="3" t="str">
        <f>VLOOKUP(A1203,GSC2Unicode!A:B,2)</f>
        <v>1334B</v>
      </c>
    </row>
    <row r="1204" spans="1:3" x14ac:dyDescent="0.2">
      <c r="A1204" s="1" t="s">
        <v>1257</v>
      </c>
      <c r="B1204" s="1" t="s">
        <v>1258</v>
      </c>
      <c r="C1204" s="3" t="str">
        <f>VLOOKUP(A1204,GSC2Unicode!A:B,2)</f>
        <v>1334D</v>
      </c>
    </row>
    <row r="1205" spans="1:3" x14ac:dyDescent="0.2">
      <c r="A1205" s="1" t="s">
        <v>1259</v>
      </c>
      <c r="B1205" s="1" t="s">
        <v>1258</v>
      </c>
      <c r="C1205" s="3" t="str">
        <f>VLOOKUP(A1205,GSC2Unicode!A:B,2)</f>
        <v>1334E</v>
      </c>
    </row>
    <row r="1206" spans="1:3" x14ac:dyDescent="0.2">
      <c r="A1206" s="1" t="s">
        <v>1260</v>
      </c>
      <c r="B1206" s="1" t="s">
        <v>1261</v>
      </c>
      <c r="C1206" s="3" t="str">
        <f>VLOOKUP(A1206,GSC2Unicode!A:B,2)</f>
        <v>1334F</v>
      </c>
    </row>
    <row r="1207" spans="1:3" x14ac:dyDescent="0.2">
      <c r="A1207" s="1" t="s">
        <v>1262</v>
      </c>
      <c r="B1207" s="1" t="s">
        <v>1261</v>
      </c>
      <c r="C1207" s="3" t="str">
        <f>VLOOKUP(A1207,GSC2Unicode!A:B,2)</f>
        <v>13350</v>
      </c>
    </row>
    <row r="1208" spans="1:3" x14ac:dyDescent="0.2">
      <c r="A1208" s="1" t="s">
        <v>1263</v>
      </c>
      <c r="B1208" s="1" t="s">
        <v>1264</v>
      </c>
      <c r="C1208" s="3" t="str">
        <f>VLOOKUP(A1208,GSC2Unicode!A:B,2)</f>
        <v>13351</v>
      </c>
    </row>
    <row r="1209" spans="1:3" x14ac:dyDescent="0.2">
      <c r="A1209" s="1" t="s">
        <v>1263</v>
      </c>
      <c r="B1209" s="1" t="s">
        <v>1939</v>
      </c>
      <c r="C1209" s="3" t="str">
        <f>VLOOKUP(A1209,GSC2Unicode!A:B,2)</f>
        <v>13351</v>
      </c>
    </row>
    <row r="1210" spans="1:3" x14ac:dyDescent="0.2">
      <c r="A1210" s="1" t="s">
        <v>1265</v>
      </c>
      <c r="B1210" s="1" t="s">
        <v>1264</v>
      </c>
      <c r="C1210" s="3" t="str">
        <f>VLOOKUP(A1210,GSC2Unicode!A:B,2)</f>
        <v>13352</v>
      </c>
    </row>
    <row r="1211" spans="1:3" x14ac:dyDescent="0.2">
      <c r="A1211" s="1" t="s">
        <v>1265</v>
      </c>
      <c r="B1211" s="1" t="s">
        <v>1939</v>
      </c>
      <c r="C1211" s="3" t="str">
        <f>VLOOKUP(A1211,GSC2Unicode!A:B,2)</f>
        <v>13352</v>
      </c>
    </row>
    <row r="1212" spans="1:3" x14ac:dyDescent="0.2">
      <c r="A1212" s="1" t="s">
        <v>1267</v>
      </c>
      <c r="B1212" s="1" t="s">
        <v>791</v>
      </c>
      <c r="C1212" s="3" t="str">
        <f>VLOOKUP(A1212,GSC2Unicode!A:B,2)</f>
        <v>13354</v>
      </c>
    </row>
    <row r="1213" spans="1:3" x14ac:dyDescent="0.2">
      <c r="A1213" s="1" t="s">
        <v>1268</v>
      </c>
      <c r="B1213" s="1" t="s">
        <v>1940</v>
      </c>
      <c r="C1213" s="3" t="str">
        <f>VLOOKUP(A1213,GSC2Unicode!A:B,2)</f>
        <v>13355</v>
      </c>
    </row>
    <row r="1214" spans="1:3" x14ac:dyDescent="0.2">
      <c r="A1214" s="1" t="s">
        <v>1268</v>
      </c>
      <c r="B1214" s="1" t="s">
        <v>1269</v>
      </c>
      <c r="C1214" s="3" t="str">
        <f>VLOOKUP(A1214,GSC2Unicode!A:B,2)</f>
        <v>13355</v>
      </c>
    </row>
    <row r="1215" spans="1:3" x14ac:dyDescent="0.2">
      <c r="A1215" s="1" t="s">
        <v>1268</v>
      </c>
      <c r="B1215" s="1" t="s">
        <v>1941</v>
      </c>
      <c r="C1215" s="3" t="str">
        <f>VLOOKUP(A1215,GSC2Unicode!A:B,2)</f>
        <v>13355</v>
      </c>
    </row>
    <row r="1216" spans="1:3" x14ac:dyDescent="0.2">
      <c r="A1216" s="1" t="s">
        <v>1268</v>
      </c>
      <c r="B1216" s="1" t="s">
        <v>1942</v>
      </c>
      <c r="C1216" s="3" t="str">
        <f>VLOOKUP(A1216,GSC2Unicode!A:B,2)</f>
        <v>13355</v>
      </c>
    </row>
    <row r="1217" spans="1:3" x14ac:dyDescent="0.2">
      <c r="A1217" s="1" t="s">
        <v>1268</v>
      </c>
      <c r="B1217" s="1" t="s">
        <v>1943</v>
      </c>
      <c r="C1217" s="3" t="str">
        <f>VLOOKUP(A1217,GSC2Unicode!A:B,2)</f>
        <v>13355</v>
      </c>
    </row>
    <row r="1218" spans="1:3" x14ac:dyDescent="0.2">
      <c r="A1218" s="1" t="s">
        <v>1270</v>
      </c>
      <c r="B1218" s="1" t="s">
        <v>1944</v>
      </c>
      <c r="C1218" s="3" t="str">
        <f>VLOOKUP(A1218,GSC2Unicode!A:B,2)</f>
        <v>13356</v>
      </c>
    </row>
    <row r="1219" spans="1:3" x14ac:dyDescent="0.2">
      <c r="A1219" s="1" t="s">
        <v>1270</v>
      </c>
      <c r="B1219" s="1" t="s">
        <v>1945</v>
      </c>
      <c r="C1219" s="3" t="str">
        <f>VLOOKUP(A1219,GSC2Unicode!A:B,2)</f>
        <v>13356</v>
      </c>
    </row>
    <row r="1220" spans="1:3" x14ac:dyDescent="0.2">
      <c r="A1220" s="1" t="s">
        <v>1270</v>
      </c>
      <c r="B1220" s="1" t="s">
        <v>1946</v>
      </c>
      <c r="C1220" s="3" t="str">
        <f>VLOOKUP(A1220,GSC2Unicode!A:B,2)</f>
        <v>13356</v>
      </c>
    </row>
    <row r="1221" spans="1:3" x14ac:dyDescent="0.2">
      <c r="A1221" s="1" t="s">
        <v>1270</v>
      </c>
      <c r="B1221" s="1" t="s">
        <v>1271</v>
      </c>
      <c r="C1221" s="3" t="str">
        <f>VLOOKUP(A1221,GSC2Unicode!A:B,2)</f>
        <v>13356</v>
      </c>
    </row>
    <row r="1222" spans="1:3" x14ac:dyDescent="0.2">
      <c r="A1222" s="1" t="s">
        <v>1273</v>
      </c>
      <c r="B1222" s="1" t="s">
        <v>1274</v>
      </c>
      <c r="C1222" s="3" t="str">
        <f>VLOOKUP(A1222,GSC2Unicode!A:B,2)</f>
        <v>13358</v>
      </c>
    </row>
    <row r="1223" spans="1:3" x14ac:dyDescent="0.2">
      <c r="A1223" s="1" t="s">
        <v>1273</v>
      </c>
      <c r="B1223" s="1" t="s">
        <v>236</v>
      </c>
      <c r="C1223" s="3" t="str">
        <f>VLOOKUP(A1223,GSC2Unicode!A:B,2)</f>
        <v>13358</v>
      </c>
    </row>
    <row r="1224" spans="1:3" x14ac:dyDescent="0.2">
      <c r="A1224" s="1" t="s">
        <v>1275</v>
      </c>
      <c r="B1224" s="1" t="s">
        <v>1276</v>
      </c>
      <c r="C1224" s="3" t="str">
        <f>VLOOKUP(A1224,GSC2Unicode!A:B,2)</f>
        <v>13359</v>
      </c>
    </row>
    <row r="1225" spans="1:3" x14ac:dyDescent="0.2">
      <c r="A1225" s="1" t="s">
        <v>1277</v>
      </c>
      <c r="B1225" s="1" t="s">
        <v>1276</v>
      </c>
      <c r="C1225" s="3" t="str">
        <f>VLOOKUP(A1225,GSC2Unicode!A:B,2)</f>
        <v>1335A</v>
      </c>
    </row>
    <row r="1226" spans="1:3" x14ac:dyDescent="0.2">
      <c r="A1226" s="1" t="s">
        <v>1278</v>
      </c>
      <c r="B1226" s="1" t="s">
        <v>1279</v>
      </c>
      <c r="C1226" s="3" t="str">
        <f>VLOOKUP(A1226,GSC2Unicode!A:B,2)</f>
        <v>1335B</v>
      </c>
    </row>
    <row r="1227" spans="1:3" x14ac:dyDescent="0.2">
      <c r="A1227" s="1" t="s">
        <v>1278</v>
      </c>
      <c r="B1227" s="1" t="s">
        <v>1947</v>
      </c>
      <c r="C1227" s="3" t="str">
        <f>VLOOKUP(A1227,GSC2Unicode!A:B,2)</f>
        <v>1335B</v>
      </c>
    </row>
    <row r="1228" spans="1:3" x14ac:dyDescent="0.2">
      <c r="A1228" s="1" t="s">
        <v>1280</v>
      </c>
      <c r="B1228" s="1" t="s">
        <v>1948</v>
      </c>
      <c r="C1228" s="3" t="str">
        <f>VLOOKUP(A1228,GSC2Unicode!A:B,2)</f>
        <v>1335C</v>
      </c>
    </row>
    <row r="1229" spans="1:3" x14ac:dyDescent="0.2">
      <c r="A1229" s="1" t="s">
        <v>1281</v>
      </c>
      <c r="B1229" s="1" t="s">
        <v>1282</v>
      </c>
      <c r="C1229" s="3" t="str">
        <f>VLOOKUP(A1229,GSC2Unicode!A:B,2)</f>
        <v>1335D</v>
      </c>
    </row>
    <row r="1230" spans="1:3" x14ac:dyDescent="0.2">
      <c r="A1230" s="1" t="s">
        <v>1283</v>
      </c>
      <c r="B1230" s="1" t="s">
        <v>1907</v>
      </c>
      <c r="C1230" s="3" t="str">
        <f>VLOOKUP(A1230,GSC2Unicode!A:B,2)</f>
        <v>1335E</v>
      </c>
    </row>
    <row r="1231" spans="1:3" x14ac:dyDescent="0.2">
      <c r="A1231" s="1" t="s">
        <v>1283</v>
      </c>
      <c r="B1231" s="1" t="s">
        <v>1949</v>
      </c>
      <c r="C1231" s="3" t="str">
        <f>VLOOKUP(A1231,GSC2Unicode!A:B,2)</f>
        <v>1335E</v>
      </c>
    </row>
    <row r="1232" spans="1:3" x14ac:dyDescent="0.2">
      <c r="A1232" s="1" t="s">
        <v>1283</v>
      </c>
      <c r="B1232" s="1" t="s">
        <v>1950</v>
      </c>
      <c r="C1232" s="3" t="str">
        <f>VLOOKUP(A1232,GSC2Unicode!A:B,2)</f>
        <v>1335E</v>
      </c>
    </row>
    <row r="1233" spans="1:3" x14ac:dyDescent="0.2">
      <c r="A1233" s="1" t="s">
        <v>1284</v>
      </c>
      <c r="B1233" s="1" t="s">
        <v>1180</v>
      </c>
      <c r="C1233" s="3" t="str">
        <f>VLOOKUP(A1233,GSC2Unicode!A:B,2)</f>
        <v>1335F</v>
      </c>
    </row>
    <row r="1234" spans="1:3" x14ac:dyDescent="0.2">
      <c r="A1234" s="1" t="s">
        <v>1284</v>
      </c>
      <c r="B1234" s="1" t="s">
        <v>1907</v>
      </c>
      <c r="C1234" s="3" t="str">
        <f>VLOOKUP(A1234,GSC2Unicode!A:B,2)</f>
        <v>1335F</v>
      </c>
    </row>
    <row r="1235" spans="1:3" x14ac:dyDescent="0.2">
      <c r="A1235" s="1" t="s">
        <v>1284</v>
      </c>
      <c r="B1235" s="1" t="s">
        <v>1949</v>
      </c>
      <c r="C1235" s="3" t="str">
        <f>VLOOKUP(A1235,GSC2Unicode!A:B,2)</f>
        <v>1335F</v>
      </c>
    </row>
    <row r="1236" spans="1:3" x14ac:dyDescent="0.2">
      <c r="A1236" s="1" t="s">
        <v>1284</v>
      </c>
      <c r="B1236" s="1" t="s">
        <v>1950</v>
      </c>
      <c r="C1236" s="3" t="str">
        <f>VLOOKUP(A1236,GSC2Unicode!A:B,2)</f>
        <v>1335F</v>
      </c>
    </row>
    <row r="1237" spans="1:3" x14ac:dyDescent="0.2">
      <c r="A1237" s="1" t="s">
        <v>1285</v>
      </c>
      <c r="B1237" s="1" t="s">
        <v>1951</v>
      </c>
      <c r="C1237" s="3" t="str">
        <f>VLOOKUP(A1237,GSC2Unicode!A:B,2)</f>
        <v>13360</v>
      </c>
    </row>
    <row r="1238" spans="1:3" x14ac:dyDescent="0.2">
      <c r="A1238" s="1" t="s">
        <v>1287</v>
      </c>
      <c r="B1238" s="1">
        <v>100</v>
      </c>
      <c r="C1238" s="3" t="str">
        <f>VLOOKUP(A1238,GSC2Unicode!A:B,2)</f>
        <v>13362</v>
      </c>
    </row>
    <row r="1239" spans="1:3" x14ac:dyDescent="0.2">
      <c r="A1239" s="1" t="s">
        <v>1287</v>
      </c>
      <c r="B1239" s="1" t="s">
        <v>1288</v>
      </c>
      <c r="C1239" s="3" t="str">
        <f>VLOOKUP(A1239,GSC2Unicode!A:B,2)</f>
        <v>13362</v>
      </c>
    </row>
    <row r="1240" spans="1:3" x14ac:dyDescent="0.2">
      <c r="A1240" s="1" t="s">
        <v>1287</v>
      </c>
      <c r="B1240" s="1" t="s">
        <v>1289</v>
      </c>
      <c r="C1240" s="3" t="str">
        <f>VLOOKUP(A1240,GSC2Unicode!A:B,2)</f>
        <v>13362</v>
      </c>
    </row>
    <row r="1241" spans="1:3" x14ac:dyDescent="0.2">
      <c r="A1241" s="1" t="s">
        <v>1299</v>
      </c>
      <c r="B1241" s="1" t="s">
        <v>1720</v>
      </c>
      <c r="C1241" s="3" t="str">
        <f>VLOOKUP(A1241,GSC2Unicode!A:B,2)</f>
        <v>13385</v>
      </c>
    </row>
    <row r="1242" spans="1:3" x14ac:dyDescent="0.2">
      <c r="A1242" s="1" t="s">
        <v>1299</v>
      </c>
      <c r="B1242" s="1" t="s">
        <v>1300</v>
      </c>
      <c r="C1242" s="3" t="str">
        <f>VLOOKUP(A1242,GSC2Unicode!A:B,2)</f>
        <v>13385</v>
      </c>
    </row>
    <row r="1243" spans="1:3" x14ac:dyDescent="0.2">
      <c r="A1243" s="1" t="s">
        <v>1302</v>
      </c>
      <c r="B1243" s="1" t="s">
        <v>1303</v>
      </c>
      <c r="C1243" s="3" t="str">
        <f>VLOOKUP(A1243,GSC2Unicode!A:B,2)</f>
        <v>1339E</v>
      </c>
    </row>
    <row r="1244" spans="1:3" x14ac:dyDescent="0.2">
      <c r="A1244" s="1" t="s">
        <v>1304</v>
      </c>
      <c r="B1244" s="1" t="s">
        <v>1305</v>
      </c>
      <c r="C1244" s="3" t="str">
        <f>VLOOKUP(A1244,GSC2Unicode!A:B,2)</f>
        <v>133AC</v>
      </c>
    </row>
    <row r="1245" spans="1:3" x14ac:dyDescent="0.2">
      <c r="A1245" s="1" t="s">
        <v>1306</v>
      </c>
      <c r="B1245" s="1" t="s">
        <v>1307</v>
      </c>
      <c r="C1245" s="3" t="str">
        <f>VLOOKUP(A1245,GSC2Unicode!A:B,2)</f>
        <v>133AE</v>
      </c>
    </row>
    <row r="1246" spans="1:3" x14ac:dyDescent="0.2">
      <c r="A1246" s="1" t="s">
        <v>1308</v>
      </c>
      <c r="B1246" s="1" t="s">
        <v>1409</v>
      </c>
      <c r="C1246" s="3" t="str">
        <f>VLOOKUP(A1246,GSC2Unicode!A:B,2)</f>
        <v>133AE</v>
      </c>
    </row>
    <row r="1247" spans="1:3" x14ac:dyDescent="0.2">
      <c r="A1247" s="1" t="s">
        <v>1308</v>
      </c>
      <c r="B1247" s="1" t="s">
        <v>1309</v>
      </c>
      <c r="C1247" s="3" t="str">
        <f>VLOOKUP(A1247,GSC2Unicode!A:B,2)</f>
        <v>133AE</v>
      </c>
    </row>
    <row r="1248" spans="1:3" x14ac:dyDescent="0.2">
      <c r="A1248" s="1" t="s">
        <v>1308</v>
      </c>
      <c r="B1248" s="1" t="s">
        <v>1952</v>
      </c>
      <c r="C1248" s="3" t="str">
        <f>VLOOKUP(A1248,GSC2Unicode!A:B,2)</f>
        <v>133AE</v>
      </c>
    </row>
    <row r="1249" spans="1:3" x14ac:dyDescent="0.2">
      <c r="A1249" s="1" t="s">
        <v>1310</v>
      </c>
      <c r="B1249" s="1" t="s">
        <v>1311</v>
      </c>
      <c r="C1249" s="3" t="str">
        <f>VLOOKUP(A1249,GSC2Unicode!A:B,2)</f>
        <v>133AE</v>
      </c>
    </row>
    <row r="1250" spans="1:3" x14ac:dyDescent="0.2">
      <c r="A1250" s="1" t="s">
        <v>1314</v>
      </c>
      <c r="B1250" s="1" t="s">
        <v>1311</v>
      </c>
      <c r="C1250" s="3" t="str">
        <f>VLOOKUP(A1250,GSC2Unicode!A:B,2)</f>
        <v>133AE</v>
      </c>
    </row>
    <row r="1251" spans="1:3" x14ac:dyDescent="0.2">
      <c r="A1251" s="1" t="s">
        <v>1315</v>
      </c>
      <c r="B1251" s="1" t="s">
        <v>1953</v>
      </c>
      <c r="C1251" s="3" t="str">
        <f>VLOOKUP(A1251,GSC2Unicode!A:B,2)</f>
        <v>133AE</v>
      </c>
    </row>
    <row r="1252" spans="1:3" x14ac:dyDescent="0.2">
      <c r="A1252" s="1" t="s">
        <v>1316</v>
      </c>
      <c r="B1252" s="1" t="s">
        <v>1953</v>
      </c>
      <c r="C1252" s="3" t="str">
        <f>VLOOKUP(A1252,GSC2Unicode!A:B,2)</f>
        <v>13362</v>
      </c>
    </row>
    <row r="1253" spans="1:3" x14ac:dyDescent="0.2">
      <c r="A1253" s="1" t="s">
        <v>1317</v>
      </c>
      <c r="B1253" s="1" t="s">
        <v>1954</v>
      </c>
      <c r="C1253" s="3" t="str">
        <f>VLOOKUP(A1253,GSC2Unicode!A:B,2)</f>
        <v>13362</v>
      </c>
    </row>
    <row r="1254" spans="1:3" x14ac:dyDescent="0.2">
      <c r="A1254" s="1" t="s">
        <v>1317</v>
      </c>
      <c r="B1254" s="1" t="s">
        <v>1955</v>
      </c>
      <c r="C1254" s="3" t="str">
        <f>VLOOKUP(A1254,GSC2Unicode!A:B,2)</f>
        <v>13362</v>
      </c>
    </row>
    <row r="1255" spans="1:3" x14ac:dyDescent="0.2">
      <c r="A1255" s="1" t="s">
        <v>1321</v>
      </c>
      <c r="B1255" s="1" t="s">
        <v>1322</v>
      </c>
      <c r="C1255" s="3" t="str">
        <f>VLOOKUP(A1255,GSC2Unicode!A:B,2)</f>
        <v>13362</v>
      </c>
    </row>
    <row r="1256" spans="1:3" x14ac:dyDescent="0.2">
      <c r="A1256" s="1" t="s">
        <v>1321</v>
      </c>
      <c r="B1256" s="1" t="s">
        <v>1956</v>
      </c>
      <c r="C1256" s="3" t="str">
        <f>VLOOKUP(A1256,GSC2Unicode!A:B,2)</f>
        <v>13362</v>
      </c>
    </row>
    <row r="1257" spans="1:3" x14ac:dyDescent="0.2">
      <c r="A1257" s="1" t="s">
        <v>1321</v>
      </c>
      <c r="B1257" s="1" t="s">
        <v>1957</v>
      </c>
      <c r="C1257" s="3" t="str">
        <f>VLOOKUP(A1257,GSC2Unicode!A:B,2)</f>
        <v>13362</v>
      </c>
    </row>
    <row r="1258" spans="1:3" x14ac:dyDescent="0.2">
      <c r="A1258" s="1" t="s">
        <v>1325</v>
      </c>
      <c r="B1258" s="1" t="s">
        <v>1326</v>
      </c>
      <c r="C1258" s="3" t="str">
        <f>VLOOKUP(A1258,GSC2Unicode!A:B,2)</f>
        <v>1337F</v>
      </c>
    </row>
    <row r="1259" spans="1:3" x14ac:dyDescent="0.2">
      <c r="A1259" s="1" t="s">
        <v>1327</v>
      </c>
      <c r="B1259" s="1" t="s">
        <v>1326</v>
      </c>
      <c r="C1259" s="3" t="str">
        <f>VLOOKUP(A1259,GSC2Unicode!A:B,2)</f>
        <v>13380</v>
      </c>
    </row>
    <row r="1260" spans="1:3" x14ac:dyDescent="0.2">
      <c r="A1260" s="1" t="s">
        <v>1328</v>
      </c>
      <c r="B1260" s="1" t="s">
        <v>1958</v>
      </c>
      <c r="C1260" s="3" t="str">
        <f>VLOOKUP(A1260,GSC2Unicode!A:B,2)</f>
        <v>13381</v>
      </c>
    </row>
    <row r="1261" spans="1:3" x14ac:dyDescent="0.2">
      <c r="A1261" s="1" t="s">
        <v>1328</v>
      </c>
      <c r="B1261" s="1" t="s">
        <v>1329</v>
      </c>
      <c r="C1261" s="3" t="str">
        <f>VLOOKUP(A1261,GSC2Unicode!A:B,2)</f>
        <v>13381</v>
      </c>
    </row>
    <row r="1262" spans="1:3" x14ac:dyDescent="0.2">
      <c r="A1262" s="1" t="s">
        <v>1330</v>
      </c>
      <c r="B1262" s="1" t="s">
        <v>1538</v>
      </c>
      <c r="C1262" s="3" t="str">
        <f>VLOOKUP(A1262,GSC2Unicode!A:B,2)</f>
        <v>13382</v>
      </c>
    </row>
    <row r="1263" spans="1:3" x14ac:dyDescent="0.2">
      <c r="A1263" s="1" t="s">
        <v>1331</v>
      </c>
      <c r="B1263" s="1" t="s">
        <v>1538</v>
      </c>
      <c r="C1263" s="3" t="str">
        <f>VLOOKUP(A1263,GSC2Unicode!A:B,2)</f>
        <v>13383</v>
      </c>
    </row>
    <row r="1264" spans="1:3" x14ac:dyDescent="0.2">
      <c r="A1264" s="1" t="s">
        <v>1332</v>
      </c>
      <c r="B1264" s="1" t="s">
        <v>1538</v>
      </c>
      <c r="C1264" s="3" t="str">
        <f>VLOOKUP(A1264,GSC2Unicode!A:B,2)</f>
        <v>13384</v>
      </c>
    </row>
    <row r="1265" spans="1:3" x14ac:dyDescent="0.2">
      <c r="A1265" s="1" t="s">
        <v>1333</v>
      </c>
      <c r="B1265" s="1" t="s">
        <v>1334</v>
      </c>
      <c r="C1265" s="3" t="str">
        <f>VLOOKUP(A1265,GSC2Unicode!A:B,2)</f>
        <v>13385</v>
      </c>
    </row>
    <row r="1266" spans="1:3" x14ac:dyDescent="0.2">
      <c r="A1266" s="1" t="s">
        <v>1333</v>
      </c>
      <c r="B1266" s="1" t="s">
        <v>1959</v>
      </c>
      <c r="C1266" s="3" t="str">
        <f>VLOOKUP(A1266,GSC2Unicode!A:B,2)</f>
        <v>13385</v>
      </c>
    </row>
    <row r="1267" spans="1:3" x14ac:dyDescent="0.2">
      <c r="A1267" s="1" t="s">
        <v>1333</v>
      </c>
      <c r="B1267" s="1" t="s">
        <v>1335</v>
      </c>
      <c r="C1267" s="3" t="str">
        <f>VLOOKUP(A1267,GSC2Unicode!A:B,2)</f>
        <v>13385</v>
      </c>
    </row>
    <row r="1268" spans="1:3" x14ac:dyDescent="0.2">
      <c r="A1268" s="1" t="s">
        <v>1333</v>
      </c>
      <c r="B1268" s="1" t="s">
        <v>1336</v>
      </c>
      <c r="C1268" s="3" t="str">
        <f>VLOOKUP(A1268,GSC2Unicode!A:B,2)</f>
        <v>13385</v>
      </c>
    </row>
    <row r="1269" spans="1:3" x14ac:dyDescent="0.2">
      <c r="A1269" s="1" t="s">
        <v>1337</v>
      </c>
      <c r="B1269" s="1">
        <v>10</v>
      </c>
      <c r="C1269" s="3" t="str">
        <f>VLOOKUP(A1269,GSC2Unicode!A:B,2)</f>
        <v>13386</v>
      </c>
    </row>
    <row r="1270" spans="1:3" x14ac:dyDescent="0.2">
      <c r="A1270" s="1" t="s">
        <v>1337</v>
      </c>
      <c r="B1270" s="1" t="s">
        <v>1338</v>
      </c>
      <c r="C1270" s="3" t="str">
        <f>VLOOKUP(A1270,GSC2Unicode!A:B,2)</f>
        <v>13386</v>
      </c>
    </row>
    <row r="1271" spans="1:3" x14ac:dyDescent="0.2">
      <c r="A1271" s="1" t="s">
        <v>1337</v>
      </c>
      <c r="B1271" s="1" t="s">
        <v>1960</v>
      </c>
      <c r="C1271" s="3" t="str">
        <f>VLOOKUP(A1271,GSC2Unicode!A:B,2)</f>
        <v>13386</v>
      </c>
    </row>
    <row r="1272" spans="1:3" x14ac:dyDescent="0.2">
      <c r="A1272" s="1" t="s">
        <v>1351</v>
      </c>
      <c r="B1272" s="1" t="s">
        <v>1338</v>
      </c>
      <c r="C1272" s="3" t="str">
        <f>VLOOKUP(A1272,GSC2Unicode!A:B,2)</f>
        <v>13393</v>
      </c>
    </row>
    <row r="1273" spans="1:3" x14ac:dyDescent="0.2">
      <c r="A1273" s="1" t="s">
        <v>1352</v>
      </c>
      <c r="B1273" s="1" t="s">
        <v>1353</v>
      </c>
      <c r="C1273" s="3" t="str">
        <f>VLOOKUP(A1273,GSC2Unicode!A:B,2)</f>
        <v>13394</v>
      </c>
    </row>
    <row r="1274" spans="1:3" x14ac:dyDescent="0.2">
      <c r="A1274" s="1" t="s">
        <v>1354</v>
      </c>
      <c r="B1274" s="1" t="s">
        <v>1353</v>
      </c>
      <c r="C1274" s="3" t="str">
        <f>VLOOKUP(A1274,GSC2Unicode!A:B,2)</f>
        <v>13395</v>
      </c>
    </row>
    <row r="1275" spans="1:3" x14ac:dyDescent="0.2">
      <c r="A1275" s="1" t="s">
        <v>1356</v>
      </c>
      <c r="B1275" s="1" t="s">
        <v>1961</v>
      </c>
      <c r="C1275" s="3" t="str">
        <f>VLOOKUP(A1275,GSC2Unicode!A:B,2)</f>
        <v>13397</v>
      </c>
    </row>
    <row r="1276" spans="1:3" x14ac:dyDescent="0.2">
      <c r="A1276" s="1" t="s">
        <v>1356</v>
      </c>
      <c r="B1276" s="1" t="s">
        <v>1357</v>
      </c>
      <c r="C1276" s="3" t="str">
        <f>VLOOKUP(A1276,GSC2Unicode!A:B,2)</f>
        <v>13397</v>
      </c>
    </row>
    <row r="1277" spans="1:3" x14ac:dyDescent="0.2">
      <c r="A1277" s="1" t="s">
        <v>1358</v>
      </c>
      <c r="B1277" s="1" t="s">
        <v>1961</v>
      </c>
      <c r="C1277" s="3" t="str">
        <f>VLOOKUP(A1277,GSC2Unicode!A:B,2)</f>
        <v>13398</v>
      </c>
    </row>
    <row r="1278" spans="1:3" x14ac:dyDescent="0.2">
      <c r="A1278" s="1" t="s">
        <v>1358</v>
      </c>
      <c r="B1278" s="1" t="s">
        <v>1357</v>
      </c>
      <c r="C1278" s="3" t="str">
        <f>VLOOKUP(A1278,GSC2Unicode!A:B,2)</f>
        <v>13398</v>
      </c>
    </row>
    <row r="1279" spans="1:3" x14ac:dyDescent="0.2">
      <c r="A1279" s="1" t="s">
        <v>1359</v>
      </c>
      <c r="B1279" s="1" t="s">
        <v>651</v>
      </c>
      <c r="C1279" s="3" t="str">
        <f>VLOOKUP(A1279,GSC2Unicode!A:B,2)</f>
        <v>13399</v>
      </c>
    </row>
    <row r="1280" spans="1:3" x14ac:dyDescent="0.2">
      <c r="A1280" s="1" t="s">
        <v>1359</v>
      </c>
      <c r="B1280" s="1" t="s">
        <v>1360</v>
      </c>
      <c r="C1280" s="3" t="str">
        <f>VLOOKUP(A1280,GSC2Unicode!A:B,2)</f>
        <v>13399</v>
      </c>
    </row>
    <row r="1281" spans="1:3" x14ac:dyDescent="0.2">
      <c r="A1281" s="1" t="s">
        <v>1359</v>
      </c>
      <c r="B1281" s="1" t="s">
        <v>1962</v>
      </c>
      <c r="C1281" s="3" t="str">
        <f>VLOOKUP(A1281,GSC2Unicode!A:B,2)</f>
        <v>13399</v>
      </c>
    </row>
    <row r="1282" spans="1:3" x14ac:dyDescent="0.2">
      <c r="A1282" s="1" t="s">
        <v>1361</v>
      </c>
      <c r="B1282" s="1" t="s">
        <v>1360</v>
      </c>
      <c r="C1282" s="3" t="str">
        <f>VLOOKUP(A1282,GSC2Unicode!A:B,2)</f>
        <v>1339A</v>
      </c>
    </row>
    <row r="1283" spans="1:3" x14ac:dyDescent="0.2">
      <c r="A1283" s="1" t="s">
        <v>1362</v>
      </c>
      <c r="B1283" s="1" t="s">
        <v>1363</v>
      </c>
      <c r="C1283" s="3" t="str">
        <f>VLOOKUP(A1283,GSC2Unicode!A:B,2)</f>
        <v>1339B</v>
      </c>
    </row>
    <row r="1284" spans="1:3" x14ac:dyDescent="0.2">
      <c r="A1284" s="1" t="s">
        <v>1365</v>
      </c>
      <c r="B1284" s="1" t="s">
        <v>1366</v>
      </c>
      <c r="C1284" s="3" t="str">
        <f>VLOOKUP(A1284,GSC2Unicode!A:B,2)</f>
        <v>1339D</v>
      </c>
    </row>
    <row r="1285" spans="1:3" x14ac:dyDescent="0.2">
      <c r="A1285" s="1" t="s">
        <v>1365</v>
      </c>
      <c r="B1285" s="1" t="s">
        <v>1367</v>
      </c>
      <c r="C1285" s="3" t="str">
        <f>VLOOKUP(A1285,GSC2Unicode!A:B,2)</f>
        <v>1339D</v>
      </c>
    </row>
    <row r="1286" spans="1:3" x14ac:dyDescent="0.2">
      <c r="A1286" s="1" t="s">
        <v>1369</v>
      </c>
      <c r="B1286" s="1" t="s">
        <v>1370</v>
      </c>
      <c r="C1286" s="3" t="str">
        <f>VLOOKUP(A1286,GSC2Unicode!A:B,2)</f>
        <v>1339F</v>
      </c>
    </row>
    <row r="1287" spans="1:3" x14ac:dyDescent="0.2">
      <c r="A1287" s="1" t="s">
        <v>1372</v>
      </c>
      <c r="B1287" s="1" t="s">
        <v>1373</v>
      </c>
      <c r="C1287" s="3" t="str">
        <f>VLOOKUP(A1287,GSC2Unicode!A:B,2)</f>
        <v>133A1</v>
      </c>
    </row>
    <row r="1288" spans="1:3" x14ac:dyDescent="0.2">
      <c r="A1288" s="1" t="s">
        <v>1374</v>
      </c>
      <c r="B1288" s="1" t="s">
        <v>1373</v>
      </c>
      <c r="C1288" s="3" t="str">
        <f>VLOOKUP(A1288,GSC2Unicode!A:B,2)</f>
        <v>133A2</v>
      </c>
    </row>
    <row r="1289" spans="1:3" x14ac:dyDescent="0.2">
      <c r="A1289" s="1" t="s">
        <v>1376</v>
      </c>
      <c r="B1289" s="1" t="s">
        <v>1963</v>
      </c>
      <c r="C1289" s="3" t="str">
        <f>VLOOKUP(A1289,GSC2Unicode!A:B,2)</f>
        <v>133A3</v>
      </c>
    </row>
    <row r="1290" spans="1:3" x14ac:dyDescent="0.2">
      <c r="A1290" s="1" t="s">
        <v>1376</v>
      </c>
      <c r="B1290" s="1" t="s">
        <v>1377</v>
      </c>
      <c r="C1290" s="3" t="str">
        <f>VLOOKUP(A1290,GSC2Unicode!A:B,2)</f>
        <v>133A3</v>
      </c>
    </row>
    <row r="1291" spans="1:3" x14ac:dyDescent="0.2">
      <c r="A1291" s="1" t="s">
        <v>1378</v>
      </c>
      <c r="B1291" s="1" t="s">
        <v>1409</v>
      </c>
      <c r="C1291" s="3" t="str">
        <f>VLOOKUP(A1291,GSC2Unicode!A:B,2)</f>
        <v>133A4</v>
      </c>
    </row>
    <row r="1292" spans="1:3" x14ac:dyDescent="0.2">
      <c r="A1292" s="1" t="s">
        <v>1378</v>
      </c>
      <c r="B1292" s="1" t="s">
        <v>1309</v>
      </c>
      <c r="C1292" s="3" t="str">
        <f>VLOOKUP(A1292,GSC2Unicode!A:B,2)</f>
        <v>133A4</v>
      </c>
    </row>
    <row r="1293" spans="1:3" x14ac:dyDescent="0.2">
      <c r="A1293" s="1" t="s">
        <v>1378</v>
      </c>
      <c r="B1293" s="1" t="s">
        <v>1379</v>
      </c>
      <c r="C1293" s="3" t="str">
        <f>VLOOKUP(A1293,GSC2Unicode!A:B,2)</f>
        <v>133A4</v>
      </c>
    </row>
    <row r="1294" spans="1:3" x14ac:dyDescent="0.2">
      <c r="A1294" s="1" t="s">
        <v>1381</v>
      </c>
      <c r="B1294" s="1" t="s">
        <v>1409</v>
      </c>
      <c r="C1294" s="3" t="str">
        <f>VLOOKUP(A1294,GSC2Unicode!A:B,2)</f>
        <v>133A6</v>
      </c>
    </row>
    <row r="1295" spans="1:3" x14ac:dyDescent="0.2">
      <c r="A1295" s="1" t="s">
        <v>1381</v>
      </c>
      <c r="B1295" s="1" t="s">
        <v>1309</v>
      </c>
      <c r="C1295" s="3" t="str">
        <f>VLOOKUP(A1295,GSC2Unicode!A:B,2)</f>
        <v>133A6</v>
      </c>
    </row>
    <row r="1296" spans="1:3" x14ac:dyDescent="0.2">
      <c r="A1296" s="1" t="s">
        <v>1381</v>
      </c>
      <c r="B1296" s="1" t="s">
        <v>1379</v>
      </c>
      <c r="C1296" s="3" t="str">
        <f>VLOOKUP(A1296,GSC2Unicode!A:B,2)</f>
        <v>133A6</v>
      </c>
    </row>
    <row r="1297" spans="1:3" x14ac:dyDescent="0.2">
      <c r="A1297" s="1" t="s">
        <v>1382</v>
      </c>
      <c r="B1297" s="1" t="s">
        <v>1409</v>
      </c>
      <c r="C1297" s="3" t="str">
        <f>VLOOKUP(A1297,GSC2Unicode!A:B,2)</f>
        <v>133A7</v>
      </c>
    </row>
    <row r="1298" spans="1:3" x14ac:dyDescent="0.2">
      <c r="A1298" s="1" t="s">
        <v>1382</v>
      </c>
      <c r="B1298" s="1" t="s">
        <v>1309</v>
      </c>
      <c r="C1298" s="3" t="str">
        <f>VLOOKUP(A1298,GSC2Unicode!A:B,2)</f>
        <v>133A7</v>
      </c>
    </row>
    <row r="1299" spans="1:3" x14ac:dyDescent="0.2">
      <c r="A1299" s="1" t="s">
        <v>1382</v>
      </c>
      <c r="B1299" s="1" t="s">
        <v>1379</v>
      </c>
      <c r="C1299" s="3" t="str">
        <f>VLOOKUP(A1299,GSC2Unicode!A:B,2)</f>
        <v>133A7</v>
      </c>
    </row>
    <row r="1300" spans="1:3" x14ac:dyDescent="0.2">
      <c r="A1300" s="1" t="s">
        <v>1383</v>
      </c>
      <c r="B1300" s="1" t="s">
        <v>678</v>
      </c>
      <c r="C1300" s="3" t="str">
        <f>VLOOKUP(A1300,GSC2Unicode!A:B,2)</f>
        <v>133A8</v>
      </c>
    </row>
    <row r="1301" spans="1:3" x14ac:dyDescent="0.2">
      <c r="A1301" s="1" t="s">
        <v>1384</v>
      </c>
      <c r="B1301" s="1" t="s">
        <v>1385</v>
      </c>
      <c r="C1301" s="3" t="str">
        <f>VLOOKUP(A1301,GSC2Unicode!A:B,2)</f>
        <v>133A9</v>
      </c>
    </row>
    <row r="1302" spans="1:3" x14ac:dyDescent="0.2">
      <c r="A1302" s="1" t="s">
        <v>1387</v>
      </c>
      <c r="B1302" s="1" t="s">
        <v>1964</v>
      </c>
      <c r="C1302" s="3" t="str">
        <f>VLOOKUP(A1302,GSC2Unicode!A:B,2)</f>
        <v>133AB</v>
      </c>
    </row>
    <row r="1303" spans="1:3" x14ac:dyDescent="0.2">
      <c r="A1303" s="1" t="s">
        <v>1388</v>
      </c>
      <c r="B1303" s="1" t="s">
        <v>236</v>
      </c>
      <c r="C1303" s="3" t="str">
        <f>VLOOKUP(A1303,GSC2Unicode!A:B,2)</f>
        <v>133AC</v>
      </c>
    </row>
    <row r="1304" spans="1:3" x14ac:dyDescent="0.2">
      <c r="A1304" s="1" t="s">
        <v>1391</v>
      </c>
      <c r="B1304" s="1" t="s">
        <v>1965</v>
      </c>
      <c r="C1304" s="3" t="str">
        <f>VLOOKUP(A1304,GSC2Unicode!A:B,2)</f>
        <v>133AF</v>
      </c>
    </row>
    <row r="1305" spans="1:3" x14ac:dyDescent="0.2">
      <c r="A1305" s="1" t="s">
        <v>1392</v>
      </c>
      <c r="B1305" s="1" t="s">
        <v>1393</v>
      </c>
      <c r="C1305" s="3" t="str">
        <f>VLOOKUP(A1305,GSC2Unicode!A:B,2)</f>
        <v>133C7</v>
      </c>
    </row>
    <row r="1306" spans="1:3" x14ac:dyDescent="0.2">
      <c r="A1306" s="1" t="s">
        <v>1394</v>
      </c>
      <c r="B1306" s="1" t="s">
        <v>1395</v>
      </c>
      <c r="C1306" s="3" t="str">
        <f>VLOOKUP(A1306,GSC2Unicode!A:B,2)</f>
        <v>133CE</v>
      </c>
    </row>
    <row r="1307" spans="1:3" x14ac:dyDescent="0.2">
      <c r="A1307" s="1" t="s">
        <v>1394</v>
      </c>
      <c r="B1307" s="1" t="s">
        <v>1966</v>
      </c>
      <c r="C1307" s="3" t="str">
        <f>VLOOKUP(A1307,GSC2Unicode!A:B,2)</f>
        <v>133CE</v>
      </c>
    </row>
    <row r="1308" spans="1:3" x14ac:dyDescent="0.2">
      <c r="A1308" s="1" t="s">
        <v>1397</v>
      </c>
      <c r="B1308" s="1" t="s">
        <v>1395</v>
      </c>
      <c r="C1308" s="3" t="str">
        <f>VLOOKUP(A1308,GSC2Unicode!A:B,2)</f>
        <v>133CE</v>
      </c>
    </row>
    <row r="1309" spans="1:3" x14ac:dyDescent="0.2">
      <c r="A1309" s="1" t="s">
        <v>1398</v>
      </c>
      <c r="B1309" s="1" t="s">
        <v>1967</v>
      </c>
      <c r="C1309" s="3" t="str">
        <f>VLOOKUP(A1309,GSC2Unicode!A:B,2)</f>
        <v>133CE</v>
      </c>
    </row>
    <row r="1310" spans="1:3" x14ac:dyDescent="0.2">
      <c r="A1310" s="1" t="s">
        <v>1399</v>
      </c>
      <c r="B1310" s="1" t="s">
        <v>1968</v>
      </c>
      <c r="C1310" s="3" t="str">
        <f>VLOOKUP(A1310,GSC2Unicode!A:B,2)</f>
        <v>133CE</v>
      </c>
    </row>
    <row r="1311" spans="1:3" x14ac:dyDescent="0.2">
      <c r="A1311" s="1" t="s">
        <v>1400</v>
      </c>
      <c r="B1311" s="1" t="s">
        <v>1255</v>
      </c>
      <c r="C1311" s="3" t="str">
        <f>VLOOKUP(A1311,GSC2Unicode!A:B,2)</f>
        <v>133CE</v>
      </c>
    </row>
    <row r="1312" spans="1:3" x14ac:dyDescent="0.2">
      <c r="A1312" s="1" t="s">
        <v>1400</v>
      </c>
      <c r="B1312" s="1" t="s">
        <v>1685</v>
      </c>
      <c r="C1312" s="3" t="str">
        <f>VLOOKUP(A1312,GSC2Unicode!A:B,2)</f>
        <v>133CE</v>
      </c>
    </row>
    <row r="1313" spans="1:3" x14ac:dyDescent="0.2">
      <c r="A1313" s="1" t="s">
        <v>1400</v>
      </c>
      <c r="B1313" s="1" t="s">
        <v>1969</v>
      </c>
      <c r="C1313" s="3" t="str">
        <f>VLOOKUP(A1313,GSC2Unicode!A:B,2)</f>
        <v>133CE</v>
      </c>
    </row>
    <row r="1314" spans="1:3" x14ac:dyDescent="0.2">
      <c r="A1314" s="1" t="s">
        <v>1400</v>
      </c>
      <c r="B1314" s="1" t="s">
        <v>1970</v>
      </c>
      <c r="C1314" s="3" t="str">
        <f>VLOOKUP(A1314,GSC2Unicode!A:B,2)</f>
        <v>133CE</v>
      </c>
    </row>
    <row r="1315" spans="1:3" x14ac:dyDescent="0.2">
      <c r="A1315" s="1" t="s">
        <v>1401</v>
      </c>
      <c r="B1315" s="1" t="s">
        <v>1255</v>
      </c>
      <c r="C1315" s="3" t="str">
        <f>VLOOKUP(A1315,GSC2Unicode!A:B,2)</f>
        <v>133CE</v>
      </c>
    </row>
    <row r="1316" spans="1:3" x14ac:dyDescent="0.2">
      <c r="A1316" s="1" t="s">
        <v>1401</v>
      </c>
      <c r="B1316" s="1" t="s">
        <v>1685</v>
      </c>
      <c r="C1316" s="3" t="str">
        <f>VLOOKUP(A1316,GSC2Unicode!A:B,2)</f>
        <v>133CE</v>
      </c>
    </row>
    <row r="1317" spans="1:3" x14ac:dyDescent="0.2">
      <c r="A1317" s="1" t="s">
        <v>1401</v>
      </c>
      <c r="B1317" s="1" t="s">
        <v>1969</v>
      </c>
      <c r="C1317" s="3" t="str">
        <f>VLOOKUP(A1317,GSC2Unicode!A:B,2)</f>
        <v>133CE</v>
      </c>
    </row>
    <row r="1318" spans="1:3" x14ac:dyDescent="0.2">
      <c r="A1318" s="1" t="s">
        <v>1401</v>
      </c>
      <c r="B1318" s="1" t="s">
        <v>1970</v>
      </c>
      <c r="C1318" s="3" t="str">
        <f>VLOOKUP(A1318,GSC2Unicode!A:B,2)</f>
        <v>133CE</v>
      </c>
    </row>
    <row r="1319" spans="1:3" x14ac:dyDescent="0.2">
      <c r="A1319" s="1" t="s">
        <v>1402</v>
      </c>
      <c r="B1319" s="1" t="s">
        <v>1403</v>
      </c>
      <c r="C1319" s="3" t="str">
        <f>VLOOKUP(A1319,GSC2Unicode!A:B,2)</f>
        <v>133CE</v>
      </c>
    </row>
    <row r="1320" spans="1:3" x14ac:dyDescent="0.2">
      <c r="A1320" s="1" t="s">
        <v>1405</v>
      </c>
      <c r="B1320" s="1" t="s">
        <v>341</v>
      </c>
      <c r="C1320" s="3" t="str">
        <f>VLOOKUP(A1320,GSC2Unicode!A:B,2)</f>
        <v>133AF</v>
      </c>
    </row>
    <row r="1321" spans="1:3" x14ac:dyDescent="0.2">
      <c r="A1321" s="1" t="s">
        <v>1405</v>
      </c>
      <c r="B1321" s="1" t="s">
        <v>1971</v>
      </c>
      <c r="C1321" s="3" t="str">
        <f>VLOOKUP(A1321,GSC2Unicode!A:B,2)</f>
        <v>133AF</v>
      </c>
    </row>
    <row r="1322" spans="1:3" x14ac:dyDescent="0.2">
      <c r="A1322" s="1" t="s">
        <v>1405</v>
      </c>
      <c r="B1322" s="1" t="s">
        <v>1406</v>
      </c>
      <c r="C1322" s="3" t="str">
        <f>VLOOKUP(A1322,GSC2Unicode!A:B,2)</f>
        <v>133AF</v>
      </c>
    </row>
    <row r="1323" spans="1:3" x14ac:dyDescent="0.2">
      <c r="A1323" s="1" t="s">
        <v>1405</v>
      </c>
      <c r="B1323" s="1" t="s">
        <v>1972</v>
      </c>
      <c r="C1323" s="3" t="str">
        <f>VLOOKUP(A1323,GSC2Unicode!A:B,2)</f>
        <v>133AF</v>
      </c>
    </row>
    <row r="1324" spans="1:3" x14ac:dyDescent="0.2">
      <c r="A1324" s="1" t="s">
        <v>1405</v>
      </c>
      <c r="B1324" s="1" t="s">
        <v>1080</v>
      </c>
      <c r="C1324" s="3" t="str">
        <f>VLOOKUP(A1324,GSC2Unicode!A:B,2)</f>
        <v>133AF</v>
      </c>
    </row>
    <row r="1325" spans="1:3" x14ac:dyDescent="0.2">
      <c r="A1325" s="1" t="s">
        <v>1407</v>
      </c>
      <c r="B1325" s="1" t="s">
        <v>341</v>
      </c>
      <c r="C1325" s="3" t="str">
        <f>VLOOKUP(A1325,GSC2Unicode!A:B,2)</f>
        <v>133AF</v>
      </c>
    </row>
    <row r="1326" spans="1:3" x14ac:dyDescent="0.2">
      <c r="A1326" s="1" t="s">
        <v>1407</v>
      </c>
      <c r="B1326" s="1" t="s">
        <v>562</v>
      </c>
      <c r="C1326" s="3" t="str">
        <f>VLOOKUP(A1326,GSC2Unicode!A:B,2)</f>
        <v>133AF</v>
      </c>
    </row>
    <row r="1327" spans="1:3" x14ac:dyDescent="0.2">
      <c r="A1327" s="1" t="s">
        <v>1407</v>
      </c>
      <c r="B1327" s="1" t="s">
        <v>1971</v>
      </c>
      <c r="C1327" s="3" t="str">
        <f>VLOOKUP(A1327,GSC2Unicode!A:B,2)</f>
        <v>133AF</v>
      </c>
    </row>
    <row r="1328" spans="1:3" x14ac:dyDescent="0.2">
      <c r="A1328" s="1" t="s">
        <v>1407</v>
      </c>
      <c r="B1328" s="1" t="s">
        <v>1406</v>
      </c>
      <c r="C1328" s="3" t="str">
        <f>VLOOKUP(A1328,GSC2Unicode!A:B,2)</f>
        <v>133AF</v>
      </c>
    </row>
    <row r="1329" spans="1:3" x14ac:dyDescent="0.2">
      <c r="A1329" s="1" t="s">
        <v>1407</v>
      </c>
      <c r="B1329" s="1" t="s">
        <v>1972</v>
      </c>
      <c r="C1329" s="3" t="str">
        <f>VLOOKUP(A1329,GSC2Unicode!A:B,2)</f>
        <v>133AF</v>
      </c>
    </row>
    <row r="1330" spans="1:3" x14ac:dyDescent="0.2">
      <c r="A1330" s="1" t="s">
        <v>1407</v>
      </c>
      <c r="B1330" s="1" t="s">
        <v>1080</v>
      </c>
      <c r="C1330" s="3" t="str">
        <f>VLOOKUP(A1330,GSC2Unicode!A:B,2)</f>
        <v>133AF</v>
      </c>
    </row>
    <row r="1331" spans="1:3" x14ac:dyDescent="0.2">
      <c r="A1331" s="1" t="s">
        <v>1408</v>
      </c>
      <c r="B1331" s="1" t="s">
        <v>1409</v>
      </c>
      <c r="C1331" s="3" t="str">
        <f>VLOOKUP(A1331,GSC2Unicode!A:B,2)</f>
        <v>133AF</v>
      </c>
    </row>
    <row r="1332" spans="1:3" x14ac:dyDescent="0.2">
      <c r="A1332" s="1" t="s">
        <v>1408</v>
      </c>
      <c r="B1332" s="1" t="s">
        <v>1410</v>
      </c>
      <c r="C1332" s="3" t="str">
        <f>VLOOKUP(A1332,GSC2Unicode!A:B,2)</f>
        <v>133AF</v>
      </c>
    </row>
    <row r="1333" spans="1:3" x14ac:dyDescent="0.2">
      <c r="A1333" s="1" t="s">
        <v>1411</v>
      </c>
      <c r="B1333" s="1" t="s">
        <v>1409</v>
      </c>
      <c r="C1333" s="3" t="str">
        <f>VLOOKUP(A1333,GSC2Unicode!A:B,2)</f>
        <v>133AF</v>
      </c>
    </row>
    <row r="1334" spans="1:3" x14ac:dyDescent="0.2">
      <c r="A1334" s="1" t="s">
        <v>1411</v>
      </c>
      <c r="B1334" s="1" t="s">
        <v>1410</v>
      </c>
      <c r="C1334" s="3" t="str">
        <f>VLOOKUP(A1334,GSC2Unicode!A:B,2)</f>
        <v>133AF</v>
      </c>
    </row>
    <row r="1335" spans="1:3" x14ac:dyDescent="0.2">
      <c r="A1335" s="1" t="s">
        <v>1412</v>
      </c>
      <c r="B1335" s="1" t="s">
        <v>1065</v>
      </c>
      <c r="C1335" s="3" t="str">
        <f>VLOOKUP(A1335,GSC2Unicode!A:B,2)</f>
        <v>133AF</v>
      </c>
    </row>
    <row r="1336" spans="1:3" x14ac:dyDescent="0.2">
      <c r="A1336" s="1" t="s">
        <v>1413</v>
      </c>
      <c r="B1336" s="1" t="s">
        <v>1726</v>
      </c>
      <c r="C1336" s="3" t="str">
        <f>VLOOKUP(A1336,GSC2Unicode!A:B,2)</f>
        <v>133BF</v>
      </c>
    </row>
    <row r="1337" spans="1:3" x14ac:dyDescent="0.2">
      <c r="A1337" s="1" t="s">
        <v>1413</v>
      </c>
      <c r="B1337" s="1" t="s">
        <v>1414</v>
      </c>
      <c r="C1337" s="3" t="str">
        <f>VLOOKUP(A1337,GSC2Unicode!A:B,2)</f>
        <v>133BF</v>
      </c>
    </row>
    <row r="1338" spans="1:3" x14ac:dyDescent="0.2">
      <c r="A1338" s="1" t="s">
        <v>1416</v>
      </c>
      <c r="B1338" s="1" t="s">
        <v>1973</v>
      </c>
      <c r="C1338" s="3" t="str">
        <f>VLOOKUP(A1338,GSC2Unicode!A:B,2)</f>
        <v>133C1</v>
      </c>
    </row>
    <row r="1339" spans="1:3" x14ac:dyDescent="0.2">
      <c r="A1339" s="1" t="s">
        <v>1416</v>
      </c>
      <c r="B1339" s="1" t="s">
        <v>1974</v>
      </c>
      <c r="C1339" s="3" t="str">
        <f>VLOOKUP(A1339,GSC2Unicode!A:B,2)</f>
        <v>133C1</v>
      </c>
    </row>
    <row r="1340" spans="1:3" x14ac:dyDescent="0.2">
      <c r="A1340" s="1" t="s">
        <v>1417</v>
      </c>
      <c r="B1340" s="1" t="s">
        <v>1973</v>
      </c>
      <c r="C1340" s="3" t="str">
        <f>VLOOKUP(A1340,GSC2Unicode!A:B,2)</f>
        <v>133C2</v>
      </c>
    </row>
    <row r="1341" spans="1:3" x14ac:dyDescent="0.2">
      <c r="A1341" s="1" t="s">
        <v>1417</v>
      </c>
      <c r="B1341" s="1" t="s">
        <v>1974</v>
      </c>
      <c r="C1341" s="3" t="str">
        <f>VLOOKUP(A1341,GSC2Unicode!A:B,2)</f>
        <v>133C2</v>
      </c>
    </row>
    <row r="1342" spans="1:3" x14ac:dyDescent="0.2">
      <c r="A1342" s="1" t="s">
        <v>1418</v>
      </c>
      <c r="B1342" s="1" t="s">
        <v>1419</v>
      </c>
      <c r="C1342" s="3" t="str">
        <f>VLOOKUP(A1342,GSC2Unicode!A:B,2)</f>
        <v>133C3</v>
      </c>
    </row>
    <row r="1343" spans="1:3" x14ac:dyDescent="0.2">
      <c r="A1343" s="1" t="s">
        <v>1421</v>
      </c>
      <c r="B1343" s="1" t="s">
        <v>1419</v>
      </c>
      <c r="C1343" s="3" t="str">
        <f>VLOOKUP(A1343,GSC2Unicode!A:B,2)</f>
        <v>133C5</v>
      </c>
    </row>
    <row r="1344" spans="1:3" x14ac:dyDescent="0.2">
      <c r="A1344" s="1" t="s">
        <v>1423</v>
      </c>
      <c r="B1344" s="1" t="s">
        <v>1424</v>
      </c>
      <c r="C1344" s="3" t="str">
        <f>VLOOKUP(A1344,GSC2Unicode!A:B,2)</f>
        <v>133C7</v>
      </c>
    </row>
    <row r="1345" spans="1:3" x14ac:dyDescent="0.2">
      <c r="A1345" s="1" t="s">
        <v>1425</v>
      </c>
      <c r="B1345" s="1" t="s">
        <v>1975</v>
      </c>
      <c r="C1345" s="3" t="str">
        <f>VLOOKUP(A1345,GSC2Unicode!A:B,2)</f>
        <v>133C8</v>
      </c>
    </row>
    <row r="1346" spans="1:3" x14ac:dyDescent="0.2">
      <c r="A1346" s="1" t="s">
        <v>1425</v>
      </c>
      <c r="B1346" s="1" t="s">
        <v>1976</v>
      </c>
      <c r="C1346" s="3" t="str">
        <f>VLOOKUP(A1346,GSC2Unicode!A:B,2)</f>
        <v>133C8</v>
      </c>
    </row>
    <row r="1347" spans="1:3" x14ac:dyDescent="0.2">
      <c r="A1347" s="1" t="s">
        <v>1426</v>
      </c>
      <c r="B1347" s="1" t="s">
        <v>1826</v>
      </c>
      <c r="C1347" s="3" t="str">
        <f>VLOOKUP(A1347,GSC2Unicode!A:B,2)</f>
        <v>133C9</v>
      </c>
    </row>
    <row r="1348" spans="1:3" x14ac:dyDescent="0.2">
      <c r="A1348" s="1" t="s">
        <v>1427</v>
      </c>
      <c r="B1348" s="1" t="s">
        <v>1428</v>
      </c>
      <c r="C1348" s="3" t="str">
        <f>VLOOKUP(A1348,GSC2Unicode!A:B,2)</f>
        <v>133CA</v>
      </c>
    </row>
    <row r="1349" spans="1:3" x14ac:dyDescent="0.2">
      <c r="A1349" s="1" t="s">
        <v>1427</v>
      </c>
      <c r="B1349" s="1" t="s">
        <v>1977</v>
      </c>
      <c r="C1349" s="3" t="str">
        <f>VLOOKUP(A1349,GSC2Unicode!A:B,2)</f>
        <v>133CA</v>
      </c>
    </row>
    <row r="1350" spans="1:3" x14ac:dyDescent="0.2">
      <c r="A1350" s="1" t="s">
        <v>1429</v>
      </c>
      <c r="B1350" s="1" t="s">
        <v>1978</v>
      </c>
      <c r="C1350" s="3" t="str">
        <f>VLOOKUP(A1350,GSC2Unicode!A:B,2)</f>
        <v>133CB</v>
      </c>
    </row>
    <row r="1351" spans="1:3" x14ac:dyDescent="0.2">
      <c r="A1351" s="1" t="s">
        <v>1429</v>
      </c>
      <c r="B1351" s="1" t="s">
        <v>1977</v>
      </c>
      <c r="C1351" s="3" t="str">
        <f>VLOOKUP(A1351,GSC2Unicode!A:B,2)</f>
        <v>133CB</v>
      </c>
    </row>
    <row r="1352" spans="1:3" x14ac:dyDescent="0.2">
      <c r="A1352" s="1" t="s">
        <v>1430</v>
      </c>
      <c r="B1352" s="1" t="s">
        <v>1431</v>
      </c>
      <c r="C1352" s="3" t="str">
        <f>VLOOKUP(A1352,GSC2Unicode!A:B,2)</f>
        <v>133CC</v>
      </c>
    </row>
    <row r="1353" spans="1:3" x14ac:dyDescent="0.2">
      <c r="A1353" s="1" t="s">
        <v>1433</v>
      </c>
      <c r="B1353" s="1" t="s">
        <v>648</v>
      </c>
      <c r="C1353" s="3" t="str">
        <f>VLOOKUP(A1353,GSC2Unicode!A:B,2)</f>
        <v>133CE</v>
      </c>
    </row>
    <row r="1354" spans="1:3" x14ac:dyDescent="0.2">
      <c r="A1354" s="1" t="s">
        <v>1433</v>
      </c>
      <c r="B1354" s="1" t="s">
        <v>1434</v>
      </c>
      <c r="C1354" s="3" t="str">
        <f>VLOOKUP(A1354,GSC2Unicode!A:B,2)</f>
        <v>133CE</v>
      </c>
    </row>
    <row r="1355" spans="1:3" x14ac:dyDescent="0.2">
      <c r="A1355" s="1" t="s">
        <v>1648</v>
      </c>
      <c r="B1355" s="1" t="s">
        <v>343</v>
      </c>
      <c r="C1355" s="3" t="str">
        <f>VLOOKUP(A1355,GSC2Unicode!A:B,2)</f>
        <v>133CE</v>
      </c>
    </row>
    <row r="1356" spans="1:3" x14ac:dyDescent="0.2">
      <c r="A1356" s="1" t="s">
        <v>1435</v>
      </c>
      <c r="B1356" s="1" t="s">
        <v>1436</v>
      </c>
      <c r="C1356" s="3" t="str">
        <f>VLOOKUP(A1356,GSC2Unicode!A:B,2)</f>
        <v>133CF</v>
      </c>
    </row>
    <row r="1357" spans="1:3" x14ac:dyDescent="0.2">
      <c r="A1357" s="1" t="s">
        <v>1437</v>
      </c>
      <c r="B1357" s="1" t="s">
        <v>170</v>
      </c>
      <c r="C1357" s="3" t="str">
        <f>VLOOKUP(A1357,GSC2Unicode!A:B,2)</f>
        <v>133D0</v>
      </c>
    </row>
    <row r="1358" spans="1:3" x14ac:dyDescent="0.2">
      <c r="A1358" s="1" t="s">
        <v>1437</v>
      </c>
      <c r="B1358" s="1" t="s">
        <v>1233</v>
      </c>
      <c r="C1358" s="3" t="str">
        <f>VLOOKUP(A1358,GSC2Unicode!A:B,2)</f>
        <v>133D0</v>
      </c>
    </row>
    <row r="1359" spans="1:3" x14ac:dyDescent="0.2">
      <c r="A1359" s="1" t="s">
        <v>1437</v>
      </c>
      <c r="B1359" s="1" t="s">
        <v>1436</v>
      </c>
      <c r="C1359" s="3" t="str">
        <f>VLOOKUP(A1359,GSC2Unicode!A:B,2)</f>
        <v>133D0</v>
      </c>
    </row>
    <row r="1360" spans="1:3" x14ac:dyDescent="0.2">
      <c r="A1360" s="1" t="s">
        <v>1438</v>
      </c>
      <c r="B1360" s="1" t="s">
        <v>170</v>
      </c>
      <c r="C1360" s="3" t="str">
        <f>VLOOKUP(A1360,GSC2Unicode!A:B,2)</f>
        <v>133D1</v>
      </c>
    </row>
    <row r="1361" spans="1:3" x14ac:dyDescent="0.2">
      <c r="A1361" s="1" t="s">
        <v>1438</v>
      </c>
      <c r="B1361" s="1" t="s">
        <v>1233</v>
      </c>
      <c r="C1361" s="3" t="str">
        <f>VLOOKUP(A1361,GSC2Unicode!A:B,2)</f>
        <v>133D1</v>
      </c>
    </row>
    <row r="1362" spans="1:3" x14ac:dyDescent="0.2">
      <c r="A1362" s="1" t="s">
        <v>1438</v>
      </c>
      <c r="B1362" s="1" t="s">
        <v>1436</v>
      </c>
      <c r="C1362" s="3" t="str">
        <f>VLOOKUP(A1362,GSC2Unicode!A:B,2)</f>
        <v>133D1</v>
      </c>
    </row>
    <row r="1363" spans="1:3" x14ac:dyDescent="0.2">
      <c r="A1363" s="1" t="s">
        <v>1439</v>
      </c>
      <c r="B1363" s="1" t="s">
        <v>1979</v>
      </c>
      <c r="C1363" s="3" t="str">
        <f>VLOOKUP(A1363,GSC2Unicode!A:B,2)</f>
        <v>133D2</v>
      </c>
    </row>
    <row r="1364" spans="1:3" x14ac:dyDescent="0.2">
      <c r="A1364" s="1" t="s">
        <v>1439</v>
      </c>
      <c r="B1364" s="1" t="s">
        <v>1196</v>
      </c>
      <c r="C1364" s="3" t="str">
        <f>VLOOKUP(A1364,GSC2Unicode!A:B,2)</f>
        <v>133D2</v>
      </c>
    </row>
    <row r="1365" spans="1:3" x14ac:dyDescent="0.2">
      <c r="A1365" s="1" t="s">
        <v>1439</v>
      </c>
      <c r="B1365" s="1" t="s">
        <v>1932</v>
      </c>
      <c r="C1365" s="3" t="str">
        <f>VLOOKUP(A1365,GSC2Unicode!A:B,2)</f>
        <v>133D2</v>
      </c>
    </row>
    <row r="1366" spans="1:3" x14ac:dyDescent="0.2">
      <c r="A1366" s="1" t="s">
        <v>1439</v>
      </c>
      <c r="B1366" s="1" t="s">
        <v>1980</v>
      </c>
      <c r="C1366" s="3" t="str">
        <f>VLOOKUP(A1366,GSC2Unicode!A:B,2)</f>
        <v>133D2</v>
      </c>
    </row>
    <row r="1367" spans="1:3" x14ac:dyDescent="0.2">
      <c r="A1367" s="1" t="s">
        <v>1442</v>
      </c>
      <c r="B1367" s="1" t="s">
        <v>1196</v>
      </c>
      <c r="C1367" s="3" t="str">
        <f>VLOOKUP(A1367,GSC2Unicode!A:B,2)</f>
        <v>133D5</v>
      </c>
    </row>
    <row r="1368" spans="1:3" x14ac:dyDescent="0.2">
      <c r="A1368" s="1" t="s">
        <v>1442</v>
      </c>
      <c r="B1368" s="1" t="s">
        <v>1981</v>
      </c>
      <c r="C1368" s="3" t="str">
        <f>VLOOKUP(A1368,GSC2Unicode!A:B,2)</f>
        <v>133D5</v>
      </c>
    </row>
    <row r="1369" spans="1:3" x14ac:dyDescent="0.2">
      <c r="A1369" s="1" t="s">
        <v>1443</v>
      </c>
      <c r="B1369" s="1" t="s">
        <v>1982</v>
      </c>
      <c r="C1369" s="3" t="str">
        <f>VLOOKUP(A1369,GSC2Unicode!A:B,2)</f>
        <v>133D6</v>
      </c>
    </row>
    <row r="1370" spans="1:3" x14ac:dyDescent="0.2">
      <c r="A1370" s="1" t="s">
        <v>1445</v>
      </c>
      <c r="B1370" s="1" t="s">
        <v>1983</v>
      </c>
      <c r="C1370" s="3" t="str">
        <f>VLOOKUP(A1370,GSC2Unicode!A:B,2)</f>
        <v>133D8</v>
      </c>
    </row>
    <row r="1371" spans="1:3" x14ac:dyDescent="0.2">
      <c r="A1371" s="1" t="s">
        <v>1445</v>
      </c>
      <c r="B1371" s="1" t="s">
        <v>1932</v>
      </c>
      <c r="C1371" s="3" t="str">
        <f>VLOOKUP(A1371,GSC2Unicode!A:B,2)</f>
        <v>133D8</v>
      </c>
    </row>
    <row r="1372" spans="1:3" x14ac:dyDescent="0.2">
      <c r="A1372" s="1" t="s">
        <v>1446</v>
      </c>
      <c r="B1372" s="1" t="s">
        <v>296</v>
      </c>
      <c r="C1372" s="3" t="str">
        <f>VLOOKUP(A1372,GSC2Unicode!A:B,2)</f>
        <v>133D9</v>
      </c>
    </row>
    <row r="1373" spans="1:3" x14ac:dyDescent="0.2">
      <c r="A1373" s="1" t="s">
        <v>1446</v>
      </c>
      <c r="B1373" s="1" t="s">
        <v>1447</v>
      </c>
      <c r="C1373" s="3" t="str">
        <f>VLOOKUP(A1373,GSC2Unicode!A:B,2)</f>
        <v>133D9</v>
      </c>
    </row>
    <row r="1374" spans="1:3" x14ac:dyDescent="0.2">
      <c r="A1374" s="1" t="s">
        <v>1446</v>
      </c>
      <c r="B1374" s="1" t="s">
        <v>1448</v>
      </c>
      <c r="C1374" s="3" t="str">
        <f>VLOOKUP(A1374,GSC2Unicode!A:B,2)</f>
        <v>133D9</v>
      </c>
    </row>
    <row r="1375" spans="1:3" x14ac:dyDescent="0.2">
      <c r="A1375" s="1" t="s">
        <v>1450</v>
      </c>
      <c r="B1375" s="1" t="s">
        <v>1103</v>
      </c>
      <c r="C1375" s="3" t="str">
        <f>VLOOKUP(A1375,GSC2Unicode!A:B,2)</f>
        <v>133DB</v>
      </c>
    </row>
    <row r="1376" spans="1:3" x14ac:dyDescent="0.2">
      <c r="A1376" s="1" t="s">
        <v>1450</v>
      </c>
      <c r="B1376" s="1" t="s">
        <v>1451</v>
      </c>
      <c r="C1376" s="3" t="str">
        <f>VLOOKUP(A1376,GSC2Unicode!A:B,2)</f>
        <v>133DB</v>
      </c>
    </row>
    <row r="1377" spans="1:3" x14ac:dyDescent="0.2">
      <c r="A1377" s="1" t="s">
        <v>1450</v>
      </c>
      <c r="B1377" s="1" t="s">
        <v>1451</v>
      </c>
      <c r="C1377" s="3" t="str">
        <f>VLOOKUP(A1377,GSC2Unicode!A:B,2)</f>
        <v>133DB</v>
      </c>
    </row>
    <row r="1378" spans="1:3" x14ac:dyDescent="0.2">
      <c r="A1378" s="1" t="s">
        <v>1453</v>
      </c>
      <c r="B1378" s="1" t="s">
        <v>1103</v>
      </c>
      <c r="C1378" s="3" t="str">
        <f>VLOOKUP(A1378,GSC2Unicode!A:B,2)</f>
        <v>133DD</v>
      </c>
    </row>
    <row r="1379" spans="1:3" x14ac:dyDescent="0.2">
      <c r="A1379" s="1" t="s">
        <v>1453</v>
      </c>
      <c r="B1379" s="1" t="s">
        <v>1451</v>
      </c>
      <c r="C1379" s="3" t="str">
        <f>VLOOKUP(A1379,GSC2Unicode!A:B,2)</f>
        <v>133DD</v>
      </c>
    </row>
    <row r="1380" spans="1:3" x14ac:dyDescent="0.2">
      <c r="A1380" s="1" t="s">
        <v>1454</v>
      </c>
      <c r="B1380" s="1" t="s">
        <v>1455</v>
      </c>
      <c r="C1380" s="3" t="str">
        <f>VLOOKUP(A1380,GSC2Unicode!A:B,2)</f>
        <v>133DE</v>
      </c>
    </row>
    <row r="1381" spans="1:3" x14ac:dyDescent="0.2">
      <c r="A1381" s="1" t="s">
        <v>1454</v>
      </c>
      <c r="B1381" s="1" t="s">
        <v>1984</v>
      </c>
      <c r="C1381" s="3" t="str">
        <f>VLOOKUP(A1381,GSC2Unicode!A:B,2)</f>
        <v>133DE</v>
      </c>
    </row>
    <row r="1382" spans="1:3" x14ac:dyDescent="0.2">
      <c r="A1382" s="1" t="s">
        <v>1454</v>
      </c>
      <c r="B1382" s="1" t="s">
        <v>1985</v>
      </c>
      <c r="C1382" s="3" t="str">
        <f>VLOOKUP(A1382,GSC2Unicode!A:B,2)</f>
        <v>133DE</v>
      </c>
    </row>
    <row r="1383" spans="1:3" x14ac:dyDescent="0.2">
      <c r="A1383" s="1" t="s">
        <v>1454</v>
      </c>
      <c r="B1383" s="1" t="s">
        <v>1758</v>
      </c>
      <c r="C1383" s="3" t="str">
        <f>VLOOKUP(A1383,GSC2Unicode!A:B,2)</f>
        <v>133DE</v>
      </c>
    </row>
    <row r="1384" spans="1:3" x14ac:dyDescent="0.2">
      <c r="A1384" s="1" t="s">
        <v>1454</v>
      </c>
      <c r="B1384" s="1" t="s">
        <v>1456</v>
      </c>
      <c r="C1384" s="3" t="str">
        <f>VLOOKUP(A1384,GSC2Unicode!A:B,2)</f>
        <v>133DE</v>
      </c>
    </row>
    <row r="1385" spans="1:3" x14ac:dyDescent="0.2">
      <c r="A1385" s="1" t="s">
        <v>1457</v>
      </c>
      <c r="B1385" s="1" t="s">
        <v>1455</v>
      </c>
      <c r="C1385" s="3" t="str">
        <f>VLOOKUP(A1385,GSC2Unicode!A:B,2)</f>
        <v>133DF</v>
      </c>
    </row>
    <row r="1386" spans="1:3" x14ac:dyDescent="0.2">
      <c r="A1386" s="1" t="s">
        <v>1457</v>
      </c>
      <c r="B1386" s="1" t="s">
        <v>1984</v>
      </c>
      <c r="C1386" s="3" t="str">
        <f>VLOOKUP(A1386,GSC2Unicode!A:B,2)</f>
        <v>133DF</v>
      </c>
    </row>
    <row r="1387" spans="1:3" x14ac:dyDescent="0.2">
      <c r="A1387" s="1" t="s">
        <v>1457</v>
      </c>
      <c r="B1387" s="1" t="s">
        <v>1985</v>
      </c>
      <c r="C1387" s="3" t="str">
        <f>VLOOKUP(A1387,GSC2Unicode!A:B,2)</f>
        <v>133DF</v>
      </c>
    </row>
    <row r="1388" spans="1:3" x14ac:dyDescent="0.2">
      <c r="A1388" s="1" t="s">
        <v>1457</v>
      </c>
      <c r="B1388" s="1" t="s">
        <v>1758</v>
      </c>
      <c r="C1388" s="3" t="str">
        <f>VLOOKUP(A1388,GSC2Unicode!A:B,2)</f>
        <v>133DF</v>
      </c>
    </row>
    <row r="1389" spans="1:3" x14ac:dyDescent="0.2">
      <c r="A1389" s="1" t="s">
        <v>1457</v>
      </c>
      <c r="B1389" s="1" t="s">
        <v>1456</v>
      </c>
      <c r="C1389" s="3" t="str">
        <f>VLOOKUP(A1389,GSC2Unicode!A:B,2)</f>
        <v>133DF</v>
      </c>
    </row>
    <row r="1390" spans="1:3" x14ac:dyDescent="0.2">
      <c r="A1390" s="1" t="s">
        <v>1458</v>
      </c>
      <c r="B1390" s="1" t="s">
        <v>1459</v>
      </c>
      <c r="C1390" s="3" t="str">
        <f>VLOOKUP(A1390,GSC2Unicode!A:B,2)</f>
        <v>133E0</v>
      </c>
    </row>
    <row r="1391" spans="1:3" x14ac:dyDescent="0.2">
      <c r="A1391" s="1" t="s">
        <v>1460</v>
      </c>
      <c r="B1391" s="1" t="s">
        <v>1461</v>
      </c>
      <c r="C1391" s="3" t="str">
        <f>VLOOKUP(A1391,GSC2Unicode!A:B,2)</f>
        <v>133E1</v>
      </c>
    </row>
    <row r="1392" spans="1:3" x14ac:dyDescent="0.2">
      <c r="A1392" s="1" t="s">
        <v>1462</v>
      </c>
      <c r="B1392" s="1" t="s">
        <v>1986</v>
      </c>
      <c r="C1392" s="3" t="str">
        <f>VLOOKUP(A1392,GSC2Unicode!A:B,2)</f>
        <v>133E2</v>
      </c>
    </row>
    <row r="1393" spans="1:3" x14ac:dyDescent="0.2">
      <c r="A1393" s="1" t="s">
        <v>1463</v>
      </c>
      <c r="B1393" s="1" t="s">
        <v>1987</v>
      </c>
      <c r="C1393" s="3" t="str">
        <f>VLOOKUP(A1393,GSC2Unicode!A:B,2)</f>
        <v>133E3</v>
      </c>
    </row>
    <row r="1394" spans="1:3" x14ac:dyDescent="0.2">
      <c r="A1394" s="1" t="s">
        <v>1463</v>
      </c>
      <c r="B1394" s="1" t="s">
        <v>1141</v>
      </c>
      <c r="C1394" s="3" t="str">
        <f>VLOOKUP(A1394,GSC2Unicode!A:B,2)</f>
        <v>133E3</v>
      </c>
    </row>
    <row r="1395" spans="1:3" x14ac:dyDescent="0.2">
      <c r="A1395" s="1" t="s">
        <v>1463</v>
      </c>
      <c r="B1395" s="1" t="s">
        <v>1464</v>
      </c>
      <c r="C1395" s="3" t="str">
        <f>VLOOKUP(A1395,GSC2Unicode!A:B,2)</f>
        <v>133E3</v>
      </c>
    </row>
    <row r="1396" spans="1:3" x14ac:dyDescent="0.2">
      <c r="A1396" s="1" t="s">
        <v>1465</v>
      </c>
      <c r="B1396" s="1">
        <v>1</v>
      </c>
      <c r="C1396" s="3" t="str">
        <f>VLOOKUP(A1396,GSC2Unicode!A:B,2)</f>
        <v>133E4</v>
      </c>
    </row>
    <row r="1397" spans="1:3" x14ac:dyDescent="0.2">
      <c r="A1397" s="1" t="s">
        <v>1467</v>
      </c>
      <c r="B1397" s="1">
        <v>3</v>
      </c>
      <c r="C1397" s="3" t="str">
        <f>VLOOKUP(A1397,GSC2Unicode!A:B,2)</f>
        <v>1342E</v>
      </c>
    </row>
    <row r="1398" spans="1:3" x14ac:dyDescent="0.2">
      <c r="A1398" s="1" t="s">
        <v>1473</v>
      </c>
      <c r="B1398" s="1">
        <v>3</v>
      </c>
      <c r="C1398" s="3" t="str">
        <f>VLOOKUP(A1398,GSC2Unicode!A:B,2)</f>
        <v>1342E</v>
      </c>
    </row>
    <row r="1399" spans="1:3" x14ac:dyDescent="0.2">
      <c r="A1399" s="1" t="s">
        <v>1474</v>
      </c>
      <c r="B1399" s="1">
        <v>3</v>
      </c>
      <c r="C1399" s="3" t="str">
        <f>VLOOKUP(A1399,GSC2Unicode!A:B,2)</f>
        <v>1342E</v>
      </c>
    </row>
    <row r="1400" spans="1:3" x14ac:dyDescent="0.2">
      <c r="A1400" s="1" t="s">
        <v>1476</v>
      </c>
      <c r="B1400" s="1" t="s">
        <v>1477</v>
      </c>
      <c r="C1400" s="3" t="str">
        <f>VLOOKUP(A1400,GSC2Unicode!A:B,2)</f>
        <v>1342E</v>
      </c>
    </row>
    <row r="1401" spans="1:3" x14ac:dyDescent="0.2">
      <c r="A1401" s="1" t="s">
        <v>1478</v>
      </c>
      <c r="B1401" s="1">
        <v>2</v>
      </c>
      <c r="C1401" s="3" t="str">
        <f>VLOOKUP(A1401,GSC2Unicode!A:B,2)</f>
        <v>1342E</v>
      </c>
    </row>
    <row r="1402" spans="1:3" x14ac:dyDescent="0.2">
      <c r="A1402" s="1" t="s">
        <v>1480</v>
      </c>
      <c r="B1402" s="1" t="s">
        <v>467</v>
      </c>
      <c r="C1402" s="3" t="str">
        <f>VLOOKUP(A1402,GSC2Unicode!A:B,2)</f>
        <v>1342E</v>
      </c>
    </row>
    <row r="1403" spans="1:3" x14ac:dyDescent="0.2">
      <c r="A1403" s="1" t="s">
        <v>1482</v>
      </c>
      <c r="B1403" s="1" t="s">
        <v>534</v>
      </c>
      <c r="C1403" s="3" t="str">
        <f>VLOOKUP(A1403,GSC2Unicode!A:B,2)</f>
        <v>1342E</v>
      </c>
    </row>
    <row r="1404" spans="1:3" x14ac:dyDescent="0.2">
      <c r="A1404" s="1" t="s">
        <v>1483</v>
      </c>
      <c r="B1404" s="1" t="s">
        <v>587</v>
      </c>
      <c r="C1404" s="3" t="str">
        <f>VLOOKUP(A1404,GSC2Unicode!A:B,2)</f>
        <v>1342E</v>
      </c>
    </row>
    <row r="1405" spans="1:3" x14ac:dyDescent="0.2">
      <c r="A1405" s="1" t="s">
        <v>1485</v>
      </c>
      <c r="B1405" s="1" t="s">
        <v>1953</v>
      </c>
      <c r="C1405" s="3" t="str">
        <f>VLOOKUP(A1405,GSC2Unicode!A:B,2)</f>
        <v>1342E</v>
      </c>
    </row>
    <row r="1406" spans="1:3" x14ac:dyDescent="0.2">
      <c r="A1406" s="1" t="s">
        <v>1486</v>
      </c>
      <c r="B1406" s="1" t="s">
        <v>1988</v>
      </c>
      <c r="C1406" s="3" t="str">
        <f>VLOOKUP(A1406,GSC2Unicode!A:B,2)</f>
        <v>1342E</v>
      </c>
    </row>
    <row r="1407" spans="1:3" x14ac:dyDescent="0.2">
      <c r="A1407" s="1" t="s">
        <v>1486</v>
      </c>
      <c r="B1407" s="1" t="s">
        <v>1989</v>
      </c>
      <c r="C1407" s="3" t="str">
        <f>VLOOKUP(A1407,GSC2Unicode!A:B,2)</f>
        <v>1342E</v>
      </c>
    </row>
    <row r="1408" spans="1:3" x14ac:dyDescent="0.2">
      <c r="A1408" s="1" t="s">
        <v>1486</v>
      </c>
      <c r="B1408" s="1" t="s">
        <v>1990</v>
      </c>
      <c r="C1408" s="3" t="str">
        <f>VLOOKUP(A1408,GSC2Unicode!A:B,2)</f>
        <v>1342E</v>
      </c>
    </row>
    <row r="1409" spans="1:3" x14ac:dyDescent="0.2">
      <c r="A1409" s="1" t="s">
        <v>1486</v>
      </c>
      <c r="B1409" s="1" t="s">
        <v>431</v>
      </c>
      <c r="C1409" s="3" t="str">
        <f>VLOOKUP(A1409,GSC2Unicode!A:B,2)</f>
        <v>1342E</v>
      </c>
    </row>
    <row r="1410" spans="1:3" x14ac:dyDescent="0.2">
      <c r="A1410" s="1" t="s">
        <v>1486</v>
      </c>
      <c r="B1410" s="1" t="s">
        <v>572</v>
      </c>
      <c r="C1410" s="3" t="str">
        <f>VLOOKUP(A1410,GSC2Unicode!A:B,2)</f>
        <v>1342E</v>
      </c>
    </row>
    <row r="1411" spans="1:3" x14ac:dyDescent="0.2">
      <c r="A1411" s="1" t="s">
        <v>1486</v>
      </c>
      <c r="B1411" s="1" t="s">
        <v>1991</v>
      </c>
      <c r="C1411" s="3" t="str">
        <f>VLOOKUP(A1411,GSC2Unicode!A:B,2)</f>
        <v>1342E</v>
      </c>
    </row>
    <row r="1412" spans="1:3" x14ac:dyDescent="0.2">
      <c r="A1412" s="1" t="s">
        <v>1487</v>
      </c>
      <c r="B1412" s="1" t="s">
        <v>1988</v>
      </c>
      <c r="C1412" s="3" t="str">
        <f>VLOOKUP(A1412,GSC2Unicode!A:B,2)</f>
        <v>133E4</v>
      </c>
    </row>
    <row r="1413" spans="1:3" x14ac:dyDescent="0.2">
      <c r="A1413" s="1" t="s">
        <v>1487</v>
      </c>
      <c r="B1413" s="1" t="s">
        <v>1989</v>
      </c>
      <c r="C1413" s="3" t="str">
        <f>VLOOKUP(A1413,GSC2Unicode!A:B,2)</f>
        <v>133E4</v>
      </c>
    </row>
    <row r="1414" spans="1:3" x14ac:dyDescent="0.2">
      <c r="A1414" s="1" t="s">
        <v>1487</v>
      </c>
      <c r="B1414" s="1" t="s">
        <v>1990</v>
      </c>
      <c r="C1414" s="3" t="str">
        <f>VLOOKUP(A1414,GSC2Unicode!A:B,2)</f>
        <v>133E4</v>
      </c>
    </row>
    <row r="1415" spans="1:3" x14ac:dyDescent="0.2">
      <c r="A1415" s="1" t="s">
        <v>1487</v>
      </c>
      <c r="B1415" s="1" t="s">
        <v>431</v>
      </c>
      <c r="C1415" s="3" t="str">
        <f>VLOOKUP(A1415,GSC2Unicode!A:B,2)</f>
        <v>133E4</v>
      </c>
    </row>
    <row r="1416" spans="1:3" x14ac:dyDescent="0.2">
      <c r="A1416" s="1" t="s">
        <v>1487</v>
      </c>
      <c r="B1416" s="1" t="s">
        <v>572</v>
      </c>
      <c r="C1416" s="3" t="str">
        <f>VLOOKUP(A1416,GSC2Unicode!A:B,2)</f>
        <v>133E4</v>
      </c>
    </row>
    <row r="1417" spans="1:3" x14ac:dyDescent="0.2">
      <c r="A1417" s="1" t="s">
        <v>1487</v>
      </c>
      <c r="B1417" s="1" t="s">
        <v>1991</v>
      </c>
      <c r="C1417" s="3" t="str">
        <f>VLOOKUP(A1417,GSC2Unicode!A:B,2)</f>
        <v>133E4</v>
      </c>
    </row>
    <row r="1418" spans="1:3" x14ac:dyDescent="0.2">
      <c r="A1418" s="1" t="s">
        <v>1488</v>
      </c>
      <c r="B1418" s="1" t="s">
        <v>1489</v>
      </c>
      <c r="C1418" s="3" t="str">
        <f>VLOOKUP(A1418,GSC2Unicode!A:B,2)</f>
        <v>133E4</v>
      </c>
    </row>
    <row r="1419" spans="1:3" x14ac:dyDescent="0.2">
      <c r="A1419" s="1" t="s">
        <v>1488</v>
      </c>
      <c r="B1419" s="1" t="s">
        <v>1490</v>
      </c>
      <c r="C1419" s="3" t="str">
        <f>VLOOKUP(A1419,GSC2Unicode!A:B,2)</f>
        <v>133E4</v>
      </c>
    </row>
    <row r="1420" spans="1:3" x14ac:dyDescent="0.2">
      <c r="A1420" s="1" t="s">
        <v>1649</v>
      </c>
      <c r="B1420" s="1">
        <v>2</v>
      </c>
      <c r="C1420" s="3" t="str">
        <f>VLOOKUP(A1420,GSC2Unicode!A:B,2)</f>
        <v>1342E</v>
      </c>
    </row>
    <row r="1421" spans="1:3" x14ac:dyDescent="0.2">
      <c r="A1421" s="1" t="s">
        <v>1650</v>
      </c>
      <c r="B1421" s="1">
        <v>4</v>
      </c>
      <c r="C1421" s="3" t="str">
        <f>VLOOKUP(A1421,GSC2Unicode!A:B,2)</f>
        <v>1342E</v>
      </c>
    </row>
    <row r="1422" spans="1:3" x14ac:dyDescent="0.2">
      <c r="A1422" s="1" t="s">
        <v>1513</v>
      </c>
      <c r="B1422" s="1" t="s">
        <v>1514</v>
      </c>
      <c r="C1422" s="3" t="str">
        <f>VLOOKUP(A1422,GSC2Unicode!A:B,2)</f>
        <v>1304F</v>
      </c>
    </row>
    <row r="1423" spans="1:3" x14ac:dyDescent="0.2">
      <c r="A1423" s="1" t="s">
        <v>1515</v>
      </c>
      <c r="B1423" s="1" t="s">
        <v>1992</v>
      </c>
      <c r="C1423" s="3" t="str">
        <f>VLOOKUP(A1423,GSC2Unicode!A:B,2)</f>
        <v>1304F</v>
      </c>
    </row>
    <row r="1424" spans="1:3" x14ac:dyDescent="0.2">
      <c r="A1424" s="1" t="s">
        <v>1515</v>
      </c>
      <c r="B1424" s="1" t="s">
        <v>1993</v>
      </c>
      <c r="C1424" s="3" t="str">
        <f>VLOOKUP(A1424,GSC2Unicode!A:B,2)</f>
        <v>1304F</v>
      </c>
    </row>
    <row r="1425" spans="1:3" x14ac:dyDescent="0.2">
      <c r="A1425" s="1" t="s">
        <v>1515</v>
      </c>
      <c r="B1425" s="1" t="s">
        <v>1994</v>
      </c>
      <c r="C1425" s="3" t="str">
        <f>VLOOKUP(A1425,GSC2Unicode!A:B,2)</f>
        <v>1304F</v>
      </c>
    </row>
    <row r="1426" spans="1:3" x14ac:dyDescent="0.2">
      <c r="A1426" s="1" t="s">
        <v>1515</v>
      </c>
      <c r="B1426" s="1" t="s">
        <v>1995</v>
      </c>
      <c r="C1426" s="3" t="str">
        <f>VLOOKUP(A1426,GSC2Unicode!A:B,2)</f>
        <v>1304F</v>
      </c>
    </row>
    <row r="1427" spans="1:3" x14ac:dyDescent="0.2">
      <c r="A1427" s="1" t="s">
        <v>1516</v>
      </c>
      <c r="B1427" s="1" t="s">
        <v>1993</v>
      </c>
      <c r="C1427" s="3" t="str">
        <f>VLOOKUP(A1427,GSC2Unicode!A:B,2)</f>
        <v>1304F</v>
      </c>
    </row>
    <row r="1428" spans="1:3" x14ac:dyDescent="0.2">
      <c r="A1428" s="1" t="s">
        <v>1517</v>
      </c>
      <c r="B1428" s="1" t="s">
        <v>341</v>
      </c>
      <c r="C1428" s="3" t="str">
        <f>VLOOKUP(A1428,GSC2Unicode!A:B,2)</f>
        <v>1304F</v>
      </c>
    </row>
    <row r="1429" spans="1:3" x14ac:dyDescent="0.2">
      <c r="A1429" s="1" t="s">
        <v>1517</v>
      </c>
      <c r="B1429" s="1" t="s">
        <v>1971</v>
      </c>
      <c r="C1429" s="3" t="str">
        <f>VLOOKUP(A1429,GSC2Unicode!A:B,2)</f>
        <v>1304F</v>
      </c>
    </row>
    <row r="1430" spans="1:3" x14ac:dyDescent="0.2">
      <c r="A1430" s="1" t="s">
        <v>1517</v>
      </c>
      <c r="B1430" s="1" t="s">
        <v>1406</v>
      </c>
      <c r="C1430" s="3" t="str">
        <f>VLOOKUP(A1430,GSC2Unicode!A:B,2)</f>
        <v>1304F</v>
      </c>
    </row>
    <row r="1431" spans="1:3" x14ac:dyDescent="0.2">
      <c r="A1431" s="1" t="s">
        <v>1517</v>
      </c>
      <c r="B1431" s="1" t="s">
        <v>1972</v>
      </c>
      <c r="C1431" s="3" t="str">
        <f>VLOOKUP(A1431,GSC2Unicode!A:B,2)</f>
        <v>1304F</v>
      </c>
    </row>
    <row r="1432" spans="1:3" x14ac:dyDescent="0.2">
      <c r="A1432" s="1" t="s">
        <v>1517</v>
      </c>
      <c r="B1432" s="1" t="s">
        <v>1080</v>
      </c>
      <c r="C1432" s="3" t="str">
        <f>VLOOKUP(A1432,GSC2Unicode!A:B,2)</f>
        <v>1304F</v>
      </c>
    </row>
    <row r="1433" spans="1:3" x14ac:dyDescent="0.2">
      <c r="A1433" s="1" t="s">
        <v>1518</v>
      </c>
      <c r="B1433" s="1" t="s">
        <v>1519</v>
      </c>
      <c r="C1433" s="3" t="str">
        <f>VLOOKUP(A1433,GSC2Unicode!A:B,2)</f>
        <v>1304F</v>
      </c>
    </row>
    <row r="1434" spans="1:3" x14ac:dyDescent="0.2">
      <c r="A1434" s="1" t="s">
        <v>1520</v>
      </c>
      <c r="B1434" s="1" t="s">
        <v>1959</v>
      </c>
      <c r="C1434" s="3" t="str">
        <f>VLOOKUP(A1434,GSC2Unicode!A:B,2)</f>
        <v>1304F</v>
      </c>
    </row>
    <row r="1435" spans="1:3" x14ac:dyDescent="0.2">
      <c r="A1435" s="1" t="s">
        <v>1520</v>
      </c>
      <c r="B1435" s="1" t="s">
        <v>1335</v>
      </c>
      <c r="C1435" s="3" t="str">
        <f>VLOOKUP(A1435,GSC2Unicode!A:B,2)</f>
        <v>1304F</v>
      </c>
    </row>
    <row r="1436" spans="1:3" x14ac:dyDescent="0.2">
      <c r="A1436" s="1" t="s">
        <v>1521</v>
      </c>
      <c r="B1436" s="1" t="s">
        <v>1923</v>
      </c>
      <c r="C1436" s="3" t="str">
        <f>VLOOKUP(A1436,GSC2Unicode!A:B,2)</f>
        <v>1304F</v>
      </c>
    </row>
    <row r="1437" spans="1:3" x14ac:dyDescent="0.2">
      <c r="A1437" s="1" t="s">
        <v>1524</v>
      </c>
      <c r="B1437" s="1" t="s">
        <v>1264</v>
      </c>
      <c r="C1437" s="3" t="str">
        <f>VLOOKUP(A1437,GSC2Unicode!A:B,2)</f>
        <v>1304F</v>
      </c>
    </row>
    <row r="1438" spans="1:3" x14ac:dyDescent="0.2">
      <c r="A1438" s="1" t="s">
        <v>1524</v>
      </c>
      <c r="B1438" s="1" t="s">
        <v>1996</v>
      </c>
      <c r="C1438" s="3" t="str">
        <f>VLOOKUP(A1438,GSC2Unicode!A:B,2)</f>
        <v>1304F</v>
      </c>
    </row>
    <row r="1439" spans="1:3" x14ac:dyDescent="0.2">
      <c r="A1439" s="1" t="s">
        <v>1524</v>
      </c>
      <c r="B1439" s="1" t="s">
        <v>1525</v>
      </c>
      <c r="C1439" s="3" t="str">
        <f>VLOOKUP(A1439,GSC2Unicode!A:B,2)</f>
        <v>1304F</v>
      </c>
    </row>
    <row r="1440" spans="1:3" x14ac:dyDescent="0.2">
      <c r="A1440" s="1" t="s">
        <v>1524</v>
      </c>
      <c r="B1440" s="1" t="s">
        <v>804</v>
      </c>
      <c r="C1440" s="3" t="str">
        <f>VLOOKUP(A1440,GSC2Unicode!A:B,2)</f>
        <v>1304F</v>
      </c>
    </row>
    <row r="1441" spans="1:3" x14ac:dyDescent="0.2">
      <c r="A1441" s="1" t="s">
        <v>1526</v>
      </c>
      <c r="B1441" s="1" t="s">
        <v>1997</v>
      </c>
      <c r="C1441" s="3" t="str">
        <f>VLOOKUP(A1441,GSC2Unicode!A:B,2)</f>
        <v>1304F</v>
      </c>
    </row>
    <row r="1442" spans="1:3" x14ac:dyDescent="0.2">
      <c r="A1442" s="1" t="s">
        <v>1527</v>
      </c>
      <c r="B1442" s="1" t="s">
        <v>1998</v>
      </c>
      <c r="C1442" s="3" t="str">
        <f>VLOOKUP(A1442,GSC2Unicode!A:B,2)</f>
        <v>1304F</v>
      </c>
    </row>
    <row r="1443" spans="1:3" x14ac:dyDescent="0.2">
      <c r="A1443" s="1" t="s">
        <v>1528</v>
      </c>
      <c r="B1443" s="1" t="s">
        <v>1529</v>
      </c>
      <c r="C1443" s="3" t="str">
        <f>VLOOKUP(A1443,GSC2Unicode!A:B,2)</f>
        <v>1304F</v>
      </c>
    </row>
    <row r="1444" spans="1:3" x14ac:dyDescent="0.2">
      <c r="A1444" s="1" t="s">
        <v>1530</v>
      </c>
      <c r="B1444" s="1" t="s">
        <v>1529</v>
      </c>
      <c r="C1444" s="3" t="str">
        <f>VLOOKUP(A1444,GSC2Unicode!A:B,2)</f>
        <v>1304F</v>
      </c>
    </row>
    <row r="1445" spans="1:3" x14ac:dyDescent="0.2">
      <c r="A1445" s="1" t="s">
        <v>1531</v>
      </c>
      <c r="B1445" s="1" t="s">
        <v>1532</v>
      </c>
      <c r="C1445" s="3" t="str">
        <f>VLOOKUP(A1445,GSC2Unicode!A:B,2)</f>
        <v>1304F</v>
      </c>
    </row>
    <row r="1446" spans="1:3" x14ac:dyDescent="0.2">
      <c r="A1446" s="1" t="s">
        <v>1531</v>
      </c>
      <c r="B1446" s="1" t="s">
        <v>1533</v>
      </c>
      <c r="C1446" s="3" t="str">
        <f>VLOOKUP(A1446,GSC2Unicode!A:B,2)</f>
        <v>1304F</v>
      </c>
    </row>
    <row r="1447" spans="1:3" x14ac:dyDescent="0.2">
      <c r="A1447" s="1" t="s">
        <v>1531</v>
      </c>
      <c r="B1447" s="1" t="s">
        <v>539</v>
      </c>
      <c r="C1447" s="3" t="str">
        <f>VLOOKUP(A1447,GSC2Unicode!A:B,2)</f>
        <v>1304F</v>
      </c>
    </row>
    <row r="1448" spans="1:3" x14ac:dyDescent="0.2">
      <c r="A1448" s="1" t="s">
        <v>1534</v>
      </c>
      <c r="B1448" s="1" t="s">
        <v>1532</v>
      </c>
      <c r="C1448" s="3" t="str">
        <f>VLOOKUP(A1448,GSC2Unicode!A:B,2)</f>
        <v>1304F</v>
      </c>
    </row>
    <row r="1449" spans="1:3" x14ac:dyDescent="0.2">
      <c r="A1449" s="1" t="s">
        <v>1534</v>
      </c>
      <c r="B1449" s="1" t="s">
        <v>1533</v>
      </c>
      <c r="C1449" s="3" t="str">
        <f>VLOOKUP(A1449,GSC2Unicode!A:B,2)</f>
        <v>1304F</v>
      </c>
    </row>
    <row r="1450" spans="1:3" x14ac:dyDescent="0.2">
      <c r="A1450" s="1" t="s">
        <v>1534</v>
      </c>
      <c r="B1450" s="1" t="s">
        <v>539</v>
      </c>
      <c r="C1450" s="3" t="str">
        <f>VLOOKUP(A1450,GSC2Unicode!A:B,2)</f>
        <v>1304F</v>
      </c>
    </row>
    <row r="1451" spans="1:3" x14ac:dyDescent="0.2">
      <c r="A1451" s="1" t="s">
        <v>1535</v>
      </c>
      <c r="B1451" s="1" t="s">
        <v>1532</v>
      </c>
      <c r="C1451" s="3" t="str">
        <f>VLOOKUP(A1451,GSC2Unicode!A:B,2)</f>
        <v>1304F</v>
      </c>
    </row>
    <row r="1452" spans="1:3" x14ac:dyDescent="0.2">
      <c r="A1452" s="1" t="s">
        <v>1535</v>
      </c>
      <c r="B1452" s="1" t="s">
        <v>1533</v>
      </c>
      <c r="C1452" s="3" t="str">
        <f>VLOOKUP(A1452,GSC2Unicode!A:B,2)</f>
        <v>1304F</v>
      </c>
    </row>
    <row r="1453" spans="1:3" x14ac:dyDescent="0.2">
      <c r="A1453" s="1" t="s">
        <v>1535</v>
      </c>
      <c r="B1453" s="1" t="s">
        <v>539</v>
      </c>
      <c r="C1453" s="3" t="str">
        <f>VLOOKUP(A1453,GSC2Unicode!A:B,2)</f>
        <v>1304F</v>
      </c>
    </row>
    <row r="1454" spans="1:3" x14ac:dyDescent="0.2">
      <c r="A1454" s="1" t="s">
        <v>1536</v>
      </c>
      <c r="B1454" s="1" t="s">
        <v>1532</v>
      </c>
      <c r="C1454" s="3" t="str">
        <f>VLOOKUP(A1454,GSC2Unicode!A:B,2)</f>
        <v>1304F</v>
      </c>
    </row>
    <row r="1455" spans="1:3" x14ac:dyDescent="0.2">
      <c r="A1455" s="1" t="s">
        <v>1537</v>
      </c>
      <c r="B1455" s="1" t="s">
        <v>1538</v>
      </c>
      <c r="C1455" s="3" t="str">
        <f>VLOOKUP(A1455,GSC2Unicode!A:B,2)</f>
        <v>1304F</v>
      </c>
    </row>
    <row r="1456" spans="1:3" x14ac:dyDescent="0.2">
      <c r="A1456" s="1" t="s">
        <v>1537</v>
      </c>
      <c r="B1456" s="1" t="s">
        <v>579</v>
      </c>
      <c r="C1456" s="3" t="str">
        <f>VLOOKUP(A1456,GSC2Unicode!A:B,2)</f>
        <v>1304F</v>
      </c>
    </row>
    <row r="1457" spans="1:3" x14ac:dyDescent="0.2">
      <c r="A1457" s="1" t="s">
        <v>1539</v>
      </c>
      <c r="B1457" s="1" t="s">
        <v>1538</v>
      </c>
      <c r="C1457" s="3" t="str">
        <f>VLOOKUP(A1457,GSC2Unicode!A:B,2)</f>
        <v>1304F</v>
      </c>
    </row>
    <row r="1458" spans="1:3" x14ac:dyDescent="0.2">
      <c r="A1458" s="1" t="s">
        <v>1539</v>
      </c>
      <c r="B1458" s="1" t="s">
        <v>579</v>
      </c>
      <c r="C1458" s="3" t="str">
        <f>VLOOKUP(A1458,GSC2Unicode!A:B,2)</f>
        <v>1304F</v>
      </c>
    </row>
    <row r="1459" spans="1:3" x14ac:dyDescent="0.2">
      <c r="A1459" s="1" t="s">
        <v>1540</v>
      </c>
      <c r="B1459" s="1" t="s">
        <v>205</v>
      </c>
      <c r="C1459" s="3" t="str">
        <f>VLOOKUP(A1459,GSC2Unicode!A:B,2)</f>
        <v>1304F</v>
      </c>
    </row>
    <row r="1460" spans="1:3" x14ac:dyDescent="0.2">
      <c r="A1460" s="1" t="s">
        <v>1541</v>
      </c>
      <c r="B1460" s="1" t="s">
        <v>1542</v>
      </c>
      <c r="C1460" s="3" t="str">
        <f>VLOOKUP(A1460,GSC2Unicode!A:B,2)</f>
        <v>1304F</v>
      </c>
    </row>
    <row r="1461" spans="1:3" x14ac:dyDescent="0.2">
      <c r="A1461" s="1" t="s">
        <v>1543</v>
      </c>
      <c r="B1461" s="1" t="s">
        <v>1999</v>
      </c>
      <c r="C1461" s="3" t="str">
        <f>VLOOKUP(A1461,GSC2Unicode!A:B,2)</f>
        <v>1304F</v>
      </c>
    </row>
    <row r="1462" spans="1:3" x14ac:dyDescent="0.2">
      <c r="A1462" s="1" t="s">
        <v>1543</v>
      </c>
      <c r="B1462" s="1" t="s">
        <v>1544</v>
      </c>
      <c r="C1462" s="3" t="str">
        <f>VLOOKUP(A1462,GSC2Unicode!A:B,2)</f>
        <v>1304F</v>
      </c>
    </row>
    <row r="1463" spans="1:3" x14ac:dyDescent="0.2">
      <c r="A1463" s="1" t="s">
        <v>1545</v>
      </c>
      <c r="B1463" s="1" t="s">
        <v>1999</v>
      </c>
      <c r="C1463" s="3" t="str">
        <f>VLOOKUP(A1463,GSC2Unicode!A:B,2)</f>
        <v>1304F</v>
      </c>
    </row>
    <row r="1464" spans="1:3" x14ac:dyDescent="0.2">
      <c r="A1464" s="1" t="s">
        <v>1545</v>
      </c>
      <c r="B1464" s="1" t="s">
        <v>1544</v>
      </c>
      <c r="C1464" s="3" t="str">
        <f>VLOOKUP(A1464,GSC2Unicode!A:B,2)</f>
        <v>1304F</v>
      </c>
    </row>
    <row r="1465" spans="1:3" x14ac:dyDescent="0.2">
      <c r="A1465" s="1" t="s">
        <v>1546</v>
      </c>
      <c r="B1465" s="1" t="s">
        <v>2000</v>
      </c>
      <c r="C1465" s="3" t="str">
        <f>VLOOKUP(A1465,GSC2Unicode!A:B,2)</f>
        <v>1304F</v>
      </c>
    </row>
    <row r="1466" spans="1:3" x14ac:dyDescent="0.2">
      <c r="A1466" s="1" t="s">
        <v>1547</v>
      </c>
      <c r="B1466" s="1" t="s">
        <v>2000</v>
      </c>
      <c r="C1466" s="3" t="str">
        <f>VLOOKUP(A1466,GSC2Unicode!A:B,2)</f>
        <v>1304F</v>
      </c>
    </row>
    <row r="1467" spans="1:3" x14ac:dyDescent="0.2">
      <c r="A1467" s="1" t="s">
        <v>1548</v>
      </c>
      <c r="B1467" s="1" t="s">
        <v>362</v>
      </c>
      <c r="C1467" s="3" t="str">
        <f>VLOOKUP(A1467,GSC2Unicode!A:B,2)</f>
        <v>1304F</v>
      </c>
    </row>
    <row r="1468" spans="1:3" x14ac:dyDescent="0.2">
      <c r="A1468" s="1" t="s">
        <v>1549</v>
      </c>
      <c r="B1468" s="1" t="s">
        <v>31</v>
      </c>
      <c r="C1468" s="3" t="str">
        <f>VLOOKUP(A1468,GSC2Unicode!A:B,2)</f>
        <v>1304F</v>
      </c>
    </row>
    <row r="1469" spans="1:3" x14ac:dyDescent="0.2">
      <c r="A1469" s="1" t="s">
        <v>1550</v>
      </c>
      <c r="B1469" s="1" t="s">
        <v>1551</v>
      </c>
      <c r="C1469" s="3" t="str">
        <f>VLOOKUP(A1469,GSC2Unicode!A:B,2)</f>
        <v>1304F</v>
      </c>
    </row>
    <row r="1470" spans="1:3" x14ac:dyDescent="0.2">
      <c r="A1470" s="1" t="s">
        <v>1552</v>
      </c>
      <c r="B1470" s="1" t="s">
        <v>1553</v>
      </c>
      <c r="C1470" s="3" t="str">
        <f>VLOOKUP(A1470,GSC2Unicode!A:B,2)</f>
        <v>1304F</v>
      </c>
    </row>
    <row r="1471" spans="1:3" x14ac:dyDescent="0.2">
      <c r="A1471" s="1" t="s">
        <v>1554</v>
      </c>
      <c r="B1471" s="1" t="s">
        <v>1553</v>
      </c>
      <c r="C1471" s="3" t="str">
        <f>VLOOKUP(A1471,GSC2Unicode!A:B,2)</f>
        <v>1304F</v>
      </c>
    </row>
    <row r="1472" spans="1:3" x14ac:dyDescent="0.2">
      <c r="A1472" s="1" t="s">
        <v>1555</v>
      </c>
      <c r="B1472" s="1" t="s">
        <v>1556</v>
      </c>
      <c r="C1472" s="3" t="str">
        <f>VLOOKUP(A1472,GSC2Unicode!A:B,2)</f>
        <v>1304F</v>
      </c>
    </row>
    <row r="1473" spans="1:3" x14ac:dyDescent="0.2">
      <c r="A1473" s="1" t="s">
        <v>1557</v>
      </c>
      <c r="B1473" s="1" t="s">
        <v>1556</v>
      </c>
      <c r="C1473" s="3" t="str">
        <f>VLOOKUP(A1473,GSC2Unicode!A:B,2)</f>
        <v>1304F</v>
      </c>
    </row>
    <row r="1474" spans="1:3" x14ac:dyDescent="0.2">
      <c r="A1474" s="1" t="s">
        <v>1558</v>
      </c>
      <c r="B1474" s="1" t="s">
        <v>463</v>
      </c>
      <c r="C1474" s="3" t="str">
        <f>VLOOKUP(A1474,GSC2Unicode!A:B,2)</f>
        <v>1304F</v>
      </c>
    </row>
    <row r="1475" spans="1:3" x14ac:dyDescent="0.2">
      <c r="A1475" s="1" t="s">
        <v>1651</v>
      </c>
      <c r="B1475" s="1" t="s">
        <v>539</v>
      </c>
      <c r="C1475" s="3" t="str">
        <f>VLOOKUP(A1475,GSC2Unicode!A:B,2)</f>
        <v>1304F</v>
      </c>
    </row>
    <row r="1476" spans="1:3" x14ac:dyDescent="0.2">
      <c r="A1476" s="1" t="s">
        <v>1466</v>
      </c>
      <c r="B1476" s="1">
        <v>1</v>
      </c>
      <c r="C1476" s="3" t="str">
        <f>VLOOKUP(A1476,GSC2Unicode!A:B,2)</f>
        <v>1313E</v>
      </c>
    </row>
    <row r="1477" spans="1:3" x14ac:dyDescent="0.2">
      <c r="A1477" s="1" t="s">
        <v>1479</v>
      </c>
      <c r="B1477" s="1">
        <v>2</v>
      </c>
      <c r="C1477" s="3" t="str">
        <f>VLOOKUP(A1477,GSC2Unicode!A:B,2)</f>
        <v>1313E</v>
      </c>
    </row>
    <row r="1478" spans="1:3" x14ac:dyDescent="0.2">
      <c r="A1478" s="1" t="s">
        <v>1468</v>
      </c>
      <c r="B1478" s="1">
        <v>3</v>
      </c>
      <c r="C1478" s="3" t="str">
        <f>VLOOKUP(A1478,GSC2Unicode!A:B,2)</f>
        <v>1313E</v>
      </c>
    </row>
    <row r="1479" spans="1:3" x14ac:dyDescent="0.2">
      <c r="A1479" s="1" t="s">
        <v>1559</v>
      </c>
      <c r="B1479" s="1">
        <v>4</v>
      </c>
      <c r="C1479" s="3" t="str">
        <f>VLOOKUP(A1479,GSC2Unicode!A:B,2)</f>
        <v>1313E</v>
      </c>
    </row>
    <row r="1480" spans="1:3" x14ac:dyDescent="0.2">
      <c r="A1480" s="1" t="s">
        <v>1561</v>
      </c>
      <c r="B1480" s="1" t="s">
        <v>1561</v>
      </c>
      <c r="C1480" s="3" t="str">
        <f>VLOOKUP(A1480,GSC2Unicode!A:B,2)</f>
        <v>13235</v>
      </c>
    </row>
    <row r="1481" spans="1:3" x14ac:dyDescent="0.2">
      <c r="A1481" s="1" t="s">
        <v>1560</v>
      </c>
      <c r="B1481" s="1" t="s">
        <v>1560</v>
      </c>
      <c r="C1481" s="3" t="str">
        <f>VLOOKUP(A1481,GSC2Unicode!A:B,2)</f>
        <v>13235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FBFD-DDCA-E145-876F-CC598F2D7F8B}">
  <dimension ref="A1:M1481"/>
  <sheetViews>
    <sheetView topLeftCell="A1233" workbookViewId="0">
      <selection activeCell="A1250" sqref="A1250"/>
    </sheetView>
  </sheetViews>
  <sheetFormatPr baseColWidth="10" defaultRowHeight="16" x14ac:dyDescent="0.2"/>
  <cols>
    <col min="1" max="3" width="10.83203125" style="1"/>
    <col min="4" max="13" width="10.83203125" style="3"/>
    <col min="14" max="16384" width="10.83203125" style="1"/>
  </cols>
  <sheetData>
    <row r="1" spans="1:3" x14ac:dyDescent="0.2">
      <c r="A1" s="1">
        <v>1</v>
      </c>
      <c r="B1" s="1" t="s">
        <v>1465</v>
      </c>
      <c r="C1" s="1" t="str">
        <f>VLOOKUP(B1,GSC2Unicode!A:B,2)</f>
        <v>133E4</v>
      </c>
    </row>
    <row r="2" spans="1:3" x14ac:dyDescent="0.2">
      <c r="A2" s="1">
        <v>1</v>
      </c>
      <c r="B2" s="1" t="s">
        <v>1466</v>
      </c>
      <c r="C2" s="1" t="str">
        <f>VLOOKUP(B2,GSC2Unicode!A:B,2)</f>
        <v>1313E</v>
      </c>
    </row>
    <row r="3" spans="1:3" x14ac:dyDescent="0.2">
      <c r="A3" s="1">
        <v>2</v>
      </c>
      <c r="B3" s="1" t="s">
        <v>1478</v>
      </c>
      <c r="C3" s="1" t="str">
        <f>VLOOKUP(B3,GSC2Unicode!A:B,2)</f>
        <v>1342E</v>
      </c>
    </row>
    <row r="4" spans="1:3" x14ac:dyDescent="0.2">
      <c r="A4" s="1">
        <v>2</v>
      </c>
      <c r="B4" s="1" t="s">
        <v>1649</v>
      </c>
      <c r="C4" s="1" t="str">
        <f>VLOOKUP(B4,GSC2Unicode!A:B,2)</f>
        <v>1342E</v>
      </c>
    </row>
    <row r="5" spans="1:3" x14ac:dyDescent="0.2">
      <c r="A5" s="1">
        <v>2</v>
      </c>
      <c r="B5" s="1" t="s">
        <v>1479</v>
      </c>
      <c r="C5" s="1" t="str">
        <f>VLOOKUP(B5,GSC2Unicode!A:B,2)</f>
        <v>1313E</v>
      </c>
    </row>
    <row r="6" spans="1:3" x14ac:dyDescent="0.2">
      <c r="A6" s="1">
        <v>3</v>
      </c>
      <c r="B6" s="1" t="s">
        <v>821</v>
      </c>
      <c r="C6" s="1" t="str">
        <f>VLOOKUP(B6,GSC2Unicode!A:B,2)</f>
        <v>13213</v>
      </c>
    </row>
    <row r="7" spans="1:3" x14ac:dyDescent="0.2">
      <c r="A7" s="1">
        <v>3</v>
      </c>
      <c r="B7" s="1" t="s">
        <v>1467</v>
      </c>
      <c r="C7" s="1" t="str">
        <f>VLOOKUP(B7,GSC2Unicode!A:B,2)</f>
        <v>1342E</v>
      </c>
    </row>
    <row r="8" spans="1:3" x14ac:dyDescent="0.2">
      <c r="A8" s="1">
        <v>3</v>
      </c>
      <c r="B8" s="1" t="s">
        <v>1473</v>
      </c>
      <c r="C8" s="1" t="str">
        <f>VLOOKUP(B8,GSC2Unicode!A:B,2)</f>
        <v>1342E</v>
      </c>
    </row>
    <row r="9" spans="1:3" x14ac:dyDescent="0.2">
      <c r="A9" s="1">
        <v>3</v>
      </c>
      <c r="B9" s="1" t="s">
        <v>1474</v>
      </c>
      <c r="C9" s="1" t="str">
        <f>VLOOKUP(B9,GSC2Unicode!A:B,2)</f>
        <v>1342E</v>
      </c>
    </row>
    <row r="10" spans="1:3" x14ac:dyDescent="0.2">
      <c r="A10" s="1">
        <v>3</v>
      </c>
      <c r="B10" s="1" t="s">
        <v>1468</v>
      </c>
      <c r="C10" s="1" t="str">
        <f>VLOOKUP(B10,GSC2Unicode!A:B,2)</f>
        <v>1313E</v>
      </c>
    </row>
    <row r="11" spans="1:3" x14ac:dyDescent="0.2">
      <c r="A11" s="1">
        <v>4</v>
      </c>
      <c r="B11" s="1" t="s">
        <v>1650</v>
      </c>
      <c r="C11" s="1" t="str">
        <f>VLOOKUP(B11,GSC2Unicode!A:B,2)</f>
        <v>1342E</v>
      </c>
    </row>
    <row r="12" spans="1:3" x14ac:dyDescent="0.2">
      <c r="A12" s="1">
        <v>4</v>
      </c>
      <c r="B12" s="1" t="s">
        <v>1559</v>
      </c>
      <c r="C12" s="1" t="str">
        <f>VLOOKUP(B12,GSC2Unicode!A:B,2)</f>
        <v>1313E</v>
      </c>
    </row>
    <row r="13" spans="1:3" x14ac:dyDescent="0.2">
      <c r="A13" s="1">
        <v>10</v>
      </c>
      <c r="B13" s="1" t="s">
        <v>1337</v>
      </c>
      <c r="C13" s="1" t="str">
        <f>VLOOKUP(B13,GSC2Unicode!A:B,2)</f>
        <v>13386</v>
      </c>
    </row>
    <row r="14" spans="1:3" x14ac:dyDescent="0.2">
      <c r="A14" s="1">
        <v>100</v>
      </c>
      <c r="B14" s="1" t="s">
        <v>1287</v>
      </c>
      <c r="C14" s="1" t="str">
        <f>VLOOKUP(B14,GSC2Unicode!A:B,2)</f>
        <v>13362</v>
      </c>
    </row>
    <row r="15" spans="1:3" x14ac:dyDescent="0.2">
      <c r="A15" s="1" t="s">
        <v>278</v>
      </c>
      <c r="B15" s="1" t="s">
        <v>277</v>
      </c>
      <c r="C15" s="1" t="str">
        <f>VLOOKUP(B15,GSC2Unicode!A:B,2)</f>
        <v>13078</v>
      </c>
    </row>
    <row r="16" spans="1:3" x14ac:dyDescent="0.2">
      <c r="A16" s="1" t="s">
        <v>513</v>
      </c>
      <c r="B16" s="1" t="s">
        <v>512</v>
      </c>
      <c r="C16" s="1" t="str">
        <f>VLOOKUP(B16,GSC2Unicode!A:B,2)</f>
        <v>1313F</v>
      </c>
    </row>
    <row r="17" spans="1:3" x14ac:dyDescent="0.2">
      <c r="A17" s="1" t="s">
        <v>278</v>
      </c>
      <c r="B17" s="1" t="s">
        <v>939</v>
      </c>
      <c r="C17" s="1" t="str">
        <f>VLOOKUP(B17,GSC2Unicode!A:B,2)</f>
        <v>13252</v>
      </c>
    </row>
    <row r="18" spans="1:3" x14ac:dyDescent="0.2">
      <c r="A18" s="1" t="s">
        <v>940</v>
      </c>
      <c r="B18" s="1" t="s">
        <v>370</v>
      </c>
      <c r="C18" s="1" t="str">
        <f>VLOOKUP(B18,GSC2Unicode!A:B,2)</f>
        <v>130FD</v>
      </c>
    </row>
    <row r="19" spans="1:3" x14ac:dyDescent="0.2">
      <c r="A19" s="1" t="s">
        <v>515</v>
      </c>
      <c r="B19" s="1" t="s">
        <v>514</v>
      </c>
      <c r="C19" s="1" t="str">
        <f>VLOOKUP(B19,GSC2Unicode!A:B,2)</f>
        <v>13155</v>
      </c>
    </row>
    <row r="20" spans="1:3" x14ac:dyDescent="0.2">
      <c r="A20" s="1" t="s">
        <v>940</v>
      </c>
      <c r="B20" s="1" t="s">
        <v>1610</v>
      </c>
      <c r="C20" s="1" t="str">
        <f>VLOOKUP(B20,GSC2Unicode!A:B,2)</f>
        <v>1317E</v>
      </c>
    </row>
    <row r="21" spans="1:3" x14ac:dyDescent="0.2">
      <c r="A21" s="1" t="s">
        <v>1763</v>
      </c>
      <c r="B21" s="1" t="s">
        <v>1610</v>
      </c>
      <c r="C21" s="1" t="str">
        <f>VLOOKUP(B21,GSC2Unicode!A:B,2)</f>
        <v>1317E</v>
      </c>
    </row>
    <row r="22" spans="1:3" x14ac:dyDescent="0.2">
      <c r="A22" s="1" t="s">
        <v>940</v>
      </c>
      <c r="B22" s="1" t="s">
        <v>939</v>
      </c>
      <c r="C22" s="1" t="str">
        <f>VLOOKUP(B22,GSC2Unicode!A:B,2)</f>
        <v>13252</v>
      </c>
    </row>
    <row r="23" spans="1:3" x14ac:dyDescent="0.2">
      <c r="A23" s="1" t="s">
        <v>940</v>
      </c>
      <c r="B23" s="1" t="s">
        <v>939</v>
      </c>
      <c r="C23" s="1" t="str">
        <f>VLOOKUP(B23,GSC2Unicode!A:B,2)</f>
        <v>13252</v>
      </c>
    </row>
    <row r="24" spans="1:3" x14ac:dyDescent="0.2">
      <c r="A24" s="1" t="s">
        <v>940</v>
      </c>
      <c r="B24" s="1" t="s">
        <v>945</v>
      </c>
      <c r="C24" s="1" t="str">
        <f>VLOOKUP(B24,GSC2Unicode!A:B,2)</f>
        <v>1327F</v>
      </c>
    </row>
    <row r="25" spans="1:3" x14ac:dyDescent="0.2">
      <c r="A25" s="1" t="s">
        <v>1909</v>
      </c>
      <c r="B25" s="1" t="s">
        <v>1106</v>
      </c>
      <c r="C25" s="1" t="str">
        <f>VLOOKUP(B25,GSC2Unicode!A:B,2)</f>
        <v>132EE</v>
      </c>
    </row>
    <row r="26" spans="1:3" x14ac:dyDescent="0.2">
      <c r="A26" s="1" t="s">
        <v>1816</v>
      </c>
      <c r="B26" s="1" t="s">
        <v>719</v>
      </c>
      <c r="C26" s="1" t="str">
        <f>VLOOKUP(B26,GSC2Unicode!A:B,2)</f>
        <v>131CE</v>
      </c>
    </row>
    <row r="27" spans="1:3" x14ac:dyDescent="0.2">
      <c r="A27" s="1" t="s">
        <v>120</v>
      </c>
      <c r="B27" s="1" t="s">
        <v>119</v>
      </c>
      <c r="C27" s="1" t="str">
        <f>VLOOKUP(B27,GSC2Unicode!A:B,2)</f>
        <v>1303A</v>
      </c>
    </row>
    <row r="28" spans="1:3" x14ac:dyDescent="0.2">
      <c r="A28" s="1" t="s">
        <v>1910</v>
      </c>
      <c r="B28" s="1" t="s">
        <v>1106</v>
      </c>
      <c r="C28" s="1" t="str">
        <f>VLOOKUP(B28,GSC2Unicode!A:B,2)</f>
        <v>132EE</v>
      </c>
    </row>
    <row r="29" spans="1:3" x14ac:dyDescent="0.2">
      <c r="A29" s="1" t="s">
        <v>341</v>
      </c>
      <c r="B29" s="1" t="s">
        <v>340</v>
      </c>
      <c r="C29" s="1" t="str">
        <f>VLOOKUP(B29,GSC2Unicode!A:B,2)</f>
        <v>1307A</v>
      </c>
    </row>
    <row r="30" spans="1:3" x14ac:dyDescent="0.2">
      <c r="A30" s="1" t="s">
        <v>341</v>
      </c>
      <c r="B30" s="1" t="s">
        <v>435</v>
      </c>
      <c r="C30" s="1" t="str">
        <f>VLOOKUP(B30,GSC2Unicode!A:B,2)</f>
        <v>130FE</v>
      </c>
    </row>
    <row r="31" spans="1:3" x14ac:dyDescent="0.2">
      <c r="A31" s="1" t="s">
        <v>1255</v>
      </c>
      <c r="B31" s="1" t="s">
        <v>461</v>
      </c>
      <c r="C31" s="1" t="str">
        <f>VLOOKUP(B31,GSC2Unicode!A:B,2)</f>
        <v>1311C</v>
      </c>
    </row>
    <row r="32" spans="1:3" x14ac:dyDescent="0.2">
      <c r="A32" s="1" t="s">
        <v>1255</v>
      </c>
      <c r="B32" s="1" t="s">
        <v>1041</v>
      </c>
      <c r="C32" s="1" t="str">
        <f>VLOOKUP(B32,GSC2Unicode!A:B,2)</f>
        <v>132C1</v>
      </c>
    </row>
    <row r="33" spans="1:3" x14ac:dyDescent="0.2">
      <c r="A33" s="1" t="s">
        <v>1255</v>
      </c>
      <c r="B33" s="1" t="s">
        <v>1254</v>
      </c>
      <c r="C33" s="1" t="str">
        <f>VLOOKUP(B33,GSC2Unicode!A:B,2)</f>
        <v>1334B</v>
      </c>
    </row>
    <row r="34" spans="1:3" x14ac:dyDescent="0.2">
      <c r="A34" s="1" t="s">
        <v>1255</v>
      </c>
      <c r="B34" s="1" t="s">
        <v>1400</v>
      </c>
      <c r="C34" s="1" t="str">
        <f>VLOOKUP(B34,GSC2Unicode!A:B,2)</f>
        <v>133CE</v>
      </c>
    </row>
    <row r="35" spans="1:3" x14ac:dyDescent="0.2">
      <c r="A35" s="1" t="s">
        <v>1255</v>
      </c>
      <c r="B35" s="1" t="s">
        <v>1401</v>
      </c>
      <c r="C35" s="1" t="str">
        <f>VLOOKUP(B35,GSC2Unicode!A:B,2)</f>
        <v>133CE</v>
      </c>
    </row>
    <row r="36" spans="1:3" x14ac:dyDescent="0.2">
      <c r="A36" s="1" t="s">
        <v>341</v>
      </c>
      <c r="B36" s="1" t="s">
        <v>1405</v>
      </c>
      <c r="C36" s="1" t="str">
        <f>VLOOKUP(B36,GSC2Unicode!A:B,2)</f>
        <v>133AF</v>
      </c>
    </row>
    <row r="37" spans="1:3" x14ac:dyDescent="0.2">
      <c r="A37" s="1" t="s">
        <v>341</v>
      </c>
      <c r="B37" s="1" t="s">
        <v>1407</v>
      </c>
      <c r="C37" s="1" t="str">
        <f>VLOOKUP(B37,GSC2Unicode!A:B,2)</f>
        <v>133AF</v>
      </c>
    </row>
    <row r="38" spans="1:3" x14ac:dyDescent="0.2">
      <c r="A38" s="1" t="s">
        <v>341</v>
      </c>
      <c r="B38" s="1" t="s">
        <v>1517</v>
      </c>
      <c r="C38" s="1" t="str">
        <f>VLOOKUP(B38,GSC2Unicode!A:B,2)</f>
        <v>1304F</v>
      </c>
    </row>
    <row r="39" spans="1:3" x14ac:dyDescent="0.2">
      <c r="A39" s="1" t="s">
        <v>1140</v>
      </c>
      <c r="B39" s="1" t="s">
        <v>1139</v>
      </c>
      <c r="C39" s="1" t="str">
        <f>VLOOKUP(B39,GSC2Unicode!A:B,2)</f>
        <v>13302</v>
      </c>
    </row>
    <row r="40" spans="1:3" x14ac:dyDescent="0.2">
      <c r="A40" s="1" t="s">
        <v>781</v>
      </c>
      <c r="B40" s="1" t="s">
        <v>780</v>
      </c>
      <c r="C40" s="1" t="str">
        <f>VLOOKUP(B40,GSC2Unicode!A:B,2)</f>
        <v>131EF</v>
      </c>
    </row>
    <row r="41" spans="1:3" x14ac:dyDescent="0.2">
      <c r="A41" s="1" t="s">
        <v>1685</v>
      </c>
      <c r="B41" s="1" t="s">
        <v>399</v>
      </c>
      <c r="C41" s="1" t="str">
        <f>VLOOKUP(B41,GSC2Unicode!A:B,2)</f>
        <v>130F0</v>
      </c>
    </row>
    <row r="42" spans="1:3" x14ac:dyDescent="0.2">
      <c r="A42" s="1" t="s">
        <v>1703</v>
      </c>
      <c r="B42" s="1" t="s">
        <v>437</v>
      </c>
      <c r="C42" s="1" t="str">
        <f>VLOOKUP(B42,GSC2Unicode!A:B,2)</f>
        <v>130FE</v>
      </c>
    </row>
    <row r="43" spans="1:3" x14ac:dyDescent="0.2">
      <c r="A43" s="1" t="s">
        <v>1685</v>
      </c>
      <c r="B43" s="1" t="s">
        <v>1400</v>
      </c>
      <c r="C43" s="1" t="str">
        <f>VLOOKUP(B43,GSC2Unicode!A:B,2)</f>
        <v>133CE</v>
      </c>
    </row>
    <row r="44" spans="1:3" x14ac:dyDescent="0.2">
      <c r="A44" s="1" t="s">
        <v>1685</v>
      </c>
      <c r="B44" s="1" t="s">
        <v>1401</v>
      </c>
      <c r="C44" s="1" t="str">
        <f>VLOOKUP(B44,GSC2Unicode!A:B,2)</f>
        <v>133CE</v>
      </c>
    </row>
    <row r="45" spans="1:3" x14ac:dyDescent="0.2">
      <c r="A45" s="1" t="s">
        <v>397</v>
      </c>
      <c r="B45" s="1" t="s">
        <v>396</v>
      </c>
      <c r="C45" s="1" t="str">
        <f>VLOOKUP(B45,GSC2Unicode!A:B,2)</f>
        <v>130EE</v>
      </c>
    </row>
    <row r="46" spans="1:3" x14ac:dyDescent="0.2">
      <c r="A46" s="1" t="s">
        <v>1768</v>
      </c>
      <c r="B46" s="1" t="s">
        <v>1616</v>
      </c>
      <c r="C46" s="1" t="str">
        <f>VLOOKUP(B46,GSC2Unicode!A:B,2)</f>
        <v>1317E</v>
      </c>
    </row>
    <row r="47" spans="1:3" x14ac:dyDescent="0.2">
      <c r="A47" s="1" t="s">
        <v>1768</v>
      </c>
      <c r="B47" s="1" t="s">
        <v>622</v>
      </c>
      <c r="C47" s="1" t="str">
        <f>VLOOKUP(B47,GSC2Unicode!A:B,2)</f>
        <v>1318A</v>
      </c>
    </row>
    <row r="48" spans="1:3" x14ac:dyDescent="0.2">
      <c r="A48" s="1" t="s">
        <v>651</v>
      </c>
      <c r="B48" s="1" t="s">
        <v>650</v>
      </c>
      <c r="C48" s="1" t="str">
        <f>VLOOKUP(B48,GSC2Unicode!A:B,2)</f>
        <v>1319D</v>
      </c>
    </row>
    <row r="49" spans="1:3" x14ac:dyDescent="0.2">
      <c r="A49" s="1" t="s">
        <v>1360</v>
      </c>
      <c r="B49" s="1" t="s">
        <v>650</v>
      </c>
      <c r="C49" s="1" t="str">
        <f>VLOOKUP(B49,GSC2Unicode!A:B,2)</f>
        <v>1319D</v>
      </c>
    </row>
    <row r="50" spans="1:3" x14ac:dyDescent="0.2">
      <c r="A50" s="1" t="s">
        <v>651</v>
      </c>
      <c r="B50" s="1" t="s">
        <v>1359</v>
      </c>
      <c r="C50" s="1" t="str">
        <f>VLOOKUP(B50,GSC2Unicode!A:B,2)</f>
        <v>13399</v>
      </c>
    </row>
    <row r="51" spans="1:3" x14ac:dyDescent="0.2">
      <c r="A51" s="1" t="s">
        <v>1360</v>
      </c>
      <c r="B51" s="1" t="s">
        <v>1359</v>
      </c>
      <c r="C51" s="1" t="str">
        <f>VLOOKUP(B51,GSC2Unicode!A:B,2)</f>
        <v>13399</v>
      </c>
    </row>
    <row r="52" spans="1:3" x14ac:dyDescent="0.2">
      <c r="A52" s="1" t="s">
        <v>1360</v>
      </c>
      <c r="B52" s="1" t="s">
        <v>1361</v>
      </c>
      <c r="C52" s="1" t="str">
        <f>VLOOKUP(B52,GSC2Unicode!A:B,2)</f>
        <v>1339A</v>
      </c>
    </row>
    <row r="53" spans="1:3" x14ac:dyDescent="0.2">
      <c r="A53" s="1" t="s">
        <v>1796</v>
      </c>
      <c r="B53" s="1" t="s">
        <v>650</v>
      </c>
      <c r="C53" s="1" t="str">
        <f>VLOOKUP(B53,GSC2Unicode!A:B,2)</f>
        <v>1319D</v>
      </c>
    </row>
    <row r="54" spans="1:3" x14ac:dyDescent="0.2">
      <c r="A54" s="1" t="s">
        <v>1764</v>
      </c>
      <c r="B54" s="1" t="s">
        <v>1611</v>
      </c>
      <c r="C54" s="1" t="str">
        <f>VLOOKUP(B54,GSC2Unicode!A:B,2)</f>
        <v>1317E</v>
      </c>
    </row>
    <row r="55" spans="1:3" x14ac:dyDescent="0.2">
      <c r="A55" s="1" t="s">
        <v>1800</v>
      </c>
      <c r="B55" s="1" t="s">
        <v>665</v>
      </c>
      <c r="C55" s="1" t="str">
        <f>VLOOKUP(B55,GSC2Unicode!A:B,2)</f>
        <v>131A6</v>
      </c>
    </row>
    <row r="56" spans="1:3" x14ac:dyDescent="0.2">
      <c r="A56" s="1" t="s">
        <v>95</v>
      </c>
      <c r="B56" s="1" t="s">
        <v>94</v>
      </c>
      <c r="C56" s="1" t="str">
        <f>VLOOKUP(B56,GSC2Unicode!A:B,2)</f>
        <v>13029</v>
      </c>
    </row>
    <row r="57" spans="1:3" x14ac:dyDescent="0.2">
      <c r="A57" s="1" t="s">
        <v>95</v>
      </c>
      <c r="B57" s="1" t="s">
        <v>96</v>
      </c>
      <c r="C57" s="1" t="str">
        <f>VLOOKUP(B57,GSC2Unicode!A:B,2)</f>
        <v>1302A</v>
      </c>
    </row>
    <row r="58" spans="1:3" x14ac:dyDescent="0.2">
      <c r="A58" s="1" t="s">
        <v>912</v>
      </c>
      <c r="B58" s="1" t="s">
        <v>911</v>
      </c>
      <c r="C58" s="1" t="str">
        <f>VLOOKUP(B58,GSC2Unicode!A:B,2)</f>
        <v>13250</v>
      </c>
    </row>
    <row r="59" spans="1:3" x14ac:dyDescent="0.2">
      <c r="A59" s="1" t="s">
        <v>912</v>
      </c>
      <c r="B59" s="1" t="s">
        <v>913</v>
      </c>
      <c r="C59" s="1" t="str">
        <f>VLOOKUP(B59,GSC2Unicode!A:B,2)</f>
        <v>13250</v>
      </c>
    </row>
    <row r="60" spans="1:3" x14ac:dyDescent="0.2">
      <c r="A60" s="1" t="s">
        <v>912</v>
      </c>
      <c r="B60" s="1" t="s">
        <v>1198</v>
      </c>
      <c r="C60" s="1" t="str">
        <f>VLOOKUP(B60,GSC2Unicode!A:B,2)</f>
        <v>13324</v>
      </c>
    </row>
    <row r="61" spans="1:3" x14ac:dyDescent="0.2">
      <c r="A61" s="1" t="s">
        <v>273</v>
      </c>
      <c r="B61" s="1" t="s">
        <v>272</v>
      </c>
      <c r="C61" s="1" t="str">
        <f>VLOOKUP(B61,GSC2Unicode!A:B,2)</f>
        <v>13078</v>
      </c>
    </row>
    <row r="62" spans="1:3" x14ac:dyDescent="0.2">
      <c r="A62" s="1" t="s">
        <v>273</v>
      </c>
      <c r="B62" s="1" t="s">
        <v>274</v>
      </c>
      <c r="C62" s="1" t="str">
        <f>VLOOKUP(B62,GSC2Unicode!A:B,2)</f>
        <v>13078</v>
      </c>
    </row>
    <row r="63" spans="1:3" x14ac:dyDescent="0.2">
      <c r="A63" s="1" t="s">
        <v>273</v>
      </c>
      <c r="B63" s="1" t="s">
        <v>1589</v>
      </c>
      <c r="C63" s="1" t="str">
        <f>VLOOKUP(B63,GSC2Unicode!A:B,2)</f>
        <v>13078</v>
      </c>
    </row>
    <row r="64" spans="1:3" x14ac:dyDescent="0.2">
      <c r="A64" s="1" t="s">
        <v>273</v>
      </c>
      <c r="B64" s="1" t="s">
        <v>1590</v>
      </c>
      <c r="C64" s="1" t="str">
        <f>VLOOKUP(B64,GSC2Unicode!A:B,2)</f>
        <v>13078</v>
      </c>
    </row>
    <row r="65" spans="1:3" x14ac:dyDescent="0.2">
      <c r="A65" s="1" t="s">
        <v>993</v>
      </c>
      <c r="B65" s="1" t="s">
        <v>992</v>
      </c>
      <c r="C65" s="1" t="str">
        <f>VLOOKUP(B65,GSC2Unicode!A:B,2)</f>
        <v>132A7</v>
      </c>
    </row>
    <row r="66" spans="1:3" x14ac:dyDescent="0.2">
      <c r="A66" s="1" t="s">
        <v>993</v>
      </c>
      <c r="B66" s="1" t="s">
        <v>994</v>
      </c>
      <c r="C66" s="1" t="str">
        <f>VLOOKUP(B66,GSC2Unicode!A:B,2)</f>
        <v>132A7</v>
      </c>
    </row>
    <row r="67" spans="1:3" x14ac:dyDescent="0.2">
      <c r="A67" s="1" t="s">
        <v>1822</v>
      </c>
      <c r="B67" s="1" t="s">
        <v>749</v>
      </c>
      <c r="C67" s="1" t="str">
        <f>VLOOKUP(B67,GSC2Unicode!A:B,2)</f>
        <v>131E4</v>
      </c>
    </row>
    <row r="68" spans="1:3" x14ac:dyDescent="0.2">
      <c r="A68" s="1" t="s">
        <v>1822</v>
      </c>
      <c r="B68" s="1" t="s">
        <v>935</v>
      </c>
      <c r="C68" s="1" t="str">
        <f>VLOOKUP(B68,GSC2Unicode!A:B,2)</f>
        <v>13252</v>
      </c>
    </row>
    <row r="69" spans="1:3" x14ac:dyDescent="0.2">
      <c r="A69" s="1" t="s">
        <v>1822</v>
      </c>
      <c r="B69" s="1" t="s">
        <v>982</v>
      </c>
      <c r="C69" s="1" t="str">
        <f>VLOOKUP(B69,GSC2Unicode!A:B,2)</f>
        <v>1329B</v>
      </c>
    </row>
    <row r="70" spans="1:3" x14ac:dyDescent="0.2">
      <c r="A70" s="1" t="s">
        <v>1175</v>
      </c>
      <c r="B70" s="1" t="s">
        <v>1174</v>
      </c>
      <c r="C70" s="1" t="str">
        <f>VLOOKUP(B70,GSC2Unicode!A:B,2)</f>
        <v>13307</v>
      </c>
    </row>
    <row r="71" spans="1:3" x14ac:dyDescent="0.2">
      <c r="A71" s="1" t="s">
        <v>1766</v>
      </c>
      <c r="B71" s="1" t="s">
        <v>1615</v>
      </c>
      <c r="C71" s="1" t="str">
        <f>VLOOKUP(B71,GSC2Unicode!A:B,2)</f>
        <v>1317E</v>
      </c>
    </row>
    <row r="72" spans="1:3" x14ac:dyDescent="0.2">
      <c r="A72" s="1" t="s">
        <v>1697</v>
      </c>
      <c r="B72" s="1" t="s">
        <v>426</v>
      </c>
      <c r="C72" s="1" t="str">
        <f>VLOOKUP(B72,GSC2Unicode!A:B,2)</f>
        <v>130FE</v>
      </c>
    </row>
    <row r="73" spans="1:3" x14ac:dyDescent="0.2">
      <c r="A73" s="1" t="s">
        <v>1697</v>
      </c>
      <c r="B73" s="1" t="s">
        <v>427</v>
      </c>
      <c r="C73" s="1" t="str">
        <f>VLOOKUP(B73,GSC2Unicode!A:B,2)</f>
        <v>130FE</v>
      </c>
    </row>
    <row r="74" spans="1:3" x14ac:dyDescent="0.2">
      <c r="A74" s="1" t="s">
        <v>1697</v>
      </c>
      <c r="B74" s="1" t="s">
        <v>1612</v>
      </c>
      <c r="C74" s="1" t="str">
        <f>VLOOKUP(B74,GSC2Unicode!A:B,2)</f>
        <v>1317E</v>
      </c>
    </row>
    <row r="75" spans="1:3" x14ac:dyDescent="0.2">
      <c r="A75" s="1" t="s">
        <v>1697</v>
      </c>
      <c r="B75" s="1" t="s">
        <v>1613</v>
      </c>
      <c r="C75" s="1" t="str">
        <f>VLOOKUP(B75,GSC2Unicode!A:B,2)</f>
        <v>1317E</v>
      </c>
    </row>
    <row r="76" spans="1:3" x14ac:dyDescent="0.2">
      <c r="A76" s="1" t="s">
        <v>1926</v>
      </c>
      <c r="B76" s="1" t="s">
        <v>1181</v>
      </c>
      <c r="C76" s="1" t="str">
        <f>VLOOKUP(B76,GSC2Unicode!A:B,2)</f>
        <v>13307</v>
      </c>
    </row>
    <row r="77" spans="1:3" x14ac:dyDescent="0.2">
      <c r="A77" s="1" t="s">
        <v>1926</v>
      </c>
      <c r="B77" s="1" t="s">
        <v>1183</v>
      </c>
      <c r="C77" s="1" t="str">
        <f>VLOOKUP(B77,GSC2Unicode!A:B,2)</f>
        <v>13307</v>
      </c>
    </row>
    <row r="78" spans="1:3" x14ac:dyDescent="0.2">
      <c r="A78" s="1" t="s">
        <v>304</v>
      </c>
      <c r="B78" s="1" t="s">
        <v>303</v>
      </c>
      <c r="C78" s="1" t="str">
        <f>VLOOKUP(B78,GSC2Unicode!A:B,2)</f>
        <v>13079</v>
      </c>
    </row>
    <row r="79" spans="1:3" x14ac:dyDescent="0.2">
      <c r="A79" s="1" t="s">
        <v>1769</v>
      </c>
      <c r="B79" s="1" t="s">
        <v>1618</v>
      </c>
      <c r="C79" s="1" t="str">
        <f>VLOOKUP(B79,GSC2Unicode!A:B,2)</f>
        <v>1317E</v>
      </c>
    </row>
    <row r="80" spans="1:3" x14ac:dyDescent="0.2">
      <c r="A80" s="1" t="s">
        <v>1146</v>
      </c>
      <c r="B80" s="1" t="s">
        <v>367</v>
      </c>
      <c r="C80" s="1" t="str">
        <f>VLOOKUP(B80,GSC2Unicode!A:B,2)</f>
        <v>130FD</v>
      </c>
    </row>
    <row r="81" spans="1:3" x14ac:dyDescent="0.2">
      <c r="A81" s="1" t="s">
        <v>1146</v>
      </c>
      <c r="B81" s="1" t="s">
        <v>1145</v>
      </c>
      <c r="C81" s="1" t="str">
        <f>VLOOKUP(B81,GSC2Unicode!A:B,2)</f>
        <v>13304</v>
      </c>
    </row>
    <row r="82" spans="1:3" x14ac:dyDescent="0.2">
      <c r="A82" s="1" t="s">
        <v>221</v>
      </c>
      <c r="B82" s="1" t="s">
        <v>220</v>
      </c>
      <c r="C82" s="1" t="str">
        <f>VLOOKUP(B82,GSC2Unicode!A:B,2)</f>
        <v>1307C</v>
      </c>
    </row>
    <row r="83" spans="1:3" x14ac:dyDescent="0.2">
      <c r="A83" s="1" t="s">
        <v>221</v>
      </c>
      <c r="B83" s="1" t="s">
        <v>222</v>
      </c>
      <c r="C83" s="1" t="str">
        <f>VLOOKUP(B83,GSC2Unicode!A:B,2)</f>
        <v>1307D</v>
      </c>
    </row>
    <row r="84" spans="1:3" x14ac:dyDescent="0.2">
      <c r="A84" s="1" t="s">
        <v>1962</v>
      </c>
      <c r="B84" s="1" t="s">
        <v>1359</v>
      </c>
      <c r="C84" s="1" t="str">
        <f>VLOOKUP(B84,GSC2Unicode!A:B,2)</f>
        <v>13399</v>
      </c>
    </row>
    <row r="85" spans="1:3" x14ac:dyDescent="0.2">
      <c r="A85" s="1" t="s">
        <v>328</v>
      </c>
      <c r="B85" s="1" t="s">
        <v>327</v>
      </c>
      <c r="C85" s="1" t="str">
        <f>VLOOKUP(B85,GSC2Unicode!A:B,2)</f>
        <v>1307A</v>
      </c>
    </row>
    <row r="86" spans="1:3" x14ac:dyDescent="0.2">
      <c r="A86" s="1" t="s">
        <v>317</v>
      </c>
      <c r="B86" s="1" t="s">
        <v>316</v>
      </c>
      <c r="C86" s="1" t="str">
        <f>VLOOKUP(B86,GSC2Unicode!A:B,2)</f>
        <v>1307A</v>
      </c>
    </row>
    <row r="87" spans="1:3" x14ac:dyDescent="0.2">
      <c r="A87" s="1" t="s">
        <v>84</v>
      </c>
      <c r="B87" s="1" t="s">
        <v>83</v>
      </c>
      <c r="C87" s="1" t="str">
        <f>VLOOKUP(B87,GSC2Unicode!A:B,2)</f>
        <v>13023</v>
      </c>
    </row>
    <row r="88" spans="1:3" x14ac:dyDescent="0.2">
      <c r="A88" s="1" t="s">
        <v>84</v>
      </c>
      <c r="B88" s="1" t="s">
        <v>222</v>
      </c>
      <c r="C88" s="1" t="str">
        <f>VLOOKUP(B88,GSC2Unicode!A:B,2)</f>
        <v>1307D</v>
      </c>
    </row>
    <row r="89" spans="1:3" x14ac:dyDescent="0.2">
      <c r="A89" s="1" t="s">
        <v>1124</v>
      </c>
      <c r="B89" s="1" t="s">
        <v>444</v>
      </c>
      <c r="C89" s="1" t="str">
        <f>VLOOKUP(B89,GSC2Unicode!A:B,2)</f>
        <v>13114</v>
      </c>
    </row>
    <row r="90" spans="1:3" x14ac:dyDescent="0.2">
      <c r="A90" s="1" t="s">
        <v>1124</v>
      </c>
      <c r="B90" s="1" t="s">
        <v>1123</v>
      </c>
      <c r="C90" s="1" t="str">
        <f>VLOOKUP(B90,GSC2Unicode!A:B,2)</f>
        <v>132F9</v>
      </c>
    </row>
    <row r="91" spans="1:3" x14ac:dyDescent="0.2">
      <c r="A91" s="1" t="s">
        <v>1748</v>
      </c>
      <c r="B91" s="1" t="s">
        <v>576</v>
      </c>
      <c r="C91" s="1" t="str">
        <f>VLOOKUP(B91,GSC2Unicode!A:B,2)</f>
        <v>1316C</v>
      </c>
    </row>
    <row r="92" spans="1:3" x14ac:dyDescent="0.2">
      <c r="A92" s="1" t="s">
        <v>1748</v>
      </c>
      <c r="B92" s="1" t="s">
        <v>605</v>
      </c>
      <c r="C92" s="1" t="str">
        <f>VLOOKUP(B92,GSC2Unicode!A:B,2)</f>
        <v>1317F</v>
      </c>
    </row>
    <row r="93" spans="1:3" x14ac:dyDescent="0.2">
      <c r="A93" s="1" t="s">
        <v>1542</v>
      </c>
      <c r="B93" s="1" t="s">
        <v>1541</v>
      </c>
      <c r="C93" s="1" t="str">
        <f>VLOOKUP(B93,GSC2Unicode!A:B,2)</f>
        <v>1304F</v>
      </c>
    </row>
    <row r="94" spans="1:3" x14ac:dyDescent="0.2">
      <c r="A94" s="1" t="s">
        <v>570</v>
      </c>
      <c r="B94" s="1" t="s">
        <v>569</v>
      </c>
      <c r="C94" s="1" t="str">
        <f>VLOOKUP(B94,GSC2Unicode!A:B,2)</f>
        <v>13167</v>
      </c>
    </row>
    <row r="95" spans="1:3" x14ac:dyDescent="0.2">
      <c r="A95" s="1" t="s">
        <v>1161</v>
      </c>
      <c r="B95" s="1" t="s">
        <v>1160</v>
      </c>
      <c r="C95" s="1" t="str">
        <f>VLOOKUP(B95,GSC2Unicode!A:B,2)</f>
        <v>13332</v>
      </c>
    </row>
    <row r="96" spans="1:3" x14ac:dyDescent="0.2">
      <c r="A96" s="1" t="s">
        <v>1176</v>
      </c>
      <c r="B96" s="1" t="s">
        <v>1174</v>
      </c>
      <c r="C96" s="1" t="str">
        <f>VLOOKUP(B96,GSC2Unicode!A:B,2)</f>
        <v>13307</v>
      </c>
    </row>
    <row r="97" spans="1:3" x14ac:dyDescent="0.2">
      <c r="A97" s="1" t="s">
        <v>1322</v>
      </c>
      <c r="B97" s="1" t="s">
        <v>1321</v>
      </c>
      <c r="C97" s="1" t="str">
        <f>VLOOKUP(B97,GSC2Unicode!A:B,2)</f>
        <v>13362</v>
      </c>
    </row>
    <row r="98" spans="1:3" x14ac:dyDescent="0.2">
      <c r="A98" s="1" t="s">
        <v>1872</v>
      </c>
      <c r="B98" s="1" t="s">
        <v>960</v>
      </c>
      <c r="C98" s="1" t="str">
        <f>VLOOKUP(B98,GSC2Unicode!A:B,2)</f>
        <v>1328B</v>
      </c>
    </row>
    <row r="99" spans="1:3" x14ac:dyDescent="0.2">
      <c r="A99" s="1" t="s">
        <v>1708</v>
      </c>
      <c r="B99" s="1" t="s">
        <v>441</v>
      </c>
      <c r="C99" s="1" t="str">
        <f>VLOOKUP(B99,GSC2Unicode!A:B,2)</f>
        <v>130FE</v>
      </c>
    </row>
    <row r="100" spans="1:3" x14ac:dyDescent="0.2">
      <c r="A100" s="1" t="s">
        <v>70</v>
      </c>
      <c r="B100" s="1" t="s">
        <v>69</v>
      </c>
      <c r="C100" s="1" t="str">
        <f>VLOOKUP(B100,GSC2Unicode!A:B,2)</f>
        <v>1301E</v>
      </c>
    </row>
    <row r="101" spans="1:3" x14ac:dyDescent="0.2">
      <c r="A101" s="1" t="s">
        <v>1720</v>
      </c>
      <c r="B101" s="1" t="s">
        <v>506</v>
      </c>
      <c r="C101" s="1" t="str">
        <f>VLOOKUP(B101,GSC2Unicode!A:B,2)</f>
        <v>13139</v>
      </c>
    </row>
    <row r="102" spans="1:3" x14ac:dyDescent="0.2">
      <c r="A102" s="1" t="s">
        <v>1720</v>
      </c>
      <c r="B102" s="1" t="s">
        <v>1000</v>
      </c>
      <c r="C102" s="1" t="str">
        <f>VLOOKUP(B102,GSC2Unicode!A:B,2)</f>
        <v>132A8</v>
      </c>
    </row>
    <row r="103" spans="1:3" x14ac:dyDescent="0.2">
      <c r="A103" s="1" t="s">
        <v>1720</v>
      </c>
      <c r="B103" s="1" t="s">
        <v>1299</v>
      </c>
      <c r="C103" s="1" t="str">
        <f>VLOOKUP(B103,GSC2Unicode!A:B,2)</f>
        <v>13385</v>
      </c>
    </row>
    <row r="104" spans="1:3" x14ac:dyDescent="0.2">
      <c r="A104" s="1" t="s">
        <v>619</v>
      </c>
      <c r="B104" s="1" t="s">
        <v>618</v>
      </c>
      <c r="C104" s="1" t="str">
        <f>VLOOKUP(B104,GSC2Unicode!A:B,2)</f>
        <v>13188</v>
      </c>
    </row>
    <row r="105" spans="1:3" x14ac:dyDescent="0.2">
      <c r="A105" s="1" t="s">
        <v>1732</v>
      </c>
      <c r="B105" s="1" t="s">
        <v>529</v>
      </c>
      <c r="C105" s="1" t="str">
        <f>VLOOKUP(B105,GSC2Unicode!A:B,2)</f>
        <v>1313F</v>
      </c>
    </row>
    <row r="106" spans="1:3" x14ac:dyDescent="0.2">
      <c r="A106" s="1" t="s">
        <v>1732</v>
      </c>
      <c r="B106" s="1" t="s">
        <v>531</v>
      </c>
      <c r="C106" s="1" t="str">
        <f>VLOOKUP(B106,GSC2Unicode!A:B,2)</f>
        <v>1313F</v>
      </c>
    </row>
    <row r="107" spans="1:3" x14ac:dyDescent="0.2">
      <c r="A107" s="1" t="s">
        <v>1694</v>
      </c>
      <c r="B107" s="1" t="s">
        <v>417</v>
      </c>
      <c r="C107" s="1" t="str">
        <f>VLOOKUP(B107,GSC2Unicode!A:B,2)</f>
        <v>1311D</v>
      </c>
    </row>
    <row r="108" spans="1:3" x14ac:dyDescent="0.2">
      <c r="A108" s="1" t="s">
        <v>1694</v>
      </c>
      <c r="B108" s="1" t="s">
        <v>425</v>
      </c>
      <c r="C108" s="1" t="str">
        <f>VLOOKUP(B108,GSC2Unicode!A:B,2)</f>
        <v>1313E</v>
      </c>
    </row>
    <row r="109" spans="1:3" x14ac:dyDescent="0.2">
      <c r="A109" s="1" t="s">
        <v>1721</v>
      </c>
      <c r="B109" s="1" t="s">
        <v>506</v>
      </c>
      <c r="C109" s="1" t="str">
        <f>VLOOKUP(B109,GSC2Unicode!A:B,2)</f>
        <v>13139</v>
      </c>
    </row>
    <row r="110" spans="1:3" x14ac:dyDescent="0.2">
      <c r="A110" s="1" t="s">
        <v>1074</v>
      </c>
      <c r="B110" s="1" t="s">
        <v>1073</v>
      </c>
      <c r="C110" s="1" t="str">
        <f>VLOOKUP(B110,GSC2Unicode!A:B,2)</f>
        <v>13306</v>
      </c>
    </row>
    <row r="111" spans="1:3" x14ac:dyDescent="0.2">
      <c r="A111" s="1" t="s">
        <v>17</v>
      </c>
      <c r="B111" s="1" t="s">
        <v>16</v>
      </c>
      <c r="C111" s="1" t="str">
        <f>VLOOKUP(B111,GSC2Unicode!A:B,2)</f>
        <v>1304F</v>
      </c>
    </row>
    <row r="112" spans="1:3" x14ac:dyDescent="0.2">
      <c r="A112" s="1" t="s">
        <v>18</v>
      </c>
      <c r="B112" s="1" t="s">
        <v>16</v>
      </c>
      <c r="C112" s="1" t="str">
        <f>VLOOKUP(B112,GSC2Unicode!A:B,2)</f>
        <v>1304F</v>
      </c>
    </row>
    <row r="113" spans="1:3" x14ac:dyDescent="0.2">
      <c r="A113" s="1" t="s">
        <v>487</v>
      </c>
      <c r="B113" s="1" t="s">
        <v>486</v>
      </c>
      <c r="C113" s="1" t="str">
        <f>VLOOKUP(B113,GSC2Unicode!A:B,2)</f>
        <v>1312B</v>
      </c>
    </row>
    <row r="114" spans="1:3" x14ac:dyDescent="0.2">
      <c r="A114" s="1" t="s">
        <v>1134</v>
      </c>
      <c r="B114" s="1" t="s">
        <v>1133</v>
      </c>
      <c r="C114" s="1" t="str">
        <f>VLOOKUP(B114,GSC2Unicode!A:B,2)</f>
        <v>132FF</v>
      </c>
    </row>
    <row r="115" spans="1:3" x14ac:dyDescent="0.2">
      <c r="A115" s="1" t="s">
        <v>554</v>
      </c>
      <c r="B115" s="1" t="s">
        <v>553</v>
      </c>
      <c r="C115" s="1" t="str">
        <f>VLOOKUP(B115,GSC2Unicode!A:B,2)</f>
        <v>1315C</v>
      </c>
    </row>
    <row r="116" spans="1:3" x14ac:dyDescent="0.2">
      <c r="A116" s="1" t="s">
        <v>1765</v>
      </c>
      <c r="B116" s="1" t="s">
        <v>1614</v>
      </c>
      <c r="C116" s="1" t="str">
        <f>VLOOKUP(B116,GSC2Unicode!A:B,2)</f>
        <v>1317E</v>
      </c>
    </row>
    <row r="117" spans="1:3" x14ac:dyDescent="0.2">
      <c r="A117" s="1" t="s">
        <v>554</v>
      </c>
      <c r="B117" s="1" t="s">
        <v>709</v>
      </c>
      <c r="C117" s="1" t="str">
        <f>VLOOKUP(B117,GSC2Unicode!A:B,2)</f>
        <v>131C7</v>
      </c>
    </row>
    <row r="118" spans="1:3" x14ac:dyDescent="0.2">
      <c r="A118" s="1" t="s">
        <v>1733</v>
      </c>
      <c r="B118" s="1" t="s">
        <v>529</v>
      </c>
      <c r="C118" s="1" t="str">
        <f>VLOOKUP(B118,GSC2Unicode!A:B,2)</f>
        <v>1313F</v>
      </c>
    </row>
    <row r="119" spans="1:3" x14ac:dyDescent="0.2">
      <c r="A119" s="1" t="s">
        <v>1734</v>
      </c>
      <c r="B119" s="1" t="s">
        <v>529</v>
      </c>
      <c r="C119" s="1" t="str">
        <f>VLOOKUP(B119,GSC2Unicode!A:B,2)</f>
        <v>1313F</v>
      </c>
    </row>
    <row r="120" spans="1:3" x14ac:dyDescent="0.2">
      <c r="A120" s="1" t="s">
        <v>1733</v>
      </c>
      <c r="B120" s="1" t="s">
        <v>531</v>
      </c>
      <c r="C120" s="1" t="str">
        <f>VLOOKUP(B120,GSC2Unicode!A:B,2)</f>
        <v>1313F</v>
      </c>
    </row>
    <row r="121" spans="1:3" x14ac:dyDescent="0.2">
      <c r="A121" s="1" t="s">
        <v>1734</v>
      </c>
      <c r="B121" s="1" t="s">
        <v>531</v>
      </c>
      <c r="C121" s="1" t="str">
        <f>VLOOKUP(B121,GSC2Unicode!A:B,2)</f>
        <v>1313F</v>
      </c>
    </row>
    <row r="122" spans="1:3" x14ac:dyDescent="0.2">
      <c r="A122" s="1" t="s">
        <v>811</v>
      </c>
      <c r="B122" s="1" t="s">
        <v>688</v>
      </c>
      <c r="C122" s="1" t="str">
        <f>VLOOKUP(B122,GSC2Unicode!A:B,2)</f>
        <v>131EE</v>
      </c>
    </row>
    <row r="123" spans="1:3" x14ac:dyDescent="0.2">
      <c r="A123" s="1" t="s">
        <v>1839</v>
      </c>
      <c r="B123" s="1" t="s">
        <v>793</v>
      </c>
      <c r="C123" s="1" t="str">
        <f>VLOOKUP(B123,GSC2Unicode!A:B,2)</f>
        <v>13200</v>
      </c>
    </row>
    <row r="124" spans="1:3" x14ac:dyDescent="0.2">
      <c r="A124" s="1" t="s">
        <v>811</v>
      </c>
      <c r="B124" s="1" t="s">
        <v>810</v>
      </c>
      <c r="C124" s="1" t="str">
        <f>VLOOKUP(B124,GSC2Unicode!A:B,2)</f>
        <v>1320C</v>
      </c>
    </row>
    <row r="125" spans="1:3" x14ac:dyDescent="0.2">
      <c r="A125" s="1" t="s">
        <v>1841</v>
      </c>
      <c r="B125" s="1" t="s">
        <v>797</v>
      </c>
      <c r="C125" s="1" t="str">
        <f>VLOOKUP(B125,GSC2Unicode!A:B,2)</f>
        <v>13203</v>
      </c>
    </row>
    <row r="126" spans="1:3" x14ac:dyDescent="0.2">
      <c r="A126" s="1" t="s">
        <v>1835</v>
      </c>
      <c r="B126" s="1" t="s">
        <v>775</v>
      </c>
      <c r="C126" s="1" t="str">
        <f>VLOOKUP(B126,GSC2Unicode!A:B,2)</f>
        <v>1321F</v>
      </c>
    </row>
    <row r="127" spans="1:3" x14ac:dyDescent="0.2">
      <c r="A127" s="1" t="s">
        <v>338</v>
      </c>
      <c r="B127" s="1" t="s">
        <v>337</v>
      </c>
      <c r="C127" s="1" t="str">
        <f>VLOOKUP(B127,GSC2Unicode!A:B,2)</f>
        <v>1307A</v>
      </c>
    </row>
    <row r="128" spans="1:3" x14ac:dyDescent="0.2">
      <c r="A128" s="1" t="s">
        <v>562</v>
      </c>
      <c r="B128" s="1" t="s">
        <v>375</v>
      </c>
      <c r="C128" s="1" t="str">
        <f>VLOOKUP(B128,GSC2Unicode!A:B,2)</f>
        <v>130D2</v>
      </c>
    </row>
    <row r="129" spans="1:3" x14ac:dyDescent="0.2">
      <c r="A129" s="1" t="s">
        <v>562</v>
      </c>
      <c r="B129" s="1" t="s">
        <v>376</v>
      </c>
      <c r="C129" s="1" t="str">
        <f>VLOOKUP(B129,GSC2Unicode!A:B,2)</f>
        <v>130D2</v>
      </c>
    </row>
    <row r="130" spans="1:3" x14ac:dyDescent="0.2">
      <c r="A130" s="1" t="s">
        <v>562</v>
      </c>
      <c r="B130" s="1" t="s">
        <v>561</v>
      </c>
      <c r="C130" s="1" t="str">
        <f>VLOOKUP(B130,GSC2Unicode!A:B,2)</f>
        <v>13161</v>
      </c>
    </row>
    <row r="131" spans="1:3" x14ac:dyDescent="0.2">
      <c r="A131" s="1" t="s">
        <v>562</v>
      </c>
      <c r="B131" s="1" t="s">
        <v>602</v>
      </c>
      <c r="C131" s="1" t="str">
        <f>VLOOKUP(B131,GSC2Unicode!A:B,2)</f>
        <v>1317D</v>
      </c>
    </row>
    <row r="132" spans="1:3" x14ac:dyDescent="0.2">
      <c r="A132" s="1" t="s">
        <v>562</v>
      </c>
      <c r="B132" s="1" t="s">
        <v>1407</v>
      </c>
      <c r="C132" s="1" t="str">
        <f>VLOOKUP(B132,GSC2Unicode!A:B,2)</f>
        <v>133AF</v>
      </c>
    </row>
    <row r="133" spans="1:3" x14ac:dyDescent="0.2">
      <c r="A133" s="1" t="s">
        <v>323</v>
      </c>
      <c r="B133" s="1" t="s">
        <v>319</v>
      </c>
      <c r="C133" s="1" t="str">
        <f>VLOOKUP(B133,GSC2Unicode!A:B,2)</f>
        <v>1307A</v>
      </c>
    </row>
    <row r="134" spans="1:3" x14ac:dyDescent="0.2">
      <c r="A134" s="1" t="s">
        <v>323</v>
      </c>
      <c r="B134" s="1" t="s">
        <v>322</v>
      </c>
      <c r="C134" s="1" t="str">
        <f>VLOOKUP(B134,GSC2Unicode!A:B,2)</f>
        <v>1307A</v>
      </c>
    </row>
    <row r="135" spans="1:3" x14ac:dyDescent="0.2">
      <c r="A135" s="1" t="s">
        <v>1743</v>
      </c>
      <c r="B135" s="1" t="s">
        <v>565</v>
      </c>
      <c r="C135" s="1" t="str">
        <f>VLOOKUP(B135,GSC2Unicode!A:B,2)</f>
        <v>13164</v>
      </c>
    </row>
    <row r="136" spans="1:3" x14ac:dyDescent="0.2">
      <c r="A136" s="1" t="s">
        <v>566</v>
      </c>
      <c r="B136" s="1" t="s">
        <v>565</v>
      </c>
      <c r="C136" s="1" t="str">
        <f>VLOOKUP(B136,GSC2Unicode!A:B,2)</f>
        <v>13164</v>
      </c>
    </row>
    <row r="137" spans="1:3" x14ac:dyDescent="0.2">
      <c r="A137" s="1" t="s">
        <v>1393</v>
      </c>
      <c r="B137" s="1" t="s">
        <v>1392</v>
      </c>
      <c r="C137" s="1" t="str">
        <f>VLOOKUP(B137,GSC2Unicode!A:B,2)</f>
        <v>133C7</v>
      </c>
    </row>
    <row r="138" spans="1:3" x14ac:dyDescent="0.2">
      <c r="A138" s="1" t="s">
        <v>1741</v>
      </c>
      <c r="B138" s="1" t="s">
        <v>563</v>
      </c>
      <c r="C138" s="1" t="str">
        <f>VLOOKUP(B138,GSC2Unicode!A:B,2)</f>
        <v>13162</v>
      </c>
    </row>
    <row r="139" spans="1:3" x14ac:dyDescent="0.2">
      <c r="A139" s="1" t="s">
        <v>1031</v>
      </c>
      <c r="B139" s="1" t="s">
        <v>1030</v>
      </c>
      <c r="C139" s="1" t="str">
        <f>VLOOKUP(B139,GSC2Unicode!A:B,2)</f>
        <v>132D0</v>
      </c>
    </row>
    <row r="140" spans="1:3" x14ac:dyDescent="0.2">
      <c r="A140" s="1" t="s">
        <v>748</v>
      </c>
      <c r="B140" s="1" t="s">
        <v>747</v>
      </c>
      <c r="C140" s="1" t="str">
        <f>VLOOKUP(B140,GSC2Unicode!A:B,2)</f>
        <v>131E3</v>
      </c>
    </row>
    <row r="141" spans="1:3" x14ac:dyDescent="0.2">
      <c r="A141" s="1" t="s">
        <v>748</v>
      </c>
      <c r="B141" s="1" t="s">
        <v>1231</v>
      </c>
      <c r="C141" s="1" t="str">
        <f>VLOOKUP(B141,GSC2Unicode!A:B,2)</f>
        <v>13361</v>
      </c>
    </row>
    <row r="142" spans="1:3" x14ac:dyDescent="0.2">
      <c r="A142" s="1" t="s">
        <v>439</v>
      </c>
      <c r="B142" s="1" t="s">
        <v>438</v>
      </c>
      <c r="C142" s="1" t="str">
        <f>VLOOKUP(B142,GSC2Unicode!A:B,2)</f>
        <v>130FE</v>
      </c>
    </row>
    <row r="143" spans="1:3" x14ac:dyDescent="0.2">
      <c r="A143" s="1" t="s">
        <v>364</v>
      </c>
      <c r="B143" s="1" t="s">
        <v>363</v>
      </c>
      <c r="C143" s="1" t="str">
        <f>VLOOKUP(B143,GSC2Unicode!A:B,2)</f>
        <v>130F4</v>
      </c>
    </row>
    <row r="144" spans="1:3" x14ac:dyDescent="0.2">
      <c r="A144" s="1" t="s">
        <v>1704</v>
      </c>
      <c r="B144" s="1" t="s">
        <v>438</v>
      </c>
      <c r="C144" s="1" t="str">
        <f>VLOOKUP(B144,GSC2Unicode!A:B,2)</f>
        <v>130FE</v>
      </c>
    </row>
    <row r="145" spans="1:3" x14ac:dyDescent="0.2">
      <c r="A145" s="1" t="s">
        <v>1244</v>
      </c>
      <c r="B145" s="1" t="s">
        <v>438</v>
      </c>
      <c r="C145" s="1" t="str">
        <f>VLOOKUP(B145,GSC2Unicode!A:B,2)</f>
        <v>130FE</v>
      </c>
    </row>
    <row r="146" spans="1:3" x14ac:dyDescent="0.2">
      <c r="A146" s="1" t="s">
        <v>1244</v>
      </c>
      <c r="B146" s="1" t="s">
        <v>822</v>
      </c>
      <c r="C146" s="1" t="str">
        <f>VLOOKUP(B146,GSC2Unicode!A:B,2)</f>
        <v>13214</v>
      </c>
    </row>
    <row r="147" spans="1:3" x14ac:dyDescent="0.2">
      <c r="A147" s="1" t="s">
        <v>1244</v>
      </c>
      <c r="B147" s="1" t="s">
        <v>836</v>
      </c>
      <c r="C147" s="1" t="str">
        <f>VLOOKUP(B147,GSC2Unicode!A:B,2)</f>
        <v>1321E</v>
      </c>
    </row>
    <row r="148" spans="1:3" x14ac:dyDescent="0.2">
      <c r="A148" s="1" t="s">
        <v>1244</v>
      </c>
      <c r="B148" s="1" t="s">
        <v>1243</v>
      </c>
      <c r="C148" s="1" t="str">
        <f>VLOOKUP(B148,GSC2Unicode!A:B,2)</f>
        <v>13344</v>
      </c>
    </row>
    <row r="149" spans="1:3" x14ac:dyDescent="0.2">
      <c r="A149" s="1" t="s">
        <v>1728</v>
      </c>
      <c r="B149" s="1" t="s">
        <v>520</v>
      </c>
      <c r="C149" s="1" t="str">
        <f>VLOOKUP(B149,GSC2Unicode!A:B,2)</f>
        <v>1317E</v>
      </c>
    </row>
    <row r="150" spans="1:3" x14ac:dyDescent="0.2">
      <c r="A150" s="1" t="s">
        <v>1746</v>
      </c>
      <c r="B150" s="1" t="s">
        <v>574</v>
      </c>
      <c r="C150" s="1" t="str">
        <f>VLOOKUP(B150,GSC2Unicode!A:B,2)</f>
        <v>1316A</v>
      </c>
    </row>
    <row r="151" spans="1:3" x14ac:dyDescent="0.2">
      <c r="A151" s="1" t="s">
        <v>663</v>
      </c>
      <c r="B151" s="1" t="s">
        <v>662</v>
      </c>
      <c r="C151" s="1" t="str">
        <f>VLOOKUP(B151,GSC2Unicode!A:B,2)</f>
        <v>131A4</v>
      </c>
    </row>
    <row r="152" spans="1:3" x14ac:dyDescent="0.2">
      <c r="A152" s="1" t="s">
        <v>112</v>
      </c>
      <c r="B152" s="1" t="s">
        <v>111</v>
      </c>
      <c r="C152" s="1" t="str">
        <f>VLOOKUP(B152,GSC2Unicode!A:B,2)</f>
        <v>13035</v>
      </c>
    </row>
    <row r="153" spans="1:3" x14ac:dyDescent="0.2">
      <c r="A153" s="1" t="s">
        <v>112</v>
      </c>
      <c r="B153" s="1" t="s">
        <v>114</v>
      </c>
      <c r="C153" s="1" t="str">
        <f>VLOOKUP(B153,GSC2Unicode!A:B,2)</f>
        <v>13037</v>
      </c>
    </row>
    <row r="154" spans="1:3" x14ac:dyDescent="0.2">
      <c r="A154" s="1" t="s">
        <v>1655</v>
      </c>
      <c r="B154" s="1" t="s">
        <v>152</v>
      </c>
      <c r="C154" s="1" t="str">
        <f>VLOOKUP(B154,GSC2Unicode!A:B,2)</f>
        <v>13051</v>
      </c>
    </row>
    <row r="155" spans="1:3" x14ac:dyDescent="0.2">
      <c r="A155" s="1" t="s">
        <v>740</v>
      </c>
      <c r="B155" s="1" t="s">
        <v>739</v>
      </c>
      <c r="C155" s="1" t="str">
        <f>VLOOKUP(B155,GSC2Unicode!A:B,2)</f>
        <v>131DC</v>
      </c>
    </row>
    <row r="156" spans="1:3" x14ac:dyDescent="0.2">
      <c r="A156" s="1" t="s">
        <v>1986</v>
      </c>
      <c r="B156" s="1" t="s">
        <v>1462</v>
      </c>
      <c r="C156" s="1" t="str">
        <f>VLOOKUP(B156,GSC2Unicode!A:B,2)</f>
        <v>133E2</v>
      </c>
    </row>
    <row r="157" spans="1:3" x14ac:dyDescent="0.2">
      <c r="A157" s="1" t="s">
        <v>1742</v>
      </c>
      <c r="B157" s="1" t="s">
        <v>564</v>
      </c>
      <c r="C157" s="1" t="str">
        <f>VLOOKUP(B157,GSC2Unicode!A:B,2)</f>
        <v>13163</v>
      </c>
    </row>
    <row r="158" spans="1:3" x14ac:dyDescent="0.2">
      <c r="A158" s="1" t="s">
        <v>1797</v>
      </c>
      <c r="B158" s="1" t="s">
        <v>654</v>
      </c>
      <c r="C158" s="1" t="str">
        <f>VLOOKUP(B158,GSC2Unicode!A:B,2)</f>
        <v>1319F</v>
      </c>
    </row>
    <row r="159" spans="1:3" x14ac:dyDescent="0.2">
      <c r="A159" s="1" t="s">
        <v>253</v>
      </c>
      <c r="B159" s="1" t="s">
        <v>252</v>
      </c>
      <c r="C159" s="1" t="str">
        <f>VLOOKUP(B159,GSC2Unicode!A:B,2)</f>
        <v>13077</v>
      </c>
    </row>
    <row r="160" spans="1:3" x14ac:dyDescent="0.2">
      <c r="A160" s="1" t="s">
        <v>1821</v>
      </c>
      <c r="B160" s="1" t="s">
        <v>747</v>
      </c>
      <c r="C160" s="1" t="str">
        <f>VLOOKUP(B160,GSC2Unicode!A:B,2)</f>
        <v>131E3</v>
      </c>
    </row>
    <row r="161" spans="1:3" x14ac:dyDescent="0.2">
      <c r="A161" s="1" t="s">
        <v>339</v>
      </c>
      <c r="B161" s="1" t="s">
        <v>337</v>
      </c>
      <c r="C161" s="1" t="str">
        <f>VLOOKUP(B161,GSC2Unicode!A:B,2)</f>
        <v>1307A</v>
      </c>
    </row>
    <row r="162" spans="1:3" x14ac:dyDescent="0.2">
      <c r="A162" s="1" t="s">
        <v>339</v>
      </c>
      <c r="B162" s="1" t="s">
        <v>649</v>
      </c>
      <c r="C162" s="1" t="str">
        <f>VLOOKUP(B162,GSC2Unicode!A:B,2)</f>
        <v>1319C</v>
      </c>
    </row>
    <row r="163" spans="1:3" x14ac:dyDescent="0.2">
      <c r="A163" s="1" t="s">
        <v>655</v>
      </c>
      <c r="B163" s="1" t="s">
        <v>654</v>
      </c>
      <c r="C163" s="1" t="str">
        <f>VLOOKUP(B163,GSC2Unicode!A:B,2)</f>
        <v>1319F</v>
      </c>
    </row>
    <row r="164" spans="1:3" x14ac:dyDescent="0.2">
      <c r="A164" s="1" t="s">
        <v>296</v>
      </c>
      <c r="B164" s="1" t="s">
        <v>279</v>
      </c>
      <c r="C164" s="1" t="str">
        <f>VLOOKUP(B164,GSC2Unicode!A:B,2)</f>
        <v>13078</v>
      </c>
    </row>
    <row r="165" spans="1:3" x14ac:dyDescent="0.2">
      <c r="A165" s="1" t="s">
        <v>638</v>
      </c>
      <c r="B165" s="1" t="s">
        <v>279</v>
      </c>
      <c r="C165" s="1" t="str">
        <f>VLOOKUP(B165,GSC2Unicode!A:B,2)</f>
        <v>13078</v>
      </c>
    </row>
    <row r="166" spans="1:3" x14ac:dyDescent="0.2">
      <c r="A166" s="1" t="s">
        <v>296</v>
      </c>
      <c r="B166" s="1" t="s">
        <v>295</v>
      </c>
      <c r="C166" s="1" t="str">
        <f>VLOOKUP(B166,GSC2Unicode!A:B,2)</f>
        <v>13079</v>
      </c>
    </row>
    <row r="167" spans="1:3" x14ac:dyDescent="0.2">
      <c r="A167" s="1" t="s">
        <v>296</v>
      </c>
      <c r="B167" s="1" t="s">
        <v>637</v>
      </c>
      <c r="C167" s="1" t="str">
        <f>VLOOKUP(B167,GSC2Unicode!A:B,2)</f>
        <v>13188</v>
      </c>
    </row>
    <row r="168" spans="1:3" x14ac:dyDescent="0.2">
      <c r="A168" s="1" t="s">
        <v>638</v>
      </c>
      <c r="B168" s="1" t="s">
        <v>637</v>
      </c>
      <c r="C168" s="1" t="str">
        <f>VLOOKUP(B168,GSC2Unicode!A:B,2)</f>
        <v>13188</v>
      </c>
    </row>
    <row r="169" spans="1:3" x14ac:dyDescent="0.2">
      <c r="A169" s="1" t="s">
        <v>296</v>
      </c>
      <c r="B169" s="1" t="s">
        <v>1446</v>
      </c>
      <c r="C169" s="1" t="str">
        <f>VLOOKUP(B169,GSC2Unicode!A:B,2)</f>
        <v>133D9</v>
      </c>
    </row>
    <row r="170" spans="1:3" x14ac:dyDescent="0.2">
      <c r="A170" s="1" t="s">
        <v>1767</v>
      </c>
      <c r="B170" s="1" t="s">
        <v>1616</v>
      </c>
      <c r="C170" s="1" t="str">
        <f>VLOOKUP(B170,GSC2Unicode!A:B,2)</f>
        <v>1317E</v>
      </c>
    </row>
    <row r="171" spans="1:3" x14ac:dyDescent="0.2">
      <c r="A171" s="1" t="s">
        <v>1808</v>
      </c>
      <c r="B171" s="1" t="s">
        <v>679</v>
      </c>
      <c r="C171" s="1" t="str">
        <f>VLOOKUP(B171,GSC2Unicode!A:B,2)</f>
        <v>131DB</v>
      </c>
    </row>
    <row r="172" spans="1:3" x14ac:dyDescent="0.2">
      <c r="A172" s="1" t="s">
        <v>1264</v>
      </c>
      <c r="B172" s="1" t="s">
        <v>985</v>
      </c>
      <c r="C172" s="1" t="str">
        <f>VLOOKUP(B172,GSC2Unicode!A:B,2)</f>
        <v>1329E</v>
      </c>
    </row>
    <row r="173" spans="1:3" x14ac:dyDescent="0.2">
      <c r="A173" s="1" t="s">
        <v>1264</v>
      </c>
      <c r="B173" s="1" t="s">
        <v>1263</v>
      </c>
      <c r="C173" s="1" t="str">
        <f>VLOOKUP(B173,GSC2Unicode!A:B,2)</f>
        <v>13351</v>
      </c>
    </row>
    <row r="174" spans="1:3" x14ac:dyDescent="0.2">
      <c r="A174" s="1" t="s">
        <v>1264</v>
      </c>
      <c r="B174" s="1" t="s">
        <v>1265</v>
      </c>
      <c r="C174" s="1" t="str">
        <f>VLOOKUP(B174,GSC2Unicode!A:B,2)</f>
        <v>13352</v>
      </c>
    </row>
    <row r="175" spans="1:3" x14ac:dyDescent="0.2">
      <c r="A175" s="1" t="s">
        <v>1264</v>
      </c>
      <c r="B175" s="1" t="s">
        <v>1524</v>
      </c>
      <c r="C175" s="1" t="str">
        <f>VLOOKUP(B175,GSC2Unicode!A:B,2)</f>
        <v>1304F</v>
      </c>
    </row>
    <row r="176" spans="1:3" x14ac:dyDescent="0.2">
      <c r="A176" s="1" t="s">
        <v>202</v>
      </c>
      <c r="B176" s="1" t="s">
        <v>201</v>
      </c>
      <c r="C176" s="1" t="str">
        <f>VLOOKUP(B176,GSC2Unicode!A:B,2)</f>
        <v>13076</v>
      </c>
    </row>
    <row r="177" spans="1:3" x14ac:dyDescent="0.2">
      <c r="A177" s="1" t="s">
        <v>1881</v>
      </c>
      <c r="B177" s="1" t="s">
        <v>985</v>
      </c>
      <c r="C177" s="1" t="str">
        <f>VLOOKUP(B177,GSC2Unicode!A:B,2)</f>
        <v>1329E</v>
      </c>
    </row>
    <row r="178" spans="1:3" x14ac:dyDescent="0.2">
      <c r="A178" s="1" t="s">
        <v>1840</v>
      </c>
      <c r="B178" s="1" t="s">
        <v>793</v>
      </c>
      <c r="C178" s="1" t="str">
        <f>VLOOKUP(B178,GSC2Unicode!A:B,2)</f>
        <v>13200</v>
      </c>
    </row>
    <row r="179" spans="1:3" x14ac:dyDescent="0.2">
      <c r="A179" s="1" t="s">
        <v>1138</v>
      </c>
      <c r="B179" s="1" t="s">
        <v>1085</v>
      </c>
      <c r="C179" s="1" t="str">
        <f>VLOOKUP(B179,GSC2Unicode!A:B,2)</f>
        <v>132E1</v>
      </c>
    </row>
    <row r="180" spans="1:3" x14ac:dyDescent="0.2">
      <c r="A180" s="1" t="s">
        <v>1138</v>
      </c>
      <c r="B180" s="1" t="s">
        <v>1642</v>
      </c>
      <c r="C180" s="1" t="str">
        <f>VLOOKUP(B180,GSC2Unicode!A:B,2)</f>
        <v>132E2</v>
      </c>
    </row>
    <row r="181" spans="1:3" x14ac:dyDescent="0.2">
      <c r="A181" s="1" t="s">
        <v>1138</v>
      </c>
      <c r="B181" s="1" t="s">
        <v>1135</v>
      </c>
      <c r="C181" s="1" t="str">
        <f>VLOOKUP(B181,GSC2Unicode!A:B,2)</f>
        <v>13300</v>
      </c>
    </row>
    <row r="182" spans="1:3" x14ac:dyDescent="0.2">
      <c r="A182" s="1" t="s">
        <v>1138</v>
      </c>
      <c r="B182" s="1" t="s">
        <v>1137</v>
      </c>
      <c r="C182" s="1" t="str">
        <f>VLOOKUP(B182,GSC2Unicode!A:B,2)</f>
        <v>13301</v>
      </c>
    </row>
    <row r="183" spans="1:3" x14ac:dyDescent="0.2">
      <c r="A183" s="1" t="s">
        <v>1838</v>
      </c>
      <c r="B183" s="1" t="s">
        <v>788</v>
      </c>
      <c r="C183" s="1" t="str">
        <f>VLOOKUP(B183,GSC2Unicode!A:B,2)</f>
        <v>131EF</v>
      </c>
    </row>
    <row r="184" spans="1:3" x14ac:dyDescent="0.2">
      <c r="A184" s="1" t="s">
        <v>1996</v>
      </c>
      <c r="B184" s="1" t="s">
        <v>1524</v>
      </c>
      <c r="C184" s="1" t="str">
        <f>VLOOKUP(B184,GSC2Unicode!A:B,2)</f>
        <v>1304F</v>
      </c>
    </row>
    <row r="185" spans="1:3" x14ac:dyDescent="0.2">
      <c r="A185" s="1" t="s">
        <v>436</v>
      </c>
      <c r="B185" s="1" t="s">
        <v>398</v>
      </c>
      <c r="C185" s="1" t="str">
        <f>VLOOKUP(B185,GSC2Unicode!A:B,2)</f>
        <v>130EF</v>
      </c>
    </row>
    <row r="186" spans="1:3" x14ac:dyDescent="0.2">
      <c r="A186" s="1" t="s">
        <v>436</v>
      </c>
      <c r="B186" s="1" t="s">
        <v>435</v>
      </c>
      <c r="C186" s="1" t="str">
        <f>VLOOKUP(B186,GSC2Unicode!A:B,2)</f>
        <v>130FE</v>
      </c>
    </row>
    <row r="187" spans="1:3" x14ac:dyDescent="0.2">
      <c r="A187" s="1" t="s">
        <v>549</v>
      </c>
      <c r="B187" s="1" t="s">
        <v>548</v>
      </c>
      <c r="C187" s="1" t="str">
        <f>VLOOKUP(B187,GSC2Unicode!A:B,2)</f>
        <v>13159</v>
      </c>
    </row>
    <row r="188" spans="1:3" x14ac:dyDescent="0.2">
      <c r="A188" s="1" t="s">
        <v>306</v>
      </c>
      <c r="B188" s="1" t="s">
        <v>305</v>
      </c>
      <c r="C188" s="1" t="str">
        <f>VLOOKUP(B188,GSC2Unicode!A:B,2)</f>
        <v>1307A</v>
      </c>
    </row>
    <row r="189" spans="1:3" x14ac:dyDescent="0.2">
      <c r="A189" s="1" t="s">
        <v>1201</v>
      </c>
      <c r="B189" s="1" t="s">
        <v>1200</v>
      </c>
      <c r="C189" s="1" t="str">
        <f>VLOOKUP(B189,GSC2Unicode!A:B,2)</f>
        <v>13325</v>
      </c>
    </row>
    <row r="190" spans="1:3" x14ac:dyDescent="0.2">
      <c r="A190" s="1" t="s">
        <v>1903</v>
      </c>
      <c r="B190" s="1" t="s">
        <v>1097</v>
      </c>
      <c r="C190" s="1" t="str">
        <f>VLOOKUP(B190,GSC2Unicode!A:B,2)</f>
        <v>132E9</v>
      </c>
    </row>
    <row r="191" spans="1:3" x14ac:dyDescent="0.2">
      <c r="A191" s="1" t="s">
        <v>641</v>
      </c>
      <c r="B191" s="1" t="s">
        <v>640</v>
      </c>
      <c r="C191" s="1" t="str">
        <f>VLOOKUP(B191,GSC2Unicode!A:B,2)</f>
        <v>13188</v>
      </c>
    </row>
    <row r="192" spans="1:3" x14ac:dyDescent="0.2">
      <c r="A192" s="1" t="s">
        <v>1035</v>
      </c>
      <c r="B192" s="1" t="s">
        <v>1034</v>
      </c>
      <c r="C192" s="1" t="str">
        <f>VLOOKUP(B192,GSC2Unicode!A:B,2)</f>
        <v>132AF</v>
      </c>
    </row>
    <row r="193" spans="1:3" x14ac:dyDescent="0.2">
      <c r="A193" s="1" t="s">
        <v>1036</v>
      </c>
      <c r="B193" s="1" t="s">
        <v>1034</v>
      </c>
      <c r="C193" s="1" t="str">
        <f>VLOOKUP(B193,GSC2Unicode!A:B,2)</f>
        <v>132AF</v>
      </c>
    </row>
    <row r="194" spans="1:3" x14ac:dyDescent="0.2">
      <c r="A194" s="1" t="s">
        <v>1757</v>
      </c>
      <c r="B194" s="1" t="s">
        <v>584</v>
      </c>
      <c r="C194" s="1" t="str">
        <f>VLOOKUP(B194,GSC2Unicode!A:B,2)</f>
        <v>13170</v>
      </c>
    </row>
    <row r="195" spans="1:3" x14ac:dyDescent="0.2">
      <c r="A195" s="1" t="s">
        <v>230</v>
      </c>
      <c r="B195" s="1" t="s">
        <v>229</v>
      </c>
      <c r="C195" s="1" t="str">
        <f>VLOOKUP(B195,GSC2Unicode!A:B,2)</f>
        <v>13076</v>
      </c>
    </row>
    <row r="196" spans="1:3" x14ac:dyDescent="0.2">
      <c r="A196" s="1" t="s">
        <v>215</v>
      </c>
      <c r="B196" s="1" t="s">
        <v>214</v>
      </c>
      <c r="C196" s="1" t="str">
        <f>VLOOKUP(B196,GSC2Unicode!A:B,2)</f>
        <v>1307A</v>
      </c>
    </row>
    <row r="197" spans="1:3" x14ac:dyDescent="0.2">
      <c r="A197" s="1" t="s">
        <v>215</v>
      </c>
      <c r="B197" s="1" t="s">
        <v>219</v>
      </c>
      <c r="C197" s="1" t="str">
        <f>VLOOKUP(B197,GSC2Unicode!A:B,2)</f>
        <v>1307B</v>
      </c>
    </row>
    <row r="198" spans="1:3" x14ac:dyDescent="0.2">
      <c r="A198" s="1" t="s">
        <v>1712</v>
      </c>
      <c r="B198" s="1" t="s">
        <v>460</v>
      </c>
      <c r="C198" s="1" t="str">
        <f>VLOOKUP(B198,GSC2Unicode!A:B,2)</f>
        <v>1311B</v>
      </c>
    </row>
    <row r="199" spans="1:3" x14ac:dyDescent="0.2">
      <c r="A199" s="1" t="s">
        <v>170</v>
      </c>
      <c r="B199" s="1" t="s">
        <v>169</v>
      </c>
      <c r="C199" s="1" t="str">
        <f>VLOOKUP(B199,GSC2Unicode!A:B,2)</f>
        <v>1305F</v>
      </c>
    </row>
    <row r="200" spans="1:3" x14ac:dyDescent="0.2">
      <c r="A200" s="1" t="s">
        <v>170</v>
      </c>
      <c r="B200" s="1" t="s">
        <v>555</v>
      </c>
      <c r="C200" s="1" t="str">
        <f>VLOOKUP(B200,GSC2Unicode!A:B,2)</f>
        <v>1315D</v>
      </c>
    </row>
    <row r="201" spans="1:3" x14ac:dyDescent="0.2">
      <c r="A201" s="1" t="s">
        <v>170</v>
      </c>
      <c r="B201" s="1" t="s">
        <v>556</v>
      </c>
      <c r="C201" s="1" t="str">
        <f>VLOOKUP(B201,GSC2Unicode!A:B,2)</f>
        <v>1315E</v>
      </c>
    </row>
    <row r="202" spans="1:3" x14ac:dyDescent="0.2">
      <c r="A202" s="1" t="s">
        <v>170</v>
      </c>
      <c r="B202" s="1" t="s">
        <v>1437</v>
      </c>
      <c r="C202" s="1" t="str">
        <f>VLOOKUP(B202,GSC2Unicode!A:B,2)</f>
        <v>133D0</v>
      </c>
    </row>
    <row r="203" spans="1:3" x14ac:dyDescent="0.2">
      <c r="A203" s="1" t="s">
        <v>170</v>
      </c>
      <c r="B203" s="1" t="s">
        <v>1438</v>
      </c>
      <c r="C203" s="1" t="str">
        <f>VLOOKUP(B203,GSC2Unicode!A:B,2)</f>
        <v>133D1</v>
      </c>
    </row>
    <row r="204" spans="1:3" x14ac:dyDescent="0.2">
      <c r="A204" s="1" t="s">
        <v>1447</v>
      </c>
      <c r="B204" s="1" t="s">
        <v>279</v>
      </c>
      <c r="C204" s="1" t="str">
        <f>VLOOKUP(B204,GSC2Unicode!A:B,2)</f>
        <v>13078</v>
      </c>
    </row>
    <row r="205" spans="1:3" x14ac:dyDescent="0.2">
      <c r="A205" s="1" t="s">
        <v>1447</v>
      </c>
      <c r="B205" s="1" t="s">
        <v>1446</v>
      </c>
      <c r="C205" s="1" t="str">
        <f>VLOOKUP(B205,GSC2Unicode!A:B,2)</f>
        <v>133D9</v>
      </c>
    </row>
    <row r="206" spans="1:3" x14ac:dyDescent="0.2">
      <c r="A206" s="1" t="s">
        <v>1933</v>
      </c>
      <c r="B206" s="1" t="s">
        <v>1208</v>
      </c>
      <c r="C206" s="1" t="str">
        <f>VLOOKUP(B206,GSC2Unicode!A:B,2)</f>
        <v>1332A</v>
      </c>
    </row>
    <row r="207" spans="1:3" x14ac:dyDescent="0.2">
      <c r="A207" s="1" t="s">
        <v>1823</v>
      </c>
      <c r="B207" s="1" t="s">
        <v>753</v>
      </c>
      <c r="C207" s="1" t="str">
        <f>VLOOKUP(B207,GSC2Unicode!A:B,2)</f>
        <v>131E7</v>
      </c>
    </row>
    <row r="208" spans="1:3" x14ac:dyDescent="0.2">
      <c r="A208" s="1" t="s">
        <v>1906</v>
      </c>
      <c r="B208" s="1" t="s">
        <v>1102</v>
      </c>
      <c r="C208" s="1" t="str">
        <f>VLOOKUP(B208,GSC2Unicode!A:B,2)</f>
        <v>132EC</v>
      </c>
    </row>
    <row r="209" spans="1:3" x14ac:dyDescent="0.2">
      <c r="A209" s="1" t="s">
        <v>1103</v>
      </c>
      <c r="B209" s="1" t="s">
        <v>1102</v>
      </c>
      <c r="C209" s="1" t="str">
        <f>VLOOKUP(B209,GSC2Unicode!A:B,2)</f>
        <v>132EC</v>
      </c>
    </row>
    <row r="210" spans="1:3" x14ac:dyDescent="0.2">
      <c r="A210" s="1" t="s">
        <v>1103</v>
      </c>
      <c r="B210" s="1" t="s">
        <v>1450</v>
      </c>
      <c r="C210" s="1" t="str">
        <f>VLOOKUP(B210,GSC2Unicode!A:B,2)</f>
        <v>133DB</v>
      </c>
    </row>
    <row r="211" spans="1:3" x14ac:dyDescent="0.2">
      <c r="A211" s="1" t="s">
        <v>1103</v>
      </c>
      <c r="B211" s="1" t="s">
        <v>1453</v>
      </c>
      <c r="C211" s="1" t="str">
        <f>VLOOKUP(B211,GSC2Unicode!A:B,2)</f>
        <v>133DD</v>
      </c>
    </row>
    <row r="212" spans="1:3" x14ac:dyDescent="0.2">
      <c r="A212" s="1" t="s">
        <v>1934</v>
      </c>
      <c r="B212" s="1" t="s">
        <v>1208</v>
      </c>
      <c r="C212" s="1" t="str">
        <f>VLOOKUP(B212,GSC2Unicode!A:B,2)</f>
        <v>1332A</v>
      </c>
    </row>
    <row r="213" spans="1:3" x14ac:dyDescent="0.2">
      <c r="A213" s="1" t="s">
        <v>1693</v>
      </c>
      <c r="B213" s="1" t="s">
        <v>416</v>
      </c>
      <c r="C213" s="1" t="str">
        <f>VLOOKUP(B213,GSC2Unicode!A:B,2)</f>
        <v>13112</v>
      </c>
    </row>
    <row r="214" spans="1:3" x14ac:dyDescent="0.2">
      <c r="A214" s="1" t="s">
        <v>1781</v>
      </c>
      <c r="B214" s="1" t="s">
        <v>612</v>
      </c>
      <c r="C214" s="1" t="str">
        <f>VLOOKUP(B214,GSC2Unicode!A:B,2)</f>
        <v>13183</v>
      </c>
    </row>
    <row r="215" spans="1:3" x14ac:dyDescent="0.2">
      <c r="A215" s="1" t="s">
        <v>1954</v>
      </c>
      <c r="B215" s="1" t="s">
        <v>1317</v>
      </c>
      <c r="C215" s="1" t="str">
        <f>VLOOKUP(B215,GSC2Unicode!A:B,2)</f>
        <v>13362</v>
      </c>
    </row>
    <row r="216" spans="1:3" x14ac:dyDescent="0.2">
      <c r="A216" s="1" t="s">
        <v>1944</v>
      </c>
      <c r="B216" s="1" t="s">
        <v>1270</v>
      </c>
      <c r="C216" s="1" t="str">
        <f>VLOOKUP(B216,GSC2Unicode!A:B,2)</f>
        <v>13356</v>
      </c>
    </row>
    <row r="217" spans="1:3" x14ac:dyDescent="0.2">
      <c r="A217" s="1" t="s">
        <v>1709</v>
      </c>
      <c r="B217" s="1" t="s">
        <v>442</v>
      </c>
      <c r="C217" s="1" t="str">
        <f>VLOOKUP(B217,GSC2Unicode!A:B,2)</f>
        <v>13113</v>
      </c>
    </row>
    <row r="218" spans="1:3" x14ac:dyDescent="0.2">
      <c r="A218" s="1" t="s">
        <v>1878</v>
      </c>
      <c r="B218" s="1" t="s">
        <v>982</v>
      </c>
      <c r="C218" s="1" t="str">
        <f>VLOOKUP(B218,GSC2Unicode!A:B,2)</f>
        <v>1329B</v>
      </c>
    </row>
    <row r="219" spans="1:3" x14ac:dyDescent="0.2">
      <c r="A219" s="1" t="s">
        <v>318</v>
      </c>
      <c r="B219" s="1" t="s">
        <v>316</v>
      </c>
      <c r="C219" s="1" t="str">
        <f>VLOOKUP(B219,GSC2Unicode!A:B,2)</f>
        <v>1307A</v>
      </c>
    </row>
    <row r="220" spans="1:3" x14ac:dyDescent="0.2">
      <c r="A220" s="1" t="s">
        <v>751</v>
      </c>
      <c r="B220" s="1" t="s">
        <v>750</v>
      </c>
      <c r="C220" s="1" t="str">
        <f>VLOOKUP(B220,GSC2Unicode!A:B,2)</f>
        <v>131E5</v>
      </c>
    </row>
    <row r="221" spans="1:3" x14ac:dyDescent="0.2">
      <c r="A221" s="1" t="s">
        <v>751</v>
      </c>
      <c r="B221" s="1" t="s">
        <v>752</v>
      </c>
      <c r="C221" s="1" t="str">
        <f>VLOOKUP(B221,GSC2Unicode!A:B,2)</f>
        <v>131E6</v>
      </c>
    </row>
    <row r="222" spans="1:3" x14ac:dyDescent="0.2">
      <c r="A222" s="1" t="s">
        <v>446</v>
      </c>
      <c r="B222" s="1" t="s">
        <v>444</v>
      </c>
      <c r="C222" s="1" t="str">
        <f>VLOOKUP(B222,GSC2Unicode!A:B,2)</f>
        <v>13114</v>
      </c>
    </row>
    <row r="223" spans="1:3" x14ac:dyDescent="0.2">
      <c r="A223" s="1" t="s">
        <v>1998</v>
      </c>
      <c r="B223" s="1" t="s">
        <v>1527</v>
      </c>
      <c r="C223" s="1" t="str">
        <f>VLOOKUP(B223,GSC2Unicode!A:B,2)</f>
        <v>1304F</v>
      </c>
    </row>
    <row r="224" spans="1:3" x14ac:dyDescent="0.2">
      <c r="A224" s="1" t="s">
        <v>297</v>
      </c>
      <c r="B224" s="1" t="s">
        <v>295</v>
      </c>
      <c r="C224" s="1" t="str">
        <f>VLOOKUP(B224,GSC2Unicode!A:B,2)</f>
        <v>13079</v>
      </c>
    </row>
    <row r="225" spans="1:3" x14ac:dyDescent="0.2">
      <c r="A225" s="1" t="s">
        <v>297</v>
      </c>
      <c r="B225" s="1" t="s">
        <v>299</v>
      </c>
      <c r="C225" s="1" t="str">
        <f>VLOOKUP(B225,GSC2Unicode!A:B,2)</f>
        <v>13079</v>
      </c>
    </row>
    <row r="226" spans="1:3" x14ac:dyDescent="0.2">
      <c r="A226" s="1" t="s">
        <v>1672</v>
      </c>
      <c r="B226" s="1" t="s">
        <v>1601</v>
      </c>
      <c r="C226" s="1" t="str">
        <f>VLOOKUP(B226,GSC2Unicode!A:B,2)</f>
        <v>13077</v>
      </c>
    </row>
    <row r="227" spans="1:3" x14ac:dyDescent="0.2">
      <c r="A227" s="1" t="s">
        <v>1935</v>
      </c>
      <c r="B227" s="1" t="s">
        <v>1208</v>
      </c>
      <c r="C227" s="1" t="str">
        <f>VLOOKUP(B227,GSC2Unicode!A:B,2)</f>
        <v>1332A</v>
      </c>
    </row>
    <row r="228" spans="1:3" x14ac:dyDescent="0.2">
      <c r="A228" s="1" t="s">
        <v>294</v>
      </c>
      <c r="B228" s="1" t="s">
        <v>293</v>
      </c>
      <c r="C228" s="1" t="str">
        <f>VLOOKUP(B228,GSC2Unicode!A:B,2)</f>
        <v>13079</v>
      </c>
    </row>
    <row r="229" spans="1:3" x14ac:dyDescent="0.2">
      <c r="A229" s="1" t="s">
        <v>558</v>
      </c>
      <c r="B229" s="1" t="s">
        <v>557</v>
      </c>
      <c r="C229" s="1" t="str">
        <f>VLOOKUP(B229,GSC2Unicode!A:B,2)</f>
        <v>1315F</v>
      </c>
    </row>
    <row r="230" spans="1:3" x14ac:dyDescent="0.2">
      <c r="A230" s="1" t="s">
        <v>1065</v>
      </c>
      <c r="B230" s="1" t="s">
        <v>1064</v>
      </c>
      <c r="C230" s="1" t="str">
        <f>VLOOKUP(B230,GSC2Unicode!A:B,2)</f>
        <v>132F4</v>
      </c>
    </row>
    <row r="231" spans="1:3" x14ac:dyDescent="0.2">
      <c r="A231" s="1" t="s">
        <v>1065</v>
      </c>
      <c r="B231" s="1" t="s">
        <v>1412</v>
      </c>
      <c r="C231" s="1" t="str">
        <f>VLOOKUP(B231,GSC2Unicode!A:B,2)</f>
        <v>133AF</v>
      </c>
    </row>
    <row r="232" spans="1:3" x14ac:dyDescent="0.2">
      <c r="A232" s="1" t="s">
        <v>1791</v>
      </c>
      <c r="B232" s="1" t="s">
        <v>637</v>
      </c>
      <c r="C232" s="1" t="str">
        <f>VLOOKUP(B232,GSC2Unicode!A:B,2)</f>
        <v>13188</v>
      </c>
    </row>
    <row r="233" spans="1:3" x14ac:dyDescent="0.2">
      <c r="A233" s="1" t="s">
        <v>1791</v>
      </c>
      <c r="B233" s="1" t="s">
        <v>790</v>
      </c>
      <c r="C233" s="1" t="str">
        <f>VLOOKUP(B233,GSC2Unicode!A:B,2)</f>
        <v>131EF</v>
      </c>
    </row>
    <row r="234" spans="1:3" x14ac:dyDescent="0.2">
      <c r="A234" s="1" t="s">
        <v>1791</v>
      </c>
      <c r="B234" s="1" t="s">
        <v>792</v>
      </c>
      <c r="C234" s="1" t="str">
        <f>VLOOKUP(B234,GSC2Unicode!A:B,2)</f>
        <v>131FF</v>
      </c>
    </row>
    <row r="235" spans="1:3" x14ac:dyDescent="0.2">
      <c r="A235" s="1" t="s">
        <v>809</v>
      </c>
      <c r="B235" s="1" t="s">
        <v>808</v>
      </c>
      <c r="C235" s="1" t="str">
        <f>VLOOKUP(B235,GSC2Unicode!A:B,2)</f>
        <v>1320B</v>
      </c>
    </row>
    <row r="236" spans="1:3" x14ac:dyDescent="0.2">
      <c r="A236" s="1" t="s">
        <v>786</v>
      </c>
      <c r="B236" s="1" t="s">
        <v>5</v>
      </c>
      <c r="C236" s="1" t="str">
        <f>VLOOKUP(B236,GSC2Unicode!A:B,2)</f>
        <v>1302C</v>
      </c>
    </row>
    <row r="237" spans="1:3" x14ac:dyDescent="0.2">
      <c r="A237" s="1" t="s">
        <v>786</v>
      </c>
      <c r="B237" s="1" t="s">
        <v>81</v>
      </c>
      <c r="C237" s="1" t="str">
        <f>VLOOKUP(B237,GSC2Unicode!A:B,2)</f>
        <v>13022</v>
      </c>
    </row>
    <row r="238" spans="1:3" x14ac:dyDescent="0.2">
      <c r="A238" s="1" t="s">
        <v>1837</v>
      </c>
      <c r="B238" s="1" t="s">
        <v>785</v>
      </c>
      <c r="C238" s="1" t="str">
        <f>VLOOKUP(B238,GSC2Unicode!A:B,2)</f>
        <v>131EF</v>
      </c>
    </row>
    <row r="239" spans="1:3" x14ac:dyDescent="0.2">
      <c r="A239" s="1" t="s">
        <v>789</v>
      </c>
      <c r="B239" s="1" t="s">
        <v>788</v>
      </c>
      <c r="C239" s="1" t="str">
        <f>VLOOKUP(B239,GSC2Unicode!A:B,2)</f>
        <v>131EF</v>
      </c>
    </row>
    <row r="240" spans="1:3" x14ac:dyDescent="0.2">
      <c r="A240" s="1" t="s">
        <v>1775</v>
      </c>
      <c r="B240" s="1" t="s">
        <v>1634</v>
      </c>
      <c r="C240" s="1" t="str">
        <f>VLOOKUP(B240,GSC2Unicode!A:B,2)</f>
        <v>13150</v>
      </c>
    </row>
    <row r="241" spans="1:3" x14ac:dyDescent="0.2">
      <c r="A241" s="1" t="s">
        <v>1813</v>
      </c>
      <c r="B241" s="1" t="s">
        <v>709</v>
      </c>
      <c r="C241" s="1" t="str">
        <f>VLOOKUP(B241,GSC2Unicode!A:B,2)</f>
        <v>131C7</v>
      </c>
    </row>
    <row r="242" spans="1:3" x14ac:dyDescent="0.2">
      <c r="A242" s="1" t="s">
        <v>635</v>
      </c>
      <c r="B242" s="1" t="s">
        <v>634</v>
      </c>
      <c r="C242" s="1" t="str">
        <f>VLOOKUP(B242,GSC2Unicode!A:B,2)</f>
        <v>1319A</v>
      </c>
    </row>
    <row r="243" spans="1:3" x14ac:dyDescent="0.2">
      <c r="A243" s="1" t="s">
        <v>20</v>
      </c>
      <c r="B243" s="1" t="s">
        <v>16</v>
      </c>
      <c r="C243" s="1" t="str">
        <f>VLOOKUP(B243,GSC2Unicode!A:B,2)</f>
        <v>1304F</v>
      </c>
    </row>
    <row r="244" spans="1:3" x14ac:dyDescent="0.2">
      <c r="A244" s="1" t="s">
        <v>20</v>
      </c>
      <c r="B244" s="1" t="s">
        <v>1611</v>
      </c>
      <c r="C244" s="1" t="str">
        <f>VLOOKUP(B244,GSC2Unicode!A:B,2)</f>
        <v>1317E</v>
      </c>
    </row>
    <row r="245" spans="1:3" x14ac:dyDescent="0.2">
      <c r="A245" s="1" t="s">
        <v>19</v>
      </c>
      <c r="B245" s="1" t="s">
        <v>16</v>
      </c>
      <c r="C245" s="1" t="str">
        <f>VLOOKUP(B245,GSC2Unicode!A:B,2)</f>
        <v>1304F</v>
      </c>
    </row>
    <row r="246" spans="1:3" x14ac:dyDescent="0.2">
      <c r="A246" s="1" t="s">
        <v>239</v>
      </c>
      <c r="B246" s="1" t="s">
        <v>238</v>
      </c>
      <c r="C246" s="1" t="str">
        <f>VLOOKUP(B246,GSC2Unicode!A:B,2)</f>
        <v>13076</v>
      </c>
    </row>
    <row r="247" spans="1:3" x14ac:dyDescent="0.2">
      <c r="A247" s="1" t="s">
        <v>240</v>
      </c>
      <c r="B247" s="1" t="s">
        <v>238</v>
      </c>
      <c r="C247" s="1" t="str">
        <f>VLOOKUP(B247,GSC2Unicode!A:B,2)</f>
        <v>13076</v>
      </c>
    </row>
    <row r="248" spans="1:3" x14ac:dyDescent="0.2">
      <c r="A248" s="1" t="s">
        <v>239</v>
      </c>
      <c r="B248" s="1" t="s">
        <v>241</v>
      </c>
      <c r="C248" s="1" t="str">
        <f>VLOOKUP(B248,GSC2Unicode!A:B,2)</f>
        <v>13077</v>
      </c>
    </row>
    <row r="249" spans="1:3" x14ac:dyDescent="0.2">
      <c r="A249" s="1" t="s">
        <v>240</v>
      </c>
      <c r="B249" s="1" t="s">
        <v>241</v>
      </c>
      <c r="C249" s="1" t="str">
        <f>VLOOKUP(B249,GSC2Unicode!A:B,2)</f>
        <v>13077</v>
      </c>
    </row>
    <row r="250" spans="1:3" x14ac:dyDescent="0.2">
      <c r="A250" s="1" t="s">
        <v>1979</v>
      </c>
      <c r="B250" s="1" t="s">
        <v>1439</v>
      </c>
      <c r="C250" s="1" t="str">
        <f>VLOOKUP(B250,GSC2Unicode!A:B,2)</f>
        <v>133D2</v>
      </c>
    </row>
    <row r="251" spans="1:3" x14ac:dyDescent="0.2">
      <c r="A251" s="1" t="s">
        <v>1956</v>
      </c>
      <c r="B251" s="1" t="s">
        <v>1321</v>
      </c>
      <c r="C251" s="1" t="str">
        <f>VLOOKUP(B251,GSC2Unicode!A:B,2)</f>
        <v>13362</v>
      </c>
    </row>
    <row r="252" spans="1:3" x14ac:dyDescent="0.2">
      <c r="A252" s="1" t="s">
        <v>1409</v>
      </c>
      <c r="B252" s="1" t="s">
        <v>1308</v>
      </c>
      <c r="C252" s="1" t="str">
        <f>VLOOKUP(B252,GSC2Unicode!A:B,2)</f>
        <v>133AE</v>
      </c>
    </row>
    <row r="253" spans="1:3" x14ac:dyDescent="0.2">
      <c r="A253" s="1" t="s">
        <v>1409</v>
      </c>
      <c r="B253" s="1" t="s">
        <v>1378</v>
      </c>
      <c r="C253" s="1" t="str">
        <f>VLOOKUP(B253,GSC2Unicode!A:B,2)</f>
        <v>133A4</v>
      </c>
    </row>
    <row r="254" spans="1:3" x14ac:dyDescent="0.2">
      <c r="A254" s="1" t="s">
        <v>1409</v>
      </c>
      <c r="B254" s="1" t="s">
        <v>1381</v>
      </c>
      <c r="C254" s="1" t="str">
        <f>VLOOKUP(B254,GSC2Unicode!A:B,2)</f>
        <v>133A6</v>
      </c>
    </row>
    <row r="255" spans="1:3" x14ac:dyDescent="0.2">
      <c r="A255" s="1" t="s">
        <v>1409</v>
      </c>
      <c r="B255" s="1" t="s">
        <v>1382</v>
      </c>
      <c r="C255" s="1" t="str">
        <f>VLOOKUP(B255,GSC2Unicode!A:B,2)</f>
        <v>133A7</v>
      </c>
    </row>
    <row r="256" spans="1:3" x14ac:dyDescent="0.2">
      <c r="A256" s="1" t="s">
        <v>1409</v>
      </c>
      <c r="B256" s="1" t="s">
        <v>1408</v>
      </c>
      <c r="C256" s="1" t="str">
        <f>VLOOKUP(B256,GSC2Unicode!A:B,2)</f>
        <v>133AF</v>
      </c>
    </row>
    <row r="257" spans="1:3" x14ac:dyDescent="0.2">
      <c r="A257" s="1" t="s">
        <v>1409</v>
      </c>
      <c r="B257" s="1" t="s">
        <v>1411</v>
      </c>
      <c r="C257" s="1" t="str">
        <f>VLOOKUP(B257,GSC2Unicode!A:B,2)</f>
        <v>133AF</v>
      </c>
    </row>
    <row r="258" spans="1:3" x14ac:dyDescent="0.2">
      <c r="A258" s="1" t="s">
        <v>1992</v>
      </c>
      <c r="B258" s="1" t="s">
        <v>1515</v>
      </c>
      <c r="C258" s="1" t="str">
        <f>VLOOKUP(B258,GSC2Unicode!A:B,2)</f>
        <v>1304F</v>
      </c>
    </row>
    <row r="259" spans="1:3" x14ac:dyDescent="0.2">
      <c r="A259" s="1" t="s">
        <v>1963</v>
      </c>
      <c r="B259" s="1" t="s">
        <v>1376</v>
      </c>
      <c r="C259" s="1" t="str">
        <f>VLOOKUP(B259,GSC2Unicode!A:B,2)</f>
        <v>133A3</v>
      </c>
    </row>
    <row r="260" spans="1:3" x14ac:dyDescent="0.2">
      <c r="A260" s="1" t="s">
        <v>577</v>
      </c>
      <c r="B260" s="1" t="s">
        <v>576</v>
      </c>
      <c r="C260" s="1" t="str">
        <f>VLOOKUP(B260,GSC2Unicode!A:B,2)</f>
        <v>1316C</v>
      </c>
    </row>
    <row r="261" spans="1:3" x14ac:dyDescent="0.2">
      <c r="A261" s="1" t="s">
        <v>286</v>
      </c>
      <c r="B261" s="1" t="s">
        <v>285</v>
      </c>
      <c r="C261" s="1" t="str">
        <f>VLOOKUP(B261,GSC2Unicode!A:B,2)</f>
        <v>13079</v>
      </c>
    </row>
    <row r="262" spans="1:3" x14ac:dyDescent="0.2">
      <c r="A262" s="1" t="s">
        <v>330</v>
      </c>
      <c r="B262" s="1" t="s">
        <v>329</v>
      </c>
      <c r="C262" s="1" t="str">
        <f>VLOOKUP(B262,GSC2Unicode!A:B,2)</f>
        <v>1307A</v>
      </c>
    </row>
    <row r="263" spans="1:3" x14ac:dyDescent="0.2">
      <c r="A263" s="1" t="s">
        <v>331</v>
      </c>
      <c r="B263" s="1" t="s">
        <v>329</v>
      </c>
      <c r="C263" s="1" t="str">
        <f>VLOOKUP(B263,GSC2Unicode!A:B,2)</f>
        <v>1307A</v>
      </c>
    </row>
    <row r="264" spans="1:3" x14ac:dyDescent="0.2">
      <c r="A264" s="1" t="s">
        <v>331</v>
      </c>
      <c r="B264" s="1" t="s">
        <v>403</v>
      </c>
      <c r="C264" s="1" t="str">
        <f>VLOOKUP(B264,GSC2Unicode!A:B,2)</f>
        <v>130F4</v>
      </c>
    </row>
    <row r="265" spans="1:3" x14ac:dyDescent="0.2">
      <c r="A265" s="1" t="s">
        <v>1692</v>
      </c>
      <c r="B265" s="1" t="s">
        <v>407</v>
      </c>
      <c r="C265" s="1" t="str">
        <f>VLOOKUP(B265,GSC2Unicode!A:B,2)</f>
        <v>130F8</v>
      </c>
    </row>
    <row r="266" spans="1:3" x14ac:dyDescent="0.2">
      <c r="A266" s="1" t="s">
        <v>560</v>
      </c>
      <c r="B266" s="1" t="s">
        <v>559</v>
      </c>
      <c r="C266" s="1" t="str">
        <f>VLOOKUP(B266,GSC2Unicode!A:B,2)</f>
        <v>13160</v>
      </c>
    </row>
    <row r="267" spans="1:3" x14ac:dyDescent="0.2">
      <c r="A267" s="1" t="s">
        <v>1776</v>
      </c>
      <c r="B267" s="1" t="s">
        <v>1635</v>
      </c>
      <c r="C267" s="1" t="str">
        <f>VLOOKUP(B267,GSC2Unicode!A:B,2)</f>
        <v>13151</v>
      </c>
    </row>
    <row r="268" spans="1:3" x14ac:dyDescent="0.2">
      <c r="A268" s="1" t="s">
        <v>1776</v>
      </c>
      <c r="B268" s="1" t="s">
        <v>1636</v>
      </c>
      <c r="C268" s="1" t="str">
        <f>VLOOKUP(B268,GSC2Unicode!A:B,2)</f>
        <v>13151</v>
      </c>
    </row>
    <row r="269" spans="1:3" x14ac:dyDescent="0.2">
      <c r="A269" s="1" t="s">
        <v>1929</v>
      </c>
      <c r="B269" s="1" t="s">
        <v>1190</v>
      </c>
      <c r="C269" s="1" t="str">
        <f>VLOOKUP(B269,GSC2Unicode!A:B,2)</f>
        <v>1331F</v>
      </c>
    </row>
    <row r="270" spans="1:3" x14ac:dyDescent="0.2">
      <c r="A270" s="1" t="s">
        <v>1929</v>
      </c>
      <c r="B270" s="1" t="s">
        <v>1192</v>
      </c>
      <c r="C270" s="1" t="str">
        <f>VLOOKUP(B270,GSC2Unicode!A:B,2)</f>
        <v>13320</v>
      </c>
    </row>
    <row r="271" spans="1:3" x14ac:dyDescent="0.2">
      <c r="A271" s="1" t="s">
        <v>1246</v>
      </c>
      <c r="B271" s="1" t="s">
        <v>1245</v>
      </c>
      <c r="C271" s="1" t="str">
        <f>VLOOKUP(B271,GSC2Unicode!A:B,2)</f>
        <v>13345</v>
      </c>
    </row>
    <row r="272" spans="1:3" x14ac:dyDescent="0.2">
      <c r="A272" s="1" t="s">
        <v>1246</v>
      </c>
      <c r="B272" s="1" t="s">
        <v>1247</v>
      </c>
      <c r="C272" s="1" t="str">
        <f>VLOOKUP(B272,GSC2Unicode!A:B,2)</f>
        <v>13346</v>
      </c>
    </row>
    <row r="273" spans="1:3" x14ac:dyDescent="0.2">
      <c r="A273" s="1" t="s">
        <v>1830</v>
      </c>
      <c r="B273" s="1" t="s">
        <v>764</v>
      </c>
      <c r="C273" s="1" t="str">
        <f>VLOOKUP(B273,GSC2Unicode!A:B,2)</f>
        <v>13203</v>
      </c>
    </row>
    <row r="274" spans="1:3" x14ac:dyDescent="0.2">
      <c r="A274" s="1" t="s">
        <v>1830</v>
      </c>
      <c r="B274" s="1" t="s">
        <v>765</v>
      </c>
      <c r="C274" s="1" t="str">
        <f>VLOOKUP(B274,GSC2Unicode!A:B,2)</f>
        <v>1320E</v>
      </c>
    </row>
    <row r="275" spans="1:3" x14ac:dyDescent="0.2">
      <c r="A275" s="1" t="s">
        <v>1532</v>
      </c>
      <c r="B275" s="1" t="s">
        <v>1531</v>
      </c>
      <c r="C275" s="1" t="str">
        <f>VLOOKUP(B275,GSC2Unicode!A:B,2)</f>
        <v>1304F</v>
      </c>
    </row>
    <row r="276" spans="1:3" x14ac:dyDescent="0.2">
      <c r="A276" s="1" t="s">
        <v>1532</v>
      </c>
      <c r="B276" s="1" t="s">
        <v>1534</v>
      </c>
      <c r="C276" s="1" t="str">
        <f>VLOOKUP(B276,GSC2Unicode!A:B,2)</f>
        <v>1304F</v>
      </c>
    </row>
    <row r="277" spans="1:3" x14ac:dyDescent="0.2">
      <c r="A277" s="1" t="s">
        <v>1532</v>
      </c>
      <c r="B277" s="1" t="s">
        <v>1535</v>
      </c>
      <c r="C277" s="1" t="str">
        <f>VLOOKUP(B277,GSC2Unicode!A:B,2)</f>
        <v>1304F</v>
      </c>
    </row>
    <row r="278" spans="1:3" x14ac:dyDescent="0.2">
      <c r="A278" s="1" t="s">
        <v>1532</v>
      </c>
      <c r="B278" s="1" t="s">
        <v>1536</v>
      </c>
      <c r="C278" s="1" t="str">
        <f>VLOOKUP(B278,GSC2Unicode!A:B,2)</f>
        <v>1304F</v>
      </c>
    </row>
    <row r="279" spans="1:3" x14ac:dyDescent="0.2">
      <c r="A279" s="1" t="s">
        <v>1869</v>
      </c>
      <c r="B279" s="1" t="s">
        <v>959</v>
      </c>
      <c r="C279" s="1" t="str">
        <f>VLOOKUP(B279,GSC2Unicode!A:B,2)</f>
        <v>1328A</v>
      </c>
    </row>
    <row r="280" spans="1:3" x14ac:dyDescent="0.2">
      <c r="A280" s="1" t="s">
        <v>1983</v>
      </c>
      <c r="B280" s="1" t="s">
        <v>1445</v>
      </c>
      <c r="C280" s="1" t="str">
        <f>VLOOKUP(B280,GSC2Unicode!A:B,2)</f>
        <v>133D8</v>
      </c>
    </row>
    <row r="281" spans="1:3" x14ac:dyDescent="0.2">
      <c r="A281" s="1" t="s">
        <v>893</v>
      </c>
      <c r="B281" s="1" t="s">
        <v>892</v>
      </c>
      <c r="C281" s="1" t="str">
        <f>VLOOKUP(B281,GSC2Unicode!A:B,2)</f>
        <v>1328C</v>
      </c>
    </row>
    <row r="282" spans="1:3" x14ac:dyDescent="0.2">
      <c r="A282" s="1" t="s">
        <v>1363</v>
      </c>
      <c r="B282" s="1" t="s">
        <v>1362</v>
      </c>
      <c r="C282" s="1" t="str">
        <f>VLOOKUP(B282,GSC2Unicode!A:B,2)</f>
        <v>1339B</v>
      </c>
    </row>
    <row r="283" spans="1:3" x14ac:dyDescent="0.2">
      <c r="A283" s="1" t="s">
        <v>712</v>
      </c>
      <c r="B283" s="1" t="s">
        <v>711</v>
      </c>
      <c r="C283" s="1" t="str">
        <f>VLOOKUP(B283,GSC2Unicode!A:B,2)</f>
        <v>131C9</v>
      </c>
    </row>
    <row r="284" spans="1:3" x14ac:dyDescent="0.2">
      <c r="A284" s="1" t="s">
        <v>1864</v>
      </c>
      <c r="B284" s="1" t="s">
        <v>927</v>
      </c>
      <c r="C284" s="1" t="str">
        <f>VLOOKUP(B284,GSC2Unicode!A:B,2)</f>
        <v>13252</v>
      </c>
    </row>
    <row r="285" spans="1:3" x14ac:dyDescent="0.2">
      <c r="A285" s="1" t="s">
        <v>74</v>
      </c>
      <c r="B285" s="1" t="s">
        <v>73</v>
      </c>
      <c r="C285" s="1" t="str">
        <f>VLOOKUP(B285,GSC2Unicode!A:B,2)</f>
        <v>13020</v>
      </c>
    </row>
    <row r="286" spans="1:3" x14ac:dyDescent="0.2">
      <c r="A286" s="1" t="s">
        <v>75</v>
      </c>
      <c r="B286" s="1" t="s">
        <v>73</v>
      </c>
      <c r="C286" s="1" t="str">
        <f>VLOOKUP(B286,GSC2Unicode!A:B,2)</f>
        <v>13020</v>
      </c>
    </row>
    <row r="287" spans="1:3" x14ac:dyDescent="0.2">
      <c r="A287" s="1" t="s">
        <v>1760</v>
      </c>
      <c r="B287" s="1" t="s">
        <v>600</v>
      </c>
      <c r="C287" s="1" t="str">
        <f>VLOOKUP(B287,GSC2Unicode!A:B,2)</f>
        <v>1317B</v>
      </c>
    </row>
    <row r="288" spans="1:3" x14ac:dyDescent="0.2">
      <c r="A288" s="1" t="s">
        <v>419</v>
      </c>
      <c r="B288" s="1" t="s">
        <v>418</v>
      </c>
      <c r="C288" s="1" t="str">
        <f>VLOOKUP(B288,GSC2Unicode!A:B,2)</f>
        <v>1312A</v>
      </c>
    </row>
    <row r="289" spans="1:3" x14ac:dyDescent="0.2">
      <c r="A289" s="1" t="s">
        <v>1715</v>
      </c>
      <c r="B289" s="1" t="s">
        <v>473</v>
      </c>
      <c r="C289" s="1" t="str">
        <f>VLOOKUP(B289,GSC2Unicode!A:B,2)</f>
        <v>13123</v>
      </c>
    </row>
    <row r="290" spans="1:3" x14ac:dyDescent="0.2">
      <c r="A290" s="1" t="s">
        <v>1722</v>
      </c>
      <c r="B290" s="1" t="s">
        <v>506</v>
      </c>
      <c r="C290" s="1" t="str">
        <f>VLOOKUP(B290,GSC2Unicode!A:B,2)</f>
        <v>13139</v>
      </c>
    </row>
    <row r="291" spans="1:3" x14ac:dyDescent="0.2">
      <c r="A291" s="1" t="s">
        <v>1829</v>
      </c>
      <c r="B291" s="1" t="s">
        <v>1639</v>
      </c>
      <c r="C291" s="1" t="str">
        <f>VLOOKUP(B291,GSC2Unicode!A:B,2)</f>
        <v>13361</v>
      </c>
    </row>
    <row r="292" spans="1:3" x14ac:dyDescent="0.2">
      <c r="A292" s="1" t="s">
        <v>1912</v>
      </c>
      <c r="B292" s="1" t="s">
        <v>1113</v>
      </c>
      <c r="C292" s="1" t="str">
        <f>VLOOKUP(B292,GSC2Unicode!A:B,2)</f>
        <v>132F3</v>
      </c>
    </row>
    <row r="293" spans="1:3" x14ac:dyDescent="0.2">
      <c r="A293" s="1" t="s">
        <v>1238</v>
      </c>
      <c r="B293" s="1" t="s">
        <v>555</v>
      </c>
      <c r="C293" s="1" t="str">
        <f>VLOOKUP(B293,GSC2Unicode!A:B,2)</f>
        <v>1315D</v>
      </c>
    </row>
    <row r="294" spans="1:3" x14ac:dyDescent="0.2">
      <c r="A294" s="1" t="s">
        <v>1238</v>
      </c>
      <c r="B294" s="1" t="s">
        <v>556</v>
      </c>
      <c r="C294" s="1" t="str">
        <f>VLOOKUP(B294,GSC2Unicode!A:B,2)</f>
        <v>1315E</v>
      </c>
    </row>
    <row r="295" spans="1:3" x14ac:dyDescent="0.2">
      <c r="A295" s="1" t="s">
        <v>1238</v>
      </c>
      <c r="B295" s="1" t="s">
        <v>1237</v>
      </c>
      <c r="C295" s="1" t="str">
        <f>VLOOKUP(B295,GSC2Unicode!A:B,2)</f>
        <v>13341</v>
      </c>
    </row>
    <row r="296" spans="1:3" x14ac:dyDescent="0.2">
      <c r="A296" s="1" t="s">
        <v>1395</v>
      </c>
      <c r="B296" s="1" t="s">
        <v>1394</v>
      </c>
      <c r="C296" s="1" t="str">
        <f>VLOOKUP(B296,GSC2Unicode!A:B,2)</f>
        <v>133CE</v>
      </c>
    </row>
    <row r="297" spans="1:3" x14ac:dyDescent="0.2">
      <c r="A297" s="1" t="s">
        <v>1395</v>
      </c>
      <c r="B297" s="1" t="s">
        <v>1397</v>
      </c>
      <c r="C297" s="1" t="str">
        <f>VLOOKUP(B297,GSC2Unicode!A:B,2)</f>
        <v>133CE</v>
      </c>
    </row>
    <row r="298" spans="1:3" x14ac:dyDescent="0.2">
      <c r="A298" s="1" t="s">
        <v>1865</v>
      </c>
      <c r="B298" s="1" t="s">
        <v>929</v>
      </c>
      <c r="C298" s="1" t="str">
        <f>VLOOKUP(B298,GSC2Unicode!A:B,2)</f>
        <v>13252</v>
      </c>
    </row>
    <row r="299" spans="1:3" x14ac:dyDescent="0.2">
      <c r="A299" s="1" t="s">
        <v>1913</v>
      </c>
      <c r="B299" s="1" t="s">
        <v>1113</v>
      </c>
      <c r="C299" s="1" t="str">
        <f>VLOOKUP(B299,GSC2Unicode!A:B,2)</f>
        <v>132F3</v>
      </c>
    </row>
    <row r="300" spans="1:3" x14ac:dyDescent="0.2">
      <c r="A300" s="1" t="s">
        <v>1966</v>
      </c>
      <c r="B300" s="1" t="s">
        <v>1394</v>
      </c>
      <c r="C300" s="1" t="str">
        <f>VLOOKUP(B300,GSC2Unicode!A:B,2)</f>
        <v>133CE</v>
      </c>
    </row>
    <row r="301" spans="1:3" x14ac:dyDescent="0.2">
      <c r="A301" s="1" t="s">
        <v>1153</v>
      </c>
      <c r="B301" s="1" t="s">
        <v>1084</v>
      </c>
      <c r="C301" s="1" t="str">
        <f>VLOOKUP(B301,GSC2Unicode!A:B,2)</f>
        <v>132E0</v>
      </c>
    </row>
    <row r="302" spans="1:3" x14ac:dyDescent="0.2">
      <c r="A302" s="1" t="s">
        <v>1153</v>
      </c>
      <c r="B302" s="1" t="s">
        <v>1086</v>
      </c>
      <c r="C302" s="1" t="str">
        <f>VLOOKUP(B302,GSC2Unicode!A:B,2)</f>
        <v>132E2</v>
      </c>
    </row>
    <row r="303" spans="1:3" x14ac:dyDescent="0.2">
      <c r="A303" s="1" t="s">
        <v>1153</v>
      </c>
      <c r="B303" s="1" t="s">
        <v>1152</v>
      </c>
      <c r="C303" s="1" t="str">
        <f>VLOOKUP(B303,GSC2Unicode!A:B,2)</f>
        <v>13329</v>
      </c>
    </row>
    <row r="304" spans="1:3" x14ac:dyDescent="0.2">
      <c r="A304" s="1" t="s">
        <v>1153</v>
      </c>
      <c r="B304" s="1" t="s">
        <v>1155</v>
      </c>
      <c r="C304" s="1" t="str">
        <f>VLOOKUP(B304,GSC2Unicode!A:B,2)</f>
        <v>13332</v>
      </c>
    </row>
    <row r="305" spans="1:3" x14ac:dyDescent="0.2">
      <c r="A305" s="1" t="s">
        <v>1153</v>
      </c>
      <c r="B305" s="1" t="s">
        <v>1156</v>
      </c>
      <c r="C305" s="1" t="str">
        <f>VLOOKUP(B305,GSC2Unicode!A:B,2)</f>
        <v>13332</v>
      </c>
    </row>
    <row r="306" spans="1:3" x14ac:dyDescent="0.2">
      <c r="A306" s="1" t="s">
        <v>1158</v>
      </c>
      <c r="B306" s="1" t="s">
        <v>1157</v>
      </c>
      <c r="C306" s="1" t="str">
        <f>VLOOKUP(B306,GSC2Unicode!A:B,2)</f>
        <v>13332</v>
      </c>
    </row>
    <row r="307" spans="1:3" x14ac:dyDescent="0.2">
      <c r="A307" s="1" t="s">
        <v>1061</v>
      </c>
      <c r="B307" s="1" t="s">
        <v>1060</v>
      </c>
      <c r="C307" s="1" t="str">
        <f>VLOOKUP(B307,GSC2Unicode!A:B,2)</f>
        <v>132D1</v>
      </c>
    </row>
    <row r="308" spans="1:3" x14ac:dyDescent="0.2">
      <c r="A308" s="1" t="s">
        <v>1061</v>
      </c>
      <c r="B308" s="1" t="s">
        <v>1062</v>
      </c>
      <c r="C308" s="1" t="str">
        <f>VLOOKUP(B308,GSC2Unicode!A:B,2)</f>
        <v>132E8</v>
      </c>
    </row>
    <row r="309" spans="1:3" x14ac:dyDescent="0.2">
      <c r="A309" s="1" t="s">
        <v>1795</v>
      </c>
      <c r="B309" s="1" t="s">
        <v>645</v>
      </c>
      <c r="C309" s="1" t="str">
        <f>VLOOKUP(B309,GSC2Unicode!A:B,2)</f>
        <v>13188</v>
      </c>
    </row>
    <row r="310" spans="1:3" x14ac:dyDescent="0.2">
      <c r="A310" s="1" t="s">
        <v>1795</v>
      </c>
      <c r="B310" s="1" t="s">
        <v>646</v>
      </c>
      <c r="C310" s="1" t="str">
        <f>VLOOKUP(B310,GSC2Unicode!A:B,2)</f>
        <v>13188</v>
      </c>
    </row>
    <row r="311" spans="1:3" x14ac:dyDescent="0.2">
      <c r="A311" s="1" t="s">
        <v>633</v>
      </c>
      <c r="B311" s="1" t="s">
        <v>632</v>
      </c>
      <c r="C311" s="1" t="str">
        <f>VLOOKUP(B311,GSC2Unicode!A:B,2)</f>
        <v>1319A</v>
      </c>
    </row>
    <row r="312" spans="1:3" x14ac:dyDescent="0.2">
      <c r="A312" s="1" t="s">
        <v>185</v>
      </c>
      <c r="B312" s="1" t="s">
        <v>184</v>
      </c>
      <c r="C312" s="1" t="str">
        <f>VLOOKUP(B312,GSC2Unicode!A:B,2)</f>
        <v>1305A</v>
      </c>
    </row>
    <row r="313" spans="1:3" x14ac:dyDescent="0.2">
      <c r="A313" s="1" t="s">
        <v>1740</v>
      </c>
      <c r="B313" s="1" t="s">
        <v>555</v>
      </c>
      <c r="C313" s="1" t="str">
        <f>VLOOKUP(B313,GSC2Unicode!A:B,2)</f>
        <v>1315D</v>
      </c>
    </row>
    <row r="314" spans="1:3" x14ac:dyDescent="0.2">
      <c r="A314" s="1" t="s">
        <v>1740</v>
      </c>
      <c r="B314" s="1" t="s">
        <v>556</v>
      </c>
      <c r="C314" s="1" t="str">
        <f>VLOOKUP(B314,GSC2Unicode!A:B,2)</f>
        <v>1315E</v>
      </c>
    </row>
    <row r="315" spans="1:3" x14ac:dyDescent="0.2">
      <c r="A315" s="1" t="s">
        <v>1674</v>
      </c>
      <c r="B315" s="1" t="s">
        <v>1604</v>
      </c>
      <c r="C315" s="1" t="str">
        <f>VLOOKUP(B315,GSC2Unicode!A:B,2)</f>
        <v>13078</v>
      </c>
    </row>
    <row r="316" spans="1:3" x14ac:dyDescent="0.2">
      <c r="A316" s="1" t="s">
        <v>1279</v>
      </c>
      <c r="B316" s="1" t="s">
        <v>103</v>
      </c>
      <c r="C316" s="1" t="str">
        <f>VLOOKUP(B316,GSC2Unicode!A:B,2)</f>
        <v>1302F</v>
      </c>
    </row>
    <row r="317" spans="1:3" x14ac:dyDescent="0.2">
      <c r="A317" s="1" t="s">
        <v>1279</v>
      </c>
      <c r="B317" s="1" t="s">
        <v>105</v>
      </c>
      <c r="C317" s="1" t="str">
        <f>VLOOKUP(B317,GSC2Unicode!A:B,2)</f>
        <v>13030</v>
      </c>
    </row>
    <row r="318" spans="1:3" x14ac:dyDescent="0.2">
      <c r="A318" s="1" t="s">
        <v>1279</v>
      </c>
      <c r="B318" s="1" t="s">
        <v>106</v>
      </c>
      <c r="C318" s="1" t="str">
        <f>VLOOKUP(B318,GSC2Unicode!A:B,2)</f>
        <v>13031</v>
      </c>
    </row>
    <row r="319" spans="1:3" x14ac:dyDescent="0.2">
      <c r="A319" s="1" t="s">
        <v>1279</v>
      </c>
      <c r="B319" s="1" t="s">
        <v>1565</v>
      </c>
      <c r="C319" s="1" t="str">
        <f>VLOOKUP(B319,GSC2Unicode!A:B,2)</f>
        <v>13031</v>
      </c>
    </row>
    <row r="320" spans="1:3" x14ac:dyDescent="0.2">
      <c r="A320" s="1" t="s">
        <v>1279</v>
      </c>
      <c r="B320" s="1" t="s">
        <v>836</v>
      </c>
      <c r="C320" s="1" t="str">
        <f>VLOOKUP(B320,GSC2Unicode!A:B,2)</f>
        <v>1321E</v>
      </c>
    </row>
    <row r="321" spans="1:3" x14ac:dyDescent="0.2">
      <c r="A321" s="1" t="s">
        <v>1279</v>
      </c>
      <c r="B321" s="1" t="s">
        <v>837</v>
      </c>
      <c r="C321" s="1" t="str">
        <f>VLOOKUP(B321,GSC2Unicode!A:B,2)</f>
        <v>1321F</v>
      </c>
    </row>
    <row r="322" spans="1:3" x14ac:dyDescent="0.2">
      <c r="A322" s="1" t="s">
        <v>1279</v>
      </c>
      <c r="B322" s="1" t="s">
        <v>1278</v>
      </c>
      <c r="C322" s="1" t="str">
        <f>VLOOKUP(B322,GSC2Unicode!A:B,2)</f>
        <v>1335B</v>
      </c>
    </row>
    <row r="323" spans="1:3" x14ac:dyDescent="0.2">
      <c r="A323" s="1" t="s">
        <v>1670</v>
      </c>
      <c r="B323" s="1" t="s">
        <v>265</v>
      </c>
      <c r="C323" s="1" t="str">
        <f>VLOOKUP(B323,GSC2Unicode!A:B,2)</f>
        <v>13078</v>
      </c>
    </row>
    <row r="324" spans="1:3" x14ac:dyDescent="0.2">
      <c r="A324" s="1" t="s">
        <v>1670</v>
      </c>
      <c r="B324" s="1" t="s">
        <v>1605</v>
      </c>
      <c r="C324" s="1" t="str">
        <f>VLOOKUP(B324,GSC2Unicode!A:B,2)</f>
        <v>13079</v>
      </c>
    </row>
    <row r="325" spans="1:3" x14ac:dyDescent="0.2">
      <c r="A325" s="1" t="s">
        <v>1945</v>
      </c>
      <c r="B325" s="1" t="s">
        <v>1270</v>
      </c>
      <c r="C325" s="1" t="str">
        <f>VLOOKUP(B325,GSC2Unicode!A:B,2)</f>
        <v>13356</v>
      </c>
    </row>
    <row r="326" spans="1:3" x14ac:dyDescent="0.2">
      <c r="A326" s="1" t="s">
        <v>3</v>
      </c>
      <c r="B326" s="1" t="s">
        <v>2</v>
      </c>
      <c r="C326" s="1" t="str">
        <f>VLOOKUP(B326,GSC2Unicode!A:B,2)</f>
        <v>13021</v>
      </c>
    </row>
    <row r="327" spans="1:3" x14ac:dyDescent="0.2">
      <c r="A327" s="1" t="s">
        <v>3</v>
      </c>
      <c r="B327" s="1" t="s">
        <v>46</v>
      </c>
      <c r="C327" s="1" t="str">
        <f>VLOOKUP(B327,GSC2Unicode!A:B,2)</f>
        <v>13015</v>
      </c>
    </row>
    <row r="328" spans="1:3" x14ac:dyDescent="0.2">
      <c r="A328" s="1" t="s">
        <v>4</v>
      </c>
      <c r="B328" s="1" t="s">
        <v>2</v>
      </c>
      <c r="C328" s="1" t="str">
        <f>VLOOKUP(B328,GSC2Unicode!A:B,2)</f>
        <v>13021</v>
      </c>
    </row>
    <row r="329" spans="1:3" x14ac:dyDescent="0.2">
      <c r="A329" s="1" t="s">
        <v>4</v>
      </c>
      <c r="B329" s="1" t="s">
        <v>46</v>
      </c>
      <c r="C329" s="1" t="str">
        <f>VLOOKUP(B329,GSC2Unicode!A:B,2)</f>
        <v>13015</v>
      </c>
    </row>
    <row r="330" spans="1:3" x14ac:dyDescent="0.2">
      <c r="A330" s="1" t="s">
        <v>1258</v>
      </c>
      <c r="B330" s="1" t="s">
        <v>822</v>
      </c>
      <c r="C330" s="1" t="str">
        <f>VLOOKUP(B330,GSC2Unicode!A:B,2)</f>
        <v>13214</v>
      </c>
    </row>
    <row r="331" spans="1:3" x14ac:dyDescent="0.2">
      <c r="A331" s="1" t="s">
        <v>1258</v>
      </c>
      <c r="B331" s="1" t="s">
        <v>1257</v>
      </c>
      <c r="C331" s="1" t="str">
        <f>VLOOKUP(B331,GSC2Unicode!A:B,2)</f>
        <v>1334D</v>
      </c>
    </row>
    <row r="332" spans="1:3" x14ac:dyDescent="0.2">
      <c r="A332" s="1" t="s">
        <v>1258</v>
      </c>
      <c r="B332" s="1" t="s">
        <v>1259</v>
      </c>
      <c r="C332" s="1" t="str">
        <f>VLOOKUP(B332,GSC2Unicode!A:B,2)</f>
        <v>1334E</v>
      </c>
    </row>
    <row r="333" spans="1:3" x14ac:dyDescent="0.2">
      <c r="A333" s="1" t="s">
        <v>1884</v>
      </c>
      <c r="B333" s="1" t="s">
        <v>998</v>
      </c>
      <c r="C333" s="1" t="str">
        <f>VLOOKUP(B333,GSC2Unicode!A:B,2)</f>
        <v>1329B</v>
      </c>
    </row>
    <row r="334" spans="1:3" x14ac:dyDescent="0.2">
      <c r="A334" s="1" t="s">
        <v>1947</v>
      </c>
      <c r="B334" s="1" t="s">
        <v>1278</v>
      </c>
      <c r="C334" s="1" t="str">
        <f>VLOOKUP(B334,GSC2Unicode!A:B,2)</f>
        <v>1335B</v>
      </c>
    </row>
    <row r="335" spans="1:3" x14ac:dyDescent="0.2">
      <c r="A335" s="1" t="s">
        <v>678</v>
      </c>
      <c r="B335" s="1" t="s">
        <v>677</v>
      </c>
      <c r="C335" s="1" t="str">
        <f>VLOOKUP(B335,GSC2Unicode!A:B,2)</f>
        <v>131CE</v>
      </c>
    </row>
    <row r="336" spans="1:3" x14ac:dyDescent="0.2">
      <c r="A336" s="1" t="s">
        <v>1886</v>
      </c>
      <c r="B336" s="1" t="s">
        <v>1007</v>
      </c>
      <c r="C336" s="1" t="str">
        <f>VLOOKUP(B336,GSC2Unicode!A:B,2)</f>
        <v>132AC</v>
      </c>
    </row>
    <row r="337" spans="1:3" x14ac:dyDescent="0.2">
      <c r="A337" s="1" t="s">
        <v>678</v>
      </c>
      <c r="B337" s="1" t="s">
        <v>1230</v>
      </c>
      <c r="C337" s="1" t="str">
        <f>VLOOKUP(B337,GSC2Unicode!A:B,2)</f>
        <v>13361</v>
      </c>
    </row>
    <row r="338" spans="1:3" x14ac:dyDescent="0.2">
      <c r="A338" s="1" t="s">
        <v>678</v>
      </c>
      <c r="B338" s="1" t="s">
        <v>1383</v>
      </c>
      <c r="C338" s="1" t="str">
        <f>VLOOKUP(B338,GSC2Unicode!A:B,2)</f>
        <v>133A8</v>
      </c>
    </row>
    <row r="339" spans="1:3" x14ac:dyDescent="0.2">
      <c r="A339" s="1" t="s">
        <v>282</v>
      </c>
      <c r="B339" s="1" t="s">
        <v>281</v>
      </c>
      <c r="C339" s="1" t="str">
        <f>VLOOKUP(B339,GSC2Unicode!A:B,2)</f>
        <v>13078</v>
      </c>
    </row>
    <row r="340" spans="1:3" x14ac:dyDescent="0.2">
      <c r="A340" s="1" t="s">
        <v>776</v>
      </c>
      <c r="B340" s="1" t="s">
        <v>775</v>
      </c>
      <c r="C340" s="1" t="str">
        <f>VLOOKUP(B340,GSC2Unicode!A:B,2)</f>
        <v>1321F</v>
      </c>
    </row>
    <row r="341" spans="1:3" x14ac:dyDescent="0.2">
      <c r="A341" s="1" t="s">
        <v>1937</v>
      </c>
      <c r="B341" s="1" t="s">
        <v>1230</v>
      </c>
      <c r="C341" s="1" t="str">
        <f>VLOOKUP(B341,GSC2Unicode!A:B,2)</f>
        <v>13361</v>
      </c>
    </row>
    <row r="342" spans="1:3" x14ac:dyDescent="0.2">
      <c r="A342" s="1" t="s">
        <v>1428</v>
      </c>
      <c r="B342" s="1" t="s">
        <v>1427</v>
      </c>
      <c r="C342" s="1" t="str">
        <f>VLOOKUP(B342,GSC2Unicode!A:B,2)</f>
        <v>133CA</v>
      </c>
    </row>
    <row r="343" spans="1:3" x14ac:dyDescent="0.2">
      <c r="A343" s="1" t="s">
        <v>1971</v>
      </c>
      <c r="B343" s="1" t="s">
        <v>1405</v>
      </c>
      <c r="C343" s="1" t="str">
        <f>VLOOKUP(B343,GSC2Unicode!A:B,2)</f>
        <v>133AF</v>
      </c>
    </row>
    <row r="344" spans="1:3" x14ac:dyDescent="0.2">
      <c r="A344" s="1" t="s">
        <v>1971</v>
      </c>
      <c r="B344" s="1" t="s">
        <v>1407</v>
      </c>
      <c r="C344" s="1" t="str">
        <f>VLOOKUP(B344,GSC2Unicode!A:B,2)</f>
        <v>133AF</v>
      </c>
    </row>
    <row r="345" spans="1:3" x14ac:dyDescent="0.2">
      <c r="A345" s="1" t="s">
        <v>1971</v>
      </c>
      <c r="B345" s="1" t="s">
        <v>1517</v>
      </c>
      <c r="C345" s="1" t="str">
        <f>VLOOKUP(B345,GSC2Unicode!A:B,2)</f>
        <v>1304F</v>
      </c>
    </row>
    <row r="346" spans="1:3" x14ac:dyDescent="0.2">
      <c r="A346" s="1" t="s">
        <v>15</v>
      </c>
      <c r="B346" s="1" t="s">
        <v>14</v>
      </c>
      <c r="C346" s="1" t="str">
        <f>VLOOKUP(B346,GSC2Unicode!A:B,2)</f>
        <v>1304F</v>
      </c>
    </row>
    <row r="347" spans="1:3" x14ac:dyDescent="0.2">
      <c r="A347" s="1" t="s">
        <v>1730</v>
      </c>
      <c r="B347" s="1" t="s">
        <v>528</v>
      </c>
      <c r="C347" s="1" t="str">
        <f>VLOOKUP(B347,GSC2Unicode!A:B,2)</f>
        <v>1313F</v>
      </c>
    </row>
    <row r="348" spans="1:3" x14ac:dyDescent="0.2">
      <c r="A348" s="1" t="s">
        <v>1519</v>
      </c>
      <c r="B348" s="1" t="s">
        <v>1518</v>
      </c>
      <c r="C348" s="1" t="str">
        <f>VLOOKUP(B348,GSC2Unicode!A:B,2)</f>
        <v>1304F</v>
      </c>
    </row>
    <row r="349" spans="1:3" x14ac:dyDescent="0.2">
      <c r="A349" s="1" t="s">
        <v>268</v>
      </c>
      <c r="B349" s="1" t="s">
        <v>267</v>
      </c>
      <c r="C349" s="1" t="str">
        <f>VLOOKUP(B349,GSC2Unicode!A:B,2)</f>
        <v>13078</v>
      </c>
    </row>
    <row r="350" spans="1:3" x14ac:dyDescent="0.2">
      <c r="A350" s="1" t="s">
        <v>1918</v>
      </c>
      <c r="B350" s="1" t="s">
        <v>1128</v>
      </c>
      <c r="C350" s="1" t="str">
        <f>VLOOKUP(B350,GSC2Unicode!A:B,2)</f>
        <v>132FC</v>
      </c>
    </row>
    <row r="351" spans="1:3" x14ac:dyDescent="0.2">
      <c r="A351" s="1" t="s">
        <v>1132</v>
      </c>
      <c r="B351" s="1" t="s">
        <v>1131</v>
      </c>
      <c r="C351" s="1" t="str">
        <f>VLOOKUP(B351,GSC2Unicode!A:B,2)</f>
        <v>132FE</v>
      </c>
    </row>
    <row r="352" spans="1:3" x14ac:dyDescent="0.2">
      <c r="A352" s="1" t="s">
        <v>1235</v>
      </c>
      <c r="B352" s="1" t="s">
        <v>1131</v>
      </c>
      <c r="C352" s="1" t="str">
        <f>VLOOKUP(B352,GSC2Unicode!A:B,2)</f>
        <v>132FE</v>
      </c>
    </row>
    <row r="353" spans="1:3" x14ac:dyDescent="0.2">
      <c r="A353" s="1" t="s">
        <v>1235</v>
      </c>
      <c r="B353" s="1" t="s">
        <v>1234</v>
      </c>
      <c r="C353" s="1" t="str">
        <f>VLOOKUP(B353,GSC2Unicode!A:B,2)</f>
        <v>1333F</v>
      </c>
    </row>
    <row r="354" spans="1:3" x14ac:dyDescent="0.2">
      <c r="A354" s="1" t="s">
        <v>1235</v>
      </c>
      <c r="B354" s="1" t="s">
        <v>1236</v>
      </c>
      <c r="C354" s="1" t="str">
        <f>VLOOKUP(B354,GSC2Unicode!A:B,2)</f>
        <v>13340</v>
      </c>
    </row>
    <row r="355" spans="1:3" x14ac:dyDescent="0.2">
      <c r="A355" s="1" t="s">
        <v>1788</v>
      </c>
      <c r="B355" s="1" t="s">
        <v>631</v>
      </c>
      <c r="C355" s="1" t="str">
        <f>VLOOKUP(B355,GSC2Unicode!A:B,2)</f>
        <v>1318F</v>
      </c>
    </row>
    <row r="356" spans="1:3" x14ac:dyDescent="0.2">
      <c r="A356" s="1" t="s">
        <v>205</v>
      </c>
      <c r="B356" s="1" t="s">
        <v>204</v>
      </c>
      <c r="C356" s="1" t="str">
        <f>VLOOKUP(B356,GSC2Unicode!A:B,2)</f>
        <v>13077</v>
      </c>
    </row>
    <row r="357" spans="1:3" x14ac:dyDescent="0.2">
      <c r="A357" s="1" t="s">
        <v>205</v>
      </c>
      <c r="B357" s="1" t="s">
        <v>519</v>
      </c>
      <c r="C357" s="1" t="str">
        <f>VLOOKUP(B357,GSC2Unicode!A:B,2)</f>
        <v>13179</v>
      </c>
    </row>
    <row r="358" spans="1:3" x14ac:dyDescent="0.2">
      <c r="A358" s="1" t="s">
        <v>205</v>
      </c>
      <c r="B358" s="1" t="s">
        <v>522</v>
      </c>
      <c r="C358" s="1" t="str">
        <f>VLOOKUP(B358,GSC2Unicode!A:B,2)</f>
        <v>1317E</v>
      </c>
    </row>
    <row r="359" spans="1:3" x14ac:dyDescent="0.2">
      <c r="A359" s="1" t="s">
        <v>205</v>
      </c>
      <c r="B359" s="1" t="s">
        <v>532</v>
      </c>
      <c r="C359" s="1" t="str">
        <f>VLOOKUP(B359,GSC2Unicode!A:B,2)</f>
        <v>1314F</v>
      </c>
    </row>
    <row r="360" spans="1:3" x14ac:dyDescent="0.2">
      <c r="A360" s="1" t="s">
        <v>205</v>
      </c>
      <c r="B360" s="1" t="s">
        <v>762</v>
      </c>
      <c r="C360" s="1" t="str">
        <f>VLOOKUP(B360,GSC2Unicode!A:B,2)</f>
        <v>131EF</v>
      </c>
    </row>
    <row r="361" spans="1:3" x14ac:dyDescent="0.2">
      <c r="A361" s="1" t="s">
        <v>205</v>
      </c>
      <c r="B361" s="1" t="s">
        <v>818</v>
      </c>
      <c r="C361" s="1" t="str">
        <f>VLOOKUP(B361,GSC2Unicode!A:B,2)</f>
        <v>13210</v>
      </c>
    </row>
    <row r="362" spans="1:3" x14ac:dyDescent="0.2">
      <c r="A362" s="1" t="s">
        <v>205</v>
      </c>
      <c r="B362" s="1" t="s">
        <v>1540</v>
      </c>
      <c r="C362" s="1" t="str">
        <f>VLOOKUP(B362,GSC2Unicode!A:B,2)</f>
        <v>1304F</v>
      </c>
    </row>
    <row r="363" spans="1:3" x14ac:dyDescent="0.2">
      <c r="A363" s="1" t="s">
        <v>1729</v>
      </c>
      <c r="B363" s="1" t="s">
        <v>526</v>
      </c>
      <c r="C363" s="1" t="str">
        <f>VLOOKUP(B363,GSC2Unicode!A:B,2)</f>
        <v>1317E</v>
      </c>
    </row>
    <row r="364" spans="1:3" x14ac:dyDescent="0.2">
      <c r="A364" s="1" t="s">
        <v>1729</v>
      </c>
      <c r="B364" s="1" t="s">
        <v>526</v>
      </c>
      <c r="C364" s="1" t="str">
        <f>VLOOKUP(B364,GSC2Unicode!A:B,2)</f>
        <v>1317E</v>
      </c>
    </row>
    <row r="365" spans="1:3" x14ac:dyDescent="0.2">
      <c r="A365" s="1" t="s">
        <v>1806</v>
      </c>
      <c r="B365" s="1" t="s">
        <v>677</v>
      </c>
      <c r="C365" s="1" t="str">
        <f>VLOOKUP(B365,GSC2Unicode!A:B,2)</f>
        <v>131CE</v>
      </c>
    </row>
    <row r="366" spans="1:3" x14ac:dyDescent="0.2">
      <c r="A366" s="1" t="s">
        <v>770</v>
      </c>
      <c r="B366" s="1" t="s">
        <v>769</v>
      </c>
      <c r="C366" s="1" t="str">
        <f>VLOOKUP(B366,GSC2Unicode!A:B,2)</f>
        <v>1321F</v>
      </c>
    </row>
    <row r="367" spans="1:3" x14ac:dyDescent="0.2">
      <c r="A367" s="1" t="s">
        <v>1680</v>
      </c>
      <c r="B367" s="1" t="s">
        <v>380</v>
      </c>
      <c r="C367" s="1" t="str">
        <f>VLOOKUP(B367,GSC2Unicode!A:B,2)</f>
        <v>130E2</v>
      </c>
    </row>
    <row r="368" spans="1:3" x14ac:dyDescent="0.2">
      <c r="A368" s="1" t="s">
        <v>1680</v>
      </c>
      <c r="B368" s="1" t="s">
        <v>381</v>
      </c>
      <c r="C368" s="1" t="str">
        <f>VLOOKUP(B368,GSC2Unicode!A:B,2)</f>
        <v>130E3</v>
      </c>
    </row>
    <row r="369" spans="1:3" x14ac:dyDescent="0.2">
      <c r="A369" s="1" t="s">
        <v>1726</v>
      </c>
      <c r="B369" s="1" t="s">
        <v>510</v>
      </c>
      <c r="C369" s="1" t="str">
        <f>VLOOKUP(B369,GSC2Unicode!A:B,2)</f>
        <v>1313D</v>
      </c>
    </row>
    <row r="370" spans="1:3" x14ac:dyDescent="0.2">
      <c r="A370" s="1" t="s">
        <v>1726</v>
      </c>
      <c r="B370" s="1" t="s">
        <v>1413</v>
      </c>
      <c r="C370" s="1" t="str">
        <f>VLOOKUP(B370,GSC2Unicode!A:B,2)</f>
        <v>133BF</v>
      </c>
    </row>
    <row r="371" spans="1:3" x14ac:dyDescent="0.2">
      <c r="A371" s="1" t="s">
        <v>366</v>
      </c>
      <c r="B371" s="1" t="s">
        <v>365</v>
      </c>
      <c r="C371" s="1" t="str">
        <f>VLOOKUP(B371,GSC2Unicode!A:B,2)</f>
        <v>130FD</v>
      </c>
    </row>
    <row r="372" spans="1:3" x14ac:dyDescent="0.2">
      <c r="A372" s="1" t="s">
        <v>1993</v>
      </c>
      <c r="B372" s="1" t="s">
        <v>1515</v>
      </c>
      <c r="C372" s="1" t="str">
        <f>VLOOKUP(B372,GSC2Unicode!A:B,2)</f>
        <v>1304F</v>
      </c>
    </row>
    <row r="373" spans="1:3" x14ac:dyDescent="0.2">
      <c r="A373" s="1" t="s">
        <v>1993</v>
      </c>
      <c r="B373" s="1" t="s">
        <v>1516</v>
      </c>
      <c r="C373" s="1" t="str">
        <f>VLOOKUP(B373,GSC2Unicode!A:B,2)</f>
        <v>1304F</v>
      </c>
    </row>
    <row r="374" spans="1:3" x14ac:dyDescent="0.2">
      <c r="A374" s="1" t="s">
        <v>1843</v>
      </c>
      <c r="B374" s="1" t="s">
        <v>803</v>
      </c>
      <c r="C374" s="1" t="str">
        <f>VLOOKUP(B374,GSC2Unicode!A:B,2)</f>
        <v>13208</v>
      </c>
    </row>
    <row r="375" spans="1:3" x14ac:dyDescent="0.2">
      <c r="A375" s="1" t="s">
        <v>1749</v>
      </c>
      <c r="B375" s="1" t="s">
        <v>576</v>
      </c>
      <c r="C375" s="1" t="str">
        <f>VLOOKUP(B375,GSC2Unicode!A:B,2)</f>
        <v>1316C</v>
      </c>
    </row>
    <row r="376" spans="1:3" x14ac:dyDescent="0.2">
      <c r="A376" s="1" t="s">
        <v>1749</v>
      </c>
      <c r="B376" s="1" t="s">
        <v>1000</v>
      </c>
      <c r="C376" s="1" t="str">
        <f>VLOOKUP(B376,GSC2Unicode!A:B,2)</f>
        <v>132A8</v>
      </c>
    </row>
    <row r="377" spans="1:3" x14ac:dyDescent="0.2">
      <c r="A377" s="1" t="s">
        <v>1021</v>
      </c>
      <c r="B377" s="1" t="s">
        <v>1020</v>
      </c>
      <c r="C377" s="1" t="str">
        <f>VLOOKUP(B377,GSC2Unicode!A:B,2)</f>
        <v>132D0</v>
      </c>
    </row>
    <row r="378" spans="1:3" x14ac:dyDescent="0.2">
      <c r="A378" s="1" t="s">
        <v>1856</v>
      </c>
      <c r="B378" s="1" t="s">
        <v>896</v>
      </c>
      <c r="C378" s="1" t="str">
        <f>VLOOKUP(B378,GSC2Unicode!A:B,2)</f>
        <v>1329A</v>
      </c>
    </row>
    <row r="379" spans="1:3" x14ac:dyDescent="0.2">
      <c r="A379" s="1" t="s">
        <v>1698</v>
      </c>
      <c r="B379" s="1" t="s">
        <v>426</v>
      </c>
      <c r="C379" s="1" t="str">
        <f>VLOOKUP(B379,GSC2Unicode!A:B,2)</f>
        <v>130FE</v>
      </c>
    </row>
    <row r="380" spans="1:3" x14ac:dyDescent="0.2">
      <c r="A380" s="1" t="s">
        <v>1698</v>
      </c>
      <c r="B380" s="1" t="s">
        <v>427</v>
      </c>
      <c r="C380" s="1" t="str">
        <f>VLOOKUP(B380,GSC2Unicode!A:B,2)</f>
        <v>130FE</v>
      </c>
    </row>
    <row r="381" spans="1:3" x14ac:dyDescent="0.2">
      <c r="A381" s="1" t="s">
        <v>440</v>
      </c>
      <c r="B381" s="1" t="s">
        <v>65</v>
      </c>
      <c r="C381" s="1" t="str">
        <f>VLOOKUP(B381,GSC2Unicode!A:B,2)</f>
        <v>1301C</v>
      </c>
    </row>
    <row r="382" spans="1:3" x14ac:dyDescent="0.2">
      <c r="A382" s="1" t="s">
        <v>440</v>
      </c>
      <c r="B382" s="1" t="s">
        <v>68</v>
      </c>
      <c r="C382" s="1" t="str">
        <f>VLOOKUP(B382,GSC2Unicode!A:B,2)</f>
        <v>1301D</v>
      </c>
    </row>
    <row r="383" spans="1:3" x14ac:dyDescent="0.2">
      <c r="A383" s="1" t="s">
        <v>440</v>
      </c>
      <c r="B383" s="1" t="s">
        <v>438</v>
      </c>
      <c r="C383" s="1" t="str">
        <f>VLOOKUP(B383,GSC2Unicode!A:B,2)</f>
        <v>130FE</v>
      </c>
    </row>
    <row r="384" spans="1:3" x14ac:dyDescent="0.2">
      <c r="A384" s="1" t="s">
        <v>66</v>
      </c>
      <c r="B384" s="1" t="s">
        <v>65</v>
      </c>
      <c r="C384" s="1" t="str">
        <f>VLOOKUP(B384,GSC2Unicode!A:B,2)</f>
        <v>1301C</v>
      </c>
    </row>
    <row r="385" spans="1:3" x14ac:dyDescent="0.2">
      <c r="A385" s="1" t="s">
        <v>66</v>
      </c>
      <c r="B385" s="1" t="s">
        <v>68</v>
      </c>
      <c r="C385" s="1" t="str">
        <f>VLOOKUP(B385,GSC2Unicode!A:B,2)</f>
        <v>1301D</v>
      </c>
    </row>
    <row r="386" spans="1:3" x14ac:dyDescent="0.2">
      <c r="A386" s="1" t="s">
        <v>897</v>
      </c>
      <c r="B386" s="1" t="s">
        <v>896</v>
      </c>
      <c r="C386" s="1" t="str">
        <f>VLOOKUP(B386,GSC2Unicode!A:B,2)</f>
        <v>1329A</v>
      </c>
    </row>
    <row r="387" spans="1:3" x14ac:dyDescent="0.2">
      <c r="A387" s="1" t="s">
        <v>897</v>
      </c>
      <c r="B387" s="1" t="s">
        <v>904</v>
      </c>
      <c r="C387" s="1" t="str">
        <f>VLOOKUP(B387,GSC2Unicode!A:B,2)</f>
        <v>1329A</v>
      </c>
    </row>
    <row r="388" spans="1:3" x14ac:dyDescent="0.2">
      <c r="A388" s="1" t="s">
        <v>1857</v>
      </c>
      <c r="B388" s="1" t="s">
        <v>905</v>
      </c>
      <c r="C388" s="1" t="str">
        <f>VLOOKUP(B388,GSC2Unicode!A:B,2)</f>
        <v>1329A</v>
      </c>
    </row>
    <row r="389" spans="1:3" x14ac:dyDescent="0.2">
      <c r="A389" s="1" t="s">
        <v>1659</v>
      </c>
      <c r="B389" s="1" t="s">
        <v>180</v>
      </c>
      <c r="C389" s="1" t="str">
        <f>VLOOKUP(B389,GSC2Unicode!A:B,2)</f>
        <v>13075</v>
      </c>
    </row>
    <row r="390" spans="1:3" x14ac:dyDescent="0.2">
      <c r="A390" s="1" t="s">
        <v>1659</v>
      </c>
      <c r="B390" s="1" t="s">
        <v>907</v>
      </c>
      <c r="C390" s="1" t="str">
        <f>VLOOKUP(B390,GSC2Unicode!A:B,2)</f>
        <v>13250</v>
      </c>
    </row>
    <row r="391" spans="1:3" x14ac:dyDescent="0.2">
      <c r="A391" s="1" t="s">
        <v>1652</v>
      </c>
      <c r="B391" s="1" t="s">
        <v>85</v>
      </c>
      <c r="C391" s="1" t="str">
        <f>VLOOKUP(B391,GSC2Unicode!A:B,2)</f>
        <v>13024</v>
      </c>
    </row>
    <row r="392" spans="1:3" x14ac:dyDescent="0.2">
      <c r="A392" s="1" t="s">
        <v>1414</v>
      </c>
      <c r="B392" s="1" t="s">
        <v>1413</v>
      </c>
      <c r="C392" s="1" t="str">
        <f>VLOOKUP(B392,GSC2Unicode!A:B,2)</f>
        <v>133BF</v>
      </c>
    </row>
    <row r="393" spans="1:3" x14ac:dyDescent="0.2">
      <c r="A393" s="1" t="s">
        <v>715</v>
      </c>
      <c r="B393" s="2" t="s">
        <v>0</v>
      </c>
      <c r="C393" s="1" t="str">
        <f>VLOOKUP(B393,GSC2Unicode!A:B,2)</f>
        <v>13000</v>
      </c>
    </row>
    <row r="394" spans="1:3" x14ac:dyDescent="0.2">
      <c r="A394" s="1" t="s">
        <v>715</v>
      </c>
      <c r="B394" s="1" t="s">
        <v>69</v>
      </c>
      <c r="C394" s="1" t="str">
        <f>VLOOKUP(B394,GSC2Unicode!A:B,2)</f>
        <v>1301E</v>
      </c>
    </row>
    <row r="395" spans="1:3" x14ac:dyDescent="0.2">
      <c r="A395" s="1" t="s">
        <v>715</v>
      </c>
      <c r="B395" s="1" t="s">
        <v>677</v>
      </c>
      <c r="C395" s="1" t="str">
        <f>VLOOKUP(B395,GSC2Unicode!A:B,2)</f>
        <v>131CE</v>
      </c>
    </row>
    <row r="396" spans="1:3" x14ac:dyDescent="0.2">
      <c r="A396" s="1" t="s">
        <v>715</v>
      </c>
      <c r="B396" s="1" t="s">
        <v>714</v>
      </c>
      <c r="C396" s="1" t="str">
        <f>VLOOKUP(B396,GSC2Unicode!A:B,2)</f>
        <v>131CB</v>
      </c>
    </row>
    <row r="397" spans="1:3" x14ac:dyDescent="0.2">
      <c r="A397" s="1" t="s">
        <v>1911</v>
      </c>
      <c r="B397" s="1" t="s">
        <v>1106</v>
      </c>
      <c r="C397" s="1" t="str">
        <f>VLOOKUP(B397,GSC2Unicode!A:B,2)</f>
        <v>132EE</v>
      </c>
    </row>
    <row r="398" spans="1:3" x14ac:dyDescent="0.2">
      <c r="A398" s="1" t="s">
        <v>1042</v>
      </c>
      <c r="B398" s="1" t="s">
        <v>1041</v>
      </c>
      <c r="C398" s="1" t="str">
        <f>VLOOKUP(B398,GSC2Unicode!A:B,2)</f>
        <v>132C1</v>
      </c>
    </row>
    <row r="399" spans="1:3" x14ac:dyDescent="0.2">
      <c r="A399" s="1" t="s">
        <v>1406</v>
      </c>
      <c r="B399" s="1" t="s">
        <v>1405</v>
      </c>
      <c r="C399" s="1" t="str">
        <f>VLOOKUP(B399,GSC2Unicode!A:B,2)</f>
        <v>133AF</v>
      </c>
    </row>
    <row r="400" spans="1:3" x14ac:dyDescent="0.2">
      <c r="A400" s="1" t="s">
        <v>1406</v>
      </c>
      <c r="B400" s="1" t="s">
        <v>1407</v>
      </c>
      <c r="C400" s="1" t="str">
        <f>VLOOKUP(B400,GSC2Unicode!A:B,2)</f>
        <v>133AF</v>
      </c>
    </row>
    <row r="401" spans="1:3" x14ac:dyDescent="0.2">
      <c r="A401" s="1" t="s">
        <v>1406</v>
      </c>
      <c r="B401" s="1" t="s">
        <v>1517</v>
      </c>
      <c r="C401" s="1" t="str">
        <f>VLOOKUP(B401,GSC2Unicode!A:B,2)</f>
        <v>1304F</v>
      </c>
    </row>
    <row r="402" spans="1:3" x14ac:dyDescent="0.2">
      <c r="A402" s="1" t="s">
        <v>1689</v>
      </c>
      <c r="B402" s="1" t="s">
        <v>406</v>
      </c>
      <c r="C402" s="1" t="str">
        <f>VLOOKUP(B402,GSC2Unicode!A:B,2)</f>
        <v>130F7</v>
      </c>
    </row>
    <row r="403" spans="1:3" x14ac:dyDescent="0.2">
      <c r="A403" s="1" t="s">
        <v>767</v>
      </c>
      <c r="B403" s="1" t="s">
        <v>766</v>
      </c>
      <c r="C403" s="1" t="str">
        <f>VLOOKUP(B403,GSC2Unicode!A:B,2)</f>
        <v>1321C</v>
      </c>
    </row>
    <row r="404" spans="1:3" x14ac:dyDescent="0.2">
      <c r="A404" s="1" t="s">
        <v>782</v>
      </c>
      <c r="B404" s="1" t="s">
        <v>780</v>
      </c>
      <c r="C404" s="1" t="str">
        <f>VLOOKUP(B404,GSC2Unicode!A:B,2)</f>
        <v>131EF</v>
      </c>
    </row>
    <row r="405" spans="1:3" x14ac:dyDescent="0.2">
      <c r="A405" s="1" t="s">
        <v>782</v>
      </c>
      <c r="B405" s="1" t="s">
        <v>783</v>
      </c>
      <c r="C405" s="1" t="str">
        <f>VLOOKUP(B405,GSC2Unicode!A:B,2)</f>
        <v>131EF</v>
      </c>
    </row>
    <row r="406" spans="1:3" x14ac:dyDescent="0.2">
      <c r="A406" s="1" t="s">
        <v>782</v>
      </c>
      <c r="B406" s="1" t="s">
        <v>1640</v>
      </c>
      <c r="C406" s="1" t="str">
        <f>VLOOKUP(B406,GSC2Unicode!A:B,2)</f>
        <v>1321F</v>
      </c>
    </row>
    <row r="407" spans="1:3" x14ac:dyDescent="0.2">
      <c r="A407" s="1" t="s">
        <v>674</v>
      </c>
      <c r="B407" s="1" t="s">
        <v>673</v>
      </c>
      <c r="C407" s="1" t="str">
        <f>VLOOKUP(B407,GSC2Unicode!A:B,2)</f>
        <v>131AD</v>
      </c>
    </row>
    <row r="408" spans="1:3" x14ac:dyDescent="0.2">
      <c r="A408" s="1" t="s">
        <v>1875</v>
      </c>
      <c r="B408" s="1" t="s">
        <v>963</v>
      </c>
      <c r="C408" s="1" t="str">
        <f>VLOOKUP(B408,GSC2Unicode!A:B,2)</f>
        <v>1328E</v>
      </c>
    </row>
    <row r="409" spans="1:3" x14ac:dyDescent="0.2">
      <c r="A409" s="1" t="s">
        <v>1792</v>
      </c>
      <c r="B409" s="1" t="s">
        <v>643</v>
      </c>
      <c r="C409" s="1" t="str">
        <f>VLOOKUP(B409,GSC2Unicode!A:B,2)</f>
        <v>13188</v>
      </c>
    </row>
    <row r="410" spans="1:3" x14ac:dyDescent="0.2">
      <c r="A410" s="1" t="s">
        <v>76</v>
      </c>
      <c r="B410" s="1" t="s">
        <v>73</v>
      </c>
      <c r="C410" s="1" t="str">
        <f>VLOOKUP(B410,GSC2Unicode!A:B,2)</f>
        <v>13020</v>
      </c>
    </row>
    <row r="411" spans="1:3" x14ac:dyDescent="0.2">
      <c r="A411" s="1" t="s">
        <v>817</v>
      </c>
      <c r="B411" s="1" t="s">
        <v>334</v>
      </c>
      <c r="C411" s="1" t="str">
        <f>VLOOKUP(B411,GSC2Unicode!A:B,2)</f>
        <v>1307A</v>
      </c>
    </row>
    <row r="412" spans="1:3" x14ac:dyDescent="0.2">
      <c r="A412" s="1" t="s">
        <v>335</v>
      </c>
      <c r="B412" s="1" t="s">
        <v>334</v>
      </c>
      <c r="C412" s="1" t="str">
        <f>VLOOKUP(B412,GSC2Unicode!A:B,2)</f>
        <v>1307A</v>
      </c>
    </row>
    <row r="413" spans="1:3" x14ac:dyDescent="0.2">
      <c r="A413" s="1" t="s">
        <v>817</v>
      </c>
      <c r="B413" s="1" t="s">
        <v>479</v>
      </c>
      <c r="C413" s="1" t="str">
        <f>VLOOKUP(B413,GSC2Unicode!A:B,2)</f>
        <v>13126</v>
      </c>
    </row>
    <row r="414" spans="1:3" x14ac:dyDescent="0.2">
      <c r="A414" s="1" t="s">
        <v>817</v>
      </c>
      <c r="B414" s="1" t="s">
        <v>480</v>
      </c>
      <c r="C414" s="1" t="str">
        <f>VLOOKUP(B414,GSC2Unicode!A:B,2)</f>
        <v>13127</v>
      </c>
    </row>
    <row r="415" spans="1:3" x14ac:dyDescent="0.2">
      <c r="A415" s="1" t="s">
        <v>817</v>
      </c>
      <c r="B415" s="1" t="s">
        <v>816</v>
      </c>
      <c r="C415" s="1" t="str">
        <f>VLOOKUP(B415,GSC2Unicode!A:B,2)</f>
        <v>1320F</v>
      </c>
    </row>
    <row r="416" spans="1:3" x14ac:dyDescent="0.2">
      <c r="A416" s="1" t="s">
        <v>817</v>
      </c>
      <c r="B416" s="1" t="s">
        <v>967</v>
      </c>
      <c r="C416" s="1" t="str">
        <f>VLOOKUP(B416,GSC2Unicode!A:B,2)</f>
        <v>13291</v>
      </c>
    </row>
    <row r="417" spans="1:3" x14ac:dyDescent="0.2">
      <c r="A417" s="1" t="s">
        <v>817</v>
      </c>
      <c r="B417" s="1" t="s">
        <v>1037</v>
      </c>
      <c r="C417" s="1" t="str">
        <f>VLOOKUP(B417,GSC2Unicode!A:B,2)</f>
        <v>132AF</v>
      </c>
    </row>
    <row r="418" spans="1:3" x14ac:dyDescent="0.2">
      <c r="A418" s="1" t="s">
        <v>51</v>
      </c>
      <c r="B418" s="1" t="s">
        <v>50</v>
      </c>
      <c r="C418" s="1" t="str">
        <f>VLOOKUP(B418,GSC2Unicode!A:B,2)</f>
        <v>13017</v>
      </c>
    </row>
    <row r="419" spans="1:3" x14ac:dyDescent="0.2">
      <c r="A419" s="1" t="s">
        <v>51</v>
      </c>
      <c r="B419" s="1" t="s">
        <v>81</v>
      </c>
      <c r="C419" s="1" t="str">
        <f>VLOOKUP(B419,GSC2Unicode!A:B,2)</f>
        <v>13022</v>
      </c>
    </row>
    <row r="420" spans="1:3" x14ac:dyDescent="0.2">
      <c r="A420" s="1" t="s">
        <v>474</v>
      </c>
      <c r="B420" s="1" t="s">
        <v>371</v>
      </c>
      <c r="C420" s="1" t="str">
        <f>VLOOKUP(B420,GSC2Unicode!A:B,2)</f>
        <v>130FD</v>
      </c>
    </row>
    <row r="421" spans="1:3" x14ac:dyDescent="0.2">
      <c r="A421" s="1" t="s">
        <v>474</v>
      </c>
      <c r="B421" s="1" t="s">
        <v>372</v>
      </c>
      <c r="C421" s="1" t="str">
        <f>VLOOKUP(B421,GSC2Unicode!A:B,2)</f>
        <v>130FD</v>
      </c>
    </row>
    <row r="422" spans="1:3" x14ac:dyDescent="0.2">
      <c r="A422" s="1" t="s">
        <v>474</v>
      </c>
      <c r="B422" s="1" t="s">
        <v>473</v>
      </c>
      <c r="C422" s="1" t="str">
        <f>VLOOKUP(B422,GSC2Unicode!A:B,2)</f>
        <v>13123</v>
      </c>
    </row>
    <row r="423" spans="1:3" x14ac:dyDescent="0.2">
      <c r="A423" s="1" t="s">
        <v>1461</v>
      </c>
      <c r="B423" s="1" t="s">
        <v>1460</v>
      </c>
      <c r="C423" s="1" t="str">
        <f>VLOOKUP(B423,GSC2Unicode!A:B,2)</f>
        <v>133E1</v>
      </c>
    </row>
    <row r="424" spans="1:3" x14ac:dyDescent="0.2">
      <c r="A424" s="1" t="s">
        <v>1705</v>
      </c>
      <c r="B424" s="1" t="s">
        <v>438</v>
      </c>
      <c r="C424" s="1" t="str">
        <f>VLOOKUP(B424,GSC2Unicode!A:B,2)</f>
        <v>130FE</v>
      </c>
    </row>
    <row r="425" spans="1:3" x14ac:dyDescent="0.2">
      <c r="A425" s="1" t="s">
        <v>1675</v>
      </c>
      <c r="B425" s="1" t="s">
        <v>368</v>
      </c>
      <c r="C425" s="1" t="str">
        <f>VLOOKUP(B425,GSC2Unicode!A:B,2)</f>
        <v>130FD</v>
      </c>
    </row>
    <row r="426" spans="1:3" x14ac:dyDescent="0.2">
      <c r="A426" s="1" t="s">
        <v>838</v>
      </c>
      <c r="B426" s="1" t="s">
        <v>495</v>
      </c>
      <c r="C426" s="1" t="str">
        <f>VLOOKUP(B426,GSC2Unicode!A:B,2)</f>
        <v>13130</v>
      </c>
    </row>
    <row r="427" spans="1:3" x14ac:dyDescent="0.2">
      <c r="A427" s="1" t="s">
        <v>838</v>
      </c>
      <c r="B427" s="1" t="s">
        <v>836</v>
      </c>
      <c r="C427" s="1" t="str">
        <f>VLOOKUP(B427,GSC2Unicode!A:B,2)</f>
        <v>1321E</v>
      </c>
    </row>
    <row r="428" spans="1:3" x14ac:dyDescent="0.2">
      <c r="A428" s="1" t="s">
        <v>1842</v>
      </c>
      <c r="B428" s="1" t="s">
        <v>798</v>
      </c>
      <c r="C428" s="1" t="str">
        <f>VLOOKUP(B428,GSC2Unicode!A:B,2)</f>
        <v>13204</v>
      </c>
    </row>
    <row r="429" spans="1:3" x14ac:dyDescent="0.2">
      <c r="A429" s="1" t="s">
        <v>1842</v>
      </c>
      <c r="B429" s="1" t="s">
        <v>800</v>
      </c>
      <c r="C429" s="1" t="str">
        <f>VLOOKUP(B429,GSC2Unicode!A:B,2)</f>
        <v>13205</v>
      </c>
    </row>
    <row r="430" spans="1:3" x14ac:dyDescent="0.2">
      <c r="A430" s="1" t="s">
        <v>1842</v>
      </c>
      <c r="B430" s="1" t="s">
        <v>801</v>
      </c>
      <c r="C430" s="1" t="str">
        <f>VLOOKUP(B430,GSC2Unicode!A:B,2)</f>
        <v>13206</v>
      </c>
    </row>
    <row r="431" spans="1:3" x14ac:dyDescent="0.2">
      <c r="A431" s="1" t="s">
        <v>447</v>
      </c>
      <c r="B431" s="1" t="s">
        <v>444</v>
      </c>
      <c r="C431" s="1" t="str">
        <f>VLOOKUP(B431,GSC2Unicode!A:B,2)</f>
        <v>13114</v>
      </c>
    </row>
    <row r="432" spans="1:3" x14ac:dyDescent="0.2">
      <c r="A432" s="1" t="s">
        <v>1385</v>
      </c>
      <c r="B432" s="1" t="s">
        <v>1384</v>
      </c>
      <c r="C432" s="1" t="str">
        <f>VLOOKUP(B432,GSC2Unicode!A:B,2)</f>
        <v>133A9</v>
      </c>
    </row>
    <row r="433" spans="1:3" x14ac:dyDescent="0.2">
      <c r="A433" s="1" t="s">
        <v>768</v>
      </c>
      <c r="B433" s="1" t="s">
        <v>298</v>
      </c>
      <c r="C433" s="1" t="str">
        <f>VLOOKUP(B433,GSC2Unicode!A:B,2)</f>
        <v>13079</v>
      </c>
    </row>
    <row r="434" spans="1:3" x14ac:dyDescent="0.2">
      <c r="A434" s="1" t="s">
        <v>768</v>
      </c>
      <c r="B434" s="1" t="s">
        <v>495</v>
      </c>
      <c r="C434" s="1" t="str">
        <f>VLOOKUP(B434,GSC2Unicode!A:B,2)</f>
        <v>13130</v>
      </c>
    </row>
    <row r="435" spans="1:3" x14ac:dyDescent="0.2">
      <c r="A435" s="1" t="s">
        <v>768</v>
      </c>
      <c r="B435" s="1" t="s">
        <v>766</v>
      </c>
      <c r="C435" s="1" t="str">
        <f>VLOOKUP(B435,GSC2Unicode!A:B,2)</f>
        <v>1321C</v>
      </c>
    </row>
    <row r="436" spans="1:3" x14ac:dyDescent="0.2">
      <c r="A436" s="1" t="s">
        <v>768</v>
      </c>
      <c r="B436" s="1" t="s">
        <v>836</v>
      </c>
      <c r="C436" s="1" t="str">
        <f>VLOOKUP(B436,GSC2Unicode!A:B,2)</f>
        <v>1321E</v>
      </c>
    </row>
    <row r="437" spans="1:3" x14ac:dyDescent="0.2">
      <c r="A437" s="1" t="s">
        <v>1199</v>
      </c>
      <c r="B437" s="1" t="s">
        <v>360</v>
      </c>
      <c r="C437" s="1" t="str">
        <f>VLOOKUP(B437,GSC2Unicode!A:B,2)</f>
        <v>130D2</v>
      </c>
    </row>
    <row r="438" spans="1:3" x14ac:dyDescent="0.2">
      <c r="A438" s="1" t="s">
        <v>1199</v>
      </c>
      <c r="B438" s="1" t="s">
        <v>414</v>
      </c>
      <c r="C438" s="1" t="str">
        <f>VLOOKUP(B438,GSC2Unicode!A:B,2)</f>
        <v>130FE</v>
      </c>
    </row>
    <row r="439" spans="1:3" x14ac:dyDescent="0.2">
      <c r="A439" s="1" t="s">
        <v>1199</v>
      </c>
      <c r="B439" s="1" t="s">
        <v>1198</v>
      </c>
      <c r="C439" s="1" t="str">
        <f>VLOOKUP(B439,GSC2Unicode!A:B,2)</f>
        <v>13324</v>
      </c>
    </row>
    <row r="440" spans="1:3" x14ac:dyDescent="0.2">
      <c r="A440" s="1" t="s">
        <v>718</v>
      </c>
      <c r="B440" s="1" t="s">
        <v>717</v>
      </c>
      <c r="C440" s="1" t="str">
        <f>VLOOKUP(B440,GSC2Unicode!A:B,2)</f>
        <v>131CD</v>
      </c>
    </row>
    <row r="441" spans="1:3" x14ac:dyDescent="0.2">
      <c r="A441" s="1" t="s">
        <v>52</v>
      </c>
      <c r="B441" s="1" t="s">
        <v>50</v>
      </c>
      <c r="C441" s="1" t="str">
        <f>VLOOKUP(B441,GSC2Unicode!A:B,2)</f>
        <v>13017</v>
      </c>
    </row>
    <row r="442" spans="1:3" x14ac:dyDescent="0.2">
      <c r="A442" s="1" t="s">
        <v>1533</v>
      </c>
      <c r="B442" s="1" t="s">
        <v>673</v>
      </c>
      <c r="C442" s="1" t="str">
        <f>VLOOKUP(B442,GSC2Unicode!A:B,2)</f>
        <v>131AD</v>
      </c>
    </row>
    <row r="443" spans="1:3" x14ac:dyDescent="0.2">
      <c r="A443" s="1" t="s">
        <v>1533</v>
      </c>
      <c r="B443" s="1" t="s">
        <v>1531</v>
      </c>
      <c r="C443" s="1" t="str">
        <f>VLOOKUP(B443,GSC2Unicode!A:B,2)</f>
        <v>1304F</v>
      </c>
    </row>
    <row r="444" spans="1:3" x14ac:dyDescent="0.2">
      <c r="A444" s="1" t="s">
        <v>1533</v>
      </c>
      <c r="B444" s="1" t="s">
        <v>1534</v>
      </c>
      <c r="C444" s="1" t="str">
        <f>VLOOKUP(B444,GSC2Unicode!A:B,2)</f>
        <v>1304F</v>
      </c>
    </row>
    <row r="445" spans="1:3" x14ac:dyDescent="0.2">
      <c r="A445" s="1" t="s">
        <v>1533</v>
      </c>
      <c r="B445" s="1" t="s">
        <v>1535</v>
      </c>
      <c r="C445" s="1" t="str">
        <f>VLOOKUP(B445,GSC2Unicode!A:B,2)</f>
        <v>1304F</v>
      </c>
    </row>
    <row r="446" spans="1:3" x14ac:dyDescent="0.2">
      <c r="A446" s="1" t="s">
        <v>1803</v>
      </c>
      <c r="B446" s="1" t="s">
        <v>673</v>
      </c>
      <c r="C446" s="1" t="str">
        <f>VLOOKUP(B446,GSC2Unicode!A:B,2)</f>
        <v>131AD</v>
      </c>
    </row>
    <row r="447" spans="1:3" x14ac:dyDescent="0.2">
      <c r="A447" s="1" t="s">
        <v>485</v>
      </c>
      <c r="B447" s="1" t="s">
        <v>484</v>
      </c>
      <c r="C447" s="1" t="str">
        <f>VLOOKUP(B447,GSC2Unicode!A:B,2)</f>
        <v>1312A</v>
      </c>
    </row>
    <row r="448" spans="1:3" x14ac:dyDescent="0.2">
      <c r="A448" s="1" t="s">
        <v>1489</v>
      </c>
      <c r="B448" s="1" t="s">
        <v>279</v>
      </c>
      <c r="C448" s="1" t="str">
        <f>VLOOKUP(B448,GSC2Unicode!A:B,2)</f>
        <v>13078</v>
      </c>
    </row>
    <row r="449" spans="1:3" x14ac:dyDescent="0.2">
      <c r="A449" s="1" t="s">
        <v>1489</v>
      </c>
      <c r="B449" s="1" t="s">
        <v>1488</v>
      </c>
      <c r="C449" s="1" t="str">
        <f>VLOOKUP(B449,GSC2Unicode!A:B,2)</f>
        <v>133E4</v>
      </c>
    </row>
    <row r="450" spans="1:3" x14ac:dyDescent="0.2">
      <c r="A450" s="1" t="s">
        <v>6</v>
      </c>
      <c r="B450" s="1" t="s">
        <v>5</v>
      </c>
      <c r="C450" s="1" t="str">
        <f>VLOOKUP(B450,GSC2Unicode!A:B,2)</f>
        <v>1302C</v>
      </c>
    </row>
    <row r="451" spans="1:3" x14ac:dyDescent="0.2">
      <c r="A451" s="1" t="s">
        <v>6</v>
      </c>
      <c r="B451" s="1" t="s">
        <v>7</v>
      </c>
      <c r="C451" s="1" t="str">
        <f>VLOOKUP(B451,GSC2Unicode!A:B,2)</f>
        <v>1303A</v>
      </c>
    </row>
    <row r="452" spans="1:3" x14ac:dyDescent="0.2">
      <c r="A452" s="1" t="s">
        <v>6</v>
      </c>
      <c r="B452" s="1" t="s">
        <v>186</v>
      </c>
      <c r="C452" s="1" t="str">
        <f>VLOOKUP(B452,GSC2Unicode!A:B,2)</f>
        <v>1305A</v>
      </c>
    </row>
    <row r="453" spans="1:3" x14ac:dyDescent="0.2">
      <c r="A453" s="1" t="s">
        <v>1660</v>
      </c>
      <c r="B453" s="1" t="s">
        <v>1571</v>
      </c>
      <c r="C453" s="1" t="str">
        <f>VLOOKUP(B453,GSC2Unicode!A:B,2)</f>
        <v>1305A</v>
      </c>
    </row>
    <row r="454" spans="1:3" x14ac:dyDescent="0.2">
      <c r="A454" s="1" t="s">
        <v>1040</v>
      </c>
      <c r="B454" s="1" t="s">
        <v>1038</v>
      </c>
      <c r="C454" s="1" t="str">
        <f>VLOOKUP(B454,GSC2Unicode!A:B,2)</f>
        <v>132BF</v>
      </c>
    </row>
    <row r="455" spans="1:3" x14ac:dyDescent="0.2">
      <c r="A455" s="1" t="s">
        <v>1040</v>
      </c>
      <c r="B455" s="1" t="s">
        <v>1039</v>
      </c>
      <c r="C455" s="1" t="str">
        <f>VLOOKUP(B455,GSC2Unicode!A:B,2)</f>
        <v>132C0</v>
      </c>
    </row>
    <row r="456" spans="1:3" x14ac:dyDescent="0.2">
      <c r="A456" s="1" t="s">
        <v>1772</v>
      </c>
      <c r="B456" s="1" t="s">
        <v>1627</v>
      </c>
      <c r="C456" s="1" t="str">
        <f>VLOOKUP(B456,GSC2Unicode!A:B,2)</f>
        <v>1314F</v>
      </c>
    </row>
    <row r="457" spans="1:3" x14ac:dyDescent="0.2">
      <c r="A457" s="1" t="s">
        <v>1879</v>
      </c>
      <c r="B457" s="1" t="s">
        <v>982</v>
      </c>
      <c r="C457" s="1" t="str">
        <f>VLOOKUP(B457,GSC2Unicode!A:B,2)</f>
        <v>1329B</v>
      </c>
    </row>
    <row r="458" spans="1:3" x14ac:dyDescent="0.2">
      <c r="A458" s="1" t="s">
        <v>1710</v>
      </c>
      <c r="B458" s="1" t="s">
        <v>442</v>
      </c>
      <c r="C458" s="1" t="str">
        <f>VLOOKUP(B458,GSC2Unicode!A:B,2)</f>
        <v>13113</v>
      </c>
    </row>
    <row r="459" spans="1:3" x14ac:dyDescent="0.2">
      <c r="A459" s="1" t="s">
        <v>648</v>
      </c>
      <c r="B459" s="1" t="s">
        <v>72</v>
      </c>
      <c r="C459" s="1" t="str">
        <f>VLOOKUP(B459,GSC2Unicode!A:B,2)</f>
        <v>1301F</v>
      </c>
    </row>
    <row r="460" spans="1:3" x14ac:dyDescent="0.2">
      <c r="A460" s="1" t="s">
        <v>648</v>
      </c>
      <c r="B460" s="1" t="s">
        <v>647</v>
      </c>
      <c r="C460" s="1" t="str">
        <f>VLOOKUP(B460,GSC2Unicode!A:B,2)</f>
        <v>1319B</v>
      </c>
    </row>
    <row r="461" spans="1:3" x14ac:dyDescent="0.2">
      <c r="A461" s="1" t="s">
        <v>648</v>
      </c>
      <c r="B461" s="1" t="s">
        <v>1433</v>
      </c>
      <c r="C461" s="1" t="str">
        <f>VLOOKUP(B461,GSC2Unicode!A:B,2)</f>
        <v>133CE</v>
      </c>
    </row>
    <row r="462" spans="1:3" x14ac:dyDescent="0.2">
      <c r="A462" s="1" t="s">
        <v>954</v>
      </c>
      <c r="B462" s="1" t="s">
        <v>953</v>
      </c>
      <c r="C462" s="1" t="str">
        <f>VLOOKUP(B462,GSC2Unicode!A:B,2)</f>
        <v>13285</v>
      </c>
    </row>
    <row r="463" spans="1:3" x14ac:dyDescent="0.2">
      <c r="A463" s="1" t="s">
        <v>1434</v>
      </c>
      <c r="B463" s="1" t="s">
        <v>1433</v>
      </c>
      <c r="C463" s="1" t="str">
        <f>VLOOKUP(B463,GSC2Unicode!A:B,2)</f>
        <v>133CE</v>
      </c>
    </row>
    <row r="464" spans="1:3" x14ac:dyDescent="0.2">
      <c r="A464" s="1" t="s">
        <v>1654</v>
      </c>
      <c r="B464" s="1" t="s">
        <v>1568</v>
      </c>
      <c r="C464" s="1" t="str">
        <f>VLOOKUP(B464,GSC2Unicode!A:B,2)</f>
        <v>13028</v>
      </c>
    </row>
    <row r="465" spans="1:3" x14ac:dyDescent="0.2">
      <c r="A465" s="1" t="s">
        <v>49</v>
      </c>
      <c r="B465" s="1" t="s">
        <v>48</v>
      </c>
      <c r="C465" s="1" t="str">
        <f>VLOOKUP(B465,GSC2Unicode!A:B,2)</f>
        <v>13016</v>
      </c>
    </row>
    <row r="466" spans="1:3" x14ac:dyDescent="0.2">
      <c r="A466" s="1" t="s">
        <v>175</v>
      </c>
      <c r="B466" s="1" t="s">
        <v>174</v>
      </c>
      <c r="C466" s="1" t="str">
        <f>VLOOKUP(B466,GSC2Unicode!A:B,2)</f>
        <v>13075</v>
      </c>
    </row>
    <row r="467" spans="1:3" x14ac:dyDescent="0.2">
      <c r="A467" s="1" t="s">
        <v>175</v>
      </c>
      <c r="B467" s="1" t="s">
        <v>380</v>
      </c>
      <c r="C467" s="1" t="str">
        <f>VLOOKUP(B467,GSC2Unicode!A:B,2)</f>
        <v>130E2</v>
      </c>
    </row>
    <row r="468" spans="1:3" x14ac:dyDescent="0.2">
      <c r="A468" s="1" t="s">
        <v>175</v>
      </c>
      <c r="B468" s="1" t="s">
        <v>381</v>
      </c>
      <c r="C468" s="1" t="str">
        <f>VLOOKUP(B468,GSC2Unicode!A:B,2)</f>
        <v>130E3</v>
      </c>
    </row>
    <row r="469" spans="1:3" x14ac:dyDescent="0.2">
      <c r="A469" s="1" t="s">
        <v>1874</v>
      </c>
      <c r="B469" s="1" t="s">
        <v>961</v>
      </c>
      <c r="C469" s="1" t="str">
        <f>VLOOKUP(B469,GSC2Unicode!A:B,2)</f>
        <v>1328C</v>
      </c>
    </row>
    <row r="470" spans="1:3" x14ac:dyDescent="0.2">
      <c r="A470" s="1" t="s">
        <v>1700</v>
      </c>
      <c r="B470" s="1" t="s">
        <v>430</v>
      </c>
      <c r="C470" s="1" t="str">
        <f>VLOOKUP(B470,GSC2Unicode!A:B,2)</f>
        <v>130FE</v>
      </c>
    </row>
    <row r="471" spans="1:3" x14ac:dyDescent="0.2">
      <c r="A471" s="1" t="s">
        <v>1876</v>
      </c>
      <c r="B471" s="1" t="s">
        <v>968</v>
      </c>
      <c r="C471" s="1" t="str">
        <f>VLOOKUP(B471,GSC2Unicode!A:B,2)</f>
        <v>13292</v>
      </c>
    </row>
    <row r="472" spans="1:3" x14ac:dyDescent="0.2">
      <c r="A472" s="1" t="s">
        <v>1876</v>
      </c>
      <c r="B472" s="1" t="s">
        <v>970</v>
      </c>
      <c r="C472" s="1" t="str">
        <f>VLOOKUP(B472,GSC2Unicode!A:B,2)</f>
        <v>13293</v>
      </c>
    </row>
    <row r="473" spans="1:3" x14ac:dyDescent="0.2">
      <c r="A473" s="1" t="s">
        <v>969</v>
      </c>
      <c r="B473" s="1" t="s">
        <v>968</v>
      </c>
      <c r="C473" s="1" t="str">
        <f>VLOOKUP(B473,GSC2Unicode!A:B,2)</f>
        <v>13292</v>
      </c>
    </row>
    <row r="474" spans="1:3" x14ac:dyDescent="0.2">
      <c r="A474" s="1" t="s">
        <v>969</v>
      </c>
      <c r="B474" s="1" t="s">
        <v>970</v>
      </c>
      <c r="C474" s="1" t="str">
        <f>VLOOKUP(B474,GSC2Unicode!A:B,2)</f>
        <v>13293</v>
      </c>
    </row>
    <row r="475" spans="1:3" x14ac:dyDescent="0.2">
      <c r="A475" s="1" t="s">
        <v>212</v>
      </c>
      <c r="B475" s="1" t="s">
        <v>211</v>
      </c>
      <c r="C475" s="1" t="str">
        <f>VLOOKUP(B475,GSC2Unicode!A:B,2)</f>
        <v>13079</v>
      </c>
    </row>
    <row r="476" spans="1:3" x14ac:dyDescent="0.2">
      <c r="A476" s="1" t="s">
        <v>212</v>
      </c>
      <c r="B476" s="1" t="s">
        <v>229</v>
      </c>
      <c r="C476" s="1" t="str">
        <f>VLOOKUP(B476,GSC2Unicode!A:B,2)</f>
        <v>13076</v>
      </c>
    </row>
    <row r="477" spans="1:3" x14ac:dyDescent="0.2">
      <c r="A477" s="1" t="s">
        <v>1826</v>
      </c>
      <c r="B477" s="1" t="s">
        <v>760</v>
      </c>
      <c r="C477" s="1" t="str">
        <f>VLOOKUP(B477,GSC2Unicode!A:B,2)</f>
        <v>131ED</v>
      </c>
    </row>
    <row r="478" spans="1:3" x14ac:dyDescent="0.2">
      <c r="A478" s="1" t="s">
        <v>1826</v>
      </c>
      <c r="B478" s="1" t="s">
        <v>1426</v>
      </c>
      <c r="C478" s="1" t="str">
        <f>VLOOKUP(B478,GSC2Unicode!A:B,2)</f>
        <v>133C9</v>
      </c>
    </row>
    <row r="479" spans="1:3" x14ac:dyDescent="0.2">
      <c r="A479" s="1" t="s">
        <v>213</v>
      </c>
      <c r="B479" s="1" t="s">
        <v>211</v>
      </c>
      <c r="C479" s="1" t="str">
        <f>VLOOKUP(B479,GSC2Unicode!A:B,2)</f>
        <v>13079</v>
      </c>
    </row>
    <row r="480" spans="1:3" x14ac:dyDescent="0.2">
      <c r="A480" s="1" t="s">
        <v>1975</v>
      </c>
      <c r="B480" s="1" t="s">
        <v>1425</v>
      </c>
      <c r="C480" s="1" t="str">
        <f>VLOOKUP(B480,GSC2Unicode!A:B,2)</f>
        <v>133C8</v>
      </c>
    </row>
    <row r="481" spans="1:3" x14ac:dyDescent="0.2">
      <c r="A481" s="1" t="s">
        <v>1976</v>
      </c>
      <c r="B481" s="1" t="s">
        <v>1425</v>
      </c>
      <c r="C481" s="1" t="str">
        <f>VLOOKUP(B481,GSC2Unicode!A:B,2)</f>
        <v>133C8</v>
      </c>
    </row>
    <row r="482" spans="1:3" x14ac:dyDescent="0.2">
      <c r="A482" s="1" t="s">
        <v>116</v>
      </c>
      <c r="B482" s="1" t="s">
        <v>115</v>
      </c>
      <c r="C482" s="1" t="str">
        <f>VLOOKUP(B482,GSC2Unicode!A:B,2)</f>
        <v>13038</v>
      </c>
    </row>
    <row r="483" spans="1:3" x14ac:dyDescent="0.2">
      <c r="A483" s="1" t="s">
        <v>116</v>
      </c>
      <c r="B483" s="1" t="s">
        <v>118</v>
      </c>
      <c r="C483" s="1" t="str">
        <f>VLOOKUP(B483,GSC2Unicode!A:B,2)</f>
        <v>13039</v>
      </c>
    </row>
    <row r="484" spans="1:3" x14ac:dyDescent="0.2">
      <c r="A484" s="1" t="s">
        <v>1807</v>
      </c>
      <c r="B484" s="1" t="s">
        <v>677</v>
      </c>
      <c r="C484" s="1" t="str">
        <f>VLOOKUP(B484,GSC2Unicode!A:B,2)</f>
        <v>131CE</v>
      </c>
    </row>
    <row r="485" spans="1:3" x14ac:dyDescent="0.2">
      <c r="A485" s="1" t="s">
        <v>1807</v>
      </c>
      <c r="B485" s="1" t="s">
        <v>755</v>
      </c>
      <c r="C485" s="1" t="str">
        <f>VLOOKUP(B485,GSC2Unicode!A:B,2)</f>
        <v>131E9</v>
      </c>
    </row>
    <row r="486" spans="1:3" x14ac:dyDescent="0.2">
      <c r="A486" s="1" t="s">
        <v>1807</v>
      </c>
      <c r="B486" s="1" t="s">
        <v>951</v>
      </c>
      <c r="C486" s="1" t="str">
        <f>VLOOKUP(B486,GSC2Unicode!A:B,2)</f>
        <v>13284</v>
      </c>
    </row>
    <row r="487" spans="1:3" x14ac:dyDescent="0.2">
      <c r="A487" s="1" t="s">
        <v>1663</v>
      </c>
      <c r="B487" s="1" t="s">
        <v>1583</v>
      </c>
      <c r="C487" s="1" t="str">
        <f>VLOOKUP(B487,GSC2Unicode!A:B,2)</f>
        <v>1305A</v>
      </c>
    </row>
    <row r="488" spans="1:3" x14ac:dyDescent="0.2">
      <c r="A488" s="1" t="s">
        <v>493</v>
      </c>
      <c r="B488" s="1" t="s">
        <v>492</v>
      </c>
      <c r="C488" s="1" t="str">
        <f>VLOOKUP(B488,GSC2Unicode!A:B,2)</f>
        <v>1312F</v>
      </c>
    </row>
    <row r="489" spans="1:3" x14ac:dyDescent="0.2">
      <c r="A489" s="1" t="s">
        <v>1233</v>
      </c>
      <c r="B489" s="1" t="s">
        <v>622</v>
      </c>
      <c r="C489" s="1" t="str">
        <f>VLOOKUP(B489,GSC2Unicode!A:B,2)</f>
        <v>1318A</v>
      </c>
    </row>
    <row r="490" spans="1:3" x14ac:dyDescent="0.2">
      <c r="A490" s="1" t="s">
        <v>1233</v>
      </c>
      <c r="B490" s="1" t="s">
        <v>634</v>
      </c>
      <c r="C490" s="1" t="str">
        <f>VLOOKUP(B490,GSC2Unicode!A:B,2)</f>
        <v>1319A</v>
      </c>
    </row>
    <row r="491" spans="1:3" x14ac:dyDescent="0.2">
      <c r="A491" s="1" t="s">
        <v>1233</v>
      </c>
      <c r="B491" s="1" t="s">
        <v>744</v>
      </c>
      <c r="C491" s="1" t="str">
        <f>VLOOKUP(B491,GSC2Unicode!A:B,2)</f>
        <v>131E0</v>
      </c>
    </row>
    <row r="492" spans="1:3" x14ac:dyDescent="0.2">
      <c r="A492" s="1" t="s">
        <v>1233</v>
      </c>
      <c r="B492" s="1" t="s">
        <v>1232</v>
      </c>
      <c r="C492" s="1" t="str">
        <f>VLOOKUP(B492,GSC2Unicode!A:B,2)</f>
        <v>13333</v>
      </c>
    </row>
    <row r="493" spans="1:3" x14ac:dyDescent="0.2">
      <c r="A493" s="1" t="s">
        <v>1958</v>
      </c>
      <c r="B493" s="1" t="s">
        <v>1328</v>
      </c>
      <c r="C493" s="1" t="str">
        <f>VLOOKUP(B493,GSC2Unicode!A:B,2)</f>
        <v>13381</v>
      </c>
    </row>
    <row r="494" spans="1:3" x14ac:dyDescent="0.2">
      <c r="A494" s="1" t="s">
        <v>1233</v>
      </c>
      <c r="B494" s="1" t="s">
        <v>1437</v>
      </c>
      <c r="C494" s="1" t="str">
        <f>VLOOKUP(B494,GSC2Unicode!A:B,2)</f>
        <v>133D0</v>
      </c>
    </row>
    <row r="495" spans="1:3" x14ac:dyDescent="0.2">
      <c r="A495" s="1" t="s">
        <v>1233</v>
      </c>
      <c r="B495" s="1" t="s">
        <v>1438</v>
      </c>
      <c r="C495" s="1" t="str">
        <f>VLOOKUP(B495,GSC2Unicode!A:B,2)</f>
        <v>133D1</v>
      </c>
    </row>
    <row r="496" spans="1:3" x14ac:dyDescent="0.2">
      <c r="A496" s="1" t="s">
        <v>1940</v>
      </c>
      <c r="B496" s="1" t="s">
        <v>1268</v>
      </c>
      <c r="C496" s="1" t="str">
        <f>VLOOKUP(B496,GSC2Unicode!A:B,2)</f>
        <v>13355</v>
      </c>
    </row>
    <row r="497" spans="1:3" x14ac:dyDescent="0.2">
      <c r="A497" s="1" t="s">
        <v>1329</v>
      </c>
      <c r="B497" s="1" t="s">
        <v>1328</v>
      </c>
      <c r="C497" s="1" t="str">
        <f>VLOOKUP(B497,GSC2Unicode!A:B,2)</f>
        <v>13381</v>
      </c>
    </row>
    <row r="498" spans="1:3" x14ac:dyDescent="0.2">
      <c r="A498" s="1" t="s">
        <v>1860</v>
      </c>
      <c r="B498" s="1" t="s">
        <v>922</v>
      </c>
      <c r="C498" s="1" t="str">
        <f>VLOOKUP(B498,GSC2Unicode!A:B,2)</f>
        <v>13250</v>
      </c>
    </row>
    <row r="499" spans="1:3" x14ac:dyDescent="0.2">
      <c r="A499" s="1" t="s">
        <v>1860</v>
      </c>
      <c r="B499" s="1" t="s">
        <v>924</v>
      </c>
      <c r="C499" s="1" t="str">
        <f>VLOOKUP(B499,GSC2Unicode!A:B,2)</f>
        <v>13252</v>
      </c>
    </row>
    <row r="500" spans="1:3" x14ac:dyDescent="0.2">
      <c r="A500" s="1" t="s">
        <v>64</v>
      </c>
      <c r="B500" s="1" t="s">
        <v>63</v>
      </c>
      <c r="C500" s="1" t="str">
        <f>VLOOKUP(B500,GSC2Unicode!A:B,2)</f>
        <v>1301B</v>
      </c>
    </row>
    <row r="501" spans="1:3" x14ac:dyDescent="0.2">
      <c r="A501" s="1" t="s">
        <v>794</v>
      </c>
      <c r="B501" s="1" t="s">
        <v>324</v>
      </c>
      <c r="C501" s="1" t="str">
        <f>VLOOKUP(B501,GSC2Unicode!A:B,2)</f>
        <v>1307A</v>
      </c>
    </row>
    <row r="502" spans="1:3" x14ac:dyDescent="0.2">
      <c r="A502" s="1" t="s">
        <v>794</v>
      </c>
      <c r="B502" s="1" t="s">
        <v>373</v>
      </c>
      <c r="C502" s="1" t="str">
        <f>VLOOKUP(B502,GSC2Unicode!A:B,2)</f>
        <v>130FD</v>
      </c>
    </row>
    <row r="503" spans="1:3" x14ac:dyDescent="0.2">
      <c r="A503" s="1" t="s">
        <v>794</v>
      </c>
      <c r="B503" s="1" t="s">
        <v>379</v>
      </c>
      <c r="C503" s="1" t="str">
        <f>VLOOKUP(B503,GSC2Unicode!A:B,2)</f>
        <v>130E1</v>
      </c>
    </row>
    <row r="504" spans="1:3" x14ac:dyDescent="0.2">
      <c r="A504" s="1" t="s">
        <v>794</v>
      </c>
      <c r="B504" s="1" t="s">
        <v>506</v>
      </c>
      <c r="C504" s="1" t="str">
        <f>VLOOKUP(B504,GSC2Unicode!A:B,2)</f>
        <v>13139</v>
      </c>
    </row>
    <row r="505" spans="1:3" x14ac:dyDescent="0.2">
      <c r="A505" s="1" t="s">
        <v>794</v>
      </c>
      <c r="B505" s="1" t="s">
        <v>793</v>
      </c>
      <c r="C505" s="1" t="str">
        <f>VLOOKUP(B505,GSC2Unicode!A:B,2)</f>
        <v>13200</v>
      </c>
    </row>
    <row r="506" spans="1:3" x14ac:dyDescent="0.2">
      <c r="A506" s="1" t="s">
        <v>494</v>
      </c>
      <c r="B506" s="1" t="s">
        <v>492</v>
      </c>
      <c r="C506" s="1" t="str">
        <f>VLOOKUP(B506,GSC2Unicode!A:B,2)</f>
        <v>1312F</v>
      </c>
    </row>
    <row r="507" spans="1:3" x14ac:dyDescent="0.2">
      <c r="A507" s="1" t="s">
        <v>1904</v>
      </c>
      <c r="B507" s="1" t="s">
        <v>1099</v>
      </c>
      <c r="C507" s="1" t="str">
        <f>VLOOKUP(B507,GSC2Unicode!A:B,2)</f>
        <v>132EA</v>
      </c>
    </row>
    <row r="508" spans="1:3" x14ac:dyDescent="0.2">
      <c r="A508" s="1" t="s">
        <v>1723</v>
      </c>
      <c r="B508" s="1" t="s">
        <v>506</v>
      </c>
      <c r="C508" s="1" t="str">
        <f>VLOOKUP(B508,GSC2Unicode!A:B,2)</f>
        <v>13139</v>
      </c>
    </row>
    <row r="509" spans="1:3" x14ac:dyDescent="0.2">
      <c r="A509" s="1" t="s">
        <v>1723</v>
      </c>
      <c r="B509" s="1" t="s">
        <v>508</v>
      </c>
      <c r="C509" s="1" t="str">
        <f>VLOOKUP(B509,GSC2Unicode!A:B,2)</f>
        <v>1313B</v>
      </c>
    </row>
    <row r="510" spans="1:3" x14ac:dyDescent="0.2">
      <c r="A510" s="1" t="s">
        <v>938</v>
      </c>
      <c r="B510" s="1" t="s">
        <v>937</v>
      </c>
      <c r="C510" s="1" t="str">
        <f>VLOOKUP(B510,GSC2Unicode!A:B,2)</f>
        <v>13252</v>
      </c>
    </row>
    <row r="511" spans="1:3" x14ac:dyDescent="0.2">
      <c r="A511" s="1" t="s">
        <v>1656</v>
      </c>
      <c r="B511" s="1" t="s">
        <v>152</v>
      </c>
      <c r="C511" s="1" t="str">
        <f>VLOOKUP(B511,GSC2Unicode!A:B,2)</f>
        <v>13051</v>
      </c>
    </row>
    <row r="512" spans="1:3" x14ac:dyDescent="0.2">
      <c r="A512" s="1" t="s">
        <v>756</v>
      </c>
      <c r="B512" s="1" t="s">
        <v>755</v>
      </c>
      <c r="C512" s="1" t="str">
        <f>VLOOKUP(B512,GSC2Unicode!A:B,2)</f>
        <v>131E9</v>
      </c>
    </row>
    <row r="513" spans="1:3" x14ac:dyDescent="0.2">
      <c r="A513" s="1" t="s">
        <v>756</v>
      </c>
      <c r="B513" s="1" t="s">
        <v>951</v>
      </c>
      <c r="C513" s="1" t="str">
        <f>VLOOKUP(B513,GSC2Unicode!A:B,2)</f>
        <v>13284</v>
      </c>
    </row>
    <row r="514" spans="1:3" x14ac:dyDescent="0.2">
      <c r="A514" s="1" t="s">
        <v>1373</v>
      </c>
      <c r="B514" s="1" t="s">
        <v>1646</v>
      </c>
      <c r="C514" s="1" t="str">
        <f>VLOOKUP(B514,GSC2Unicode!A:B,2)</f>
        <v>13306</v>
      </c>
    </row>
    <row r="515" spans="1:3" x14ac:dyDescent="0.2">
      <c r="A515" s="1" t="s">
        <v>1373</v>
      </c>
      <c r="B515" s="1" t="s">
        <v>1372</v>
      </c>
      <c r="C515" s="1" t="str">
        <f>VLOOKUP(B515,GSC2Unicode!A:B,2)</f>
        <v>133A1</v>
      </c>
    </row>
    <row r="516" spans="1:3" x14ac:dyDescent="0.2">
      <c r="A516" s="1" t="s">
        <v>1373</v>
      </c>
      <c r="B516" s="1" t="s">
        <v>1374</v>
      </c>
      <c r="C516" s="1" t="str">
        <f>VLOOKUP(B516,GSC2Unicode!A:B,2)</f>
        <v>133A2</v>
      </c>
    </row>
    <row r="517" spans="1:3" x14ac:dyDescent="0.2">
      <c r="A517" s="1" t="s">
        <v>262</v>
      </c>
      <c r="B517" s="1" t="s">
        <v>261</v>
      </c>
      <c r="C517" s="1" t="str">
        <f>VLOOKUP(B517,GSC2Unicode!A:B,2)</f>
        <v>13077</v>
      </c>
    </row>
    <row r="518" spans="1:3" x14ac:dyDescent="0.2">
      <c r="A518" s="1" t="s">
        <v>262</v>
      </c>
      <c r="B518" s="1" t="s">
        <v>263</v>
      </c>
      <c r="C518" s="1" t="str">
        <f>VLOOKUP(B518,GSC2Unicode!A:B,2)</f>
        <v>13077</v>
      </c>
    </row>
    <row r="519" spans="1:3" x14ac:dyDescent="0.2">
      <c r="A519" s="1" t="s">
        <v>262</v>
      </c>
      <c r="B519" s="1" t="s">
        <v>360</v>
      </c>
      <c r="C519" s="1" t="str">
        <f>VLOOKUP(B519,GSC2Unicode!A:B,2)</f>
        <v>130D2</v>
      </c>
    </row>
    <row r="520" spans="1:3" x14ac:dyDescent="0.2">
      <c r="A520" s="1" t="s">
        <v>262</v>
      </c>
      <c r="B520" s="1" t="s">
        <v>361</v>
      </c>
      <c r="C520" s="1" t="str">
        <f>VLOOKUP(B520,GSC2Unicode!A:B,2)</f>
        <v>130E8</v>
      </c>
    </row>
    <row r="521" spans="1:3" x14ac:dyDescent="0.2">
      <c r="A521" s="1" t="s">
        <v>262</v>
      </c>
      <c r="B521" s="1" t="s">
        <v>1615</v>
      </c>
      <c r="C521" s="1" t="str">
        <f>VLOOKUP(B521,GSC2Unicode!A:B,2)</f>
        <v>1317E</v>
      </c>
    </row>
    <row r="522" spans="1:3" x14ac:dyDescent="0.2">
      <c r="A522" s="1" t="s">
        <v>1023</v>
      </c>
      <c r="B522" s="1" t="s">
        <v>1022</v>
      </c>
      <c r="C522" s="1" t="str">
        <f>VLOOKUP(B522,GSC2Unicode!A:B,2)</f>
        <v>132D0</v>
      </c>
    </row>
    <row r="523" spans="1:3" x14ac:dyDescent="0.2">
      <c r="A523" s="1" t="s">
        <v>1023</v>
      </c>
      <c r="B523" s="1" t="s">
        <v>1025</v>
      </c>
      <c r="C523" s="1" t="str">
        <f>VLOOKUP(B523,GSC2Unicode!A:B,2)</f>
        <v>132D0</v>
      </c>
    </row>
    <row r="524" spans="1:3" x14ac:dyDescent="0.2">
      <c r="A524" s="1" t="s">
        <v>921</v>
      </c>
      <c r="B524" s="1" t="s">
        <v>920</v>
      </c>
      <c r="C524" s="1" t="str">
        <f>VLOOKUP(B524,GSC2Unicode!A:B,2)</f>
        <v>13250</v>
      </c>
    </row>
    <row r="525" spans="1:3" x14ac:dyDescent="0.2">
      <c r="A525" s="1" t="s">
        <v>21</v>
      </c>
      <c r="B525" s="1" t="s">
        <v>16</v>
      </c>
      <c r="C525" s="1" t="str">
        <f>VLOOKUP(B525,GSC2Unicode!A:B,2)</f>
        <v>1304F</v>
      </c>
    </row>
    <row r="526" spans="1:3" x14ac:dyDescent="0.2">
      <c r="A526" s="1" t="s">
        <v>451</v>
      </c>
      <c r="B526" s="1" t="s">
        <v>450</v>
      </c>
      <c r="C526" s="1" t="str">
        <f>VLOOKUP(B526,GSC2Unicode!A:B,2)</f>
        <v>13116</v>
      </c>
    </row>
    <row r="527" spans="1:3" x14ac:dyDescent="0.2">
      <c r="A527" s="1" t="s">
        <v>1914</v>
      </c>
      <c r="B527" s="1" t="s">
        <v>1113</v>
      </c>
      <c r="C527" s="1" t="str">
        <f>VLOOKUP(B527,GSC2Unicode!A:B,2)</f>
        <v>132F3</v>
      </c>
    </row>
    <row r="528" spans="1:3" x14ac:dyDescent="0.2">
      <c r="A528" s="1" t="s">
        <v>1831</v>
      </c>
      <c r="B528" s="1" t="s">
        <v>764</v>
      </c>
      <c r="C528" s="1" t="str">
        <f>VLOOKUP(B528,GSC2Unicode!A:B,2)</f>
        <v>13203</v>
      </c>
    </row>
    <row r="529" spans="1:3" x14ac:dyDescent="0.2">
      <c r="A529" s="1" t="s">
        <v>1831</v>
      </c>
      <c r="B529" s="1" t="s">
        <v>765</v>
      </c>
      <c r="C529" s="1" t="str">
        <f>VLOOKUP(B529,GSC2Unicode!A:B,2)</f>
        <v>1320E</v>
      </c>
    </row>
    <row r="530" spans="1:3" x14ac:dyDescent="0.2">
      <c r="A530" s="1" t="s">
        <v>630</v>
      </c>
      <c r="B530" s="1" t="s">
        <v>629</v>
      </c>
      <c r="C530" s="1" t="str">
        <f>VLOOKUP(B530,GSC2Unicode!A:B,2)</f>
        <v>1318E</v>
      </c>
    </row>
    <row r="531" spans="1:3" x14ac:dyDescent="0.2">
      <c r="A531" s="1" t="s">
        <v>1024</v>
      </c>
      <c r="B531" s="1" t="s">
        <v>1022</v>
      </c>
      <c r="C531" s="1" t="str">
        <f>VLOOKUP(B531,GSC2Unicode!A:B,2)</f>
        <v>132D0</v>
      </c>
    </row>
    <row r="532" spans="1:3" x14ac:dyDescent="0.2">
      <c r="A532" s="1" t="s">
        <v>1024</v>
      </c>
      <c r="B532" s="1" t="s">
        <v>1025</v>
      </c>
      <c r="C532" s="1" t="str">
        <f>VLOOKUP(B532,GSC2Unicode!A:B,2)</f>
        <v>132D0</v>
      </c>
    </row>
    <row r="533" spans="1:3" x14ac:dyDescent="0.2">
      <c r="A533" s="1" t="s">
        <v>38</v>
      </c>
      <c r="B533" s="1" t="s">
        <v>37</v>
      </c>
      <c r="C533" s="1" t="str">
        <f>VLOOKUP(B533,GSC2Unicode!A:B,2)</f>
        <v>13013</v>
      </c>
    </row>
    <row r="534" spans="1:3" x14ac:dyDescent="0.2">
      <c r="A534" s="1" t="s">
        <v>39</v>
      </c>
      <c r="B534" s="1" t="s">
        <v>37</v>
      </c>
      <c r="C534" s="1" t="str">
        <f>VLOOKUP(B534,GSC2Unicode!A:B,2)</f>
        <v>13013</v>
      </c>
    </row>
    <row r="535" spans="1:3" x14ac:dyDescent="0.2">
      <c r="A535" s="1" t="s">
        <v>40</v>
      </c>
      <c r="B535" s="1" t="s">
        <v>37</v>
      </c>
      <c r="C535" s="1" t="str">
        <f>VLOOKUP(B535,GSC2Unicode!A:B,2)</f>
        <v>13013</v>
      </c>
    </row>
    <row r="536" spans="1:3" x14ac:dyDescent="0.2">
      <c r="A536" s="1" t="s">
        <v>1690</v>
      </c>
      <c r="B536" s="1" t="s">
        <v>406</v>
      </c>
      <c r="C536" s="1" t="str">
        <f>VLOOKUP(B536,GSC2Unicode!A:B,2)</f>
        <v>130F7</v>
      </c>
    </row>
    <row r="537" spans="1:3" x14ac:dyDescent="0.2">
      <c r="A537" s="1" t="s">
        <v>394</v>
      </c>
      <c r="B537" s="1" t="s">
        <v>393</v>
      </c>
      <c r="C537" s="1" t="str">
        <f>VLOOKUP(B537,GSC2Unicode!A:B,2)</f>
        <v>130ED</v>
      </c>
    </row>
    <row r="538" spans="1:3" x14ac:dyDescent="0.2">
      <c r="A538" s="1" t="s">
        <v>539</v>
      </c>
      <c r="B538" s="1" t="s">
        <v>279</v>
      </c>
      <c r="C538" s="1" t="str">
        <f>VLOOKUP(B538,GSC2Unicode!A:B,2)</f>
        <v>13078</v>
      </c>
    </row>
    <row r="539" spans="1:3" x14ac:dyDescent="0.2">
      <c r="A539" s="1" t="s">
        <v>539</v>
      </c>
      <c r="B539" s="1" t="s">
        <v>280</v>
      </c>
      <c r="C539" s="1" t="str">
        <f>VLOOKUP(B539,GSC2Unicode!A:B,2)</f>
        <v>13078</v>
      </c>
    </row>
    <row r="540" spans="1:3" x14ac:dyDescent="0.2">
      <c r="A540" s="1" t="s">
        <v>539</v>
      </c>
      <c r="B540" s="1" t="s">
        <v>538</v>
      </c>
      <c r="C540" s="1" t="str">
        <f>VLOOKUP(B540,GSC2Unicode!A:B,2)</f>
        <v>13153</v>
      </c>
    </row>
    <row r="541" spans="1:3" x14ac:dyDescent="0.2">
      <c r="A541" s="1" t="s">
        <v>539</v>
      </c>
      <c r="B541" s="1" t="s">
        <v>542</v>
      </c>
      <c r="C541" s="1" t="str">
        <f>VLOOKUP(B541,GSC2Unicode!A:B,2)</f>
        <v>13155</v>
      </c>
    </row>
    <row r="542" spans="1:3" x14ac:dyDescent="0.2">
      <c r="A542" s="1" t="s">
        <v>539</v>
      </c>
      <c r="B542" s="1" t="s">
        <v>543</v>
      </c>
      <c r="C542" s="1" t="str">
        <f>VLOOKUP(B542,GSC2Unicode!A:B,2)</f>
        <v>13156</v>
      </c>
    </row>
    <row r="543" spans="1:3" x14ac:dyDescent="0.2">
      <c r="A543" s="1" t="s">
        <v>539</v>
      </c>
      <c r="B543" s="1" t="s">
        <v>544</v>
      </c>
      <c r="C543" s="1" t="str">
        <f>VLOOKUP(B543,GSC2Unicode!A:B,2)</f>
        <v>13157</v>
      </c>
    </row>
    <row r="544" spans="1:3" x14ac:dyDescent="0.2">
      <c r="A544" s="1" t="s">
        <v>539</v>
      </c>
      <c r="B544" s="1" t="s">
        <v>1619</v>
      </c>
      <c r="C544" s="1" t="str">
        <f>VLOOKUP(B544,GSC2Unicode!A:B,2)</f>
        <v>1317E</v>
      </c>
    </row>
    <row r="545" spans="1:3" x14ac:dyDescent="0.2">
      <c r="A545" s="1" t="s">
        <v>539</v>
      </c>
      <c r="B545" s="1" t="s">
        <v>1531</v>
      </c>
      <c r="C545" s="1" t="str">
        <f>VLOOKUP(B545,GSC2Unicode!A:B,2)</f>
        <v>1304F</v>
      </c>
    </row>
    <row r="546" spans="1:3" x14ac:dyDescent="0.2">
      <c r="A546" s="1" t="s">
        <v>539</v>
      </c>
      <c r="B546" s="1" t="s">
        <v>1534</v>
      </c>
      <c r="C546" s="1" t="str">
        <f>VLOOKUP(B546,GSC2Unicode!A:B,2)</f>
        <v>1304F</v>
      </c>
    </row>
    <row r="547" spans="1:3" x14ac:dyDescent="0.2">
      <c r="A547" s="1" t="s">
        <v>539</v>
      </c>
      <c r="B547" s="1" t="s">
        <v>1535</v>
      </c>
      <c r="C547" s="1" t="str">
        <f>VLOOKUP(B547,GSC2Unicode!A:B,2)</f>
        <v>1304F</v>
      </c>
    </row>
    <row r="548" spans="1:3" x14ac:dyDescent="0.2">
      <c r="A548" s="1" t="s">
        <v>539</v>
      </c>
      <c r="B548" s="1" t="s">
        <v>1651</v>
      </c>
      <c r="C548" s="1" t="str">
        <f>VLOOKUP(B548,GSC2Unicode!A:B,2)</f>
        <v>1304F</v>
      </c>
    </row>
    <row r="549" spans="1:3" x14ac:dyDescent="0.2">
      <c r="A549" s="1" t="s">
        <v>1739</v>
      </c>
      <c r="B549" s="1" t="s">
        <v>544</v>
      </c>
      <c r="C549" s="1" t="str">
        <f>VLOOKUP(B549,GSC2Unicode!A:B,2)</f>
        <v>13157</v>
      </c>
    </row>
    <row r="550" spans="1:3" x14ac:dyDescent="0.2">
      <c r="A550" s="1" t="s">
        <v>1770</v>
      </c>
      <c r="B550" s="1" t="s">
        <v>1622</v>
      </c>
      <c r="C550" s="1" t="str">
        <f>VLOOKUP(B550,GSC2Unicode!A:B,2)</f>
        <v>1317E</v>
      </c>
    </row>
    <row r="551" spans="1:3" x14ac:dyDescent="0.2">
      <c r="A551" s="1" t="s">
        <v>1220</v>
      </c>
      <c r="B551" s="1" t="s">
        <v>211</v>
      </c>
      <c r="C551" s="1" t="str">
        <f>VLOOKUP(B551,GSC2Unicode!A:B,2)</f>
        <v>13079</v>
      </c>
    </row>
    <row r="552" spans="1:3" x14ac:dyDescent="0.2">
      <c r="A552" s="1" t="s">
        <v>1220</v>
      </c>
      <c r="B552" s="1" t="s">
        <v>229</v>
      </c>
      <c r="C552" s="1" t="str">
        <f>VLOOKUP(B552,GSC2Unicode!A:B,2)</f>
        <v>13076</v>
      </c>
    </row>
    <row r="553" spans="1:3" x14ac:dyDescent="0.2">
      <c r="A553" s="1" t="s">
        <v>1220</v>
      </c>
      <c r="B553" s="1" t="s">
        <v>516</v>
      </c>
      <c r="C553" s="1" t="str">
        <f>VLOOKUP(B553,GSC2Unicode!A:B,2)</f>
        <v>13161</v>
      </c>
    </row>
    <row r="554" spans="1:3" x14ac:dyDescent="0.2">
      <c r="A554" s="1" t="s">
        <v>1220</v>
      </c>
      <c r="B554" s="1" t="s">
        <v>1607</v>
      </c>
      <c r="C554" s="1" t="str">
        <f>VLOOKUP(B554,GSC2Unicode!A:B,2)</f>
        <v>1316D</v>
      </c>
    </row>
    <row r="555" spans="1:3" x14ac:dyDescent="0.2">
      <c r="A555" s="1" t="s">
        <v>1220</v>
      </c>
      <c r="B555" s="1" t="s">
        <v>1608</v>
      </c>
      <c r="C555" s="1" t="str">
        <f>VLOOKUP(B555,GSC2Unicode!A:B,2)</f>
        <v>1316D</v>
      </c>
    </row>
    <row r="556" spans="1:3" x14ac:dyDescent="0.2">
      <c r="A556" s="1" t="s">
        <v>1220</v>
      </c>
      <c r="B556" s="1" t="s">
        <v>1612</v>
      </c>
      <c r="C556" s="1" t="str">
        <f>VLOOKUP(B556,GSC2Unicode!A:B,2)</f>
        <v>1317E</v>
      </c>
    </row>
    <row r="557" spans="1:3" x14ac:dyDescent="0.2">
      <c r="A557" s="1" t="s">
        <v>1220</v>
      </c>
      <c r="B557" s="1" t="s">
        <v>1613</v>
      </c>
      <c r="C557" s="1" t="str">
        <f>VLOOKUP(B557,GSC2Unicode!A:B,2)</f>
        <v>1317E</v>
      </c>
    </row>
    <row r="558" spans="1:3" x14ac:dyDescent="0.2">
      <c r="A558" s="1" t="s">
        <v>1220</v>
      </c>
      <c r="B558" s="1" t="s">
        <v>1219</v>
      </c>
      <c r="C558" s="1" t="str">
        <f>VLOOKUP(B558,GSC2Unicode!A:B,2)</f>
        <v>13333</v>
      </c>
    </row>
    <row r="559" spans="1:3" x14ac:dyDescent="0.2">
      <c r="A559" s="1" t="s">
        <v>1220</v>
      </c>
      <c r="B559" s="1" t="s">
        <v>1221</v>
      </c>
      <c r="C559" s="1" t="str">
        <f>VLOOKUP(B559,GSC2Unicode!A:B,2)</f>
        <v>13347</v>
      </c>
    </row>
    <row r="560" spans="1:3" x14ac:dyDescent="0.2">
      <c r="A560" s="1" t="s">
        <v>1220</v>
      </c>
      <c r="B560" s="1" t="s">
        <v>1222</v>
      </c>
      <c r="C560" s="1" t="str">
        <f>VLOOKUP(B560,GSC2Unicode!A:B,2)</f>
        <v>13353</v>
      </c>
    </row>
    <row r="561" spans="1:3" x14ac:dyDescent="0.2">
      <c r="A561" s="1" t="s">
        <v>1687</v>
      </c>
      <c r="B561" s="1" t="s">
        <v>401</v>
      </c>
      <c r="C561" s="1" t="str">
        <f>VLOOKUP(B561,GSC2Unicode!A:B,2)</f>
        <v>130F2</v>
      </c>
    </row>
    <row r="562" spans="1:3" x14ac:dyDescent="0.2">
      <c r="A562" s="1" t="s">
        <v>1529</v>
      </c>
      <c r="B562" s="1" t="s">
        <v>606</v>
      </c>
      <c r="C562" s="1" t="str">
        <f>VLOOKUP(B562,GSC2Unicode!A:B,2)</f>
        <v>13180</v>
      </c>
    </row>
    <row r="563" spans="1:3" x14ac:dyDescent="0.2">
      <c r="A563" s="1" t="s">
        <v>1529</v>
      </c>
      <c r="B563" s="1" t="s">
        <v>1223</v>
      </c>
      <c r="C563" s="1" t="str">
        <f>VLOOKUP(B563,GSC2Unicode!A:B,2)</f>
        <v>1335E</v>
      </c>
    </row>
    <row r="564" spans="1:3" x14ac:dyDescent="0.2">
      <c r="A564" s="1" t="s">
        <v>1529</v>
      </c>
      <c r="B564" s="1" t="s">
        <v>1224</v>
      </c>
      <c r="C564" s="1" t="str">
        <f>VLOOKUP(B564,GSC2Unicode!A:B,2)</f>
        <v>13361</v>
      </c>
    </row>
    <row r="565" spans="1:3" x14ac:dyDescent="0.2">
      <c r="A565" s="1" t="s">
        <v>1529</v>
      </c>
      <c r="B565" s="1" t="s">
        <v>1528</v>
      </c>
      <c r="C565" s="1" t="str">
        <f>VLOOKUP(B565,GSC2Unicode!A:B,2)</f>
        <v>1304F</v>
      </c>
    </row>
    <row r="566" spans="1:3" x14ac:dyDescent="0.2">
      <c r="A566" s="1" t="s">
        <v>1529</v>
      </c>
      <c r="B566" s="1" t="s">
        <v>1530</v>
      </c>
      <c r="C566" s="1" t="str">
        <f>VLOOKUP(B566,GSC2Unicode!A:B,2)</f>
        <v>1304F</v>
      </c>
    </row>
    <row r="567" spans="1:3" x14ac:dyDescent="0.2">
      <c r="A567" s="1" t="s">
        <v>182</v>
      </c>
      <c r="B567" s="1" t="s">
        <v>181</v>
      </c>
      <c r="C567" s="1" t="str">
        <f>VLOOKUP(B567,GSC2Unicode!A:B,2)</f>
        <v>1305A</v>
      </c>
    </row>
    <row r="568" spans="1:3" x14ac:dyDescent="0.2">
      <c r="A568" s="1" t="s">
        <v>182</v>
      </c>
      <c r="B568" s="1" t="s">
        <v>183</v>
      </c>
      <c r="C568" s="1" t="str">
        <f>VLOOKUP(B568,GSC2Unicode!A:B,2)</f>
        <v>1305A</v>
      </c>
    </row>
    <row r="569" spans="1:3" x14ac:dyDescent="0.2">
      <c r="A569" s="1" t="s">
        <v>182</v>
      </c>
      <c r="B569" s="1" t="s">
        <v>613</v>
      </c>
      <c r="C569" s="1" t="str">
        <f>VLOOKUP(B569,GSC2Unicode!A:B,2)</f>
        <v>13184</v>
      </c>
    </row>
    <row r="570" spans="1:3" x14ac:dyDescent="0.2">
      <c r="A570" s="1" t="s">
        <v>182</v>
      </c>
      <c r="B570" s="1" t="s">
        <v>615</v>
      </c>
      <c r="C570" s="1" t="str">
        <f>VLOOKUP(B570,GSC2Unicode!A:B,2)</f>
        <v>13185</v>
      </c>
    </row>
    <row r="571" spans="1:3" x14ac:dyDescent="0.2">
      <c r="A571" s="1" t="s">
        <v>392</v>
      </c>
      <c r="B571" s="1" t="s">
        <v>391</v>
      </c>
      <c r="C571" s="1" t="str">
        <f>VLOOKUP(B571,GSC2Unicode!A:B,2)</f>
        <v>130EC</v>
      </c>
    </row>
    <row r="572" spans="1:3" x14ac:dyDescent="0.2">
      <c r="A572" s="1" t="s">
        <v>1969</v>
      </c>
      <c r="B572" s="1" t="s">
        <v>1400</v>
      </c>
      <c r="C572" s="1" t="str">
        <f>VLOOKUP(B572,GSC2Unicode!A:B,2)</f>
        <v>133CE</v>
      </c>
    </row>
    <row r="573" spans="1:3" x14ac:dyDescent="0.2">
      <c r="A573" s="1" t="s">
        <v>1970</v>
      </c>
      <c r="B573" s="1" t="s">
        <v>1400</v>
      </c>
      <c r="C573" s="1" t="str">
        <f>VLOOKUP(B573,GSC2Unicode!A:B,2)</f>
        <v>133CE</v>
      </c>
    </row>
    <row r="574" spans="1:3" x14ac:dyDescent="0.2">
      <c r="A574" s="1" t="s">
        <v>1969</v>
      </c>
      <c r="B574" s="1" t="s">
        <v>1401</v>
      </c>
      <c r="C574" s="1" t="str">
        <f>VLOOKUP(B574,GSC2Unicode!A:B,2)</f>
        <v>133CE</v>
      </c>
    </row>
    <row r="575" spans="1:3" x14ac:dyDescent="0.2">
      <c r="A575" s="1" t="s">
        <v>1970</v>
      </c>
      <c r="B575" s="1" t="s">
        <v>1401</v>
      </c>
      <c r="C575" s="1" t="str">
        <f>VLOOKUP(B575,GSC2Unicode!A:B,2)</f>
        <v>133CE</v>
      </c>
    </row>
    <row r="576" spans="1:3" x14ac:dyDescent="0.2">
      <c r="A576" s="1" t="s">
        <v>594</v>
      </c>
      <c r="B576" s="1" t="s">
        <v>593</v>
      </c>
      <c r="C576" s="1" t="str">
        <f>VLOOKUP(B576,GSC2Unicode!A:B,2)</f>
        <v>13176</v>
      </c>
    </row>
    <row r="577" spans="1:3" x14ac:dyDescent="0.2">
      <c r="A577" s="1" t="s">
        <v>1144</v>
      </c>
      <c r="B577" s="1" t="s">
        <v>1143</v>
      </c>
      <c r="C577" s="1" t="str">
        <f>VLOOKUP(B577,GSC2Unicode!A:B,2)</f>
        <v>13303</v>
      </c>
    </row>
    <row r="578" spans="1:3" x14ac:dyDescent="0.2">
      <c r="A578" s="1" t="s">
        <v>1338</v>
      </c>
      <c r="B578" s="1" t="s">
        <v>1337</v>
      </c>
      <c r="C578" s="1" t="str">
        <f>VLOOKUP(B578,GSC2Unicode!A:B,2)</f>
        <v>13386</v>
      </c>
    </row>
    <row r="579" spans="1:3" x14ac:dyDescent="0.2">
      <c r="A579" s="1" t="s">
        <v>1338</v>
      </c>
      <c r="B579" s="1" t="s">
        <v>1351</v>
      </c>
      <c r="C579" s="1" t="str">
        <f>VLOOKUP(B579,GSC2Unicode!A:B,2)</f>
        <v>13393</v>
      </c>
    </row>
    <row r="580" spans="1:3" x14ac:dyDescent="0.2">
      <c r="A580" s="1" t="s">
        <v>1820</v>
      </c>
      <c r="B580" s="1" t="s">
        <v>735</v>
      </c>
      <c r="C580" s="1" t="str">
        <f>VLOOKUP(B580,GSC2Unicode!A:B,2)</f>
        <v>131D9</v>
      </c>
    </row>
    <row r="581" spans="1:3" x14ac:dyDescent="0.2">
      <c r="A581" s="1" t="s">
        <v>1451</v>
      </c>
      <c r="B581" s="1" t="s">
        <v>1450</v>
      </c>
      <c r="C581" s="1" t="str">
        <f>VLOOKUP(B581,GSC2Unicode!A:B,2)</f>
        <v>133DB</v>
      </c>
    </row>
    <row r="582" spans="1:3" x14ac:dyDescent="0.2">
      <c r="A582" s="1" t="s">
        <v>1451</v>
      </c>
      <c r="B582" s="1" t="s">
        <v>1450</v>
      </c>
      <c r="C582" s="1" t="str">
        <f>VLOOKUP(B582,GSC2Unicode!A:B,2)</f>
        <v>133DB</v>
      </c>
    </row>
    <row r="583" spans="1:3" x14ac:dyDescent="0.2">
      <c r="A583" s="1" t="s">
        <v>1451</v>
      </c>
      <c r="B583" s="1" t="s">
        <v>1453</v>
      </c>
      <c r="C583" s="1" t="str">
        <f>VLOOKUP(B583,GSC2Unicode!A:B,2)</f>
        <v>133DD</v>
      </c>
    </row>
    <row r="584" spans="1:3" x14ac:dyDescent="0.2">
      <c r="A584" s="1" t="s">
        <v>2000</v>
      </c>
      <c r="B584" s="1" t="s">
        <v>1546</v>
      </c>
      <c r="C584" s="1" t="str">
        <f>VLOOKUP(B584,GSC2Unicode!A:B,2)</f>
        <v>1304F</v>
      </c>
    </row>
    <row r="585" spans="1:3" x14ac:dyDescent="0.2">
      <c r="A585" s="1" t="s">
        <v>2000</v>
      </c>
      <c r="B585" s="1" t="s">
        <v>1547</v>
      </c>
      <c r="C585" s="1" t="str">
        <f>VLOOKUP(B585,GSC2Unicode!A:B,2)</f>
        <v>1304F</v>
      </c>
    </row>
    <row r="586" spans="1:3" x14ac:dyDescent="0.2">
      <c r="A586" s="1" t="s">
        <v>1078</v>
      </c>
      <c r="B586" s="1" t="s">
        <v>1077</v>
      </c>
      <c r="C586" s="1" t="str">
        <f>VLOOKUP(B586,GSC2Unicode!A:B,2)</f>
        <v>132D1</v>
      </c>
    </row>
    <row r="587" spans="1:3" x14ac:dyDescent="0.2">
      <c r="A587" s="1" t="s">
        <v>1078</v>
      </c>
      <c r="B587" s="1" t="s">
        <v>1159</v>
      </c>
      <c r="C587" s="1" t="str">
        <f>VLOOKUP(B587,GSC2Unicode!A:B,2)</f>
        <v>13332</v>
      </c>
    </row>
    <row r="588" spans="1:3" x14ac:dyDescent="0.2">
      <c r="A588" s="1" t="s">
        <v>1334</v>
      </c>
      <c r="B588" s="1" t="s">
        <v>1333</v>
      </c>
      <c r="C588" s="1" t="str">
        <f>VLOOKUP(B588,GSC2Unicode!A:B,2)</f>
        <v>13385</v>
      </c>
    </row>
    <row r="589" spans="1:3" x14ac:dyDescent="0.2">
      <c r="A589" s="1" t="s">
        <v>1920</v>
      </c>
      <c r="B589" s="1" t="s">
        <v>1143</v>
      </c>
      <c r="C589" s="1" t="str">
        <f>VLOOKUP(B589,GSC2Unicode!A:B,2)</f>
        <v>13303</v>
      </c>
    </row>
    <row r="590" spans="1:3" x14ac:dyDescent="0.2">
      <c r="A590" s="1" t="s">
        <v>1960</v>
      </c>
      <c r="B590" s="1" t="s">
        <v>1337</v>
      </c>
      <c r="C590" s="1" t="str">
        <f>VLOOKUP(B590,GSC2Unicode!A:B,2)</f>
        <v>13386</v>
      </c>
    </row>
    <row r="591" spans="1:3" x14ac:dyDescent="0.2">
      <c r="A591" s="1" t="s">
        <v>1353</v>
      </c>
      <c r="B591" s="1" t="s">
        <v>289</v>
      </c>
      <c r="C591" s="1" t="str">
        <f>VLOOKUP(B591,GSC2Unicode!A:B,2)</f>
        <v>13079</v>
      </c>
    </row>
    <row r="592" spans="1:3" x14ac:dyDescent="0.2">
      <c r="A592" s="1" t="s">
        <v>1353</v>
      </c>
      <c r="B592" s="1" t="s">
        <v>1352</v>
      </c>
      <c r="C592" s="1" t="str">
        <f>VLOOKUP(B592,GSC2Unicode!A:B,2)</f>
        <v>13394</v>
      </c>
    </row>
    <row r="593" spans="1:3" x14ac:dyDescent="0.2">
      <c r="A593" s="1" t="s">
        <v>1353</v>
      </c>
      <c r="B593" s="1" t="s">
        <v>1354</v>
      </c>
      <c r="C593" s="1" t="str">
        <f>VLOOKUP(B593,GSC2Unicode!A:B,2)</f>
        <v>13395</v>
      </c>
    </row>
    <row r="594" spans="1:3" x14ac:dyDescent="0.2">
      <c r="A594" s="1" t="s">
        <v>1824</v>
      </c>
      <c r="B594" s="1" t="s">
        <v>753</v>
      </c>
      <c r="C594" s="1" t="str">
        <f>VLOOKUP(B594,GSC2Unicode!A:B,2)</f>
        <v>131E7</v>
      </c>
    </row>
    <row r="595" spans="1:3" x14ac:dyDescent="0.2">
      <c r="A595" s="1" t="s">
        <v>1814</v>
      </c>
      <c r="B595" s="1" t="s">
        <v>709</v>
      </c>
      <c r="C595" s="1" t="str">
        <f>VLOOKUP(B595,GSC2Unicode!A:B,2)</f>
        <v>131C7</v>
      </c>
    </row>
    <row r="596" spans="1:3" x14ac:dyDescent="0.2">
      <c r="A596" s="1" t="s">
        <v>1814</v>
      </c>
      <c r="B596" s="1" t="s">
        <v>711</v>
      </c>
      <c r="C596" s="1" t="str">
        <f>VLOOKUP(B596,GSC2Unicode!A:B,2)</f>
        <v>131C9</v>
      </c>
    </row>
    <row r="597" spans="1:3" x14ac:dyDescent="0.2">
      <c r="A597" s="1" t="s">
        <v>1424</v>
      </c>
      <c r="B597" s="1" t="s">
        <v>279</v>
      </c>
      <c r="C597" s="1" t="str">
        <f>VLOOKUP(B597,GSC2Unicode!A:B,2)</f>
        <v>13078</v>
      </c>
    </row>
    <row r="598" spans="1:3" x14ac:dyDescent="0.2">
      <c r="A598" s="1" t="s">
        <v>1424</v>
      </c>
      <c r="B598" s="1" t="s">
        <v>280</v>
      </c>
      <c r="C598" s="1" t="str">
        <f>VLOOKUP(B598,GSC2Unicode!A:B,2)</f>
        <v>13078</v>
      </c>
    </row>
    <row r="599" spans="1:3" x14ac:dyDescent="0.2">
      <c r="A599" s="1" t="s">
        <v>1424</v>
      </c>
      <c r="B599" s="1" t="s">
        <v>542</v>
      </c>
      <c r="C599" s="1" t="str">
        <f>VLOOKUP(B599,GSC2Unicode!A:B,2)</f>
        <v>13155</v>
      </c>
    </row>
    <row r="600" spans="1:3" x14ac:dyDescent="0.2">
      <c r="A600" s="1" t="s">
        <v>1424</v>
      </c>
      <c r="B600" s="1" t="s">
        <v>543</v>
      </c>
      <c r="C600" s="1" t="str">
        <f>VLOOKUP(B600,GSC2Unicode!A:B,2)</f>
        <v>13156</v>
      </c>
    </row>
    <row r="601" spans="1:3" x14ac:dyDescent="0.2">
      <c r="A601" s="1" t="s">
        <v>1424</v>
      </c>
      <c r="B601" s="1" t="s">
        <v>828</v>
      </c>
      <c r="C601" s="1" t="str">
        <f>VLOOKUP(B601,GSC2Unicode!A:B,2)</f>
        <v>13218</v>
      </c>
    </row>
    <row r="602" spans="1:3" x14ac:dyDescent="0.2">
      <c r="A602" s="1" t="s">
        <v>1424</v>
      </c>
      <c r="B602" s="1" t="s">
        <v>1423</v>
      </c>
      <c r="C602" s="1" t="str">
        <f>VLOOKUP(B602,GSC2Unicode!A:B,2)</f>
        <v>133C7</v>
      </c>
    </row>
    <row r="603" spans="1:3" x14ac:dyDescent="0.2">
      <c r="A603" s="1" t="s">
        <v>1678</v>
      </c>
      <c r="B603" s="1" t="s">
        <v>378</v>
      </c>
      <c r="C603" s="1" t="str">
        <f>VLOOKUP(B603,GSC2Unicode!A:B,2)</f>
        <v>130E0</v>
      </c>
    </row>
    <row r="604" spans="1:3" x14ac:dyDescent="0.2">
      <c r="A604" s="1" t="s">
        <v>541</v>
      </c>
      <c r="B604" s="1" t="s">
        <v>540</v>
      </c>
      <c r="C604" s="1" t="str">
        <f>VLOOKUP(B604,GSC2Unicode!A:B,2)</f>
        <v>13154</v>
      </c>
    </row>
    <row r="605" spans="1:3" x14ac:dyDescent="0.2">
      <c r="A605" s="1" t="s">
        <v>1686</v>
      </c>
      <c r="B605" s="1" t="s">
        <v>400</v>
      </c>
      <c r="C605" s="1" t="str">
        <f>VLOOKUP(B605,GSC2Unicode!A:B,2)</f>
        <v>130F1</v>
      </c>
    </row>
    <row r="606" spans="1:3" x14ac:dyDescent="0.2">
      <c r="A606" s="1" t="s">
        <v>1459</v>
      </c>
      <c r="B606" s="1" t="s">
        <v>1150</v>
      </c>
      <c r="C606" s="1" t="str">
        <f>VLOOKUP(B606,GSC2Unicode!A:B,2)</f>
        <v>13307</v>
      </c>
    </row>
    <row r="607" spans="1:3" x14ac:dyDescent="0.2">
      <c r="A607" s="1" t="s">
        <v>1459</v>
      </c>
      <c r="B607" s="1" t="s">
        <v>1458</v>
      </c>
      <c r="C607" s="1" t="str">
        <f>VLOOKUP(B607,GSC2Unicode!A:B,2)</f>
        <v>133E0</v>
      </c>
    </row>
    <row r="608" spans="1:3" x14ac:dyDescent="0.2">
      <c r="A608" s="1" t="s">
        <v>257</v>
      </c>
      <c r="B608" s="1" t="s">
        <v>256</v>
      </c>
      <c r="C608" s="1" t="str">
        <f>VLOOKUP(B608,GSC2Unicode!A:B,2)</f>
        <v>13077</v>
      </c>
    </row>
    <row r="609" spans="1:3" x14ac:dyDescent="0.2">
      <c r="A609" s="1" t="s">
        <v>257</v>
      </c>
      <c r="B609" s="1" t="s">
        <v>260</v>
      </c>
      <c r="C609" s="1" t="str">
        <f>VLOOKUP(B609,GSC2Unicode!A:B,2)</f>
        <v>13077</v>
      </c>
    </row>
    <row r="610" spans="1:3" x14ac:dyDescent="0.2">
      <c r="A610" s="1" t="s">
        <v>157</v>
      </c>
      <c r="B610" s="1" t="s">
        <v>156</v>
      </c>
      <c r="C610" s="1" t="str">
        <f>VLOOKUP(B610,GSC2Unicode!A:B,2)</f>
        <v>13054</v>
      </c>
    </row>
    <row r="611" spans="1:3" x14ac:dyDescent="0.2">
      <c r="A611" s="1" t="s">
        <v>258</v>
      </c>
      <c r="B611" s="1" t="s">
        <v>256</v>
      </c>
      <c r="C611" s="1" t="str">
        <f>VLOOKUP(B611,GSC2Unicode!A:B,2)</f>
        <v>13077</v>
      </c>
    </row>
    <row r="612" spans="1:3" x14ac:dyDescent="0.2">
      <c r="A612" s="1" t="s">
        <v>258</v>
      </c>
      <c r="B612" s="1" t="s">
        <v>260</v>
      </c>
      <c r="C612" s="1" t="str">
        <f>VLOOKUP(B612,GSC2Unicode!A:B,2)</f>
        <v>13077</v>
      </c>
    </row>
    <row r="613" spans="1:3" x14ac:dyDescent="0.2">
      <c r="A613" s="1" t="s">
        <v>28</v>
      </c>
      <c r="B613" s="1" t="s">
        <v>27</v>
      </c>
      <c r="C613" s="1" t="str">
        <f>VLOOKUP(B613,GSC2Unicode!A:B,2)</f>
        <v>13000</v>
      </c>
    </row>
    <row r="614" spans="1:3" x14ac:dyDescent="0.2">
      <c r="A614" s="1" t="s">
        <v>1455</v>
      </c>
      <c r="B614" s="1" t="s">
        <v>1454</v>
      </c>
      <c r="C614" s="1" t="str">
        <f>VLOOKUP(B614,GSC2Unicode!A:B,2)</f>
        <v>133DE</v>
      </c>
    </row>
    <row r="615" spans="1:3" x14ac:dyDescent="0.2">
      <c r="A615" s="1" t="s">
        <v>1455</v>
      </c>
      <c r="B615" s="1" t="s">
        <v>1457</v>
      </c>
      <c r="C615" s="1" t="str">
        <f>VLOOKUP(B615,GSC2Unicode!A:B,2)</f>
        <v>133DF</v>
      </c>
    </row>
    <row r="616" spans="1:3" x14ac:dyDescent="0.2">
      <c r="A616" s="1" t="s">
        <v>131</v>
      </c>
      <c r="B616" s="1" t="s">
        <v>130</v>
      </c>
      <c r="C616" s="1" t="str">
        <f>VLOOKUP(B616,GSC2Unicode!A:B,2)</f>
        <v>1303F</v>
      </c>
    </row>
    <row r="617" spans="1:3" x14ac:dyDescent="0.2">
      <c r="A617" s="1" t="s">
        <v>1094</v>
      </c>
      <c r="B617" s="1" t="s">
        <v>999</v>
      </c>
      <c r="C617" s="1" t="str">
        <f>VLOOKUP(B617,GSC2Unicode!A:B,2)</f>
        <v>1329B</v>
      </c>
    </row>
    <row r="618" spans="1:3" x14ac:dyDescent="0.2">
      <c r="A618" s="1" t="s">
        <v>1094</v>
      </c>
      <c r="B618" s="1" t="s">
        <v>1093</v>
      </c>
      <c r="C618" s="1" t="str">
        <f>VLOOKUP(B618,GSC2Unicode!A:B,2)</f>
        <v>132E7</v>
      </c>
    </row>
    <row r="619" spans="1:3" x14ac:dyDescent="0.2">
      <c r="A619" s="1" t="s">
        <v>89</v>
      </c>
      <c r="B619" s="1" t="s">
        <v>88</v>
      </c>
      <c r="C619" s="1" t="str">
        <f>VLOOKUP(B619,GSC2Unicode!A:B,2)</f>
        <v>13026</v>
      </c>
    </row>
    <row r="620" spans="1:3" x14ac:dyDescent="0.2">
      <c r="A620" s="1" t="s">
        <v>89</v>
      </c>
      <c r="B620" s="1" t="s">
        <v>115</v>
      </c>
      <c r="C620" s="1" t="str">
        <f>VLOOKUP(B620,GSC2Unicode!A:B,2)</f>
        <v>13038</v>
      </c>
    </row>
    <row r="621" spans="1:3" x14ac:dyDescent="0.2">
      <c r="A621" s="1" t="s">
        <v>89</v>
      </c>
      <c r="B621" s="1" t="s">
        <v>118</v>
      </c>
      <c r="C621" s="1" t="str">
        <f>VLOOKUP(B621,GSC2Unicode!A:B,2)</f>
        <v>13039</v>
      </c>
    </row>
    <row r="622" spans="1:3" x14ac:dyDescent="0.2">
      <c r="A622" s="1" t="s">
        <v>192</v>
      </c>
      <c r="B622" s="1" t="s">
        <v>191</v>
      </c>
      <c r="C622" s="1" t="str">
        <f>VLOOKUP(B622,GSC2Unicode!A:B,2)</f>
        <v>1305A</v>
      </c>
    </row>
    <row r="623" spans="1:3" x14ac:dyDescent="0.2">
      <c r="A623" s="1" t="s">
        <v>179</v>
      </c>
      <c r="B623" s="1" t="s">
        <v>178</v>
      </c>
      <c r="C623" s="1" t="str">
        <f>VLOOKUP(B623,GSC2Unicode!A:B,2)</f>
        <v>13075</v>
      </c>
    </row>
    <row r="624" spans="1:3" x14ac:dyDescent="0.2">
      <c r="A624" s="1" t="s">
        <v>179</v>
      </c>
      <c r="B624" s="1" t="s">
        <v>1051</v>
      </c>
      <c r="C624" s="1" t="str">
        <f>VLOOKUP(B624,GSC2Unicode!A:B,2)</f>
        <v>132C9</v>
      </c>
    </row>
    <row r="625" spans="1:3" x14ac:dyDescent="0.2">
      <c r="A625" s="1" t="s">
        <v>179</v>
      </c>
      <c r="B625" s="1" t="s">
        <v>1053</v>
      </c>
      <c r="C625" s="1" t="str">
        <f>VLOOKUP(B625,GSC2Unicode!A:B,2)</f>
        <v>132CA</v>
      </c>
    </row>
    <row r="626" spans="1:3" x14ac:dyDescent="0.2">
      <c r="A626" s="1" t="s">
        <v>179</v>
      </c>
      <c r="B626" s="1" t="s">
        <v>1150</v>
      </c>
      <c r="C626" s="1" t="str">
        <f>VLOOKUP(B626,GSC2Unicode!A:B,2)</f>
        <v>13307</v>
      </c>
    </row>
    <row r="627" spans="1:3" x14ac:dyDescent="0.2">
      <c r="A627" s="1" t="s">
        <v>1253</v>
      </c>
      <c r="B627" s="1" t="s">
        <v>1252</v>
      </c>
      <c r="C627" s="1" t="str">
        <f>VLOOKUP(B627,GSC2Unicode!A:B,2)</f>
        <v>1334A</v>
      </c>
    </row>
    <row r="628" spans="1:3" x14ac:dyDescent="0.2">
      <c r="A628" s="1" t="s">
        <v>1112</v>
      </c>
      <c r="B628" s="1" t="s">
        <v>1111</v>
      </c>
      <c r="C628" s="1" t="str">
        <f>VLOOKUP(B628,GSC2Unicode!A:B,2)</f>
        <v>132F2</v>
      </c>
    </row>
    <row r="629" spans="1:3" x14ac:dyDescent="0.2">
      <c r="A629" s="1" t="s">
        <v>1226</v>
      </c>
      <c r="B629" s="1" t="s">
        <v>442</v>
      </c>
      <c r="C629" s="1" t="str">
        <f>VLOOKUP(B629,GSC2Unicode!A:B,2)</f>
        <v>13113</v>
      </c>
    </row>
    <row r="630" spans="1:3" x14ac:dyDescent="0.2">
      <c r="A630" s="1" t="s">
        <v>1226</v>
      </c>
      <c r="B630" s="1" t="s">
        <v>1620</v>
      </c>
      <c r="C630" s="1" t="str">
        <f>VLOOKUP(B630,GSC2Unicode!A:B,2)</f>
        <v>1317E</v>
      </c>
    </row>
    <row r="631" spans="1:3" x14ac:dyDescent="0.2">
      <c r="A631" s="1" t="s">
        <v>1226</v>
      </c>
      <c r="B631" s="1" t="s">
        <v>1621</v>
      </c>
      <c r="C631" s="1" t="str">
        <f>VLOOKUP(B631,GSC2Unicode!A:B,2)</f>
        <v>1317E</v>
      </c>
    </row>
    <row r="632" spans="1:3" x14ac:dyDescent="0.2">
      <c r="A632" s="1" t="s">
        <v>1226</v>
      </c>
      <c r="B632" s="1" t="s">
        <v>828</v>
      </c>
      <c r="C632" s="1" t="str">
        <f>VLOOKUP(B632,GSC2Unicode!A:B,2)</f>
        <v>13218</v>
      </c>
    </row>
    <row r="633" spans="1:3" x14ac:dyDescent="0.2">
      <c r="A633" s="1" t="s">
        <v>1226</v>
      </c>
      <c r="B633" s="1" t="s">
        <v>894</v>
      </c>
      <c r="C633" s="1" t="str">
        <f>VLOOKUP(B633,GSC2Unicode!A:B,2)</f>
        <v>13296</v>
      </c>
    </row>
    <row r="634" spans="1:3" x14ac:dyDescent="0.2">
      <c r="A634" s="1" t="s">
        <v>1226</v>
      </c>
      <c r="B634" s="1" t="s">
        <v>930</v>
      </c>
      <c r="C634" s="1" t="str">
        <f>VLOOKUP(B634,GSC2Unicode!A:B,2)</f>
        <v>13252</v>
      </c>
    </row>
    <row r="635" spans="1:3" x14ac:dyDescent="0.2">
      <c r="A635" s="1" t="s">
        <v>1226</v>
      </c>
      <c r="B635" s="1" t="s">
        <v>1225</v>
      </c>
      <c r="C635" s="1" t="str">
        <f>VLOOKUP(B635,GSC2Unicode!A:B,2)</f>
        <v>13361</v>
      </c>
    </row>
    <row r="636" spans="1:3" x14ac:dyDescent="0.2">
      <c r="A636" s="1" t="s">
        <v>1226</v>
      </c>
      <c r="B636" s="1" t="s">
        <v>1229</v>
      </c>
      <c r="C636" s="1" t="str">
        <f>VLOOKUP(B636,GSC2Unicode!A:B,2)</f>
        <v>13361</v>
      </c>
    </row>
    <row r="637" spans="1:3" x14ac:dyDescent="0.2">
      <c r="A637" s="1" t="s">
        <v>1226</v>
      </c>
      <c r="B637" s="1" t="s">
        <v>1254</v>
      </c>
      <c r="C637" s="1" t="str">
        <f>VLOOKUP(B637,GSC2Unicode!A:B,2)</f>
        <v>1334B</v>
      </c>
    </row>
    <row r="638" spans="1:3" x14ac:dyDescent="0.2">
      <c r="A638" s="1" t="s">
        <v>1965</v>
      </c>
      <c r="B638" s="1" t="s">
        <v>1391</v>
      </c>
      <c r="C638" s="1" t="str">
        <f>VLOOKUP(B638,GSC2Unicode!A:B,2)</f>
        <v>133AF</v>
      </c>
    </row>
    <row r="639" spans="1:3" x14ac:dyDescent="0.2">
      <c r="A639" s="1" t="s">
        <v>1855</v>
      </c>
      <c r="B639" s="1" t="s">
        <v>894</v>
      </c>
      <c r="C639" s="1" t="str">
        <f>VLOOKUP(B639,GSC2Unicode!A:B,2)</f>
        <v>13296</v>
      </c>
    </row>
    <row r="640" spans="1:3" x14ac:dyDescent="0.2">
      <c r="A640" s="1" t="s">
        <v>1784</v>
      </c>
      <c r="B640" s="1" t="s">
        <v>617</v>
      </c>
      <c r="C640" s="1" t="str">
        <f>VLOOKUP(B640,GSC2Unicode!A:B,2)</f>
        <v>13187</v>
      </c>
    </row>
    <row r="641" spans="1:3" x14ac:dyDescent="0.2">
      <c r="A641" s="1" t="s">
        <v>467</v>
      </c>
      <c r="B641" s="1" t="s">
        <v>153</v>
      </c>
      <c r="C641" s="1" t="str">
        <f>VLOOKUP(B641,GSC2Unicode!A:B,2)</f>
        <v>13052</v>
      </c>
    </row>
    <row r="642" spans="1:3" x14ac:dyDescent="0.2">
      <c r="A642" s="1" t="s">
        <v>467</v>
      </c>
      <c r="B642" s="1" t="s">
        <v>155</v>
      </c>
      <c r="C642" s="1" t="str">
        <f>VLOOKUP(B642,GSC2Unicode!A:B,2)</f>
        <v>13053</v>
      </c>
    </row>
    <row r="643" spans="1:3" x14ac:dyDescent="0.2">
      <c r="A643" s="1" t="s">
        <v>467</v>
      </c>
      <c r="B643" s="1" t="s">
        <v>466</v>
      </c>
      <c r="C643" s="1" t="str">
        <f>VLOOKUP(B643,GSC2Unicode!A:B,2)</f>
        <v>1311F</v>
      </c>
    </row>
    <row r="644" spans="1:3" x14ac:dyDescent="0.2">
      <c r="A644" s="1" t="s">
        <v>467</v>
      </c>
      <c r="B644" s="1" t="s">
        <v>1480</v>
      </c>
      <c r="C644" s="1" t="str">
        <f>VLOOKUP(B644,GSC2Unicode!A:B,2)</f>
        <v>1342E</v>
      </c>
    </row>
    <row r="645" spans="1:3" x14ac:dyDescent="0.2">
      <c r="A645" s="1" t="s">
        <v>29</v>
      </c>
      <c r="B645" s="1" t="s">
        <v>27</v>
      </c>
      <c r="C645" s="1" t="str">
        <f>VLOOKUP(B645,GSC2Unicode!A:B,2)</f>
        <v>13000</v>
      </c>
    </row>
    <row r="646" spans="1:3" x14ac:dyDescent="0.2">
      <c r="A646" s="1" t="s">
        <v>1850</v>
      </c>
      <c r="B646" s="1" t="s">
        <v>820</v>
      </c>
      <c r="C646" s="1" t="str">
        <f>VLOOKUP(B646,GSC2Unicode!A:B,2)</f>
        <v>13212</v>
      </c>
    </row>
    <row r="647" spans="1:3" x14ac:dyDescent="0.2">
      <c r="A647" s="1" t="s">
        <v>1850</v>
      </c>
      <c r="B647" s="1" t="s">
        <v>821</v>
      </c>
      <c r="C647" s="1" t="str">
        <f>VLOOKUP(B647,GSC2Unicode!A:B,2)</f>
        <v>13213</v>
      </c>
    </row>
    <row r="648" spans="1:3" x14ac:dyDescent="0.2">
      <c r="A648" s="1" t="s">
        <v>445</v>
      </c>
      <c r="B648" s="1" t="s">
        <v>237</v>
      </c>
      <c r="C648" s="1" t="str">
        <f>VLOOKUP(B648,GSC2Unicode!A:B,2)</f>
        <v>13076</v>
      </c>
    </row>
    <row r="649" spans="1:3" x14ac:dyDescent="0.2">
      <c r="A649" s="1" t="s">
        <v>445</v>
      </c>
      <c r="B649" s="1" t="s">
        <v>444</v>
      </c>
      <c r="C649" s="1" t="str">
        <f>VLOOKUP(B649,GSC2Unicode!A:B,2)</f>
        <v>13114</v>
      </c>
    </row>
    <row r="650" spans="1:3" x14ac:dyDescent="0.2">
      <c r="A650" s="1" t="s">
        <v>1786</v>
      </c>
      <c r="B650" s="1" t="s">
        <v>622</v>
      </c>
      <c r="C650" s="1" t="str">
        <f>VLOOKUP(B650,GSC2Unicode!A:B,2)</f>
        <v>1318A</v>
      </c>
    </row>
    <row r="651" spans="1:3" x14ac:dyDescent="0.2">
      <c r="A651" s="1" t="s">
        <v>154</v>
      </c>
      <c r="B651" s="1" t="s">
        <v>153</v>
      </c>
      <c r="C651" s="1" t="str">
        <f>VLOOKUP(B651,GSC2Unicode!A:B,2)</f>
        <v>13052</v>
      </c>
    </row>
    <row r="652" spans="1:3" x14ac:dyDescent="0.2">
      <c r="A652" s="1" t="s">
        <v>154</v>
      </c>
      <c r="B652" s="1" t="s">
        <v>155</v>
      </c>
      <c r="C652" s="1" t="str">
        <f>VLOOKUP(B652,GSC2Unicode!A:B,2)</f>
        <v>13053</v>
      </c>
    </row>
    <row r="653" spans="1:3" x14ac:dyDescent="0.2">
      <c r="A653" s="1" t="s">
        <v>154</v>
      </c>
      <c r="B653" s="1" t="s">
        <v>466</v>
      </c>
      <c r="C653" s="1" t="str">
        <f>VLOOKUP(B653,GSC2Unicode!A:B,2)</f>
        <v>1311F</v>
      </c>
    </row>
    <row r="654" spans="1:3" x14ac:dyDescent="0.2">
      <c r="A654" s="1" t="s">
        <v>1377</v>
      </c>
      <c r="B654" s="1" t="s">
        <v>1376</v>
      </c>
      <c r="C654" s="1" t="str">
        <f>VLOOKUP(B654,GSC2Unicode!A:B,2)</f>
        <v>133A3</v>
      </c>
    </row>
    <row r="655" spans="1:3" x14ac:dyDescent="0.2">
      <c r="A655" s="1" t="s">
        <v>47</v>
      </c>
      <c r="B655" s="1" t="s">
        <v>46</v>
      </c>
      <c r="C655" s="1" t="str">
        <f>VLOOKUP(B655,GSC2Unicode!A:B,2)</f>
        <v>13015</v>
      </c>
    </row>
    <row r="656" spans="1:3" x14ac:dyDescent="0.2">
      <c r="A656" s="1" t="s">
        <v>1711</v>
      </c>
      <c r="B656" s="1" t="s">
        <v>453</v>
      </c>
      <c r="C656" s="1" t="str">
        <f>VLOOKUP(B656,GSC2Unicode!A:B,2)</f>
        <v>13117</v>
      </c>
    </row>
    <row r="657" spans="1:3" x14ac:dyDescent="0.2">
      <c r="A657" s="1" t="s">
        <v>1711</v>
      </c>
      <c r="B657" s="1" t="s">
        <v>455</v>
      </c>
      <c r="C657" s="1" t="str">
        <f>VLOOKUP(B657,GSC2Unicode!A:B,2)</f>
        <v>13118</v>
      </c>
    </row>
    <row r="658" spans="1:3" x14ac:dyDescent="0.2">
      <c r="A658" s="1" t="s">
        <v>320</v>
      </c>
      <c r="B658" s="1" t="s">
        <v>319</v>
      </c>
      <c r="C658" s="1" t="str">
        <f>VLOOKUP(B658,GSC2Unicode!A:B,2)</f>
        <v>1307A</v>
      </c>
    </row>
    <row r="659" spans="1:3" x14ac:dyDescent="0.2">
      <c r="A659" s="1" t="s">
        <v>320</v>
      </c>
      <c r="B659" s="1" t="s">
        <v>322</v>
      </c>
      <c r="C659" s="1" t="str">
        <f>VLOOKUP(B659,GSC2Unicode!A:B,2)</f>
        <v>1307A</v>
      </c>
    </row>
    <row r="660" spans="1:3" x14ac:dyDescent="0.2">
      <c r="A660" s="1" t="s">
        <v>320</v>
      </c>
      <c r="B660" s="1" t="s">
        <v>533</v>
      </c>
      <c r="C660" s="1" t="str">
        <f>VLOOKUP(B660,GSC2Unicode!A:B,2)</f>
        <v>13150</v>
      </c>
    </row>
    <row r="661" spans="1:3" x14ac:dyDescent="0.2">
      <c r="A661" s="1" t="s">
        <v>1846</v>
      </c>
      <c r="B661" s="1" t="s">
        <v>818</v>
      </c>
      <c r="C661" s="1" t="str">
        <f>VLOOKUP(B661,GSC2Unicode!A:B,2)</f>
        <v>13210</v>
      </c>
    </row>
    <row r="662" spans="1:3" x14ac:dyDescent="0.2">
      <c r="A662" s="1" t="s">
        <v>827</v>
      </c>
      <c r="B662" s="1" t="s">
        <v>826</v>
      </c>
      <c r="C662" s="1" t="str">
        <f>VLOOKUP(B662,GSC2Unicode!A:B,2)</f>
        <v>13217</v>
      </c>
    </row>
    <row r="663" spans="1:3" x14ac:dyDescent="0.2">
      <c r="A663" s="1" t="s">
        <v>534</v>
      </c>
      <c r="B663" s="1" t="s">
        <v>33</v>
      </c>
      <c r="C663" s="1" t="str">
        <f>VLOOKUP(B663,GSC2Unicode!A:B,2)</f>
        <v>13010</v>
      </c>
    </row>
    <row r="664" spans="1:3" x14ac:dyDescent="0.2">
      <c r="A664" s="1" t="s">
        <v>534</v>
      </c>
      <c r="B664" s="1" t="s">
        <v>34</v>
      </c>
      <c r="C664" s="1" t="str">
        <f>VLOOKUP(B664,GSC2Unicode!A:B,2)</f>
        <v>13011</v>
      </c>
    </row>
    <row r="665" spans="1:3" x14ac:dyDescent="0.2">
      <c r="A665" s="1" t="s">
        <v>534</v>
      </c>
      <c r="B665" s="1" t="s">
        <v>533</v>
      </c>
      <c r="C665" s="1" t="str">
        <f>VLOOKUP(B665,GSC2Unicode!A:B,2)</f>
        <v>13150</v>
      </c>
    </row>
    <row r="666" spans="1:3" x14ac:dyDescent="0.2">
      <c r="A666" s="1" t="s">
        <v>534</v>
      </c>
      <c r="B666" s="1" t="s">
        <v>535</v>
      </c>
      <c r="C666" s="1" t="str">
        <f>VLOOKUP(B666,GSC2Unicode!A:B,2)</f>
        <v>13151</v>
      </c>
    </row>
    <row r="667" spans="1:3" x14ac:dyDescent="0.2">
      <c r="A667" s="1" t="s">
        <v>534</v>
      </c>
      <c r="B667" s="1" t="s">
        <v>1482</v>
      </c>
      <c r="C667" s="1" t="str">
        <f>VLOOKUP(B667,GSC2Unicode!A:B,2)</f>
        <v>1342E</v>
      </c>
    </row>
    <row r="668" spans="1:3" x14ac:dyDescent="0.2">
      <c r="A668" s="1" t="s">
        <v>1282</v>
      </c>
      <c r="B668" s="1" t="s">
        <v>1281</v>
      </c>
      <c r="C668" s="1" t="str">
        <f>VLOOKUP(B668,GSC2Unicode!A:B,2)</f>
        <v>1335D</v>
      </c>
    </row>
    <row r="669" spans="1:3" x14ac:dyDescent="0.2">
      <c r="A669" s="1" t="s">
        <v>623</v>
      </c>
      <c r="B669" s="1" t="s">
        <v>622</v>
      </c>
      <c r="C669" s="1" t="str">
        <f>VLOOKUP(B669,GSC2Unicode!A:B,2)</f>
        <v>1318A</v>
      </c>
    </row>
    <row r="670" spans="1:3" x14ac:dyDescent="0.2">
      <c r="A670" s="1" t="s">
        <v>825</v>
      </c>
      <c r="B670" s="1" t="s">
        <v>275</v>
      </c>
      <c r="C670" s="1" t="str">
        <f>VLOOKUP(B670,GSC2Unicode!A:B,2)</f>
        <v>13078</v>
      </c>
    </row>
    <row r="671" spans="1:3" x14ac:dyDescent="0.2">
      <c r="A671" s="1" t="s">
        <v>825</v>
      </c>
      <c r="B671" s="1" t="s">
        <v>724</v>
      </c>
      <c r="C671" s="1" t="str">
        <f>VLOOKUP(B671,GSC2Unicode!A:B,2)</f>
        <v>131D1</v>
      </c>
    </row>
    <row r="672" spans="1:3" x14ac:dyDescent="0.2">
      <c r="A672" s="1" t="s">
        <v>825</v>
      </c>
      <c r="B672" s="1" t="s">
        <v>824</v>
      </c>
      <c r="C672" s="1" t="str">
        <f>VLOOKUP(B672,GSC2Unicode!A:B,2)</f>
        <v>13216</v>
      </c>
    </row>
    <row r="673" spans="1:3" x14ac:dyDescent="0.2">
      <c r="A673" s="1" t="s">
        <v>825</v>
      </c>
      <c r="B673" s="1" t="s">
        <v>1064</v>
      </c>
      <c r="C673" s="1" t="str">
        <f>VLOOKUP(B673,GSC2Unicode!A:B,2)</f>
        <v>132F4</v>
      </c>
    </row>
    <row r="674" spans="1:3" x14ac:dyDescent="0.2">
      <c r="A674" s="1" t="s">
        <v>825</v>
      </c>
      <c r="B674" s="1" t="s">
        <v>1066</v>
      </c>
      <c r="C674" s="1" t="str">
        <f>VLOOKUP(B674,GSC2Unicode!A:B,2)</f>
        <v>132FF</v>
      </c>
    </row>
    <row r="675" spans="1:3" x14ac:dyDescent="0.2">
      <c r="A675" s="1" t="s">
        <v>1984</v>
      </c>
      <c r="B675" s="1" t="s">
        <v>1454</v>
      </c>
      <c r="C675" s="1" t="str">
        <f>VLOOKUP(B675,GSC2Unicode!A:B,2)</f>
        <v>133DE</v>
      </c>
    </row>
    <row r="676" spans="1:3" x14ac:dyDescent="0.2">
      <c r="A676" s="1" t="s">
        <v>1984</v>
      </c>
      <c r="B676" s="1" t="s">
        <v>1457</v>
      </c>
      <c r="C676" s="1" t="str">
        <f>VLOOKUP(B676,GSC2Unicode!A:B,2)</f>
        <v>133DF</v>
      </c>
    </row>
    <row r="677" spans="1:3" x14ac:dyDescent="0.2">
      <c r="A677" s="1" t="s">
        <v>1370</v>
      </c>
      <c r="B677" s="1" t="s">
        <v>1369</v>
      </c>
      <c r="C677" s="1" t="str">
        <f>VLOOKUP(B677,GSC2Unicode!A:B,2)</f>
        <v>1339F</v>
      </c>
    </row>
    <row r="678" spans="1:3" x14ac:dyDescent="0.2">
      <c r="A678" s="1" t="s">
        <v>1653</v>
      </c>
      <c r="B678" s="1" t="s">
        <v>130</v>
      </c>
      <c r="C678" s="1" t="str">
        <f>VLOOKUP(B678,GSC2Unicode!A:B,2)</f>
        <v>1303F</v>
      </c>
    </row>
    <row r="679" spans="1:3" x14ac:dyDescent="0.2">
      <c r="A679" s="1" t="s">
        <v>1658</v>
      </c>
      <c r="B679" s="1" t="s">
        <v>1570</v>
      </c>
      <c r="C679" s="1" t="str">
        <f>VLOOKUP(B679,GSC2Unicode!A:B,2)</f>
        <v>1305E</v>
      </c>
    </row>
    <row r="680" spans="1:3" x14ac:dyDescent="0.2">
      <c r="A680" s="1" t="s">
        <v>1897</v>
      </c>
      <c r="B680" s="1" t="s">
        <v>1083</v>
      </c>
      <c r="C680" s="1" t="str">
        <f>VLOOKUP(B680,GSC2Unicode!A:B,2)</f>
        <v>132DF</v>
      </c>
    </row>
    <row r="681" spans="1:3" x14ac:dyDescent="0.2">
      <c r="A681" s="1" t="s">
        <v>1804</v>
      </c>
      <c r="B681" s="1" t="s">
        <v>673</v>
      </c>
      <c r="C681" s="1" t="str">
        <f>VLOOKUP(B681,GSC2Unicode!A:B,2)</f>
        <v>131AD</v>
      </c>
    </row>
    <row r="682" spans="1:3" x14ac:dyDescent="0.2">
      <c r="A682" s="1" t="s">
        <v>1665</v>
      </c>
      <c r="B682" s="1" t="s">
        <v>1585</v>
      </c>
      <c r="C682" s="1" t="str">
        <f>VLOOKUP(B682,GSC2Unicode!A:B,2)</f>
        <v>1305A</v>
      </c>
    </row>
    <row r="683" spans="1:3" x14ac:dyDescent="0.2">
      <c r="A683" s="1" t="s">
        <v>1665</v>
      </c>
      <c r="B683" s="1" t="s">
        <v>906</v>
      </c>
      <c r="C683" s="1" t="str">
        <f>VLOOKUP(B683,GSC2Unicode!A:B,2)</f>
        <v>1329A</v>
      </c>
    </row>
    <row r="684" spans="1:3" x14ac:dyDescent="0.2">
      <c r="A684" s="1" t="s">
        <v>537</v>
      </c>
      <c r="B684" s="1" t="s">
        <v>536</v>
      </c>
      <c r="C684" s="1" t="str">
        <f>VLOOKUP(B684,GSC2Unicode!A:B,2)</f>
        <v>13152</v>
      </c>
    </row>
    <row r="685" spans="1:3" x14ac:dyDescent="0.2">
      <c r="A685" s="1" t="s">
        <v>1082</v>
      </c>
      <c r="B685" s="1" t="s">
        <v>820</v>
      </c>
      <c r="C685" s="1" t="str">
        <f>VLOOKUP(B685,GSC2Unicode!A:B,2)</f>
        <v>13212</v>
      </c>
    </row>
    <row r="686" spans="1:3" x14ac:dyDescent="0.2">
      <c r="A686" s="1" t="s">
        <v>1082</v>
      </c>
      <c r="B686" s="1" t="s">
        <v>821</v>
      </c>
      <c r="C686" s="1" t="str">
        <f>VLOOKUP(B686,GSC2Unicode!A:B,2)</f>
        <v>13213</v>
      </c>
    </row>
    <row r="687" spans="1:3" x14ac:dyDescent="0.2">
      <c r="A687" s="1" t="s">
        <v>1082</v>
      </c>
      <c r="B687" s="1" t="s">
        <v>1081</v>
      </c>
      <c r="C687" s="1" t="str">
        <f>VLOOKUP(B687,GSC2Unicode!A:B,2)</f>
        <v>132D1</v>
      </c>
    </row>
    <row r="688" spans="1:3" x14ac:dyDescent="0.2">
      <c r="A688" s="1" t="s">
        <v>1551</v>
      </c>
      <c r="B688" s="1" t="s">
        <v>1550</v>
      </c>
      <c r="C688" s="1" t="str">
        <f>VLOOKUP(B688,GSC2Unicode!A:B,2)</f>
        <v>1304F</v>
      </c>
    </row>
    <row r="689" spans="1:3" x14ac:dyDescent="0.2">
      <c r="A689" s="1" t="s">
        <v>738</v>
      </c>
      <c r="B689" s="1" t="s">
        <v>737</v>
      </c>
      <c r="C689" s="1" t="str">
        <f>VLOOKUP(B689,GSC2Unicode!A:B,2)</f>
        <v>131DB</v>
      </c>
    </row>
    <row r="690" spans="1:3" x14ac:dyDescent="0.2">
      <c r="A690" s="1" t="s">
        <v>1747</v>
      </c>
      <c r="B690" s="1" t="s">
        <v>574</v>
      </c>
      <c r="C690" s="1" t="str">
        <f>VLOOKUP(B690,GSC2Unicode!A:B,2)</f>
        <v>1316A</v>
      </c>
    </row>
    <row r="691" spans="1:3" x14ac:dyDescent="0.2">
      <c r="A691" s="1" t="s">
        <v>476</v>
      </c>
      <c r="B691" s="1" t="s">
        <v>475</v>
      </c>
      <c r="C691" s="1" t="str">
        <f>VLOOKUP(B691,GSC2Unicode!A:B,2)</f>
        <v>13124</v>
      </c>
    </row>
    <row r="692" spans="1:3" x14ac:dyDescent="0.2">
      <c r="A692" s="1" t="s">
        <v>1662</v>
      </c>
      <c r="B692" s="1" t="s">
        <v>1574</v>
      </c>
      <c r="C692" s="1" t="str">
        <f>VLOOKUP(B692,GSC2Unicode!A:B,2)</f>
        <v>13075</v>
      </c>
    </row>
    <row r="693" spans="1:3" x14ac:dyDescent="0.2">
      <c r="A693" s="1" t="s">
        <v>990</v>
      </c>
      <c r="B693" s="1" t="s">
        <v>989</v>
      </c>
      <c r="C693" s="1" t="str">
        <f>VLOOKUP(B693,GSC2Unicode!A:B,2)</f>
        <v>132A7</v>
      </c>
    </row>
    <row r="694" spans="1:3" x14ac:dyDescent="0.2">
      <c r="A694" s="1" t="s">
        <v>547</v>
      </c>
      <c r="B694" s="1" t="s">
        <v>546</v>
      </c>
      <c r="C694" s="1" t="str">
        <f>VLOOKUP(B694,GSC2Unicode!A:B,2)</f>
        <v>13158</v>
      </c>
    </row>
    <row r="695" spans="1:3" x14ac:dyDescent="0.2">
      <c r="A695" s="1" t="s">
        <v>1669</v>
      </c>
      <c r="B695" s="1" t="s">
        <v>264</v>
      </c>
      <c r="C695" s="1" t="str">
        <f>VLOOKUP(B695,GSC2Unicode!A:B,2)</f>
        <v>13078</v>
      </c>
    </row>
    <row r="696" spans="1:3" x14ac:dyDescent="0.2">
      <c r="A696" s="1" t="s">
        <v>1724</v>
      </c>
      <c r="B696" s="1" t="s">
        <v>506</v>
      </c>
      <c r="C696" s="1" t="str">
        <f>VLOOKUP(B696,GSC2Unicode!A:B,2)</f>
        <v>13139</v>
      </c>
    </row>
    <row r="697" spans="1:3" x14ac:dyDescent="0.2">
      <c r="A697" s="1" t="s">
        <v>1724</v>
      </c>
      <c r="B697" s="1" t="s">
        <v>692</v>
      </c>
      <c r="C697" s="1" t="str">
        <f>VLOOKUP(B697,GSC2Unicode!A:B,2)</f>
        <v>131AD</v>
      </c>
    </row>
    <row r="698" spans="1:3" x14ac:dyDescent="0.2">
      <c r="A698" s="1" t="s">
        <v>1706</v>
      </c>
      <c r="B698" s="1" t="s">
        <v>438</v>
      </c>
      <c r="C698" s="1" t="str">
        <f>VLOOKUP(B698,GSC2Unicode!A:B,2)</f>
        <v>130FE</v>
      </c>
    </row>
    <row r="699" spans="1:3" x14ac:dyDescent="0.2">
      <c r="A699" s="1" t="s">
        <v>1927</v>
      </c>
      <c r="B699" s="1" t="s">
        <v>1181</v>
      </c>
      <c r="C699" s="1" t="str">
        <f>VLOOKUP(B699,GSC2Unicode!A:B,2)</f>
        <v>13307</v>
      </c>
    </row>
    <row r="700" spans="1:3" x14ac:dyDescent="0.2">
      <c r="A700" s="1" t="s">
        <v>1927</v>
      </c>
      <c r="B700" s="1" t="s">
        <v>1183</v>
      </c>
      <c r="C700" s="1" t="str">
        <f>VLOOKUP(B700,GSC2Unicode!A:B,2)</f>
        <v>13307</v>
      </c>
    </row>
    <row r="701" spans="1:3" x14ac:dyDescent="0.2">
      <c r="A701" s="1" t="s">
        <v>1805</v>
      </c>
      <c r="B701" s="1" t="s">
        <v>673</v>
      </c>
      <c r="C701" s="1" t="str">
        <f>VLOOKUP(B701,GSC2Unicode!A:B,2)</f>
        <v>131AD</v>
      </c>
    </row>
    <row r="702" spans="1:3" x14ac:dyDescent="0.2">
      <c r="A702" s="1" t="s">
        <v>287</v>
      </c>
      <c r="B702" s="1" t="s">
        <v>285</v>
      </c>
      <c r="C702" s="1" t="str">
        <f>VLOOKUP(B702,GSC2Unicode!A:B,2)</f>
        <v>13079</v>
      </c>
    </row>
    <row r="703" spans="1:3" x14ac:dyDescent="0.2">
      <c r="A703" s="1" t="s">
        <v>1688</v>
      </c>
      <c r="B703" s="1" t="s">
        <v>404</v>
      </c>
      <c r="C703" s="1" t="str">
        <f>VLOOKUP(B703,GSC2Unicode!A:B,2)</f>
        <v>130F5</v>
      </c>
    </row>
    <row r="704" spans="1:3" x14ac:dyDescent="0.2">
      <c r="A704" s="1" t="s">
        <v>71</v>
      </c>
      <c r="B704" s="1" t="s">
        <v>69</v>
      </c>
      <c r="C704" s="1" t="str">
        <f>VLOOKUP(B704,GSC2Unicode!A:B,2)</f>
        <v>1301E</v>
      </c>
    </row>
    <row r="705" spans="1:3" x14ac:dyDescent="0.2">
      <c r="A705" s="1" t="s">
        <v>1894</v>
      </c>
      <c r="B705" s="1" t="s">
        <v>1054</v>
      </c>
      <c r="C705" s="1" t="str">
        <f>VLOOKUP(B705,GSC2Unicode!A:B,2)</f>
        <v>132CB</v>
      </c>
    </row>
    <row r="706" spans="1:3" x14ac:dyDescent="0.2">
      <c r="A706" s="1" t="s">
        <v>1894</v>
      </c>
      <c r="B706" s="1" t="s">
        <v>1055</v>
      </c>
      <c r="C706" s="1" t="str">
        <f>VLOOKUP(B706,GSC2Unicode!A:B,2)</f>
        <v>132CC</v>
      </c>
    </row>
    <row r="707" spans="1:3" x14ac:dyDescent="0.2">
      <c r="A707" s="1" t="s">
        <v>1745</v>
      </c>
      <c r="B707" s="1" t="s">
        <v>568</v>
      </c>
      <c r="C707" s="1" t="str">
        <f>VLOOKUP(B707,GSC2Unicode!A:B,2)</f>
        <v>13166</v>
      </c>
    </row>
    <row r="708" spans="1:3" x14ac:dyDescent="0.2">
      <c r="A708" s="1" t="s">
        <v>975</v>
      </c>
      <c r="B708" s="1" t="s">
        <v>974</v>
      </c>
      <c r="C708" s="1" t="str">
        <f>VLOOKUP(B708,GSC2Unicode!A:B,2)</f>
        <v>13296</v>
      </c>
    </row>
    <row r="709" spans="1:3" x14ac:dyDescent="0.2">
      <c r="A709" s="1" t="s">
        <v>1673</v>
      </c>
      <c r="B709" s="1" t="s">
        <v>1602</v>
      </c>
      <c r="C709" s="1" t="str">
        <f>VLOOKUP(B709,GSC2Unicode!A:B,2)</f>
        <v>13077</v>
      </c>
    </row>
    <row r="710" spans="1:3" x14ac:dyDescent="0.2">
      <c r="A710" s="1" t="s">
        <v>1216</v>
      </c>
      <c r="B710" s="1" t="s">
        <v>894</v>
      </c>
      <c r="C710" s="1" t="str">
        <f>VLOOKUP(B710,GSC2Unicode!A:B,2)</f>
        <v>13296</v>
      </c>
    </row>
    <row r="711" spans="1:3" x14ac:dyDescent="0.2">
      <c r="A711" s="1" t="s">
        <v>1216</v>
      </c>
      <c r="B711" s="1" t="s">
        <v>1215</v>
      </c>
      <c r="C711" s="1" t="str">
        <f>VLOOKUP(B711,GSC2Unicode!A:B,2)</f>
        <v>13330</v>
      </c>
    </row>
    <row r="712" spans="1:3" x14ac:dyDescent="0.2">
      <c r="A712" s="1" t="s">
        <v>1216</v>
      </c>
      <c r="B712" s="1" t="s">
        <v>1217</v>
      </c>
      <c r="C712" s="1" t="str">
        <f>VLOOKUP(B712,GSC2Unicode!A:B,2)</f>
        <v>13331</v>
      </c>
    </row>
    <row r="713" spans="1:3" x14ac:dyDescent="0.2">
      <c r="A713" s="1" t="s">
        <v>42</v>
      </c>
      <c r="B713" s="1" t="s">
        <v>41</v>
      </c>
      <c r="C713" s="1" t="str">
        <f>VLOOKUP(B713,GSC2Unicode!A:B,2)</f>
        <v>13014</v>
      </c>
    </row>
    <row r="714" spans="1:3" x14ac:dyDescent="0.2">
      <c r="A714" s="1" t="s">
        <v>1922</v>
      </c>
      <c r="B714" s="1" t="s">
        <v>1647</v>
      </c>
      <c r="C714" s="1" t="str">
        <f>VLOOKUP(B714,GSC2Unicode!A:B,2)</f>
        <v>13306</v>
      </c>
    </row>
    <row r="715" spans="1:3" x14ac:dyDescent="0.2">
      <c r="A715" s="1" t="s">
        <v>1207</v>
      </c>
      <c r="B715" s="1" t="s">
        <v>1206</v>
      </c>
      <c r="C715" s="1" t="str">
        <f>VLOOKUP(B715,GSC2Unicode!A:B,2)</f>
        <v>13329</v>
      </c>
    </row>
    <row r="716" spans="1:3" x14ac:dyDescent="0.2">
      <c r="A716" s="1" t="s">
        <v>524</v>
      </c>
      <c r="B716" s="1" t="s">
        <v>523</v>
      </c>
      <c r="C716" s="1" t="str">
        <f>VLOOKUP(B716,GSC2Unicode!A:B,2)</f>
        <v>1317E</v>
      </c>
    </row>
    <row r="717" spans="1:3" x14ac:dyDescent="0.2">
      <c r="A717" s="1" t="s">
        <v>524</v>
      </c>
      <c r="B717" s="1" t="s">
        <v>525</v>
      </c>
      <c r="C717" s="1" t="str">
        <f>VLOOKUP(B717,GSC2Unicode!A:B,2)</f>
        <v>1317E</v>
      </c>
    </row>
    <row r="718" spans="1:3" x14ac:dyDescent="0.2">
      <c r="A718" s="1" t="s">
        <v>325</v>
      </c>
      <c r="B718" s="1" t="s">
        <v>324</v>
      </c>
      <c r="C718" s="1" t="str">
        <f>VLOOKUP(B718,GSC2Unicode!A:B,2)</f>
        <v>1307A</v>
      </c>
    </row>
    <row r="719" spans="1:3" x14ac:dyDescent="0.2">
      <c r="A719" s="1" t="s">
        <v>1774</v>
      </c>
      <c r="B719" s="1" t="s">
        <v>1631</v>
      </c>
      <c r="C719" s="1" t="str">
        <f>VLOOKUP(B719,GSC2Unicode!A:B,2)</f>
        <v>1314F</v>
      </c>
    </row>
    <row r="720" spans="1:3" x14ac:dyDescent="0.2">
      <c r="A720" s="1" t="s">
        <v>1774</v>
      </c>
      <c r="B720" s="1" t="s">
        <v>1632</v>
      </c>
      <c r="C720" s="1" t="str">
        <f>VLOOKUP(B720,GSC2Unicode!A:B,2)</f>
        <v>1314F</v>
      </c>
    </row>
    <row r="721" spans="1:3" x14ac:dyDescent="0.2">
      <c r="A721" s="1" t="s">
        <v>1774</v>
      </c>
      <c r="B721" s="1" t="s">
        <v>1633</v>
      </c>
      <c r="C721" s="1" t="str">
        <f>VLOOKUP(B721,GSC2Unicode!A:B,2)</f>
        <v>1314F</v>
      </c>
    </row>
    <row r="722" spans="1:3" x14ac:dyDescent="0.2">
      <c r="A722" s="1" t="s">
        <v>2001</v>
      </c>
      <c r="B722" s="1" t="s">
        <v>1560</v>
      </c>
      <c r="C722" s="1" t="str">
        <f>VLOOKUP(B722,GSC2Unicode!A:B,2)</f>
        <v>13235</v>
      </c>
    </row>
    <row r="723" spans="1:3" x14ac:dyDescent="0.2">
      <c r="A723" s="1" t="s">
        <v>43</v>
      </c>
      <c r="B723" s="1" t="s">
        <v>41</v>
      </c>
      <c r="C723" s="1" t="str">
        <f>VLOOKUP(B723,GSC2Unicode!A:B,2)</f>
        <v>13014</v>
      </c>
    </row>
    <row r="724" spans="1:3" x14ac:dyDescent="0.2">
      <c r="A724" s="1" t="s">
        <v>611</v>
      </c>
      <c r="B724" s="1" t="s">
        <v>533</v>
      </c>
      <c r="C724" s="1" t="str">
        <f>VLOOKUP(B724,GSC2Unicode!A:B,2)</f>
        <v>13150</v>
      </c>
    </row>
    <row r="725" spans="1:3" x14ac:dyDescent="0.2">
      <c r="A725" s="1" t="s">
        <v>611</v>
      </c>
      <c r="B725" s="1" t="s">
        <v>610</v>
      </c>
      <c r="C725" s="1" t="str">
        <f>VLOOKUP(B725,GSC2Unicode!A:B,2)</f>
        <v>13182</v>
      </c>
    </row>
    <row r="726" spans="1:3" x14ac:dyDescent="0.2">
      <c r="A726" s="1" t="s">
        <v>1738</v>
      </c>
      <c r="B726" s="1" t="s">
        <v>533</v>
      </c>
      <c r="C726" s="1" t="str">
        <f>VLOOKUP(B726,GSC2Unicode!A:B,2)</f>
        <v>13150</v>
      </c>
    </row>
    <row r="727" spans="1:3" x14ac:dyDescent="0.2">
      <c r="A727" s="1" t="s">
        <v>1738</v>
      </c>
      <c r="B727" s="1" t="s">
        <v>1054</v>
      </c>
      <c r="C727" s="1" t="str">
        <f>VLOOKUP(B727,GSC2Unicode!A:B,2)</f>
        <v>132CB</v>
      </c>
    </row>
    <row r="728" spans="1:3" x14ac:dyDescent="0.2">
      <c r="A728" s="1" t="s">
        <v>1738</v>
      </c>
      <c r="B728" s="1" t="s">
        <v>1055</v>
      </c>
      <c r="C728" s="1" t="str">
        <f>VLOOKUP(B728,GSC2Unicode!A:B,2)</f>
        <v>132CC</v>
      </c>
    </row>
    <row r="729" spans="1:3" x14ac:dyDescent="0.2">
      <c r="A729" s="1" t="s">
        <v>443</v>
      </c>
      <c r="B729" s="1" t="s">
        <v>442</v>
      </c>
      <c r="C729" s="1" t="str">
        <f>VLOOKUP(B729,GSC2Unicode!A:B,2)</f>
        <v>13113</v>
      </c>
    </row>
    <row r="730" spans="1:3" x14ac:dyDescent="0.2">
      <c r="A730" s="1" t="s">
        <v>657</v>
      </c>
      <c r="B730" s="1" t="s">
        <v>656</v>
      </c>
      <c r="C730" s="1" t="str">
        <f>VLOOKUP(B730,GSC2Unicode!A:B,2)</f>
        <v>131A0</v>
      </c>
    </row>
    <row r="731" spans="1:3" x14ac:dyDescent="0.2">
      <c r="A731" s="1" t="s">
        <v>657</v>
      </c>
      <c r="B731" s="1" t="s">
        <v>985</v>
      </c>
      <c r="C731" s="1" t="str">
        <f>VLOOKUP(B731,GSC2Unicode!A:B,2)</f>
        <v>1329E</v>
      </c>
    </row>
    <row r="732" spans="1:3" x14ac:dyDescent="0.2">
      <c r="A732" s="1" t="s">
        <v>1684</v>
      </c>
      <c r="B732" s="1" t="s">
        <v>390</v>
      </c>
      <c r="C732" s="1" t="str">
        <f>VLOOKUP(B732,GSC2Unicode!A:B,2)</f>
        <v>130EB</v>
      </c>
    </row>
    <row r="733" spans="1:3" x14ac:dyDescent="0.2">
      <c r="A733" s="1" t="s">
        <v>1887</v>
      </c>
      <c r="B733" s="1" t="s">
        <v>1011</v>
      </c>
      <c r="C733" s="1" t="str">
        <f>VLOOKUP(B733,GSC2Unicode!A:B,2)</f>
        <v>132AE</v>
      </c>
    </row>
    <row r="734" spans="1:3" x14ac:dyDescent="0.2">
      <c r="A734" s="1" t="s">
        <v>1793</v>
      </c>
      <c r="B734" s="1" t="s">
        <v>643</v>
      </c>
      <c r="C734" s="1" t="str">
        <f>VLOOKUP(B734,GSC2Unicode!A:B,2)</f>
        <v>13188</v>
      </c>
    </row>
    <row r="735" spans="1:3" x14ac:dyDescent="0.2">
      <c r="A735" s="1" t="s">
        <v>1410</v>
      </c>
      <c r="B735" s="1" t="s">
        <v>1408</v>
      </c>
      <c r="C735" s="1" t="str">
        <f>VLOOKUP(B735,GSC2Unicode!A:B,2)</f>
        <v>133AF</v>
      </c>
    </row>
    <row r="736" spans="1:3" x14ac:dyDescent="0.2">
      <c r="A736" s="1" t="s">
        <v>1410</v>
      </c>
      <c r="B736" s="1" t="s">
        <v>1411</v>
      </c>
      <c r="C736" s="1" t="str">
        <f>VLOOKUP(B736,GSC2Unicode!A:B,2)</f>
        <v>133AF</v>
      </c>
    </row>
    <row r="737" spans="1:3" x14ac:dyDescent="0.2">
      <c r="A737" s="1" t="s">
        <v>104</v>
      </c>
      <c r="B737" s="1" t="s">
        <v>103</v>
      </c>
      <c r="C737" s="1" t="str">
        <f>VLOOKUP(B737,GSC2Unicode!A:B,2)</f>
        <v>1302F</v>
      </c>
    </row>
    <row r="738" spans="1:3" x14ac:dyDescent="0.2">
      <c r="A738" s="1" t="s">
        <v>104</v>
      </c>
      <c r="B738" s="1" t="s">
        <v>105</v>
      </c>
      <c r="C738" s="1" t="str">
        <f>VLOOKUP(B738,GSC2Unicode!A:B,2)</f>
        <v>13030</v>
      </c>
    </row>
    <row r="739" spans="1:3" x14ac:dyDescent="0.2">
      <c r="A739" s="1" t="s">
        <v>104</v>
      </c>
      <c r="B739" s="1" t="s">
        <v>106</v>
      </c>
      <c r="C739" s="1" t="str">
        <f>VLOOKUP(B739,GSC2Unicode!A:B,2)</f>
        <v>13031</v>
      </c>
    </row>
    <row r="740" spans="1:3" x14ac:dyDescent="0.2">
      <c r="A740" s="1" t="s">
        <v>104</v>
      </c>
      <c r="B740" s="1" t="s">
        <v>1565</v>
      </c>
      <c r="C740" s="1" t="str">
        <f>VLOOKUP(B740,GSC2Unicode!A:B,2)</f>
        <v>13031</v>
      </c>
    </row>
    <row r="741" spans="1:3" x14ac:dyDescent="0.2">
      <c r="A741" s="1" t="s">
        <v>104</v>
      </c>
      <c r="B741" s="1" t="s">
        <v>107</v>
      </c>
      <c r="C741" s="1" t="str">
        <f>VLOOKUP(B741,GSC2Unicode!A:B,2)</f>
        <v>13032</v>
      </c>
    </row>
    <row r="742" spans="1:3" x14ac:dyDescent="0.2">
      <c r="A742" s="1" t="s">
        <v>104</v>
      </c>
      <c r="B742" s="1" t="s">
        <v>109</v>
      </c>
      <c r="C742" s="1" t="str">
        <f>VLOOKUP(B742,GSC2Unicode!A:B,2)</f>
        <v>13033</v>
      </c>
    </row>
    <row r="743" spans="1:3" x14ac:dyDescent="0.2">
      <c r="A743" s="1" t="s">
        <v>104</v>
      </c>
      <c r="B743" s="1" t="s">
        <v>110</v>
      </c>
      <c r="C743" s="1" t="str">
        <f>VLOOKUP(B743,GSC2Unicode!A:B,2)</f>
        <v>13034</v>
      </c>
    </row>
    <row r="744" spans="1:3" x14ac:dyDescent="0.2">
      <c r="A744" s="1" t="s">
        <v>104</v>
      </c>
      <c r="B744" s="1" t="s">
        <v>522</v>
      </c>
      <c r="C744" s="1" t="str">
        <f>VLOOKUP(B744,GSC2Unicode!A:B,2)</f>
        <v>1317E</v>
      </c>
    </row>
    <row r="745" spans="1:3" x14ac:dyDescent="0.2">
      <c r="A745" s="1" t="s">
        <v>1852</v>
      </c>
      <c r="B745" s="1" t="s">
        <v>824</v>
      </c>
      <c r="C745" s="1" t="str">
        <f>VLOOKUP(B745,GSC2Unicode!A:B,2)</f>
        <v>13216</v>
      </c>
    </row>
    <row r="746" spans="1:3" x14ac:dyDescent="0.2">
      <c r="A746" s="1" t="s">
        <v>1852</v>
      </c>
      <c r="B746" s="1" t="s">
        <v>1054</v>
      </c>
      <c r="C746" s="1" t="str">
        <f>VLOOKUP(B746,GSC2Unicode!A:B,2)</f>
        <v>132CB</v>
      </c>
    </row>
    <row r="747" spans="1:3" x14ac:dyDescent="0.2">
      <c r="A747" s="1" t="s">
        <v>1852</v>
      </c>
      <c r="B747" s="1" t="s">
        <v>1055</v>
      </c>
      <c r="C747" s="1" t="str">
        <f>VLOOKUP(B747,GSC2Unicode!A:B,2)</f>
        <v>132CC</v>
      </c>
    </row>
    <row r="748" spans="1:3" x14ac:dyDescent="0.2">
      <c r="A748" s="1" t="s">
        <v>1852</v>
      </c>
      <c r="B748" s="1" t="s">
        <v>1066</v>
      </c>
      <c r="C748" s="1" t="str">
        <f>VLOOKUP(B748,GSC2Unicode!A:B,2)</f>
        <v>132FF</v>
      </c>
    </row>
    <row r="749" spans="1:3" x14ac:dyDescent="0.2">
      <c r="A749" s="1" t="s">
        <v>1029</v>
      </c>
      <c r="B749" s="1" t="s">
        <v>101</v>
      </c>
      <c r="C749" s="1" t="str">
        <f>VLOOKUP(B749,GSC2Unicode!A:B,2)</f>
        <v>1302D</v>
      </c>
    </row>
    <row r="750" spans="1:3" x14ac:dyDescent="0.2">
      <c r="A750" s="1" t="s">
        <v>1029</v>
      </c>
      <c r="B750" s="1" t="s">
        <v>522</v>
      </c>
      <c r="C750" s="1" t="str">
        <f>VLOOKUP(B750,GSC2Unicode!A:B,2)</f>
        <v>1317E</v>
      </c>
    </row>
    <row r="751" spans="1:3" x14ac:dyDescent="0.2">
      <c r="A751" s="1" t="s">
        <v>1029</v>
      </c>
      <c r="B751" s="1" t="s">
        <v>1028</v>
      </c>
      <c r="C751" s="1" t="str">
        <f>VLOOKUP(B751,GSC2Unicode!A:B,2)</f>
        <v>132D0</v>
      </c>
    </row>
    <row r="752" spans="1:3" x14ac:dyDescent="0.2">
      <c r="A752" s="1" t="s">
        <v>1561</v>
      </c>
      <c r="B752" s="1" t="s">
        <v>1561</v>
      </c>
      <c r="C752" s="1" t="str">
        <f>VLOOKUP(B752,GSC2Unicode!A:B,2)</f>
        <v>13235</v>
      </c>
    </row>
    <row r="753" spans="1:3" x14ac:dyDescent="0.2">
      <c r="A753" s="1" t="s">
        <v>1431</v>
      </c>
      <c r="B753" s="1" t="s">
        <v>1248</v>
      </c>
      <c r="C753" s="1" t="str">
        <f>VLOOKUP(B753,GSC2Unicode!A:B,2)</f>
        <v>13347</v>
      </c>
    </row>
    <row r="754" spans="1:3" x14ac:dyDescent="0.2">
      <c r="A754" s="1" t="s">
        <v>1431</v>
      </c>
      <c r="B754" s="1" t="s">
        <v>1249</v>
      </c>
      <c r="C754" s="1" t="str">
        <f>VLOOKUP(B754,GSC2Unicode!A:B,2)</f>
        <v>13348</v>
      </c>
    </row>
    <row r="755" spans="1:3" x14ac:dyDescent="0.2">
      <c r="A755" s="1" t="s">
        <v>1431</v>
      </c>
      <c r="B755" s="1" t="s">
        <v>1430</v>
      </c>
      <c r="C755" s="1" t="str">
        <f>VLOOKUP(B755,GSC2Unicode!A:B,2)</f>
        <v>133CC</v>
      </c>
    </row>
    <row r="756" spans="1:3" x14ac:dyDescent="0.2">
      <c r="A756" s="1" t="s">
        <v>1921</v>
      </c>
      <c r="B756" s="1" t="s">
        <v>1147</v>
      </c>
      <c r="C756" s="1" t="str">
        <f>VLOOKUP(B756,GSC2Unicode!A:B,2)</f>
        <v>13305</v>
      </c>
    </row>
    <row r="757" spans="1:3" x14ac:dyDescent="0.2">
      <c r="A757" s="1" t="s">
        <v>1817</v>
      </c>
      <c r="B757" s="1" t="s">
        <v>724</v>
      </c>
      <c r="C757" s="1" t="str">
        <f>VLOOKUP(B757,GSC2Unicode!A:B,2)</f>
        <v>131D1</v>
      </c>
    </row>
    <row r="758" spans="1:3" x14ac:dyDescent="0.2">
      <c r="A758" s="1" t="s">
        <v>1818</v>
      </c>
      <c r="B758" s="1" t="s">
        <v>724</v>
      </c>
      <c r="C758" s="1" t="str">
        <f>VLOOKUP(B758,GSC2Unicode!A:B,2)</f>
        <v>131D1</v>
      </c>
    </row>
    <row r="759" spans="1:3" x14ac:dyDescent="0.2">
      <c r="A759" s="1" t="s">
        <v>972</v>
      </c>
      <c r="B759" s="1" t="s">
        <v>971</v>
      </c>
      <c r="C759" s="1" t="str">
        <f>VLOOKUP(B759,GSC2Unicode!A:B,2)</f>
        <v>13294</v>
      </c>
    </row>
    <row r="760" spans="1:3" x14ac:dyDescent="0.2">
      <c r="A760" s="1" t="s">
        <v>972</v>
      </c>
      <c r="B760" s="1" t="s">
        <v>973</v>
      </c>
      <c r="C760" s="1" t="str">
        <f>VLOOKUP(B760,GSC2Unicode!A:B,2)</f>
        <v>13295</v>
      </c>
    </row>
    <row r="761" spans="1:3" x14ac:dyDescent="0.2">
      <c r="A761" s="1" t="s">
        <v>1736</v>
      </c>
      <c r="B761" s="1" t="s">
        <v>532</v>
      </c>
      <c r="C761" s="1" t="str">
        <f>VLOOKUP(B761,GSC2Unicode!A:B,2)</f>
        <v>1314F</v>
      </c>
    </row>
    <row r="762" spans="1:3" x14ac:dyDescent="0.2">
      <c r="A762" s="1" t="s">
        <v>67</v>
      </c>
      <c r="B762" s="1" t="s">
        <v>65</v>
      </c>
      <c r="C762" s="1" t="str">
        <f>VLOOKUP(B762,GSC2Unicode!A:B,2)</f>
        <v>1301C</v>
      </c>
    </row>
    <row r="763" spans="1:3" x14ac:dyDescent="0.2">
      <c r="A763" s="1" t="s">
        <v>67</v>
      </c>
      <c r="B763" s="1" t="s">
        <v>283</v>
      </c>
      <c r="C763" s="1" t="str">
        <f>VLOOKUP(B763,GSC2Unicode!A:B,2)</f>
        <v>13079</v>
      </c>
    </row>
    <row r="764" spans="1:3" x14ac:dyDescent="0.2">
      <c r="A764" s="1" t="s">
        <v>1148</v>
      </c>
      <c r="B764" s="1" t="s">
        <v>1147</v>
      </c>
      <c r="C764" s="1" t="str">
        <f>VLOOKUP(B764,GSC2Unicode!A:B,2)</f>
        <v>13305</v>
      </c>
    </row>
    <row r="765" spans="1:3" x14ac:dyDescent="0.2">
      <c r="A765" s="1" t="s">
        <v>1005</v>
      </c>
      <c r="B765" s="1" t="s">
        <v>887</v>
      </c>
      <c r="C765" s="1" t="str">
        <f>VLOOKUP(B765,GSC2Unicode!A:B,2)</f>
        <v>13250</v>
      </c>
    </row>
    <row r="766" spans="1:3" x14ac:dyDescent="0.2">
      <c r="A766" s="1" t="s">
        <v>1005</v>
      </c>
      <c r="B766" s="1" t="s">
        <v>1004</v>
      </c>
      <c r="C766" s="1" t="str">
        <f>VLOOKUP(B766,GSC2Unicode!A:B,2)</f>
        <v>132AA</v>
      </c>
    </row>
    <row r="767" spans="1:3" x14ac:dyDescent="0.2">
      <c r="A767" s="1" t="s">
        <v>581</v>
      </c>
      <c r="B767" s="1" t="s">
        <v>580</v>
      </c>
      <c r="C767" s="1" t="str">
        <f>VLOOKUP(B767,GSC2Unicode!A:B,2)</f>
        <v>1316E</v>
      </c>
    </row>
    <row r="768" spans="1:3" x14ac:dyDescent="0.2">
      <c r="A768" s="1" t="s">
        <v>581</v>
      </c>
      <c r="B768" s="1" t="s">
        <v>582</v>
      </c>
      <c r="C768" s="1" t="str">
        <f>VLOOKUP(B768,GSC2Unicode!A:B,2)</f>
        <v>1316F</v>
      </c>
    </row>
    <row r="769" spans="1:3" x14ac:dyDescent="0.2">
      <c r="A769" s="1" t="s">
        <v>1782</v>
      </c>
      <c r="B769" s="1" t="s">
        <v>612</v>
      </c>
      <c r="C769" s="1" t="str">
        <f>VLOOKUP(B769,GSC2Unicode!A:B,2)</f>
        <v>13183</v>
      </c>
    </row>
    <row r="770" spans="1:3" x14ac:dyDescent="0.2">
      <c r="A770" s="1" t="s">
        <v>609</v>
      </c>
      <c r="B770" s="1" t="s">
        <v>606</v>
      </c>
      <c r="C770" s="1" t="str">
        <f>VLOOKUP(B770,GSC2Unicode!A:B,2)</f>
        <v>13180</v>
      </c>
    </row>
    <row r="771" spans="1:3" x14ac:dyDescent="0.2">
      <c r="A771" s="1" t="s">
        <v>609</v>
      </c>
      <c r="B771" s="1" t="s">
        <v>608</v>
      </c>
      <c r="C771" s="1" t="str">
        <f>VLOOKUP(B771,GSC2Unicode!A:B,2)</f>
        <v>13181</v>
      </c>
    </row>
    <row r="772" spans="1:3" x14ac:dyDescent="0.2">
      <c r="A772" s="1" t="s">
        <v>1982</v>
      </c>
      <c r="B772" s="1" t="s">
        <v>1443</v>
      </c>
      <c r="C772" s="1" t="str">
        <f>VLOOKUP(B772,GSC2Unicode!A:B,2)</f>
        <v>133D6</v>
      </c>
    </row>
    <row r="773" spans="1:3" x14ac:dyDescent="0.2">
      <c r="A773" s="1" t="s">
        <v>1165</v>
      </c>
      <c r="B773" s="1" t="s">
        <v>1164</v>
      </c>
      <c r="C773" s="1" t="str">
        <f>VLOOKUP(B773,GSC2Unicode!A:B,2)</f>
        <v>13332</v>
      </c>
    </row>
    <row r="774" spans="1:3" x14ac:dyDescent="0.2">
      <c r="A774" s="1" t="s">
        <v>1168</v>
      </c>
      <c r="B774" s="1" t="s">
        <v>1164</v>
      </c>
      <c r="C774" s="1" t="str">
        <f>VLOOKUP(B774,GSC2Unicode!A:B,2)</f>
        <v>13332</v>
      </c>
    </row>
    <row r="775" spans="1:3" x14ac:dyDescent="0.2">
      <c r="A775" s="1" t="s">
        <v>1165</v>
      </c>
      <c r="B775" s="1" t="s">
        <v>1166</v>
      </c>
      <c r="C775" s="1" t="str">
        <f>VLOOKUP(B775,GSC2Unicode!A:B,2)</f>
        <v>13332</v>
      </c>
    </row>
    <row r="776" spans="1:3" x14ac:dyDescent="0.2">
      <c r="A776" s="1" t="s">
        <v>1168</v>
      </c>
      <c r="B776" s="1" t="s">
        <v>1166</v>
      </c>
      <c r="C776" s="1" t="str">
        <f>VLOOKUP(B776,GSC2Unicode!A:B,2)</f>
        <v>13332</v>
      </c>
    </row>
    <row r="777" spans="1:3" x14ac:dyDescent="0.2">
      <c r="A777" s="1" t="s">
        <v>1168</v>
      </c>
      <c r="B777" s="1" t="s">
        <v>1167</v>
      </c>
      <c r="C777" s="1" t="str">
        <f>VLOOKUP(B777,GSC2Unicode!A:B,2)</f>
        <v>13307</v>
      </c>
    </row>
    <row r="778" spans="1:3" x14ac:dyDescent="0.2">
      <c r="A778" s="1" t="s">
        <v>1924</v>
      </c>
      <c r="B778" s="1" t="s">
        <v>1164</v>
      </c>
      <c r="C778" s="1" t="str">
        <f>VLOOKUP(B778,GSC2Unicode!A:B,2)</f>
        <v>13332</v>
      </c>
    </row>
    <row r="779" spans="1:3" x14ac:dyDescent="0.2">
      <c r="A779" s="1" t="s">
        <v>1924</v>
      </c>
      <c r="B779" s="1" t="s">
        <v>1166</v>
      </c>
      <c r="C779" s="1" t="str">
        <f>VLOOKUP(B779,GSC2Unicode!A:B,2)</f>
        <v>13332</v>
      </c>
    </row>
    <row r="780" spans="1:3" x14ac:dyDescent="0.2">
      <c r="A780" s="1" t="s">
        <v>1924</v>
      </c>
      <c r="B780" s="1" t="s">
        <v>1167</v>
      </c>
      <c r="C780" s="1" t="str">
        <f>VLOOKUP(B780,GSC2Unicode!A:B,2)</f>
        <v>13307</v>
      </c>
    </row>
    <row r="781" spans="1:3" x14ac:dyDescent="0.2">
      <c r="A781" s="1" t="s">
        <v>269</v>
      </c>
      <c r="B781" s="1" t="s">
        <v>267</v>
      </c>
      <c r="C781" s="1" t="str">
        <f>VLOOKUP(B781,GSC2Unicode!A:B,2)</f>
        <v>13078</v>
      </c>
    </row>
    <row r="782" spans="1:3" x14ac:dyDescent="0.2">
      <c r="A782" s="1" t="s">
        <v>452</v>
      </c>
      <c r="B782" s="1" t="s">
        <v>450</v>
      </c>
      <c r="C782" s="1" t="str">
        <f>VLOOKUP(B782,GSC2Unicode!A:B,2)</f>
        <v>13116</v>
      </c>
    </row>
    <row r="783" spans="1:3" x14ac:dyDescent="0.2">
      <c r="A783" s="1" t="s">
        <v>1696</v>
      </c>
      <c r="B783" s="1" t="s">
        <v>425</v>
      </c>
      <c r="C783" s="1" t="str">
        <f>VLOOKUP(B783,GSC2Unicode!A:B,2)</f>
        <v>1313E</v>
      </c>
    </row>
    <row r="784" spans="1:3" x14ac:dyDescent="0.2">
      <c r="A784" s="1" t="s">
        <v>1880</v>
      </c>
      <c r="B784" s="1" t="s">
        <v>983</v>
      </c>
      <c r="C784" s="1" t="str">
        <f>VLOOKUP(B784,GSC2Unicode!A:B,2)</f>
        <v>1329C</v>
      </c>
    </row>
    <row r="785" spans="1:3" x14ac:dyDescent="0.2">
      <c r="A785" s="1" t="s">
        <v>1713</v>
      </c>
      <c r="B785" s="1" t="s">
        <v>460</v>
      </c>
      <c r="C785" s="1" t="str">
        <f>VLOOKUP(B785,GSC2Unicode!A:B,2)</f>
        <v>1311B</v>
      </c>
    </row>
    <row r="786" spans="1:3" x14ac:dyDescent="0.2">
      <c r="A786" s="1" t="s">
        <v>1778</v>
      </c>
      <c r="B786" s="1" t="s">
        <v>606</v>
      </c>
      <c r="C786" s="1" t="str">
        <f>VLOOKUP(B786,GSC2Unicode!A:B,2)</f>
        <v>13180</v>
      </c>
    </row>
    <row r="787" spans="1:3" x14ac:dyDescent="0.2">
      <c r="A787" s="1" t="s">
        <v>1778</v>
      </c>
      <c r="B787" s="1" t="s">
        <v>608</v>
      </c>
      <c r="C787" s="1" t="str">
        <f>VLOOKUP(B787,GSC2Unicode!A:B,2)</f>
        <v>13181</v>
      </c>
    </row>
    <row r="788" spans="1:3" x14ac:dyDescent="0.2">
      <c r="A788" s="1" t="s">
        <v>888</v>
      </c>
      <c r="B788" s="1" t="s">
        <v>887</v>
      </c>
      <c r="C788" s="1" t="str">
        <f>VLOOKUP(B788,GSC2Unicode!A:B,2)</f>
        <v>13250</v>
      </c>
    </row>
    <row r="789" spans="1:3" x14ac:dyDescent="0.2">
      <c r="A789" s="1" t="s">
        <v>1853</v>
      </c>
      <c r="B789" s="1" t="s">
        <v>890</v>
      </c>
      <c r="C789" s="1" t="str">
        <f>VLOOKUP(B789,GSC2Unicode!A:B,2)</f>
        <v>13252</v>
      </c>
    </row>
    <row r="790" spans="1:3" x14ac:dyDescent="0.2">
      <c r="A790" s="1" t="s">
        <v>1862</v>
      </c>
      <c r="B790" s="1" t="s">
        <v>924</v>
      </c>
      <c r="C790" s="1" t="str">
        <f>VLOOKUP(B790,GSC2Unicode!A:B,2)</f>
        <v>13252</v>
      </c>
    </row>
    <row r="791" spans="1:3" x14ac:dyDescent="0.2">
      <c r="A791" s="1" t="s">
        <v>1861</v>
      </c>
      <c r="B791" s="1" t="s">
        <v>922</v>
      </c>
      <c r="C791" s="1" t="str">
        <f>VLOOKUP(B791,GSC2Unicode!A:B,2)</f>
        <v>13250</v>
      </c>
    </row>
    <row r="792" spans="1:3" x14ac:dyDescent="0.2">
      <c r="A792" s="1" t="s">
        <v>1854</v>
      </c>
      <c r="B792" s="1" t="s">
        <v>891</v>
      </c>
      <c r="C792" s="1" t="str">
        <f>VLOOKUP(B792,GSC2Unicode!A:B,2)</f>
        <v>13253</v>
      </c>
    </row>
    <row r="793" spans="1:3" x14ac:dyDescent="0.2">
      <c r="A793" s="1" t="s">
        <v>1889</v>
      </c>
      <c r="B793" s="1" t="s">
        <v>1011</v>
      </c>
      <c r="C793" s="1" t="str">
        <f>VLOOKUP(B793,GSC2Unicode!A:B,2)</f>
        <v>132AE</v>
      </c>
    </row>
    <row r="794" spans="1:3" x14ac:dyDescent="0.2">
      <c r="A794" s="1" t="s">
        <v>1716</v>
      </c>
      <c r="B794" s="1" t="s">
        <v>479</v>
      </c>
      <c r="C794" s="1" t="str">
        <f>VLOOKUP(B794,GSC2Unicode!A:B,2)</f>
        <v>13126</v>
      </c>
    </row>
    <row r="795" spans="1:3" x14ac:dyDescent="0.2">
      <c r="A795" s="1" t="s">
        <v>1716</v>
      </c>
      <c r="B795" s="1" t="s">
        <v>480</v>
      </c>
      <c r="C795" s="1" t="str">
        <f>VLOOKUP(B795,GSC2Unicode!A:B,2)</f>
        <v>13127</v>
      </c>
    </row>
    <row r="796" spans="1:3" x14ac:dyDescent="0.2">
      <c r="A796" s="1" t="s">
        <v>1716</v>
      </c>
      <c r="B796" s="1" t="s">
        <v>482</v>
      </c>
      <c r="C796" s="1" t="str">
        <f>VLOOKUP(B796,GSC2Unicode!A:B,2)</f>
        <v>13128</v>
      </c>
    </row>
    <row r="797" spans="1:3" x14ac:dyDescent="0.2">
      <c r="A797" s="1" t="s">
        <v>1716</v>
      </c>
      <c r="B797" s="1" t="s">
        <v>484</v>
      </c>
      <c r="C797" s="1" t="str">
        <f>VLOOKUP(B797,GSC2Unicode!A:B,2)</f>
        <v>1312A</v>
      </c>
    </row>
    <row r="798" spans="1:3" x14ac:dyDescent="0.2">
      <c r="A798" s="1" t="s">
        <v>1716</v>
      </c>
      <c r="B798" s="1" t="s">
        <v>488</v>
      </c>
      <c r="C798" s="1" t="str">
        <f>VLOOKUP(B798,GSC2Unicode!A:B,2)</f>
        <v>1312C</v>
      </c>
    </row>
    <row r="799" spans="1:3" x14ac:dyDescent="0.2">
      <c r="A799" s="1" t="s">
        <v>1716</v>
      </c>
      <c r="B799" s="1" t="s">
        <v>775</v>
      </c>
      <c r="C799" s="1" t="str">
        <f>VLOOKUP(B799,GSC2Unicode!A:B,2)</f>
        <v>1321F</v>
      </c>
    </row>
    <row r="800" spans="1:3" x14ac:dyDescent="0.2">
      <c r="A800" s="1" t="s">
        <v>1716</v>
      </c>
      <c r="B800" s="1" t="s">
        <v>777</v>
      </c>
      <c r="C800" s="1" t="str">
        <f>VLOOKUP(B800,GSC2Unicode!A:B,2)</f>
        <v>1321F</v>
      </c>
    </row>
    <row r="801" spans="1:3" x14ac:dyDescent="0.2">
      <c r="A801" s="1" t="s">
        <v>1716</v>
      </c>
      <c r="B801" s="1" t="s">
        <v>779</v>
      </c>
      <c r="C801" s="1" t="str">
        <f>VLOOKUP(B801,GSC2Unicode!A:B,2)</f>
        <v>131EF</v>
      </c>
    </row>
    <row r="802" spans="1:3" x14ac:dyDescent="0.2">
      <c r="A802" s="1" t="s">
        <v>254</v>
      </c>
      <c r="B802" s="1" t="s">
        <v>252</v>
      </c>
      <c r="C802" s="1" t="str">
        <f>VLOOKUP(B802,GSC2Unicode!A:B,2)</f>
        <v>13077</v>
      </c>
    </row>
    <row r="803" spans="1:3" x14ac:dyDescent="0.2">
      <c r="A803" s="1" t="s">
        <v>254</v>
      </c>
      <c r="B803" s="1" t="s">
        <v>349</v>
      </c>
      <c r="C803" s="1" t="str">
        <f>VLOOKUP(B803,GSC2Unicode!A:B,2)</f>
        <v>1307B</v>
      </c>
    </row>
    <row r="804" spans="1:3" x14ac:dyDescent="0.2">
      <c r="A804" s="1" t="s">
        <v>1707</v>
      </c>
      <c r="B804" s="1" t="s">
        <v>438</v>
      </c>
      <c r="C804" s="1" t="str">
        <f>VLOOKUP(B804,GSC2Unicode!A:B,2)</f>
        <v>130FE</v>
      </c>
    </row>
    <row r="805" spans="1:3" x14ac:dyDescent="0.2">
      <c r="A805" s="1" t="s">
        <v>1888</v>
      </c>
      <c r="B805" s="1" t="s">
        <v>1011</v>
      </c>
      <c r="C805" s="1" t="str">
        <f>VLOOKUP(B805,GSC2Unicode!A:B,2)</f>
        <v>132AE</v>
      </c>
    </row>
    <row r="806" spans="1:3" x14ac:dyDescent="0.2">
      <c r="A806" s="1" t="s">
        <v>763</v>
      </c>
      <c r="B806" s="1" t="s">
        <v>762</v>
      </c>
      <c r="C806" s="1" t="str">
        <f>VLOOKUP(B806,GSC2Unicode!A:B,2)</f>
        <v>131EF</v>
      </c>
    </row>
    <row r="807" spans="1:3" x14ac:dyDescent="0.2">
      <c r="A807" s="1" t="s">
        <v>195</v>
      </c>
      <c r="B807" s="1" t="s">
        <v>194</v>
      </c>
      <c r="C807" s="1" t="str">
        <f>VLOOKUP(B807,GSC2Unicode!A:B,2)</f>
        <v>1305A</v>
      </c>
    </row>
    <row r="808" spans="1:3" x14ac:dyDescent="0.2">
      <c r="A808" s="1" t="s">
        <v>195</v>
      </c>
      <c r="B808" s="1" t="s">
        <v>1572</v>
      </c>
      <c r="C808" s="1" t="str">
        <f>VLOOKUP(B808,GSC2Unicode!A:B,2)</f>
        <v>1305A</v>
      </c>
    </row>
    <row r="809" spans="1:3" x14ac:dyDescent="0.2">
      <c r="A809" s="1" t="s">
        <v>195</v>
      </c>
      <c r="B809" s="1" t="s">
        <v>196</v>
      </c>
      <c r="C809" s="1" t="str">
        <f>VLOOKUP(B809,GSC2Unicode!A:B,2)</f>
        <v>1305B</v>
      </c>
    </row>
    <row r="810" spans="1:3" x14ac:dyDescent="0.2">
      <c r="A810" s="1" t="s">
        <v>195</v>
      </c>
      <c r="B810" s="1" t="s">
        <v>196</v>
      </c>
      <c r="C810" s="1" t="str">
        <f>VLOOKUP(B810,GSC2Unicode!A:B,2)</f>
        <v>1305B</v>
      </c>
    </row>
    <row r="811" spans="1:3" x14ac:dyDescent="0.2">
      <c r="A811" s="1" t="s">
        <v>195</v>
      </c>
      <c r="B811" s="1" t="s">
        <v>1573</v>
      </c>
      <c r="C811" s="1" t="str">
        <f>VLOOKUP(B811,GSC2Unicode!A:B,2)</f>
        <v>1305B</v>
      </c>
    </row>
    <row r="812" spans="1:3" x14ac:dyDescent="0.2">
      <c r="A812" s="1" t="s">
        <v>216</v>
      </c>
      <c r="B812" s="1" t="s">
        <v>214</v>
      </c>
      <c r="C812" s="1" t="str">
        <f>VLOOKUP(B812,GSC2Unicode!A:B,2)</f>
        <v>1307A</v>
      </c>
    </row>
    <row r="813" spans="1:3" x14ac:dyDescent="0.2">
      <c r="A813" s="1" t="s">
        <v>216</v>
      </c>
      <c r="B813" s="1" t="s">
        <v>219</v>
      </c>
      <c r="C813" s="1" t="str">
        <f>VLOOKUP(B813,GSC2Unicode!A:B,2)</f>
        <v>1307B</v>
      </c>
    </row>
    <row r="814" spans="1:3" x14ac:dyDescent="0.2">
      <c r="A814" s="1" t="s">
        <v>217</v>
      </c>
      <c r="B814" s="1" t="s">
        <v>214</v>
      </c>
      <c r="C814" s="1" t="str">
        <f>VLOOKUP(B814,GSC2Unicode!A:B,2)</f>
        <v>1307A</v>
      </c>
    </row>
    <row r="815" spans="1:3" x14ac:dyDescent="0.2">
      <c r="A815" s="1" t="s">
        <v>217</v>
      </c>
      <c r="B815" s="1" t="s">
        <v>219</v>
      </c>
      <c r="C815" s="1" t="str">
        <f>VLOOKUP(B815,GSC2Unicode!A:B,2)</f>
        <v>1307B</v>
      </c>
    </row>
    <row r="816" spans="1:3" x14ac:dyDescent="0.2">
      <c r="A816" s="1" t="s">
        <v>217</v>
      </c>
      <c r="B816" s="1" t="s">
        <v>220</v>
      </c>
      <c r="C816" s="1" t="str">
        <f>VLOOKUP(B816,GSC2Unicode!A:B,2)</f>
        <v>1307C</v>
      </c>
    </row>
    <row r="817" spans="1:3" x14ac:dyDescent="0.2">
      <c r="A817" s="1" t="s">
        <v>1955</v>
      </c>
      <c r="B817" s="1" t="s">
        <v>1317</v>
      </c>
      <c r="C817" s="1" t="str">
        <f>VLOOKUP(B817,GSC2Unicode!A:B,2)</f>
        <v>13362</v>
      </c>
    </row>
    <row r="818" spans="1:3" x14ac:dyDescent="0.2">
      <c r="A818" s="1" t="s">
        <v>498</v>
      </c>
      <c r="B818" s="1" t="s">
        <v>497</v>
      </c>
      <c r="C818" s="1" t="str">
        <f>VLOOKUP(B818,GSC2Unicode!A:B,2)</f>
        <v>13132</v>
      </c>
    </row>
    <row r="819" spans="1:3" x14ac:dyDescent="0.2">
      <c r="A819" s="1" t="s">
        <v>498</v>
      </c>
      <c r="B819" s="1" t="s">
        <v>501</v>
      </c>
      <c r="C819" s="1" t="str">
        <f>VLOOKUP(B819,GSC2Unicode!A:B,2)</f>
        <v>13134</v>
      </c>
    </row>
    <row r="820" spans="1:3" x14ac:dyDescent="0.2">
      <c r="A820" s="1" t="s">
        <v>498</v>
      </c>
      <c r="B820" s="1" t="s">
        <v>503</v>
      </c>
      <c r="C820" s="1" t="str">
        <f>VLOOKUP(B820,GSC2Unicode!A:B,2)</f>
        <v>13136</v>
      </c>
    </row>
    <row r="821" spans="1:3" x14ac:dyDescent="0.2">
      <c r="A821" s="1" t="s">
        <v>498</v>
      </c>
      <c r="B821" s="1" t="s">
        <v>504</v>
      </c>
      <c r="C821" s="1" t="str">
        <f>VLOOKUP(B821,GSC2Unicode!A:B,2)</f>
        <v>13137</v>
      </c>
    </row>
    <row r="822" spans="1:3" x14ac:dyDescent="0.2">
      <c r="A822" s="1" t="s">
        <v>778</v>
      </c>
      <c r="B822" s="1" t="s">
        <v>777</v>
      </c>
      <c r="C822" s="1" t="str">
        <f>VLOOKUP(B822,GSC2Unicode!A:B,2)</f>
        <v>1321F</v>
      </c>
    </row>
    <row r="823" spans="1:3" x14ac:dyDescent="0.2">
      <c r="A823" s="1" t="s">
        <v>778</v>
      </c>
      <c r="B823" s="1" t="s">
        <v>779</v>
      </c>
      <c r="C823" s="1" t="str">
        <f>VLOOKUP(B823,GSC2Unicode!A:B,2)</f>
        <v>131EF</v>
      </c>
    </row>
    <row r="824" spans="1:3" x14ac:dyDescent="0.2">
      <c r="A824" s="1" t="s">
        <v>815</v>
      </c>
      <c r="B824" s="1" t="s">
        <v>814</v>
      </c>
      <c r="C824" s="1" t="str">
        <f>VLOOKUP(B824,GSC2Unicode!A:B,2)</f>
        <v>1320E</v>
      </c>
    </row>
    <row r="825" spans="1:3" x14ac:dyDescent="0.2">
      <c r="A825" s="1" t="s">
        <v>78</v>
      </c>
      <c r="B825" s="1" t="s">
        <v>73</v>
      </c>
      <c r="C825" s="1" t="str">
        <f>VLOOKUP(B825,GSC2Unicode!A:B,2)</f>
        <v>13020</v>
      </c>
    </row>
    <row r="826" spans="1:3" x14ac:dyDescent="0.2">
      <c r="A826" s="1" t="s">
        <v>1845</v>
      </c>
      <c r="B826" s="1" t="s">
        <v>814</v>
      </c>
      <c r="C826" s="1" t="str">
        <f>VLOOKUP(B826,GSC2Unicode!A:B,2)</f>
        <v>1320E</v>
      </c>
    </row>
    <row r="827" spans="1:3" x14ac:dyDescent="0.2">
      <c r="A827" s="1" t="s">
        <v>499</v>
      </c>
      <c r="B827" s="1" t="s">
        <v>497</v>
      </c>
      <c r="C827" s="1" t="str">
        <f>VLOOKUP(B827,GSC2Unicode!A:B,2)</f>
        <v>13132</v>
      </c>
    </row>
    <row r="828" spans="1:3" x14ac:dyDescent="0.2">
      <c r="A828" s="1" t="s">
        <v>499</v>
      </c>
      <c r="B828" s="1" t="s">
        <v>501</v>
      </c>
      <c r="C828" s="1" t="str">
        <f>VLOOKUP(B828,GSC2Unicode!A:B,2)</f>
        <v>13134</v>
      </c>
    </row>
    <row r="829" spans="1:3" x14ac:dyDescent="0.2">
      <c r="A829" s="1" t="s">
        <v>499</v>
      </c>
      <c r="B829" s="1" t="s">
        <v>503</v>
      </c>
      <c r="C829" s="1" t="str">
        <f>VLOOKUP(B829,GSC2Unicode!A:B,2)</f>
        <v>13136</v>
      </c>
    </row>
    <row r="830" spans="1:3" x14ac:dyDescent="0.2">
      <c r="A830" s="1" t="s">
        <v>499</v>
      </c>
      <c r="B830" s="1" t="s">
        <v>504</v>
      </c>
      <c r="C830" s="1" t="str">
        <f>VLOOKUP(B830,GSC2Unicode!A:B,2)</f>
        <v>13137</v>
      </c>
    </row>
    <row r="831" spans="1:3" x14ac:dyDescent="0.2">
      <c r="A831" s="1" t="s">
        <v>77</v>
      </c>
      <c r="B831" s="1" t="s">
        <v>73</v>
      </c>
      <c r="C831" s="1" t="str">
        <f>VLOOKUP(B831,GSC2Unicode!A:B,2)</f>
        <v>13020</v>
      </c>
    </row>
    <row r="832" spans="1:3" x14ac:dyDescent="0.2">
      <c r="A832" s="1" t="s">
        <v>1973</v>
      </c>
      <c r="B832" s="1" t="s">
        <v>1416</v>
      </c>
      <c r="C832" s="1" t="str">
        <f>VLOOKUP(B832,GSC2Unicode!A:B,2)</f>
        <v>133C1</v>
      </c>
    </row>
    <row r="833" spans="1:3" x14ac:dyDescent="0.2">
      <c r="A833" s="1" t="s">
        <v>1973</v>
      </c>
      <c r="B833" s="1" t="s">
        <v>1417</v>
      </c>
      <c r="C833" s="1" t="str">
        <f>VLOOKUP(B833,GSC2Unicode!A:B,2)</f>
        <v>133C2</v>
      </c>
    </row>
    <row r="834" spans="1:3" x14ac:dyDescent="0.2">
      <c r="A834" s="1" t="s">
        <v>1974</v>
      </c>
      <c r="B834" s="1" t="s">
        <v>1416</v>
      </c>
      <c r="C834" s="1" t="str">
        <f>VLOOKUP(B834,GSC2Unicode!A:B,2)</f>
        <v>133C1</v>
      </c>
    </row>
    <row r="835" spans="1:3" x14ac:dyDescent="0.2">
      <c r="A835" s="1" t="s">
        <v>1974</v>
      </c>
      <c r="B835" s="1" t="s">
        <v>1417</v>
      </c>
      <c r="C835" s="1" t="str">
        <f>VLOOKUP(B835,GSC2Unicode!A:B,2)</f>
        <v>133C2</v>
      </c>
    </row>
    <row r="836" spans="1:3" x14ac:dyDescent="0.2">
      <c r="A836" s="1" t="s">
        <v>1553</v>
      </c>
      <c r="B836" s="1" t="s">
        <v>93</v>
      </c>
      <c r="C836" s="1" t="str">
        <f>VLOOKUP(B836,GSC2Unicode!A:B,2)</f>
        <v>13028</v>
      </c>
    </row>
    <row r="837" spans="1:3" x14ac:dyDescent="0.2">
      <c r="A837" s="1" t="s">
        <v>1553</v>
      </c>
      <c r="B837" s="1" t="s">
        <v>1562</v>
      </c>
      <c r="C837" s="1" t="str">
        <f>VLOOKUP(B837,GSC2Unicode!A:B,2)</f>
        <v>13028</v>
      </c>
    </row>
    <row r="838" spans="1:3" x14ac:dyDescent="0.2">
      <c r="A838" s="1" t="s">
        <v>1553</v>
      </c>
      <c r="B838" s="1" t="s">
        <v>1563</v>
      </c>
      <c r="C838" s="1" t="str">
        <f>VLOOKUP(B838,GSC2Unicode!A:B,2)</f>
        <v>13028</v>
      </c>
    </row>
    <row r="839" spans="1:3" x14ac:dyDescent="0.2">
      <c r="A839" s="1" t="s">
        <v>1553</v>
      </c>
      <c r="B839" s="1" t="s">
        <v>1564</v>
      </c>
      <c r="C839" s="1" t="str">
        <f>VLOOKUP(B839,GSC2Unicode!A:B,2)</f>
        <v>13028</v>
      </c>
    </row>
    <row r="840" spans="1:3" x14ac:dyDescent="0.2">
      <c r="A840" s="1" t="s">
        <v>1553</v>
      </c>
      <c r="B840" s="1" t="s">
        <v>1552</v>
      </c>
      <c r="C840" s="1" t="str">
        <f>VLOOKUP(B840,GSC2Unicode!A:B,2)</f>
        <v>1304F</v>
      </c>
    </row>
    <row r="841" spans="1:3" x14ac:dyDescent="0.2">
      <c r="A841" s="1" t="s">
        <v>1553</v>
      </c>
      <c r="B841" s="1" t="s">
        <v>1554</v>
      </c>
      <c r="C841" s="1" t="str">
        <f>VLOOKUP(B841,GSC2Unicode!A:B,2)</f>
        <v>1304F</v>
      </c>
    </row>
    <row r="842" spans="1:3" x14ac:dyDescent="0.2">
      <c r="A842" s="1" t="s">
        <v>128</v>
      </c>
      <c r="B842" s="1" t="s">
        <v>127</v>
      </c>
      <c r="C842" s="1" t="str">
        <f>VLOOKUP(B842,GSC2Unicode!A:B,2)</f>
        <v>1303E</v>
      </c>
    </row>
    <row r="843" spans="1:3" x14ac:dyDescent="0.2">
      <c r="A843" s="1" t="s">
        <v>98</v>
      </c>
      <c r="B843" s="1" t="s">
        <v>97</v>
      </c>
      <c r="C843" s="1" t="str">
        <f>VLOOKUP(B843,GSC2Unicode!A:B,2)</f>
        <v>1302B</v>
      </c>
    </row>
    <row r="844" spans="1:3" x14ac:dyDescent="0.2">
      <c r="A844" s="1" t="s">
        <v>98</v>
      </c>
      <c r="B844" s="1" t="s">
        <v>100</v>
      </c>
      <c r="C844" s="1" t="str">
        <f>VLOOKUP(B844,GSC2Unicode!A:B,2)</f>
        <v>1302C</v>
      </c>
    </row>
    <row r="845" spans="1:3" x14ac:dyDescent="0.2">
      <c r="A845" s="1" t="s">
        <v>99</v>
      </c>
      <c r="B845" s="1" t="s">
        <v>97</v>
      </c>
      <c r="C845" s="1" t="str">
        <f>VLOOKUP(B845,GSC2Unicode!A:B,2)</f>
        <v>1302B</v>
      </c>
    </row>
    <row r="846" spans="1:3" x14ac:dyDescent="0.2">
      <c r="A846" s="1" t="s">
        <v>99</v>
      </c>
      <c r="B846" s="1" t="s">
        <v>100</v>
      </c>
      <c r="C846" s="1" t="str">
        <f>VLOOKUP(B846,GSC2Unicode!A:B,2)</f>
        <v>1302C</v>
      </c>
    </row>
    <row r="847" spans="1:3" x14ac:dyDescent="0.2">
      <c r="A847" s="1" t="s">
        <v>1182</v>
      </c>
      <c r="B847" s="1" t="s">
        <v>582</v>
      </c>
      <c r="C847" s="1" t="str">
        <f>VLOOKUP(B847,GSC2Unicode!A:B,2)</f>
        <v>1316F</v>
      </c>
    </row>
    <row r="848" spans="1:3" x14ac:dyDescent="0.2">
      <c r="A848" s="1" t="s">
        <v>1182</v>
      </c>
      <c r="B848" s="1" t="s">
        <v>1617</v>
      </c>
      <c r="C848" s="1" t="str">
        <f>VLOOKUP(B848,GSC2Unicode!A:B,2)</f>
        <v>1317E</v>
      </c>
    </row>
    <row r="849" spans="1:3" x14ac:dyDescent="0.2">
      <c r="A849" s="1" t="s">
        <v>1182</v>
      </c>
      <c r="B849" s="1" t="s">
        <v>1181</v>
      </c>
      <c r="C849" s="1" t="str">
        <f>VLOOKUP(B849,GSC2Unicode!A:B,2)</f>
        <v>13307</v>
      </c>
    </row>
    <row r="850" spans="1:3" x14ac:dyDescent="0.2">
      <c r="A850" s="1" t="s">
        <v>1182</v>
      </c>
      <c r="B850" s="1" t="s">
        <v>1183</v>
      </c>
      <c r="C850" s="1" t="str">
        <f>VLOOKUP(B850,GSC2Unicode!A:B,2)</f>
        <v>13307</v>
      </c>
    </row>
    <row r="851" spans="1:3" x14ac:dyDescent="0.2">
      <c r="A851" s="1" t="s">
        <v>1754</v>
      </c>
      <c r="B851" s="1" t="s">
        <v>582</v>
      </c>
      <c r="C851" s="1" t="str">
        <f>VLOOKUP(B851,GSC2Unicode!A:B,2)</f>
        <v>1316F</v>
      </c>
    </row>
    <row r="852" spans="1:3" x14ac:dyDescent="0.2">
      <c r="A852" s="1" t="s">
        <v>1525</v>
      </c>
      <c r="B852" s="1" t="s">
        <v>1524</v>
      </c>
      <c r="C852" s="1" t="str">
        <f>VLOOKUP(B852,GSC2Unicode!A:B,2)</f>
        <v>1304F</v>
      </c>
    </row>
    <row r="853" spans="1:3" x14ac:dyDescent="0.2">
      <c r="A853" s="1" t="s">
        <v>1873</v>
      </c>
      <c r="B853" s="1" t="s">
        <v>960</v>
      </c>
      <c r="C853" s="1" t="str">
        <f>VLOOKUP(B853,GSC2Unicode!A:B,2)</f>
        <v>1328B</v>
      </c>
    </row>
    <row r="854" spans="1:3" x14ac:dyDescent="0.2">
      <c r="A854" s="1" t="s">
        <v>1691</v>
      </c>
      <c r="B854" s="1" t="s">
        <v>406</v>
      </c>
      <c r="C854" s="1" t="str">
        <f>VLOOKUP(B854,GSC2Unicode!A:B,2)</f>
        <v>130F7</v>
      </c>
    </row>
    <row r="855" spans="1:3" x14ac:dyDescent="0.2">
      <c r="A855" s="1" t="s">
        <v>1978</v>
      </c>
      <c r="B855" s="1" t="s">
        <v>1429</v>
      </c>
      <c r="C855" s="1" t="str">
        <f>VLOOKUP(B855,GSC2Unicode!A:B,2)</f>
        <v>133CB</v>
      </c>
    </row>
    <row r="856" spans="1:3" x14ac:dyDescent="0.2">
      <c r="A856" s="1" t="s">
        <v>1789</v>
      </c>
      <c r="B856" s="1" t="s">
        <v>631</v>
      </c>
      <c r="C856" s="1" t="str">
        <f>VLOOKUP(B856,GSC2Unicode!A:B,2)</f>
        <v>1318F</v>
      </c>
    </row>
    <row r="857" spans="1:3" x14ac:dyDescent="0.2">
      <c r="A857" s="1" t="s">
        <v>1009</v>
      </c>
      <c r="B857" s="1" t="s">
        <v>1008</v>
      </c>
      <c r="C857" s="1" t="str">
        <f>VLOOKUP(B857,GSC2Unicode!A:B,2)</f>
        <v>132AD</v>
      </c>
    </row>
    <row r="858" spans="1:3" x14ac:dyDescent="0.2">
      <c r="A858" s="1" t="s">
        <v>1009</v>
      </c>
      <c r="B858" s="1" t="s">
        <v>1190</v>
      </c>
      <c r="C858" s="1" t="str">
        <f>VLOOKUP(B858,GSC2Unicode!A:B,2)</f>
        <v>1331F</v>
      </c>
    </row>
    <row r="859" spans="1:3" x14ac:dyDescent="0.2">
      <c r="A859" s="1" t="s">
        <v>1009</v>
      </c>
      <c r="B859" s="1" t="s">
        <v>1192</v>
      </c>
      <c r="C859" s="1" t="str">
        <f>VLOOKUP(B859,GSC2Unicode!A:B,2)</f>
        <v>13320</v>
      </c>
    </row>
    <row r="860" spans="1:3" x14ac:dyDescent="0.2">
      <c r="A860" s="1" t="s">
        <v>1010</v>
      </c>
      <c r="B860" s="1" t="s">
        <v>1008</v>
      </c>
      <c r="C860" s="1" t="str">
        <f>VLOOKUP(B860,GSC2Unicode!A:B,2)</f>
        <v>132AD</v>
      </c>
    </row>
    <row r="861" spans="1:3" x14ac:dyDescent="0.2">
      <c r="A861" s="1" t="s">
        <v>1191</v>
      </c>
      <c r="B861" s="1" t="s">
        <v>1190</v>
      </c>
      <c r="C861" s="1" t="str">
        <f>VLOOKUP(B861,GSC2Unicode!A:B,2)</f>
        <v>1331F</v>
      </c>
    </row>
    <row r="862" spans="1:3" x14ac:dyDescent="0.2">
      <c r="A862" s="1" t="s">
        <v>1191</v>
      </c>
      <c r="B862" s="1" t="s">
        <v>1192</v>
      </c>
      <c r="C862" s="1" t="str">
        <f>VLOOKUP(B862,GSC2Unicode!A:B,2)</f>
        <v>13320</v>
      </c>
    </row>
    <row r="863" spans="1:3" x14ac:dyDescent="0.2">
      <c r="A863" s="1" t="s">
        <v>243</v>
      </c>
      <c r="B863" s="1" t="s">
        <v>242</v>
      </c>
      <c r="C863" s="1" t="str">
        <f>VLOOKUP(B863,GSC2Unicode!A:B,2)</f>
        <v>13077</v>
      </c>
    </row>
    <row r="864" spans="1:3" x14ac:dyDescent="0.2">
      <c r="A864" s="1" t="s">
        <v>243</v>
      </c>
      <c r="B864" s="1" t="s">
        <v>1598</v>
      </c>
      <c r="C864" s="1" t="str">
        <f>VLOOKUP(B864,GSC2Unicode!A:B,2)</f>
        <v>13076</v>
      </c>
    </row>
    <row r="865" spans="1:3" x14ac:dyDescent="0.2">
      <c r="A865" s="1" t="s">
        <v>771</v>
      </c>
      <c r="B865" s="1" t="s">
        <v>164</v>
      </c>
      <c r="C865" s="1" t="str">
        <f>VLOOKUP(B865,GSC2Unicode!A:B,2)</f>
        <v>1305A</v>
      </c>
    </row>
    <row r="866" spans="1:3" x14ac:dyDescent="0.2">
      <c r="A866" s="1" t="s">
        <v>771</v>
      </c>
      <c r="B866" s="1" t="s">
        <v>165</v>
      </c>
      <c r="C866" s="1" t="str">
        <f>VLOOKUP(B866,GSC2Unicode!A:B,2)</f>
        <v>1305B</v>
      </c>
    </row>
    <row r="867" spans="1:3" x14ac:dyDescent="0.2">
      <c r="A867" s="1" t="s">
        <v>244</v>
      </c>
      <c r="B867" s="1" t="s">
        <v>242</v>
      </c>
      <c r="C867" s="1" t="str">
        <f>VLOOKUP(B867,GSC2Unicode!A:B,2)</f>
        <v>13077</v>
      </c>
    </row>
    <row r="868" spans="1:3" x14ac:dyDescent="0.2">
      <c r="A868" s="1" t="s">
        <v>771</v>
      </c>
      <c r="B868" s="1" t="s">
        <v>527</v>
      </c>
      <c r="C868" s="1" t="str">
        <f>VLOOKUP(B868,GSC2Unicode!A:B,2)</f>
        <v>1317E</v>
      </c>
    </row>
    <row r="869" spans="1:3" x14ac:dyDescent="0.2">
      <c r="A869" s="1" t="s">
        <v>771</v>
      </c>
      <c r="B869" s="1" t="s">
        <v>769</v>
      </c>
      <c r="C869" s="1" t="str">
        <f>VLOOKUP(B869,GSC2Unicode!A:B,2)</f>
        <v>1321F</v>
      </c>
    </row>
    <row r="870" spans="1:3" x14ac:dyDescent="0.2">
      <c r="A870" s="1" t="s">
        <v>771</v>
      </c>
      <c r="B870" s="1" t="s">
        <v>773</v>
      </c>
      <c r="C870" s="1" t="str">
        <f>VLOOKUP(B870,GSC2Unicode!A:B,2)</f>
        <v>1321F</v>
      </c>
    </row>
    <row r="871" spans="1:3" x14ac:dyDescent="0.2">
      <c r="A871" s="1" t="s">
        <v>246</v>
      </c>
      <c r="B871" s="1" t="s">
        <v>245</v>
      </c>
      <c r="C871" s="1" t="str">
        <f>VLOOKUP(B871,GSC2Unicode!A:B,2)</f>
        <v>13077</v>
      </c>
    </row>
    <row r="872" spans="1:3" x14ac:dyDescent="0.2">
      <c r="A872" s="1" t="s">
        <v>332</v>
      </c>
      <c r="B872" s="1" t="s">
        <v>329</v>
      </c>
      <c r="C872" s="1" t="str">
        <f>VLOOKUP(B872,GSC2Unicode!A:B,2)</f>
        <v>1307A</v>
      </c>
    </row>
    <row r="873" spans="1:3" x14ac:dyDescent="0.2">
      <c r="A873" s="1" t="s">
        <v>332</v>
      </c>
      <c r="B873" s="1" t="s">
        <v>741</v>
      </c>
      <c r="C873" s="1" t="str">
        <f>VLOOKUP(B873,GSC2Unicode!A:B,2)</f>
        <v>131DD</v>
      </c>
    </row>
    <row r="874" spans="1:3" x14ac:dyDescent="0.2">
      <c r="A874" s="1" t="s">
        <v>332</v>
      </c>
      <c r="B874" s="1" t="s">
        <v>743</v>
      </c>
      <c r="C874" s="1" t="str">
        <f>VLOOKUP(B874,GSC2Unicode!A:B,2)</f>
        <v>131DF</v>
      </c>
    </row>
    <row r="875" spans="1:3" x14ac:dyDescent="0.2">
      <c r="A875" s="1" t="s">
        <v>1448</v>
      </c>
      <c r="B875" s="1" t="s">
        <v>279</v>
      </c>
      <c r="C875" s="1" t="str">
        <f>VLOOKUP(B875,GSC2Unicode!A:B,2)</f>
        <v>13078</v>
      </c>
    </row>
    <row r="876" spans="1:3" x14ac:dyDescent="0.2">
      <c r="A876" s="1" t="s">
        <v>1448</v>
      </c>
      <c r="B876" s="1" t="s">
        <v>1446</v>
      </c>
      <c r="C876" s="1" t="str">
        <f>VLOOKUP(B876,GSC2Unicode!A:B,2)</f>
        <v>133D9</v>
      </c>
    </row>
    <row r="877" spans="1:3" x14ac:dyDescent="0.2">
      <c r="A877" s="1" t="s">
        <v>53</v>
      </c>
      <c r="B877" s="1" t="s">
        <v>50</v>
      </c>
      <c r="C877" s="1" t="str">
        <f>VLOOKUP(B877,GSC2Unicode!A:B,2)</f>
        <v>13017</v>
      </c>
    </row>
    <row r="878" spans="1:3" x14ac:dyDescent="0.2">
      <c r="A878" s="1" t="s">
        <v>1810</v>
      </c>
      <c r="B878" s="1" t="s">
        <v>685</v>
      </c>
      <c r="C878" s="1" t="str">
        <f>VLOOKUP(B878,GSC2Unicode!A:B,2)</f>
        <v>131EE</v>
      </c>
    </row>
    <row r="879" spans="1:3" x14ac:dyDescent="0.2">
      <c r="A879" s="1" t="s">
        <v>1779</v>
      </c>
      <c r="B879" s="1" t="s">
        <v>610</v>
      </c>
      <c r="C879" s="1" t="str">
        <f>VLOOKUP(B879,GSC2Unicode!A:B,2)</f>
        <v>13182</v>
      </c>
    </row>
    <row r="880" spans="1:3" x14ac:dyDescent="0.2">
      <c r="A880" s="1" t="s">
        <v>225</v>
      </c>
      <c r="B880" s="1" t="s">
        <v>224</v>
      </c>
      <c r="C880" s="1" t="str">
        <f>VLOOKUP(B880,GSC2Unicode!A:B,2)</f>
        <v>1307F</v>
      </c>
    </row>
    <row r="881" spans="1:3" x14ac:dyDescent="0.2">
      <c r="A881" s="1" t="s">
        <v>288</v>
      </c>
      <c r="B881" s="1" t="s">
        <v>285</v>
      </c>
      <c r="C881" s="1" t="str">
        <f>VLOOKUP(B881,GSC2Unicode!A:B,2)</f>
        <v>13079</v>
      </c>
    </row>
    <row r="882" spans="1:3" x14ac:dyDescent="0.2">
      <c r="A882" s="1" t="s">
        <v>1780</v>
      </c>
      <c r="B882" s="1" t="s">
        <v>610</v>
      </c>
      <c r="C882" s="1" t="str">
        <f>VLOOKUP(B882,GSC2Unicode!A:B,2)</f>
        <v>13182</v>
      </c>
    </row>
    <row r="883" spans="1:3" x14ac:dyDescent="0.2">
      <c r="A883" s="1" t="s">
        <v>1798</v>
      </c>
      <c r="B883" s="1" t="s">
        <v>654</v>
      </c>
      <c r="C883" s="1" t="str">
        <f>VLOOKUP(B883,GSC2Unicode!A:B,2)</f>
        <v>1319F</v>
      </c>
    </row>
    <row r="884" spans="1:3" x14ac:dyDescent="0.2">
      <c r="A884" s="1" t="s">
        <v>160</v>
      </c>
      <c r="B884" s="1" t="s">
        <v>159</v>
      </c>
      <c r="C884" s="1" t="str">
        <f>VLOOKUP(B884,GSC2Unicode!A:B,2)</f>
        <v>13056</v>
      </c>
    </row>
    <row r="885" spans="1:3" x14ac:dyDescent="0.2">
      <c r="A885" s="1" t="s">
        <v>683</v>
      </c>
      <c r="B885" s="1" t="s">
        <v>682</v>
      </c>
      <c r="C885" s="1" t="str">
        <f>VLOOKUP(B885,GSC2Unicode!A:B,2)</f>
        <v>131E8</v>
      </c>
    </row>
    <row r="886" spans="1:3" x14ac:dyDescent="0.2">
      <c r="A886" s="1" t="s">
        <v>683</v>
      </c>
      <c r="B886" s="1" t="s">
        <v>687</v>
      </c>
      <c r="C886" s="1" t="str">
        <f>VLOOKUP(B886,GSC2Unicode!A:B,2)</f>
        <v>131EE</v>
      </c>
    </row>
    <row r="887" spans="1:3" x14ac:dyDescent="0.2">
      <c r="A887" s="1" t="s">
        <v>1811</v>
      </c>
      <c r="B887" s="1" t="s">
        <v>687</v>
      </c>
      <c r="C887" s="1" t="str">
        <f>VLOOKUP(B887,GSC2Unicode!A:B,2)</f>
        <v>131EE</v>
      </c>
    </row>
    <row r="888" spans="1:3" x14ac:dyDescent="0.2">
      <c r="A888" s="1" t="s">
        <v>1809</v>
      </c>
      <c r="B888" s="1" t="s">
        <v>682</v>
      </c>
      <c r="C888" s="1" t="str">
        <f>VLOOKUP(B888,GSC2Unicode!A:B,2)</f>
        <v>131E8</v>
      </c>
    </row>
    <row r="889" spans="1:3" x14ac:dyDescent="0.2">
      <c r="A889" s="1" t="s">
        <v>1809</v>
      </c>
      <c r="B889" s="1" t="s">
        <v>754</v>
      </c>
      <c r="C889" s="1" t="str">
        <f>VLOOKUP(B889,GSC2Unicode!A:B,2)</f>
        <v>131E8</v>
      </c>
    </row>
    <row r="890" spans="1:3" x14ac:dyDescent="0.2">
      <c r="A890" s="1" t="s">
        <v>1677</v>
      </c>
      <c r="B890" s="1" t="s">
        <v>377</v>
      </c>
      <c r="C890" s="1" t="str">
        <f>VLOOKUP(B890,GSC2Unicode!A:B,2)</f>
        <v>130DF</v>
      </c>
    </row>
    <row r="891" spans="1:3" x14ac:dyDescent="0.2">
      <c r="A891" s="1" t="s">
        <v>1180</v>
      </c>
      <c r="B891" s="1" t="s">
        <v>1603</v>
      </c>
      <c r="C891" s="1" t="str">
        <f>VLOOKUP(B891,GSC2Unicode!A:B,2)</f>
        <v>13078</v>
      </c>
    </row>
    <row r="892" spans="1:3" x14ac:dyDescent="0.2">
      <c r="A892" s="1" t="s">
        <v>1180</v>
      </c>
      <c r="B892" s="1" t="s">
        <v>728</v>
      </c>
      <c r="C892" s="1" t="str">
        <f>VLOOKUP(B892,GSC2Unicode!A:B,2)</f>
        <v>131D4</v>
      </c>
    </row>
    <row r="893" spans="1:3" x14ac:dyDescent="0.2">
      <c r="A893" s="1" t="s">
        <v>1180</v>
      </c>
      <c r="B893" s="1" t="s">
        <v>731</v>
      </c>
      <c r="C893" s="1" t="str">
        <f>VLOOKUP(B893,GSC2Unicode!A:B,2)</f>
        <v>131D6</v>
      </c>
    </row>
    <row r="894" spans="1:3" x14ac:dyDescent="0.2">
      <c r="A894" s="1" t="s">
        <v>1180</v>
      </c>
      <c r="B894" s="1" t="s">
        <v>1179</v>
      </c>
      <c r="C894" s="1" t="str">
        <f>VLOOKUP(B894,GSC2Unicode!A:B,2)</f>
        <v>13307</v>
      </c>
    </row>
    <row r="895" spans="1:3" x14ac:dyDescent="0.2">
      <c r="A895" s="1" t="s">
        <v>1180</v>
      </c>
      <c r="B895" s="1" t="s">
        <v>1284</v>
      </c>
      <c r="C895" s="1" t="str">
        <f>VLOOKUP(B895,GSC2Unicode!A:B,2)</f>
        <v>1335F</v>
      </c>
    </row>
    <row r="896" spans="1:3" x14ac:dyDescent="0.2">
      <c r="A896" s="1" t="s">
        <v>1819</v>
      </c>
      <c r="B896" s="1" t="s">
        <v>728</v>
      </c>
      <c r="C896" s="1" t="str">
        <f>VLOOKUP(B896,GSC2Unicode!A:B,2)</f>
        <v>131D4</v>
      </c>
    </row>
    <row r="897" spans="1:3" x14ac:dyDescent="0.2">
      <c r="A897" s="1" t="s">
        <v>1819</v>
      </c>
      <c r="B897" s="1" t="s">
        <v>731</v>
      </c>
      <c r="C897" s="1" t="str">
        <f>VLOOKUP(B897,GSC2Unicode!A:B,2)</f>
        <v>131D6</v>
      </c>
    </row>
    <row r="898" spans="1:3" x14ac:dyDescent="0.2">
      <c r="A898" s="1" t="s">
        <v>729</v>
      </c>
      <c r="B898" s="1" t="s">
        <v>728</v>
      </c>
      <c r="C898" s="1" t="str">
        <f>VLOOKUP(B898,GSC2Unicode!A:B,2)</f>
        <v>131D4</v>
      </c>
    </row>
    <row r="899" spans="1:3" x14ac:dyDescent="0.2">
      <c r="A899" s="1" t="s">
        <v>729</v>
      </c>
      <c r="B899" s="1" t="s">
        <v>731</v>
      </c>
      <c r="C899" s="1" t="str">
        <f>VLOOKUP(B899,GSC2Unicode!A:B,2)</f>
        <v>131D6</v>
      </c>
    </row>
    <row r="900" spans="1:3" x14ac:dyDescent="0.2">
      <c r="A900" s="1" t="s">
        <v>1269</v>
      </c>
      <c r="B900" s="1" t="s">
        <v>1268</v>
      </c>
      <c r="C900" s="1" t="str">
        <f>VLOOKUP(B900,GSC2Unicode!A:B,2)</f>
        <v>13355</v>
      </c>
    </row>
    <row r="901" spans="1:3" x14ac:dyDescent="0.2">
      <c r="A901" s="1" t="s">
        <v>1941</v>
      </c>
      <c r="B901" s="1" t="s">
        <v>1268</v>
      </c>
      <c r="C901" s="1" t="str">
        <f>VLOOKUP(B901,GSC2Unicode!A:B,2)</f>
        <v>13355</v>
      </c>
    </row>
    <row r="902" spans="1:3" x14ac:dyDescent="0.2">
      <c r="A902" s="1" t="s">
        <v>395</v>
      </c>
      <c r="B902" s="1" t="s">
        <v>393</v>
      </c>
      <c r="C902" s="1" t="str">
        <f>VLOOKUP(B902,GSC2Unicode!A:B,2)</f>
        <v>130ED</v>
      </c>
    </row>
    <row r="903" spans="1:3" x14ac:dyDescent="0.2">
      <c r="A903" s="1" t="s">
        <v>1177</v>
      </c>
      <c r="B903" s="1" t="s">
        <v>962</v>
      </c>
      <c r="C903" s="1" t="str">
        <f>VLOOKUP(B903,GSC2Unicode!A:B,2)</f>
        <v>1328D</v>
      </c>
    </row>
    <row r="904" spans="1:3" x14ac:dyDescent="0.2">
      <c r="A904" s="1" t="s">
        <v>1177</v>
      </c>
      <c r="B904" s="1" t="s">
        <v>1174</v>
      </c>
      <c r="C904" s="1" t="str">
        <f>VLOOKUP(B904,GSC2Unicode!A:B,2)</f>
        <v>13307</v>
      </c>
    </row>
    <row r="905" spans="1:3" x14ac:dyDescent="0.2">
      <c r="A905" s="1" t="s">
        <v>1178</v>
      </c>
      <c r="B905" s="1" t="s">
        <v>1174</v>
      </c>
      <c r="C905" s="1" t="str">
        <f>VLOOKUP(B905,GSC2Unicode!A:B,2)</f>
        <v>13307</v>
      </c>
    </row>
    <row r="906" spans="1:3" x14ac:dyDescent="0.2">
      <c r="A906" s="1" t="s">
        <v>1759</v>
      </c>
      <c r="B906" s="1" t="s">
        <v>599</v>
      </c>
      <c r="C906" s="1" t="str">
        <f>VLOOKUP(B906,GSC2Unicode!A:B,2)</f>
        <v>1317A</v>
      </c>
    </row>
    <row r="907" spans="1:3" x14ac:dyDescent="0.2">
      <c r="A907" s="1" t="s">
        <v>551</v>
      </c>
      <c r="B907" s="1" t="s">
        <v>550</v>
      </c>
      <c r="C907" s="1" t="str">
        <f>VLOOKUP(B907,GSC2Unicode!A:B,2)</f>
        <v>1315A</v>
      </c>
    </row>
    <row r="908" spans="1:3" x14ac:dyDescent="0.2">
      <c r="A908" s="1" t="s">
        <v>551</v>
      </c>
      <c r="B908" s="1" t="s">
        <v>552</v>
      </c>
      <c r="C908" s="1" t="str">
        <f>VLOOKUP(B908,GSC2Unicode!A:B,2)</f>
        <v>1315B</v>
      </c>
    </row>
    <row r="909" spans="1:3" x14ac:dyDescent="0.2">
      <c r="A909" s="1" t="s">
        <v>830</v>
      </c>
      <c r="B909" s="1" t="s">
        <v>829</v>
      </c>
      <c r="C909" s="1" t="str">
        <f>VLOOKUP(B909,GSC2Unicode!A:B,2)</f>
        <v>13219</v>
      </c>
    </row>
    <row r="910" spans="1:3" x14ac:dyDescent="0.2">
      <c r="A910" s="1" t="s">
        <v>830</v>
      </c>
      <c r="B910" s="1" t="s">
        <v>832</v>
      </c>
      <c r="C910" s="1" t="str">
        <f>VLOOKUP(B910,GSC2Unicode!A:B,2)</f>
        <v>1321B</v>
      </c>
    </row>
    <row r="911" spans="1:3" x14ac:dyDescent="0.2">
      <c r="A911" s="1" t="s">
        <v>830</v>
      </c>
      <c r="B911" s="1" t="s">
        <v>833</v>
      </c>
      <c r="C911" s="1" t="str">
        <f>VLOOKUP(B911,GSC2Unicode!A:B,2)</f>
        <v>1321C</v>
      </c>
    </row>
    <row r="912" spans="1:3" x14ac:dyDescent="0.2">
      <c r="A912" s="1" t="s">
        <v>1115</v>
      </c>
      <c r="B912" s="1" t="s">
        <v>949</v>
      </c>
      <c r="C912" s="1" t="str">
        <f>VLOOKUP(B912,GSC2Unicode!A:B,2)</f>
        <v>13283</v>
      </c>
    </row>
    <row r="913" spans="1:3" x14ac:dyDescent="0.2">
      <c r="A913" s="1" t="s">
        <v>1115</v>
      </c>
      <c r="B913" s="1" t="s">
        <v>1114</v>
      </c>
      <c r="C913" s="1" t="str">
        <f>VLOOKUP(B913,GSC2Unicode!A:B,2)</f>
        <v>132F4</v>
      </c>
    </row>
    <row r="914" spans="1:3" x14ac:dyDescent="0.2">
      <c r="A914" s="1" t="s">
        <v>1538</v>
      </c>
      <c r="B914" s="1" t="s">
        <v>578</v>
      </c>
      <c r="C914" s="1" t="str">
        <f>VLOOKUP(B914,GSC2Unicode!A:B,2)</f>
        <v>1316D</v>
      </c>
    </row>
    <row r="915" spans="1:3" x14ac:dyDescent="0.2">
      <c r="A915" s="1" t="s">
        <v>689</v>
      </c>
      <c r="B915" s="1" t="s">
        <v>616</v>
      </c>
      <c r="C915" s="1" t="str">
        <f>VLOOKUP(B915,GSC2Unicode!A:B,2)</f>
        <v>13186</v>
      </c>
    </row>
    <row r="916" spans="1:3" x14ac:dyDescent="0.2">
      <c r="A916" s="1" t="s">
        <v>1538</v>
      </c>
      <c r="B916" s="1" t="s">
        <v>617</v>
      </c>
      <c r="C916" s="1" t="str">
        <f>VLOOKUP(B916,GSC2Unicode!A:B,2)</f>
        <v>13187</v>
      </c>
    </row>
    <row r="917" spans="1:3" x14ac:dyDescent="0.2">
      <c r="A917" s="1" t="s">
        <v>689</v>
      </c>
      <c r="B917" s="1" t="s">
        <v>688</v>
      </c>
      <c r="C917" s="1" t="str">
        <f>VLOOKUP(B917,GSC2Unicode!A:B,2)</f>
        <v>131EE</v>
      </c>
    </row>
    <row r="918" spans="1:3" x14ac:dyDescent="0.2">
      <c r="A918" s="1" t="s">
        <v>1538</v>
      </c>
      <c r="B918" s="1" t="s">
        <v>1330</v>
      </c>
      <c r="C918" s="1" t="str">
        <f>VLOOKUP(B918,GSC2Unicode!A:B,2)</f>
        <v>13382</v>
      </c>
    </row>
    <row r="919" spans="1:3" x14ac:dyDescent="0.2">
      <c r="A919" s="1" t="s">
        <v>1538</v>
      </c>
      <c r="B919" s="1" t="s">
        <v>1331</v>
      </c>
      <c r="C919" s="1" t="str">
        <f>VLOOKUP(B919,GSC2Unicode!A:B,2)</f>
        <v>13383</v>
      </c>
    </row>
    <row r="920" spans="1:3" x14ac:dyDescent="0.2">
      <c r="A920" s="1" t="s">
        <v>1538</v>
      </c>
      <c r="B920" s="1" t="s">
        <v>1332</v>
      </c>
      <c r="C920" s="1" t="str">
        <f>VLOOKUP(B920,GSC2Unicode!A:B,2)</f>
        <v>13384</v>
      </c>
    </row>
    <row r="921" spans="1:3" x14ac:dyDescent="0.2">
      <c r="A921" s="1" t="s">
        <v>1538</v>
      </c>
      <c r="B921" s="1" t="s">
        <v>1537</v>
      </c>
      <c r="C921" s="1" t="str">
        <f>VLOOKUP(B921,GSC2Unicode!A:B,2)</f>
        <v>1304F</v>
      </c>
    </row>
    <row r="922" spans="1:3" x14ac:dyDescent="0.2">
      <c r="A922" s="1" t="s">
        <v>1538</v>
      </c>
      <c r="B922" s="1" t="s">
        <v>1539</v>
      </c>
      <c r="C922" s="1" t="str">
        <f>VLOOKUP(B922,GSC2Unicode!A:B,2)</f>
        <v>1304F</v>
      </c>
    </row>
    <row r="923" spans="1:3" x14ac:dyDescent="0.2">
      <c r="A923" s="1" t="s">
        <v>1681</v>
      </c>
      <c r="B923" s="1" t="s">
        <v>383</v>
      </c>
      <c r="C923" s="1" t="str">
        <f>VLOOKUP(B923,GSC2Unicode!A:B,2)</f>
        <v>130E5</v>
      </c>
    </row>
    <row r="924" spans="1:3" x14ac:dyDescent="0.2">
      <c r="A924" s="1" t="s">
        <v>1681</v>
      </c>
      <c r="B924" s="1" t="s">
        <v>461</v>
      </c>
      <c r="C924" s="1" t="str">
        <f>VLOOKUP(B924,GSC2Unicode!A:B,2)</f>
        <v>1311C</v>
      </c>
    </row>
    <row r="925" spans="1:3" x14ac:dyDescent="0.2">
      <c r="A925" s="1" t="s">
        <v>1936</v>
      </c>
      <c r="B925" s="1" t="s">
        <v>1208</v>
      </c>
      <c r="C925" s="1" t="str">
        <f>VLOOKUP(B925,GSC2Unicode!A:B,2)</f>
        <v>1332A</v>
      </c>
    </row>
    <row r="926" spans="1:3" x14ac:dyDescent="0.2">
      <c r="A926" s="1" t="s">
        <v>126</v>
      </c>
      <c r="B926" s="1" t="s">
        <v>125</v>
      </c>
      <c r="C926" s="1" t="str">
        <f>VLOOKUP(B926,GSC2Unicode!A:B,2)</f>
        <v>1303D</v>
      </c>
    </row>
    <row r="927" spans="1:3" x14ac:dyDescent="0.2">
      <c r="A927" s="1" t="s">
        <v>345</v>
      </c>
      <c r="B927" s="1" t="s">
        <v>344</v>
      </c>
      <c r="C927" s="1" t="str">
        <f>VLOOKUP(B927,GSC2Unicode!A:B,2)</f>
        <v>1307B</v>
      </c>
    </row>
    <row r="928" spans="1:3" x14ac:dyDescent="0.2">
      <c r="A928" s="1" t="s">
        <v>345</v>
      </c>
      <c r="B928" s="1" t="s">
        <v>346</v>
      </c>
      <c r="C928" s="1" t="str">
        <f>VLOOKUP(B928,GSC2Unicode!A:B,2)</f>
        <v>1307B</v>
      </c>
    </row>
    <row r="929" spans="1:3" x14ac:dyDescent="0.2">
      <c r="A929" s="1" t="s">
        <v>345</v>
      </c>
      <c r="B929" s="1" t="s">
        <v>347</v>
      </c>
      <c r="C929" s="1" t="str">
        <f>VLOOKUP(B929,GSC2Unicode!A:B,2)</f>
        <v>1307B</v>
      </c>
    </row>
    <row r="930" spans="1:3" x14ac:dyDescent="0.2">
      <c r="A930" s="1" t="s">
        <v>345</v>
      </c>
      <c r="B930" s="1" t="s">
        <v>1591</v>
      </c>
      <c r="C930" s="1" t="str">
        <f>VLOOKUP(B930,GSC2Unicode!A:B,2)</f>
        <v>1307B</v>
      </c>
    </row>
    <row r="931" spans="1:3" x14ac:dyDescent="0.2">
      <c r="A931" s="1" t="s">
        <v>345</v>
      </c>
      <c r="B931" s="1" t="s">
        <v>1592</v>
      </c>
      <c r="C931" s="1" t="str">
        <f>VLOOKUP(B931,GSC2Unicode!A:B,2)</f>
        <v>1307B</v>
      </c>
    </row>
    <row r="932" spans="1:3" x14ac:dyDescent="0.2">
      <c r="A932" s="1" t="s">
        <v>345</v>
      </c>
      <c r="B932" s="1" t="s">
        <v>1593</v>
      </c>
      <c r="C932" s="1" t="str">
        <f>VLOOKUP(B932,GSC2Unicode!A:B,2)</f>
        <v>1307B</v>
      </c>
    </row>
    <row r="933" spans="1:3" x14ac:dyDescent="0.2">
      <c r="A933" s="1" t="s">
        <v>345</v>
      </c>
      <c r="B933" s="1" t="s">
        <v>1594</v>
      </c>
      <c r="C933" s="1" t="str">
        <f>VLOOKUP(B933,GSC2Unicode!A:B,2)</f>
        <v>1307B</v>
      </c>
    </row>
    <row r="934" spans="1:3" x14ac:dyDescent="0.2">
      <c r="A934" s="1" t="s">
        <v>345</v>
      </c>
      <c r="B934" s="1" t="s">
        <v>1595</v>
      </c>
      <c r="C934" s="1" t="str">
        <f>VLOOKUP(B934,GSC2Unicode!A:B,2)</f>
        <v>1307B</v>
      </c>
    </row>
    <row r="935" spans="1:3" x14ac:dyDescent="0.2">
      <c r="A935" s="1" t="s">
        <v>345</v>
      </c>
      <c r="B935" s="1" t="s">
        <v>1596</v>
      </c>
      <c r="C935" s="1" t="str">
        <f>VLOOKUP(B935,GSC2Unicode!A:B,2)</f>
        <v>1307B</v>
      </c>
    </row>
    <row r="936" spans="1:3" x14ac:dyDescent="0.2">
      <c r="A936" s="1" t="s">
        <v>345</v>
      </c>
      <c r="B936" s="1" t="s">
        <v>1597</v>
      </c>
      <c r="C936" s="1" t="str">
        <f>VLOOKUP(B936,GSC2Unicode!A:B,2)</f>
        <v>1307B</v>
      </c>
    </row>
    <row r="937" spans="1:3" x14ac:dyDescent="0.2">
      <c r="A937" s="1" t="s">
        <v>126</v>
      </c>
      <c r="B937" s="1" t="s">
        <v>405</v>
      </c>
      <c r="C937" s="1" t="str">
        <f>VLOOKUP(B937,GSC2Unicode!A:B,2)</f>
        <v>130F6</v>
      </c>
    </row>
    <row r="938" spans="1:3" x14ac:dyDescent="0.2">
      <c r="A938" s="1" t="s">
        <v>1851</v>
      </c>
      <c r="B938" s="1" t="s">
        <v>820</v>
      </c>
      <c r="C938" s="1" t="str">
        <f>VLOOKUP(B938,GSC2Unicode!A:B,2)</f>
        <v>13212</v>
      </c>
    </row>
    <row r="939" spans="1:3" x14ac:dyDescent="0.2">
      <c r="A939" s="1" t="s">
        <v>1851</v>
      </c>
      <c r="B939" s="1" t="s">
        <v>821</v>
      </c>
      <c r="C939" s="1" t="str">
        <f>VLOOKUP(B939,GSC2Unicode!A:B,2)</f>
        <v>13213</v>
      </c>
    </row>
    <row r="940" spans="1:3" x14ac:dyDescent="0.2">
      <c r="A940" s="1" t="s">
        <v>627</v>
      </c>
      <c r="B940" s="1" t="s">
        <v>626</v>
      </c>
      <c r="C940" s="1" t="str">
        <f>VLOOKUP(B940,GSC2Unicode!A:B,2)</f>
        <v>1318C</v>
      </c>
    </row>
    <row r="941" spans="1:3" x14ac:dyDescent="0.2">
      <c r="A941" s="1" t="s">
        <v>627</v>
      </c>
      <c r="B941" s="1" t="s">
        <v>628</v>
      </c>
      <c r="C941" s="1" t="str">
        <f>VLOOKUP(B941,GSC2Unicode!A:B,2)</f>
        <v>1318D</v>
      </c>
    </row>
    <row r="942" spans="1:3" x14ac:dyDescent="0.2">
      <c r="A942" s="1" t="s">
        <v>1717</v>
      </c>
      <c r="B942" s="1" t="s">
        <v>488</v>
      </c>
      <c r="C942" s="1" t="str">
        <f>VLOOKUP(B942,GSC2Unicode!A:B,2)</f>
        <v>1312C</v>
      </c>
    </row>
    <row r="943" spans="1:3" x14ac:dyDescent="0.2">
      <c r="A943" s="1" t="s">
        <v>1783</v>
      </c>
      <c r="B943" s="1" t="s">
        <v>616</v>
      </c>
      <c r="C943" s="1" t="str">
        <f>VLOOKUP(B943,GSC2Unicode!A:B,2)</f>
        <v>13186</v>
      </c>
    </row>
    <row r="944" spans="1:3" x14ac:dyDescent="0.2">
      <c r="A944" s="1" t="s">
        <v>117</v>
      </c>
      <c r="B944" s="1" t="s">
        <v>115</v>
      </c>
      <c r="C944" s="1" t="str">
        <f>VLOOKUP(B944,GSC2Unicode!A:B,2)</f>
        <v>13038</v>
      </c>
    </row>
    <row r="945" spans="1:3" x14ac:dyDescent="0.2">
      <c r="A945" s="1" t="s">
        <v>117</v>
      </c>
      <c r="B945" s="1" t="s">
        <v>118</v>
      </c>
      <c r="C945" s="1" t="str">
        <f>VLOOKUP(B945,GSC2Unicode!A:B,2)</f>
        <v>13039</v>
      </c>
    </row>
    <row r="946" spans="1:3" x14ac:dyDescent="0.2">
      <c r="A946" s="1" t="s">
        <v>1868</v>
      </c>
      <c r="B946" s="1" t="s">
        <v>951</v>
      </c>
      <c r="C946" s="1" t="str">
        <f>VLOOKUP(B946,GSC2Unicode!A:B,2)</f>
        <v>13284</v>
      </c>
    </row>
    <row r="947" spans="1:3" x14ac:dyDescent="0.2">
      <c r="A947" s="1" t="s">
        <v>787</v>
      </c>
      <c r="B947" s="1" t="s">
        <v>65</v>
      </c>
      <c r="C947" s="1" t="str">
        <f>VLOOKUP(B947,GSC2Unicode!A:B,2)</f>
        <v>1301C</v>
      </c>
    </row>
    <row r="948" spans="1:3" x14ac:dyDescent="0.2">
      <c r="A948" s="1" t="s">
        <v>787</v>
      </c>
      <c r="B948" s="1" t="s">
        <v>785</v>
      </c>
      <c r="C948" s="1" t="str">
        <f>VLOOKUP(B948,GSC2Unicode!A:B,2)</f>
        <v>131EF</v>
      </c>
    </row>
    <row r="949" spans="1:3" x14ac:dyDescent="0.2">
      <c r="A949" s="1" t="s">
        <v>787</v>
      </c>
      <c r="B949" s="1" t="s">
        <v>946</v>
      </c>
      <c r="C949" s="1" t="str">
        <f>VLOOKUP(B949,GSC2Unicode!A:B,2)</f>
        <v>13280</v>
      </c>
    </row>
    <row r="950" spans="1:3" x14ac:dyDescent="0.2">
      <c r="A950" s="1" t="s">
        <v>31</v>
      </c>
      <c r="B950" s="1" t="s">
        <v>30</v>
      </c>
      <c r="C950" s="1" t="str">
        <f>VLOOKUP(B950,GSC2Unicode!A:B,2)</f>
        <v>1300F</v>
      </c>
    </row>
    <row r="951" spans="1:3" x14ac:dyDescent="0.2">
      <c r="A951" s="1" t="s">
        <v>31</v>
      </c>
      <c r="B951" s="1" t="s">
        <v>33</v>
      </c>
      <c r="C951" s="1" t="str">
        <f>VLOOKUP(B951,GSC2Unicode!A:B,2)</f>
        <v>13010</v>
      </c>
    </row>
    <row r="952" spans="1:3" x14ac:dyDescent="0.2">
      <c r="A952" s="1" t="s">
        <v>31</v>
      </c>
      <c r="B952" s="1" t="s">
        <v>34</v>
      </c>
      <c r="C952" s="1" t="str">
        <f>VLOOKUP(B952,GSC2Unicode!A:B,2)</f>
        <v>13011</v>
      </c>
    </row>
    <row r="953" spans="1:3" x14ac:dyDescent="0.2">
      <c r="A953" s="1" t="s">
        <v>31</v>
      </c>
      <c r="B953" s="1" t="s">
        <v>1549</v>
      </c>
      <c r="C953" s="1" t="str">
        <f>VLOOKUP(B953,GSC2Unicode!A:B,2)</f>
        <v>1304F</v>
      </c>
    </row>
    <row r="954" spans="1:3" x14ac:dyDescent="0.2">
      <c r="A954" s="1" t="s">
        <v>625</v>
      </c>
      <c r="B954" s="1" t="s">
        <v>624</v>
      </c>
      <c r="C954" s="1" t="str">
        <f>VLOOKUP(B954,GSC2Unicode!A:B,2)</f>
        <v>1318B</v>
      </c>
    </row>
    <row r="955" spans="1:3" x14ac:dyDescent="0.2">
      <c r="A955" s="1" t="s">
        <v>625</v>
      </c>
      <c r="B955" s="1" t="s">
        <v>626</v>
      </c>
      <c r="C955" s="1" t="str">
        <f>VLOOKUP(B955,GSC2Unicode!A:B,2)</f>
        <v>1318C</v>
      </c>
    </row>
    <row r="956" spans="1:3" x14ac:dyDescent="0.2">
      <c r="A956" s="1" t="s">
        <v>1988</v>
      </c>
      <c r="B956" s="1" t="s">
        <v>1486</v>
      </c>
      <c r="C956" s="1" t="str">
        <f>VLOOKUP(B956,GSC2Unicode!A:B,2)</f>
        <v>1342E</v>
      </c>
    </row>
    <row r="957" spans="1:3" x14ac:dyDescent="0.2">
      <c r="A957" s="1" t="s">
        <v>1988</v>
      </c>
      <c r="B957" s="1" t="s">
        <v>1487</v>
      </c>
      <c r="C957" s="1" t="str">
        <f>VLOOKUP(B957,GSC2Unicode!A:B,2)</f>
        <v>133E4</v>
      </c>
    </row>
    <row r="958" spans="1:3" x14ac:dyDescent="0.2">
      <c r="A958" s="1" t="s">
        <v>333</v>
      </c>
      <c r="B958" s="1" t="s">
        <v>329</v>
      </c>
      <c r="C958" s="1" t="str">
        <f>VLOOKUP(B958,GSC2Unicode!A:B,2)</f>
        <v>1307A</v>
      </c>
    </row>
    <row r="959" spans="1:3" x14ac:dyDescent="0.2">
      <c r="A959" s="1" t="s">
        <v>1858</v>
      </c>
      <c r="B959" s="1" t="s">
        <v>914</v>
      </c>
      <c r="C959" s="1" t="str">
        <f>VLOOKUP(B959,GSC2Unicode!A:B,2)</f>
        <v>13250</v>
      </c>
    </row>
    <row r="960" spans="1:3" x14ac:dyDescent="0.2">
      <c r="A960" s="1" t="s">
        <v>1858</v>
      </c>
      <c r="B960" s="1" t="s">
        <v>915</v>
      </c>
      <c r="C960" s="1" t="str">
        <f>VLOOKUP(B960,GSC2Unicode!A:B,2)</f>
        <v>13250</v>
      </c>
    </row>
    <row r="961" spans="1:3" x14ac:dyDescent="0.2">
      <c r="A961" s="1" t="s">
        <v>465</v>
      </c>
      <c r="B961" s="1" t="s">
        <v>464</v>
      </c>
      <c r="C961" s="1" t="str">
        <f>VLOOKUP(B961,GSC2Unicode!A:B,2)</f>
        <v>1311E</v>
      </c>
    </row>
    <row r="962" spans="1:3" x14ac:dyDescent="0.2">
      <c r="A962" s="1" t="s">
        <v>472</v>
      </c>
      <c r="B962" s="1" t="s">
        <v>471</v>
      </c>
      <c r="C962" s="1" t="str">
        <f>VLOOKUP(B962,GSC2Unicode!A:B,2)</f>
        <v>13122</v>
      </c>
    </row>
    <row r="963" spans="1:3" x14ac:dyDescent="0.2">
      <c r="A963" s="1" t="s">
        <v>1989</v>
      </c>
      <c r="B963" s="1" t="s">
        <v>1486</v>
      </c>
      <c r="C963" s="1" t="str">
        <f>VLOOKUP(B963,GSC2Unicode!A:B,2)</f>
        <v>1342E</v>
      </c>
    </row>
    <row r="964" spans="1:3" x14ac:dyDescent="0.2">
      <c r="A964" s="1" t="s">
        <v>1989</v>
      </c>
      <c r="B964" s="1" t="s">
        <v>1487</v>
      </c>
      <c r="C964" s="1" t="str">
        <f>VLOOKUP(B964,GSC2Unicode!A:B,2)</f>
        <v>133E4</v>
      </c>
    </row>
    <row r="965" spans="1:3" x14ac:dyDescent="0.2">
      <c r="A965" s="1" t="s">
        <v>1744</v>
      </c>
      <c r="B965" s="1" t="s">
        <v>567</v>
      </c>
      <c r="C965" s="1" t="str">
        <f>VLOOKUP(B965,GSC2Unicode!A:B,2)</f>
        <v>13165</v>
      </c>
    </row>
    <row r="966" spans="1:3" x14ac:dyDescent="0.2">
      <c r="A966" s="1" t="s">
        <v>1096</v>
      </c>
      <c r="B966" s="1" t="s">
        <v>1095</v>
      </c>
      <c r="C966" s="1" t="str">
        <f>VLOOKUP(B966,GSC2Unicode!A:B,2)</f>
        <v>132E8</v>
      </c>
    </row>
    <row r="967" spans="1:3" x14ac:dyDescent="0.2">
      <c r="A967" s="1" t="s">
        <v>1901</v>
      </c>
      <c r="B967" s="1" t="s">
        <v>1095</v>
      </c>
      <c r="C967" s="1" t="str">
        <f>VLOOKUP(B967,GSC2Unicode!A:B,2)</f>
        <v>132E8</v>
      </c>
    </row>
    <row r="968" spans="1:3" x14ac:dyDescent="0.2">
      <c r="A968" s="1" t="s">
        <v>1901</v>
      </c>
      <c r="B968" s="1" t="s">
        <v>1097</v>
      </c>
      <c r="C968" s="1" t="str">
        <f>VLOOKUP(B968,GSC2Unicode!A:B,2)</f>
        <v>132E9</v>
      </c>
    </row>
    <row r="969" spans="1:3" x14ac:dyDescent="0.2">
      <c r="A969" s="1" t="s">
        <v>448</v>
      </c>
      <c r="B969" s="1" t="s">
        <v>444</v>
      </c>
      <c r="C969" s="1" t="str">
        <f>VLOOKUP(B969,GSC2Unicode!A:B,2)</f>
        <v>13114</v>
      </c>
    </row>
    <row r="970" spans="1:3" x14ac:dyDescent="0.2">
      <c r="A970" s="1" t="s">
        <v>133</v>
      </c>
      <c r="B970" s="1" t="s">
        <v>132</v>
      </c>
      <c r="C970" s="1" t="str">
        <f>VLOOKUP(B970,GSC2Unicode!A:B,2)</f>
        <v>13040</v>
      </c>
    </row>
    <row r="971" spans="1:3" x14ac:dyDescent="0.2">
      <c r="A971" s="1" t="s">
        <v>133</v>
      </c>
      <c r="B971" s="1" t="s">
        <v>1566</v>
      </c>
      <c r="C971" s="1" t="str">
        <f>VLOOKUP(B971,GSC2Unicode!A:B,2)</f>
        <v>13040</v>
      </c>
    </row>
    <row r="972" spans="1:3" x14ac:dyDescent="0.2">
      <c r="A972" s="1" t="s">
        <v>1117</v>
      </c>
      <c r="B972" s="1" t="s">
        <v>1116</v>
      </c>
      <c r="C972" s="1" t="str">
        <f>VLOOKUP(B972,GSC2Unicode!A:B,2)</f>
        <v>132F5</v>
      </c>
    </row>
    <row r="973" spans="1:3" x14ac:dyDescent="0.2">
      <c r="A973" s="1" t="s">
        <v>1117</v>
      </c>
      <c r="B973" s="1" t="s">
        <v>1645</v>
      </c>
      <c r="C973" s="1" t="str">
        <f>VLOOKUP(B973,GSC2Unicode!A:B,2)</f>
        <v>132F5</v>
      </c>
    </row>
    <row r="974" spans="1:3" x14ac:dyDescent="0.2">
      <c r="A974" s="1" t="s">
        <v>1957</v>
      </c>
      <c r="B974" s="1" t="s">
        <v>1321</v>
      </c>
      <c r="C974" s="1" t="str">
        <f>VLOOKUP(B974,GSC2Unicode!A:B,2)</f>
        <v>13362</v>
      </c>
    </row>
    <row r="975" spans="1:3" x14ac:dyDescent="0.2">
      <c r="A975" s="1" t="s">
        <v>1695</v>
      </c>
      <c r="B975" s="1" t="s">
        <v>423</v>
      </c>
      <c r="C975" s="1" t="str">
        <f>VLOOKUP(B975,GSC2Unicode!A:B,2)</f>
        <v>1313E</v>
      </c>
    </row>
    <row r="976" spans="1:3" x14ac:dyDescent="0.2">
      <c r="A976" s="1" t="s">
        <v>1695</v>
      </c>
      <c r="B976" s="1" t="s">
        <v>424</v>
      </c>
      <c r="C976" s="1" t="str">
        <f>VLOOKUP(B976,GSC2Unicode!A:B,2)</f>
        <v>1313E</v>
      </c>
    </row>
    <row r="977" spans="1:3" x14ac:dyDescent="0.2">
      <c r="A977" s="1" t="s">
        <v>1863</v>
      </c>
      <c r="B977" s="1" t="s">
        <v>926</v>
      </c>
      <c r="C977" s="1" t="str">
        <f>VLOOKUP(B977,GSC2Unicode!A:B,2)</f>
        <v>13252</v>
      </c>
    </row>
    <row r="978" spans="1:3" x14ac:dyDescent="0.2">
      <c r="A978" s="1" t="s">
        <v>1863</v>
      </c>
      <c r="B978" s="1" t="s">
        <v>927</v>
      </c>
      <c r="C978" s="1" t="str">
        <f>VLOOKUP(B978,GSC2Unicode!A:B,2)</f>
        <v>13252</v>
      </c>
    </row>
    <row r="979" spans="1:3" x14ac:dyDescent="0.2">
      <c r="A979" s="1" t="s">
        <v>139</v>
      </c>
      <c r="B979" s="1" t="s">
        <v>138</v>
      </c>
      <c r="C979" s="1" t="str">
        <f>VLOOKUP(B979,GSC2Unicode!A:B,2)</f>
        <v>13044</v>
      </c>
    </row>
    <row r="980" spans="1:3" x14ac:dyDescent="0.2">
      <c r="A980" s="1" t="s">
        <v>1755</v>
      </c>
      <c r="B980" s="1" t="s">
        <v>582</v>
      </c>
      <c r="C980" s="1" t="str">
        <f>VLOOKUP(B980,GSC2Unicode!A:B,2)</f>
        <v>1316F</v>
      </c>
    </row>
    <row r="981" spans="1:3" x14ac:dyDescent="0.2">
      <c r="A981" s="1" t="s">
        <v>1120</v>
      </c>
      <c r="B981" s="1" t="s">
        <v>1119</v>
      </c>
      <c r="C981" s="1" t="str">
        <f>VLOOKUP(B981,GSC2Unicode!A:B,2)</f>
        <v>132F7</v>
      </c>
    </row>
    <row r="982" spans="1:3" x14ac:dyDescent="0.2">
      <c r="A982" s="1" t="s">
        <v>336</v>
      </c>
      <c r="B982" s="1" t="s">
        <v>334</v>
      </c>
      <c r="C982" s="1" t="str">
        <f>VLOOKUP(B982,GSC2Unicode!A:B,2)</f>
        <v>1307A</v>
      </c>
    </row>
    <row r="983" spans="1:3" x14ac:dyDescent="0.2">
      <c r="A983" s="1" t="s">
        <v>1915</v>
      </c>
      <c r="B983" s="1" t="s">
        <v>1119</v>
      </c>
      <c r="C983" s="1" t="str">
        <f>VLOOKUP(B983,GSC2Unicode!A:B,2)</f>
        <v>132F7</v>
      </c>
    </row>
    <row r="984" spans="1:3" x14ac:dyDescent="0.2">
      <c r="A984" s="1" t="s">
        <v>1848</v>
      </c>
      <c r="B984" s="1" t="s">
        <v>819</v>
      </c>
      <c r="C984" s="1" t="str">
        <f>VLOOKUP(B984,GSC2Unicode!A:B,2)</f>
        <v>13211</v>
      </c>
    </row>
    <row r="985" spans="1:3" x14ac:dyDescent="0.2">
      <c r="A985" s="1" t="s">
        <v>1848</v>
      </c>
      <c r="B985" s="1" t="s">
        <v>1169</v>
      </c>
      <c r="C985" s="1" t="str">
        <f>VLOOKUP(B985,GSC2Unicode!A:B,2)</f>
        <v>13307</v>
      </c>
    </row>
    <row r="986" spans="1:3" x14ac:dyDescent="0.2">
      <c r="A986" s="1" t="s">
        <v>1849</v>
      </c>
      <c r="B986" s="1" t="s">
        <v>819</v>
      </c>
      <c r="C986" s="1" t="str">
        <f>VLOOKUP(B986,GSC2Unicode!A:B,2)</f>
        <v>13211</v>
      </c>
    </row>
    <row r="987" spans="1:3" x14ac:dyDescent="0.2">
      <c r="A987" s="1" t="s">
        <v>1366</v>
      </c>
      <c r="B987" s="1" t="s">
        <v>1365</v>
      </c>
      <c r="C987" s="1" t="str">
        <f>VLOOKUP(B987,GSC2Unicode!A:B,2)</f>
        <v>1339D</v>
      </c>
    </row>
    <row r="988" spans="1:3" x14ac:dyDescent="0.2">
      <c r="A988" s="1" t="s">
        <v>1938</v>
      </c>
      <c r="B988" s="1" t="s">
        <v>1237</v>
      </c>
      <c r="C988" s="1" t="str">
        <f>VLOOKUP(B988,GSC2Unicode!A:B,2)</f>
        <v>13341</v>
      </c>
    </row>
    <row r="989" spans="1:3" x14ac:dyDescent="0.2">
      <c r="A989" s="1" t="s">
        <v>1731</v>
      </c>
      <c r="B989" s="1" t="s">
        <v>528</v>
      </c>
      <c r="C989" s="1" t="str">
        <f>VLOOKUP(B989,GSC2Unicode!A:B,2)</f>
        <v>1313F</v>
      </c>
    </row>
    <row r="990" spans="1:3" x14ac:dyDescent="0.2">
      <c r="A990" s="1" t="s">
        <v>723</v>
      </c>
      <c r="B990" s="1" t="s">
        <v>479</v>
      </c>
      <c r="C990" s="1" t="str">
        <f>VLOOKUP(B990,GSC2Unicode!A:B,2)</f>
        <v>13126</v>
      </c>
    </row>
    <row r="991" spans="1:3" x14ac:dyDescent="0.2">
      <c r="A991" s="1" t="s">
        <v>723</v>
      </c>
      <c r="B991" s="1" t="s">
        <v>480</v>
      </c>
      <c r="C991" s="1" t="str">
        <f>VLOOKUP(B991,GSC2Unicode!A:B,2)</f>
        <v>13127</v>
      </c>
    </row>
    <row r="992" spans="1:3" x14ac:dyDescent="0.2">
      <c r="A992" s="1" t="s">
        <v>723</v>
      </c>
      <c r="B992" s="1" t="s">
        <v>720</v>
      </c>
      <c r="C992" s="1" t="str">
        <f>VLOOKUP(B992,GSC2Unicode!A:B,2)</f>
        <v>131CF</v>
      </c>
    </row>
    <row r="993" spans="1:3" x14ac:dyDescent="0.2">
      <c r="A993" s="1" t="s">
        <v>723</v>
      </c>
      <c r="B993" s="1" t="s">
        <v>722</v>
      </c>
      <c r="C993" s="1" t="str">
        <f>VLOOKUP(B993,GSC2Unicode!A:B,2)</f>
        <v>131D0</v>
      </c>
    </row>
    <row r="994" spans="1:3" x14ac:dyDescent="0.2">
      <c r="A994" s="1" t="s">
        <v>835</v>
      </c>
      <c r="B994" s="1" t="s">
        <v>834</v>
      </c>
      <c r="C994" s="1" t="str">
        <f>VLOOKUP(B994,GSC2Unicode!A:B,2)</f>
        <v>1321D</v>
      </c>
    </row>
    <row r="995" spans="1:3" x14ac:dyDescent="0.2">
      <c r="A995" s="1" t="s">
        <v>362</v>
      </c>
      <c r="B995" s="1" t="s">
        <v>361</v>
      </c>
      <c r="C995" s="1" t="str">
        <f>VLOOKUP(B995,GSC2Unicode!A:B,2)</f>
        <v>130E8</v>
      </c>
    </row>
    <row r="996" spans="1:3" x14ac:dyDescent="0.2">
      <c r="A996" s="1" t="s">
        <v>362</v>
      </c>
      <c r="B996" s="1" t="s">
        <v>477</v>
      </c>
      <c r="C996" s="1" t="str">
        <f>VLOOKUP(B996,GSC2Unicode!A:B,2)</f>
        <v>13125</v>
      </c>
    </row>
    <row r="997" spans="1:3" x14ac:dyDescent="0.2">
      <c r="A997" s="1" t="s">
        <v>733</v>
      </c>
      <c r="B997" s="1" t="s">
        <v>732</v>
      </c>
      <c r="C997" s="1" t="str">
        <f>VLOOKUP(B997,GSC2Unicode!A:B,2)</f>
        <v>131D7</v>
      </c>
    </row>
    <row r="998" spans="1:3" x14ac:dyDescent="0.2">
      <c r="A998" s="1" t="s">
        <v>733</v>
      </c>
      <c r="B998" s="1" t="s">
        <v>734</v>
      </c>
      <c r="C998" s="1" t="str">
        <f>VLOOKUP(B998,GSC2Unicode!A:B,2)</f>
        <v>131D8</v>
      </c>
    </row>
    <row r="999" spans="1:3" x14ac:dyDescent="0.2">
      <c r="A999" s="1" t="s">
        <v>733</v>
      </c>
      <c r="B999" s="1" t="s">
        <v>1638</v>
      </c>
      <c r="C999" s="1" t="str">
        <f>VLOOKUP(B999,GSC2Unicode!A:B,2)</f>
        <v>131AD</v>
      </c>
    </row>
    <row r="1000" spans="1:3" x14ac:dyDescent="0.2">
      <c r="A1000" s="1" t="s">
        <v>362</v>
      </c>
      <c r="B1000" s="1" t="s">
        <v>1118</v>
      </c>
      <c r="C1000" s="1" t="str">
        <f>VLOOKUP(B1000,GSC2Unicode!A:B,2)</f>
        <v>132F6</v>
      </c>
    </row>
    <row r="1001" spans="1:3" x14ac:dyDescent="0.2">
      <c r="A1001" s="1" t="s">
        <v>362</v>
      </c>
      <c r="B1001" s="1" t="s">
        <v>1548</v>
      </c>
      <c r="C1001" s="1" t="str">
        <f>VLOOKUP(B1001,GSC2Unicode!A:B,2)</f>
        <v>1304F</v>
      </c>
    </row>
    <row r="1002" spans="1:3" x14ac:dyDescent="0.2">
      <c r="A1002" s="1" t="s">
        <v>1895</v>
      </c>
      <c r="B1002" s="1" t="s">
        <v>1060</v>
      </c>
      <c r="C1002" s="1" t="str">
        <f>VLOOKUP(B1002,GSC2Unicode!A:B,2)</f>
        <v>132D1</v>
      </c>
    </row>
    <row r="1003" spans="1:3" x14ac:dyDescent="0.2">
      <c r="A1003" s="1" t="s">
        <v>90</v>
      </c>
      <c r="B1003" s="1" t="s">
        <v>88</v>
      </c>
      <c r="C1003" s="1" t="str">
        <f>VLOOKUP(B1003,GSC2Unicode!A:B,2)</f>
        <v>13026</v>
      </c>
    </row>
    <row r="1004" spans="1:3" x14ac:dyDescent="0.2">
      <c r="A1004" s="1" t="s">
        <v>1836</v>
      </c>
      <c r="B1004" s="1" t="s">
        <v>784</v>
      </c>
      <c r="C1004" s="1" t="str">
        <f>VLOOKUP(B1004,GSC2Unicode!A:B,2)</f>
        <v>131EF</v>
      </c>
    </row>
    <row r="1005" spans="1:3" x14ac:dyDescent="0.2">
      <c r="A1005" s="1" t="s">
        <v>1946</v>
      </c>
      <c r="B1005" s="1" t="s">
        <v>1270</v>
      </c>
      <c r="C1005" s="1" t="str">
        <f>VLOOKUP(B1005,GSC2Unicode!A:B,2)</f>
        <v>13356</v>
      </c>
    </row>
    <row r="1006" spans="1:3" x14ac:dyDescent="0.2">
      <c r="A1006" s="1" t="s">
        <v>58</v>
      </c>
      <c r="B1006" s="1" t="s">
        <v>57</v>
      </c>
      <c r="C1006" s="1" t="str">
        <f>VLOOKUP(B1006,GSC2Unicode!A:B,2)</f>
        <v>13019</v>
      </c>
    </row>
    <row r="1007" spans="1:3" x14ac:dyDescent="0.2">
      <c r="A1007" s="1" t="s">
        <v>1189</v>
      </c>
      <c r="B1007" s="1" t="s">
        <v>1188</v>
      </c>
      <c r="C1007" s="1" t="str">
        <f>VLOOKUP(B1007,GSC2Unicode!A:B,2)</f>
        <v>13307</v>
      </c>
    </row>
    <row r="1008" spans="1:3" x14ac:dyDescent="0.2">
      <c r="A1008" s="1" t="s">
        <v>54</v>
      </c>
      <c r="B1008" s="1" t="s">
        <v>50</v>
      </c>
      <c r="C1008" s="1" t="str">
        <f>VLOOKUP(B1008,GSC2Unicode!A:B,2)</f>
        <v>13017</v>
      </c>
    </row>
    <row r="1009" spans="1:3" x14ac:dyDescent="0.2">
      <c r="A1009" s="1" t="s">
        <v>54</v>
      </c>
      <c r="B1009" s="1" t="s">
        <v>56</v>
      </c>
      <c r="C1009" s="1" t="str">
        <f>VLOOKUP(B1009,GSC2Unicode!A:B,2)</f>
        <v>13018</v>
      </c>
    </row>
    <row r="1010" spans="1:3" x14ac:dyDescent="0.2">
      <c r="A1010" s="1" t="s">
        <v>1657</v>
      </c>
      <c r="B1010" s="1" t="s">
        <v>1569</v>
      </c>
      <c r="C1010" s="1" t="str">
        <f>VLOOKUP(B1010,GSC2Unicode!A:B,2)</f>
        <v>13052</v>
      </c>
    </row>
    <row r="1011" spans="1:3" x14ac:dyDescent="0.2">
      <c r="A1011" s="1" t="s">
        <v>276</v>
      </c>
      <c r="B1011" s="1" t="s">
        <v>275</v>
      </c>
      <c r="C1011" s="1" t="str">
        <f>VLOOKUP(B1011,GSC2Unicode!A:B,2)</f>
        <v>13078</v>
      </c>
    </row>
    <row r="1012" spans="1:3" x14ac:dyDescent="0.2">
      <c r="A1012" s="1" t="s">
        <v>1311</v>
      </c>
      <c r="B1012" s="1" t="s">
        <v>206</v>
      </c>
      <c r="C1012" s="1" t="str">
        <f>VLOOKUP(B1012,GSC2Unicode!A:B,2)</f>
        <v>13078</v>
      </c>
    </row>
    <row r="1013" spans="1:3" x14ac:dyDescent="0.2">
      <c r="A1013" s="1" t="s">
        <v>1311</v>
      </c>
      <c r="B1013" s="1" t="s">
        <v>207</v>
      </c>
      <c r="C1013" s="1" t="str">
        <f>VLOOKUP(B1013,GSC2Unicode!A:B,2)</f>
        <v>13078</v>
      </c>
    </row>
    <row r="1014" spans="1:3" x14ac:dyDescent="0.2">
      <c r="A1014" s="1" t="s">
        <v>1311</v>
      </c>
      <c r="B1014" s="1" t="s">
        <v>1588</v>
      </c>
      <c r="C1014" s="1" t="str">
        <f>VLOOKUP(B1014,GSC2Unicode!A:B,2)</f>
        <v>13078</v>
      </c>
    </row>
    <row r="1015" spans="1:3" x14ac:dyDescent="0.2">
      <c r="A1015" s="1" t="s">
        <v>1196</v>
      </c>
      <c r="B1015" s="1" t="s">
        <v>829</v>
      </c>
      <c r="C1015" s="1" t="str">
        <f>VLOOKUP(B1015,GSC2Unicode!A:B,2)</f>
        <v>13219</v>
      </c>
    </row>
    <row r="1016" spans="1:3" x14ac:dyDescent="0.2">
      <c r="A1016" s="1" t="s">
        <v>1196</v>
      </c>
      <c r="B1016" s="1" t="s">
        <v>832</v>
      </c>
      <c r="C1016" s="1" t="str">
        <f>VLOOKUP(B1016,GSC2Unicode!A:B,2)</f>
        <v>1321B</v>
      </c>
    </row>
    <row r="1017" spans="1:3" x14ac:dyDescent="0.2">
      <c r="A1017" s="1" t="s">
        <v>1196</v>
      </c>
      <c r="B1017" s="1" t="s">
        <v>833</v>
      </c>
      <c r="C1017" s="1" t="str">
        <f>VLOOKUP(B1017,GSC2Unicode!A:B,2)</f>
        <v>1321C</v>
      </c>
    </row>
    <row r="1018" spans="1:3" x14ac:dyDescent="0.2">
      <c r="A1018" s="1" t="s">
        <v>1311</v>
      </c>
      <c r="B1018" s="1" t="s">
        <v>1641</v>
      </c>
      <c r="C1018" s="1" t="str">
        <f>VLOOKUP(B1018,GSC2Unicode!A:B,2)</f>
        <v>1321F</v>
      </c>
    </row>
    <row r="1019" spans="1:3" x14ac:dyDescent="0.2">
      <c r="A1019" s="1" t="s">
        <v>1196</v>
      </c>
      <c r="B1019" s="1" t="s">
        <v>1195</v>
      </c>
      <c r="C1019" s="1" t="str">
        <f>VLOOKUP(B1019,GSC2Unicode!A:B,2)</f>
        <v>13322</v>
      </c>
    </row>
    <row r="1020" spans="1:3" x14ac:dyDescent="0.2">
      <c r="A1020" s="1" t="s">
        <v>1196</v>
      </c>
      <c r="B1020" s="1" t="s">
        <v>1197</v>
      </c>
      <c r="C1020" s="1" t="str">
        <f>VLOOKUP(B1020,GSC2Unicode!A:B,2)</f>
        <v>13323</v>
      </c>
    </row>
    <row r="1021" spans="1:3" x14ac:dyDescent="0.2">
      <c r="A1021" s="1" t="s">
        <v>1311</v>
      </c>
      <c r="B1021" s="1" t="s">
        <v>1310</v>
      </c>
      <c r="C1021" s="1" t="str">
        <f>VLOOKUP(B1021,GSC2Unicode!A:B,2)</f>
        <v>133AE</v>
      </c>
    </row>
    <row r="1022" spans="1:3" x14ac:dyDescent="0.2">
      <c r="A1022" s="1" t="s">
        <v>1311</v>
      </c>
      <c r="B1022" s="1" t="s">
        <v>1314</v>
      </c>
      <c r="C1022" s="1" t="str">
        <f>VLOOKUP(B1022,GSC2Unicode!A:B,2)</f>
        <v>133AE</v>
      </c>
    </row>
    <row r="1023" spans="1:3" x14ac:dyDescent="0.2">
      <c r="A1023" s="1" t="s">
        <v>1196</v>
      </c>
      <c r="B1023" s="1" t="s">
        <v>1439</v>
      </c>
      <c r="C1023" s="1" t="str">
        <f>VLOOKUP(B1023,GSC2Unicode!A:B,2)</f>
        <v>133D2</v>
      </c>
    </row>
    <row r="1024" spans="1:3" x14ac:dyDescent="0.2">
      <c r="A1024" s="1" t="s">
        <v>1196</v>
      </c>
      <c r="B1024" s="1" t="s">
        <v>1442</v>
      </c>
      <c r="C1024" s="1" t="str">
        <f>VLOOKUP(B1024,GSC2Unicode!A:B,2)</f>
        <v>133D5</v>
      </c>
    </row>
    <row r="1025" spans="1:3" x14ac:dyDescent="0.2">
      <c r="A1025" s="1" t="s">
        <v>1239</v>
      </c>
      <c r="B1025" s="1" t="s">
        <v>1237</v>
      </c>
      <c r="C1025" s="1" t="str">
        <f>VLOOKUP(B1025,GSC2Unicode!A:B,2)</f>
        <v>13341</v>
      </c>
    </row>
    <row r="1026" spans="1:3" x14ac:dyDescent="0.2">
      <c r="A1026" s="1" t="s">
        <v>1239</v>
      </c>
      <c r="B1026" s="1" t="s">
        <v>1240</v>
      </c>
      <c r="C1026" s="1" t="str">
        <f>VLOOKUP(B1026,GSC2Unicode!A:B,2)</f>
        <v>13342</v>
      </c>
    </row>
    <row r="1027" spans="1:3" x14ac:dyDescent="0.2">
      <c r="A1027" s="1" t="s">
        <v>1985</v>
      </c>
      <c r="B1027" s="1" t="s">
        <v>1454</v>
      </c>
      <c r="C1027" s="1" t="str">
        <f>VLOOKUP(B1027,GSC2Unicode!A:B,2)</f>
        <v>133DE</v>
      </c>
    </row>
    <row r="1028" spans="1:3" x14ac:dyDescent="0.2">
      <c r="A1028" s="1" t="s">
        <v>1985</v>
      </c>
      <c r="B1028" s="1" t="s">
        <v>1457</v>
      </c>
      <c r="C1028" s="1" t="str">
        <f>VLOOKUP(B1028,GSC2Unicode!A:B,2)</f>
        <v>133DF</v>
      </c>
    </row>
    <row r="1029" spans="1:3" x14ac:dyDescent="0.2">
      <c r="A1029" s="1" t="s">
        <v>1735</v>
      </c>
      <c r="B1029" s="1" t="s">
        <v>529</v>
      </c>
      <c r="C1029" s="1" t="str">
        <f>VLOOKUP(B1029,GSC2Unicode!A:B,2)</f>
        <v>1313F</v>
      </c>
    </row>
    <row r="1030" spans="1:3" x14ac:dyDescent="0.2">
      <c r="A1030" s="1" t="s">
        <v>1735</v>
      </c>
      <c r="B1030" s="1" t="s">
        <v>531</v>
      </c>
      <c r="C1030" s="1" t="str">
        <f>VLOOKUP(B1030,GSC2Unicode!A:B,2)</f>
        <v>1313F</v>
      </c>
    </row>
    <row r="1031" spans="1:3" x14ac:dyDescent="0.2">
      <c r="A1031" s="1" t="s">
        <v>604</v>
      </c>
      <c r="B1031" s="1" t="s">
        <v>603</v>
      </c>
      <c r="C1031" s="1" t="str">
        <f>VLOOKUP(B1031,GSC2Unicode!A:B,2)</f>
        <v>1317E</v>
      </c>
    </row>
    <row r="1032" spans="1:3" x14ac:dyDescent="0.2">
      <c r="A1032" s="1" t="s">
        <v>1108</v>
      </c>
      <c r="B1032" s="1" t="s">
        <v>1107</v>
      </c>
      <c r="C1032" s="1" t="str">
        <f>VLOOKUP(B1032,GSC2Unicode!A:B,2)</f>
        <v>132EF</v>
      </c>
    </row>
    <row r="1033" spans="1:3" x14ac:dyDescent="0.2">
      <c r="A1033" s="1" t="s">
        <v>255</v>
      </c>
      <c r="B1033" s="1" t="s">
        <v>252</v>
      </c>
      <c r="C1033" s="1" t="str">
        <f>VLOOKUP(B1033,GSC2Unicode!A:B,2)</f>
        <v>13077</v>
      </c>
    </row>
    <row r="1034" spans="1:3" x14ac:dyDescent="0.2">
      <c r="A1034" s="1" t="s">
        <v>1801</v>
      </c>
      <c r="B1034" s="1" t="s">
        <v>666</v>
      </c>
      <c r="C1034" s="1" t="str">
        <f>VLOOKUP(B1034,GSC2Unicode!A:B,2)</f>
        <v>131A7</v>
      </c>
    </row>
    <row r="1035" spans="1:3" x14ac:dyDescent="0.2">
      <c r="A1035" s="1" t="s">
        <v>208</v>
      </c>
      <c r="B1035" s="1" t="s">
        <v>206</v>
      </c>
      <c r="C1035" s="1" t="str">
        <f>VLOOKUP(B1035,GSC2Unicode!A:B,2)</f>
        <v>13078</v>
      </c>
    </row>
    <row r="1036" spans="1:3" x14ac:dyDescent="0.2">
      <c r="A1036" s="1" t="s">
        <v>208</v>
      </c>
      <c r="B1036" s="1" t="s">
        <v>207</v>
      </c>
      <c r="C1036" s="1" t="str">
        <f>VLOOKUP(B1036,GSC2Unicode!A:B,2)</f>
        <v>13078</v>
      </c>
    </row>
    <row r="1037" spans="1:3" x14ac:dyDescent="0.2">
      <c r="A1037" s="1" t="s">
        <v>208</v>
      </c>
      <c r="B1037" s="1" t="s">
        <v>1588</v>
      </c>
      <c r="C1037" s="1" t="str">
        <f>VLOOKUP(B1037,GSC2Unicode!A:B,2)</f>
        <v>13078</v>
      </c>
    </row>
    <row r="1038" spans="1:3" x14ac:dyDescent="0.2">
      <c r="A1038" s="1" t="s">
        <v>1981</v>
      </c>
      <c r="B1038" s="1" t="s">
        <v>1442</v>
      </c>
      <c r="C1038" s="1" t="str">
        <f>VLOOKUP(B1038,GSC2Unicode!A:B,2)</f>
        <v>133D5</v>
      </c>
    </row>
    <row r="1039" spans="1:3" x14ac:dyDescent="0.2">
      <c r="A1039" s="1" t="s">
        <v>1761</v>
      </c>
      <c r="B1039" s="1" t="s">
        <v>601</v>
      </c>
      <c r="C1039" s="1" t="str">
        <f>VLOOKUP(B1039,GSC2Unicode!A:B,2)</f>
        <v>1317C</v>
      </c>
    </row>
    <row r="1040" spans="1:3" x14ac:dyDescent="0.2">
      <c r="A1040" s="1" t="s">
        <v>259</v>
      </c>
      <c r="B1040" s="1" t="s">
        <v>256</v>
      </c>
      <c r="C1040" s="1" t="str">
        <f>VLOOKUP(B1040,GSC2Unicode!A:B,2)</f>
        <v>13077</v>
      </c>
    </row>
    <row r="1041" spans="1:3" x14ac:dyDescent="0.2">
      <c r="A1041" s="1" t="s">
        <v>259</v>
      </c>
      <c r="B1041" s="1" t="s">
        <v>260</v>
      </c>
      <c r="C1041" s="1" t="str">
        <f>VLOOKUP(B1041,GSC2Unicode!A:B,2)</f>
        <v>13077</v>
      </c>
    </row>
    <row r="1042" spans="1:3" x14ac:dyDescent="0.2">
      <c r="A1042" s="1" t="s">
        <v>1288</v>
      </c>
      <c r="B1042" s="1" t="s">
        <v>1287</v>
      </c>
      <c r="C1042" s="1" t="str">
        <f>VLOOKUP(B1042,GSC2Unicode!A:B,2)</f>
        <v>13362</v>
      </c>
    </row>
    <row r="1043" spans="1:3" x14ac:dyDescent="0.2">
      <c r="A1043" s="1" t="s">
        <v>1307</v>
      </c>
      <c r="B1043" s="1" t="s">
        <v>1306</v>
      </c>
      <c r="C1043" s="1" t="str">
        <f>VLOOKUP(B1043,GSC2Unicode!A:B,2)</f>
        <v>133AE</v>
      </c>
    </row>
    <row r="1044" spans="1:3" x14ac:dyDescent="0.2">
      <c r="A1044" s="1" t="s">
        <v>1027</v>
      </c>
      <c r="B1044" s="1" t="s">
        <v>1026</v>
      </c>
      <c r="C1044" s="1" t="str">
        <f>VLOOKUP(B1044,GSC2Unicode!A:B,2)</f>
        <v>132D0</v>
      </c>
    </row>
    <row r="1045" spans="1:3" x14ac:dyDescent="0.2">
      <c r="A1045" s="1" t="s">
        <v>1932</v>
      </c>
      <c r="B1045" s="1" t="s">
        <v>1195</v>
      </c>
      <c r="C1045" s="1" t="str">
        <f>VLOOKUP(B1045,GSC2Unicode!A:B,2)</f>
        <v>13322</v>
      </c>
    </row>
    <row r="1046" spans="1:3" x14ac:dyDescent="0.2">
      <c r="A1046" s="1" t="s">
        <v>1932</v>
      </c>
      <c r="B1046" s="1" t="s">
        <v>1197</v>
      </c>
      <c r="C1046" s="1" t="str">
        <f>VLOOKUP(B1046,GSC2Unicode!A:B,2)</f>
        <v>13323</v>
      </c>
    </row>
    <row r="1047" spans="1:3" x14ac:dyDescent="0.2">
      <c r="A1047" s="1" t="s">
        <v>1953</v>
      </c>
      <c r="B1047" s="1" t="s">
        <v>1315</v>
      </c>
      <c r="C1047" s="1" t="str">
        <f>VLOOKUP(B1047,GSC2Unicode!A:B,2)</f>
        <v>133AE</v>
      </c>
    </row>
    <row r="1048" spans="1:3" x14ac:dyDescent="0.2">
      <c r="A1048" s="1" t="s">
        <v>1953</v>
      </c>
      <c r="B1048" s="1" t="s">
        <v>1316</v>
      </c>
      <c r="C1048" s="1" t="str">
        <f>VLOOKUP(B1048,GSC2Unicode!A:B,2)</f>
        <v>13362</v>
      </c>
    </row>
    <row r="1049" spans="1:3" x14ac:dyDescent="0.2">
      <c r="A1049" s="1" t="s">
        <v>1932</v>
      </c>
      <c r="B1049" s="1" t="s">
        <v>1439</v>
      </c>
      <c r="C1049" s="1" t="str">
        <f>VLOOKUP(B1049,GSC2Unicode!A:B,2)</f>
        <v>133D2</v>
      </c>
    </row>
    <row r="1050" spans="1:3" x14ac:dyDescent="0.2">
      <c r="A1050" s="1" t="s">
        <v>1932</v>
      </c>
      <c r="B1050" s="1" t="s">
        <v>1445</v>
      </c>
      <c r="C1050" s="1" t="str">
        <f>VLOOKUP(B1050,GSC2Unicode!A:B,2)</f>
        <v>133D8</v>
      </c>
    </row>
    <row r="1051" spans="1:3" x14ac:dyDescent="0.2">
      <c r="A1051" s="1" t="s">
        <v>1953</v>
      </c>
      <c r="B1051" s="1" t="s">
        <v>1485</v>
      </c>
      <c r="C1051" s="1" t="str">
        <f>VLOOKUP(B1051,GSC2Unicode!A:B,2)</f>
        <v>1342E</v>
      </c>
    </row>
    <row r="1052" spans="1:3" x14ac:dyDescent="0.2">
      <c r="A1052" s="1" t="s">
        <v>981</v>
      </c>
      <c r="B1052" s="1" t="s">
        <v>980</v>
      </c>
      <c r="C1052" s="1" t="str">
        <f>VLOOKUP(B1052,GSC2Unicode!A:B,2)</f>
        <v>1329A</v>
      </c>
    </row>
    <row r="1053" spans="1:3" x14ac:dyDescent="0.2">
      <c r="A1053" s="1" t="s">
        <v>209</v>
      </c>
      <c r="B1053" s="1" t="s">
        <v>206</v>
      </c>
      <c r="C1053" s="1" t="str">
        <f>VLOOKUP(B1053,GSC2Unicode!A:B,2)</f>
        <v>13078</v>
      </c>
    </row>
    <row r="1054" spans="1:3" x14ac:dyDescent="0.2">
      <c r="A1054" s="1" t="s">
        <v>209</v>
      </c>
      <c r="B1054" s="1" t="s">
        <v>207</v>
      </c>
      <c r="C1054" s="1" t="str">
        <f>VLOOKUP(B1054,GSC2Unicode!A:B,2)</f>
        <v>13078</v>
      </c>
    </row>
    <row r="1055" spans="1:3" x14ac:dyDescent="0.2">
      <c r="A1055" s="1" t="s">
        <v>209</v>
      </c>
      <c r="B1055" s="1" t="s">
        <v>1588</v>
      </c>
      <c r="C1055" s="1" t="str">
        <f>VLOOKUP(B1055,GSC2Unicode!A:B,2)</f>
        <v>13078</v>
      </c>
    </row>
    <row r="1056" spans="1:3" x14ac:dyDescent="0.2">
      <c r="A1056" s="1" t="s">
        <v>1832</v>
      </c>
      <c r="B1056" s="1" t="s">
        <v>766</v>
      </c>
      <c r="C1056" s="1" t="str">
        <f>VLOOKUP(B1056,GSC2Unicode!A:B,2)</f>
        <v>1321C</v>
      </c>
    </row>
    <row r="1057" spans="1:3" x14ac:dyDescent="0.2">
      <c r="A1057" s="1" t="s">
        <v>218</v>
      </c>
      <c r="B1057" s="1" t="s">
        <v>214</v>
      </c>
      <c r="C1057" s="1" t="str">
        <f>VLOOKUP(B1057,GSC2Unicode!A:B,2)</f>
        <v>1307A</v>
      </c>
    </row>
    <row r="1058" spans="1:3" x14ac:dyDescent="0.2">
      <c r="A1058" s="1" t="s">
        <v>218</v>
      </c>
      <c r="B1058" s="1" t="s">
        <v>219</v>
      </c>
      <c r="C1058" s="1" t="str">
        <f>VLOOKUP(B1058,GSC2Unicode!A:B,2)</f>
        <v>1307B</v>
      </c>
    </row>
    <row r="1059" spans="1:3" x14ac:dyDescent="0.2">
      <c r="A1059" s="1" t="s">
        <v>1877</v>
      </c>
      <c r="B1059" s="1" t="s">
        <v>976</v>
      </c>
      <c r="C1059" s="1" t="str">
        <f>VLOOKUP(B1059,GSC2Unicode!A:B,2)</f>
        <v>13297</v>
      </c>
    </row>
    <row r="1060" spans="1:3" x14ac:dyDescent="0.2">
      <c r="A1060" s="1" t="s">
        <v>1802</v>
      </c>
      <c r="B1060" s="1" t="s">
        <v>667</v>
      </c>
      <c r="C1060" s="1" t="str">
        <f>VLOOKUP(B1060,GSC2Unicode!A:B,2)</f>
        <v>131A8</v>
      </c>
    </row>
    <row r="1061" spans="1:3" x14ac:dyDescent="0.2">
      <c r="A1061" s="1" t="s">
        <v>804</v>
      </c>
      <c r="B1061" s="1" t="s">
        <v>803</v>
      </c>
      <c r="C1061" s="1" t="str">
        <f>VLOOKUP(B1061,GSC2Unicode!A:B,2)</f>
        <v>13208</v>
      </c>
    </row>
    <row r="1062" spans="1:3" x14ac:dyDescent="0.2">
      <c r="A1062" s="1" t="s">
        <v>804</v>
      </c>
      <c r="B1062" s="1" t="s">
        <v>1524</v>
      </c>
      <c r="C1062" s="1" t="str">
        <f>VLOOKUP(B1062,GSC2Unicode!A:B,2)</f>
        <v>1304F</v>
      </c>
    </row>
    <row r="1063" spans="1:3" x14ac:dyDescent="0.2">
      <c r="A1063" s="1" t="s">
        <v>1827</v>
      </c>
      <c r="B1063" s="1" t="s">
        <v>760</v>
      </c>
      <c r="C1063" s="1" t="str">
        <f>VLOOKUP(B1063,GSC2Unicode!A:B,2)</f>
        <v>131ED</v>
      </c>
    </row>
    <row r="1064" spans="1:3" x14ac:dyDescent="0.2">
      <c r="A1064" s="1" t="s">
        <v>1827</v>
      </c>
      <c r="B1064" s="1" t="s">
        <v>761</v>
      </c>
      <c r="C1064" s="1" t="str">
        <f>VLOOKUP(B1064,GSC2Unicode!A:B,2)</f>
        <v>131EE</v>
      </c>
    </row>
    <row r="1065" spans="1:3" x14ac:dyDescent="0.2">
      <c r="A1065" s="1" t="s">
        <v>1737</v>
      </c>
      <c r="B1065" s="1" t="s">
        <v>532</v>
      </c>
      <c r="C1065" s="1" t="str">
        <f>VLOOKUP(B1065,GSC2Unicode!A:B,2)</f>
        <v>1314F</v>
      </c>
    </row>
    <row r="1066" spans="1:3" x14ac:dyDescent="0.2">
      <c r="A1066" s="1" t="s">
        <v>1718</v>
      </c>
      <c r="B1066" s="1" t="s">
        <v>491</v>
      </c>
      <c r="C1066" s="1" t="str">
        <f>VLOOKUP(B1066,GSC2Unicode!A:B,2)</f>
        <v>1312E</v>
      </c>
    </row>
    <row r="1067" spans="1:3" x14ac:dyDescent="0.2">
      <c r="A1067" s="1" t="s">
        <v>490</v>
      </c>
      <c r="B1067" s="1" t="s">
        <v>489</v>
      </c>
      <c r="C1067" s="1" t="str">
        <f>VLOOKUP(B1067,GSC2Unicode!A:B,2)</f>
        <v>1312D</v>
      </c>
    </row>
    <row r="1068" spans="1:3" x14ac:dyDescent="0.2">
      <c r="A1068" s="1" t="s">
        <v>122</v>
      </c>
      <c r="B1068" s="1" t="s">
        <v>121</v>
      </c>
      <c r="C1068" s="1" t="str">
        <f>VLOOKUP(B1068,GSC2Unicode!A:B,2)</f>
        <v>1303B</v>
      </c>
    </row>
    <row r="1069" spans="1:3" x14ac:dyDescent="0.2">
      <c r="A1069" s="1" t="s">
        <v>122</v>
      </c>
      <c r="B1069" s="1" t="s">
        <v>123</v>
      </c>
      <c r="C1069" s="1" t="str">
        <f>VLOOKUP(B1069,GSC2Unicode!A:B,2)</f>
        <v>1303C</v>
      </c>
    </row>
    <row r="1070" spans="1:3" x14ac:dyDescent="0.2">
      <c r="A1070" s="1" t="s">
        <v>122</v>
      </c>
      <c r="B1070" s="1" t="s">
        <v>125</v>
      </c>
      <c r="C1070" s="1" t="str">
        <f>VLOOKUP(B1070,GSC2Unicode!A:B,2)</f>
        <v>1303D</v>
      </c>
    </row>
    <row r="1071" spans="1:3" x14ac:dyDescent="0.2">
      <c r="A1071" s="1" t="s">
        <v>124</v>
      </c>
      <c r="B1071" s="1" t="s">
        <v>121</v>
      </c>
      <c r="C1071" s="1" t="str">
        <f>VLOOKUP(B1071,GSC2Unicode!A:B,2)</f>
        <v>1303B</v>
      </c>
    </row>
    <row r="1072" spans="1:3" x14ac:dyDescent="0.2">
      <c r="A1072" s="1" t="s">
        <v>124</v>
      </c>
      <c r="B1072" s="1" t="s">
        <v>123</v>
      </c>
      <c r="C1072" s="1" t="str">
        <f>VLOOKUP(B1072,GSC2Unicode!A:B,2)</f>
        <v>1303C</v>
      </c>
    </row>
    <row r="1073" spans="1:3" x14ac:dyDescent="0.2">
      <c r="A1073" s="1" t="s">
        <v>124</v>
      </c>
      <c r="B1073" s="1" t="s">
        <v>125</v>
      </c>
      <c r="C1073" s="1" t="str">
        <f>VLOOKUP(B1073,GSC2Unicode!A:B,2)</f>
        <v>1303D</v>
      </c>
    </row>
    <row r="1074" spans="1:3" x14ac:dyDescent="0.2">
      <c r="A1074" s="1" t="s">
        <v>249</v>
      </c>
      <c r="B1074" s="1" t="s">
        <v>248</v>
      </c>
      <c r="C1074" s="1" t="str">
        <f>VLOOKUP(B1074,GSC2Unicode!A:B,2)</f>
        <v>13077</v>
      </c>
    </row>
    <row r="1075" spans="1:3" x14ac:dyDescent="0.2">
      <c r="A1075" s="1" t="s">
        <v>1799</v>
      </c>
      <c r="B1075" s="1" t="s">
        <v>658</v>
      </c>
      <c r="C1075" s="1" t="str">
        <f>VLOOKUP(B1075,GSC2Unicode!A:B,2)</f>
        <v>131A1</v>
      </c>
    </row>
    <row r="1076" spans="1:3" x14ac:dyDescent="0.2">
      <c r="A1076" s="1" t="s">
        <v>251</v>
      </c>
      <c r="B1076" s="1" t="s">
        <v>250</v>
      </c>
      <c r="C1076" s="1" t="str">
        <f>VLOOKUP(B1076,GSC2Unicode!A:B,2)</f>
        <v>13077</v>
      </c>
    </row>
    <row r="1077" spans="1:3" x14ac:dyDescent="0.2">
      <c r="A1077" s="1" t="s">
        <v>1719</v>
      </c>
      <c r="B1077" s="1" t="s">
        <v>505</v>
      </c>
      <c r="C1077" s="1" t="str">
        <f>VLOOKUP(B1077,GSC2Unicode!A:B,2)</f>
        <v>13138</v>
      </c>
    </row>
    <row r="1078" spans="1:3" x14ac:dyDescent="0.2">
      <c r="A1078" s="1" t="s">
        <v>24</v>
      </c>
      <c r="B1078" s="1" t="s">
        <v>22</v>
      </c>
      <c r="C1078" s="1" t="str">
        <f>VLOOKUP(B1078,GSC2Unicode!A:B,2)</f>
        <v>13000</v>
      </c>
    </row>
    <row r="1079" spans="1:3" x14ac:dyDescent="0.2">
      <c r="A1079" s="1" t="s">
        <v>23</v>
      </c>
      <c r="B1079" s="1" t="s">
        <v>22</v>
      </c>
      <c r="C1079" s="1" t="str">
        <f>VLOOKUP(B1079,GSC2Unicode!A:B,2)</f>
        <v>13000</v>
      </c>
    </row>
    <row r="1080" spans="1:3" x14ac:dyDescent="0.2">
      <c r="A1080" s="1" t="s">
        <v>1923</v>
      </c>
      <c r="B1080" s="1" t="s">
        <v>1151</v>
      </c>
      <c r="C1080" s="1" t="str">
        <f>VLOOKUP(B1080,GSC2Unicode!A:B,2)</f>
        <v>1331F</v>
      </c>
    </row>
    <row r="1081" spans="1:3" x14ac:dyDescent="0.2">
      <c r="A1081" s="1" t="s">
        <v>1923</v>
      </c>
      <c r="B1081" s="1" t="s">
        <v>1521</v>
      </c>
      <c r="C1081" s="1" t="str">
        <f>VLOOKUP(B1081,GSC2Unicode!A:B,2)</f>
        <v>1304F</v>
      </c>
    </row>
    <row r="1082" spans="1:3" x14ac:dyDescent="0.2">
      <c r="A1082" s="1" t="s">
        <v>59</v>
      </c>
      <c r="B1082" s="1" t="s">
        <v>57</v>
      </c>
      <c r="C1082" s="1" t="str">
        <f>VLOOKUP(B1082,GSC2Unicode!A:B,2)</f>
        <v>13019</v>
      </c>
    </row>
    <row r="1083" spans="1:3" x14ac:dyDescent="0.2">
      <c r="A1083" s="1" t="s">
        <v>59</v>
      </c>
      <c r="B1083" s="1" t="s">
        <v>400</v>
      </c>
      <c r="C1083" s="1" t="str">
        <f>VLOOKUP(B1083,GSC2Unicode!A:B,2)</f>
        <v>130F1</v>
      </c>
    </row>
    <row r="1084" spans="1:3" x14ac:dyDescent="0.2">
      <c r="A1084" s="1" t="s">
        <v>1890</v>
      </c>
      <c r="B1084" s="1" t="s">
        <v>1011</v>
      </c>
      <c r="C1084" s="1" t="str">
        <f>VLOOKUP(B1084,GSC2Unicode!A:B,2)</f>
        <v>132AE</v>
      </c>
    </row>
    <row r="1085" spans="1:3" x14ac:dyDescent="0.2">
      <c r="A1085" s="1" t="s">
        <v>44</v>
      </c>
      <c r="B1085" s="1" t="s">
        <v>41</v>
      </c>
      <c r="C1085" s="1" t="str">
        <f>VLOOKUP(B1085,GSC2Unicode!A:B,2)</f>
        <v>13014</v>
      </c>
    </row>
    <row r="1086" spans="1:3" x14ac:dyDescent="0.2">
      <c r="A1086" s="1" t="s">
        <v>671</v>
      </c>
      <c r="B1086" s="1" t="s">
        <v>670</v>
      </c>
      <c r="C1086" s="1" t="str">
        <f>VLOOKUP(B1086,GSC2Unicode!A:B,2)</f>
        <v>131AB</v>
      </c>
    </row>
    <row r="1087" spans="1:3" x14ac:dyDescent="0.2">
      <c r="A1087" s="1" t="s">
        <v>671</v>
      </c>
      <c r="B1087" s="1" t="s">
        <v>1637</v>
      </c>
      <c r="C1087" s="1" t="str">
        <f>VLOOKUP(B1087,GSC2Unicode!A:B,2)</f>
        <v>131A3</v>
      </c>
    </row>
    <row r="1088" spans="1:3" x14ac:dyDescent="0.2">
      <c r="A1088" s="1" t="s">
        <v>1828</v>
      </c>
      <c r="B1088" s="1" t="s">
        <v>761</v>
      </c>
      <c r="C1088" s="1" t="str">
        <f>VLOOKUP(B1088,GSC2Unicode!A:B,2)</f>
        <v>131EE</v>
      </c>
    </row>
    <row r="1089" spans="1:3" x14ac:dyDescent="0.2">
      <c r="A1089" s="1" t="s">
        <v>1867</v>
      </c>
      <c r="B1089" s="1" t="s">
        <v>947</v>
      </c>
      <c r="C1089" s="1" t="str">
        <f>VLOOKUP(B1089,GSC2Unicode!A:B,2)</f>
        <v>13281</v>
      </c>
    </row>
    <row r="1090" spans="1:3" x14ac:dyDescent="0.2">
      <c r="A1090" s="1" t="s">
        <v>1917</v>
      </c>
      <c r="B1090" s="1" t="s">
        <v>1125</v>
      </c>
      <c r="C1090" s="1" t="str">
        <f>VLOOKUP(B1090,GSC2Unicode!A:B,2)</f>
        <v>132FA</v>
      </c>
    </row>
    <row r="1091" spans="1:3" x14ac:dyDescent="0.2">
      <c r="A1091" s="1" t="s">
        <v>1758</v>
      </c>
      <c r="B1091" s="1" t="s">
        <v>597</v>
      </c>
      <c r="C1091" s="1" t="str">
        <f>VLOOKUP(B1091,GSC2Unicode!A:B,2)</f>
        <v>13178</v>
      </c>
    </row>
    <row r="1092" spans="1:3" x14ac:dyDescent="0.2">
      <c r="A1092" s="1" t="s">
        <v>1758</v>
      </c>
      <c r="B1092" s="1" t="s">
        <v>598</v>
      </c>
      <c r="C1092" s="1" t="str">
        <f>VLOOKUP(B1092,GSC2Unicode!A:B,2)</f>
        <v>13179</v>
      </c>
    </row>
    <row r="1093" spans="1:3" x14ac:dyDescent="0.2">
      <c r="A1093" s="1" t="s">
        <v>1309</v>
      </c>
      <c r="B1093" s="1" t="s">
        <v>1308</v>
      </c>
      <c r="C1093" s="1" t="str">
        <f>VLOOKUP(B1093,GSC2Unicode!A:B,2)</f>
        <v>133AE</v>
      </c>
    </row>
    <row r="1094" spans="1:3" x14ac:dyDescent="0.2">
      <c r="A1094" s="1" t="s">
        <v>1309</v>
      </c>
      <c r="B1094" s="1" t="s">
        <v>1378</v>
      </c>
      <c r="C1094" s="1" t="str">
        <f>VLOOKUP(B1094,GSC2Unicode!A:B,2)</f>
        <v>133A4</v>
      </c>
    </row>
    <row r="1095" spans="1:3" x14ac:dyDescent="0.2">
      <c r="A1095" s="1" t="s">
        <v>1309</v>
      </c>
      <c r="B1095" s="1" t="s">
        <v>1381</v>
      </c>
      <c r="C1095" s="1" t="str">
        <f>VLOOKUP(B1095,GSC2Unicode!A:B,2)</f>
        <v>133A6</v>
      </c>
    </row>
    <row r="1096" spans="1:3" x14ac:dyDescent="0.2">
      <c r="A1096" s="1" t="s">
        <v>1309</v>
      </c>
      <c r="B1096" s="1" t="s">
        <v>1382</v>
      </c>
      <c r="C1096" s="1" t="str">
        <f>VLOOKUP(B1096,GSC2Unicode!A:B,2)</f>
        <v>133A7</v>
      </c>
    </row>
    <row r="1097" spans="1:3" x14ac:dyDescent="0.2">
      <c r="A1097" s="1" t="s">
        <v>1758</v>
      </c>
      <c r="B1097" s="1" t="s">
        <v>1454</v>
      </c>
      <c r="C1097" s="1" t="str">
        <f>VLOOKUP(B1097,GSC2Unicode!A:B,2)</f>
        <v>133DE</v>
      </c>
    </row>
    <row r="1098" spans="1:3" x14ac:dyDescent="0.2">
      <c r="A1098" s="1" t="s">
        <v>1758</v>
      </c>
      <c r="B1098" s="1" t="s">
        <v>1457</v>
      </c>
      <c r="C1098" s="1" t="str">
        <f>VLOOKUP(B1098,GSC2Unicode!A:B,2)</f>
        <v>133DF</v>
      </c>
    </row>
    <row r="1099" spans="1:3" x14ac:dyDescent="0.2">
      <c r="A1099" s="1" t="s">
        <v>421</v>
      </c>
      <c r="B1099" s="1" t="s">
        <v>420</v>
      </c>
      <c r="C1099" s="1" t="str">
        <f>VLOOKUP(B1099,GSC2Unicode!A:B,2)</f>
        <v>13137</v>
      </c>
    </row>
    <row r="1100" spans="1:3" x14ac:dyDescent="0.2">
      <c r="A1100" s="1" t="s">
        <v>421</v>
      </c>
      <c r="B1100" s="1" t="s">
        <v>422</v>
      </c>
      <c r="C1100" s="1" t="str">
        <f>VLOOKUP(B1100,GSC2Unicode!A:B,2)</f>
        <v>1313E</v>
      </c>
    </row>
    <row r="1101" spans="1:3" x14ac:dyDescent="0.2">
      <c r="A1101" s="1" t="s">
        <v>1667</v>
      </c>
      <c r="B1101" s="1" t="s">
        <v>1587</v>
      </c>
      <c r="C1101" s="1" t="str">
        <f>VLOOKUP(B1101,GSC2Unicode!A:B,2)</f>
        <v>1305B</v>
      </c>
    </row>
    <row r="1102" spans="1:3" x14ac:dyDescent="0.2">
      <c r="A1102" s="1" t="s">
        <v>1667</v>
      </c>
      <c r="B1102" s="1" t="s">
        <v>1049</v>
      </c>
      <c r="C1102" s="1" t="str">
        <f>VLOOKUP(B1102,GSC2Unicode!A:B,2)</f>
        <v>132C7</v>
      </c>
    </row>
    <row r="1103" spans="1:3" x14ac:dyDescent="0.2">
      <c r="A1103" s="1" t="s">
        <v>1667</v>
      </c>
      <c r="B1103" s="1" t="s">
        <v>1050</v>
      </c>
      <c r="C1103" s="1" t="str">
        <f>VLOOKUP(B1103,GSC2Unicode!A:B,2)</f>
        <v>132C8</v>
      </c>
    </row>
    <row r="1104" spans="1:3" x14ac:dyDescent="0.2">
      <c r="A1104" s="1" t="s">
        <v>1899</v>
      </c>
      <c r="B1104" s="1" t="s">
        <v>1092</v>
      </c>
      <c r="C1104" s="1" t="str">
        <f>VLOOKUP(B1104,GSC2Unicode!A:B,2)</f>
        <v>132E6</v>
      </c>
    </row>
    <row r="1105" spans="1:3" x14ac:dyDescent="0.2">
      <c r="A1105" s="1" t="s">
        <v>1210</v>
      </c>
      <c r="B1105" s="1" t="s">
        <v>1209</v>
      </c>
      <c r="C1105" s="1" t="str">
        <f>VLOOKUP(B1105,GSC2Unicode!A:B,2)</f>
        <v>1332B</v>
      </c>
    </row>
    <row r="1106" spans="1:3" x14ac:dyDescent="0.2">
      <c r="A1106" s="1" t="s">
        <v>1210</v>
      </c>
      <c r="B1106" s="1" t="s">
        <v>1211</v>
      </c>
      <c r="C1106" s="1" t="str">
        <f>VLOOKUP(B1106,GSC2Unicode!A:B,2)</f>
        <v>1332C</v>
      </c>
    </row>
    <row r="1107" spans="1:3" x14ac:dyDescent="0.2">
      <c r="A1107" s="1" t="s">
        <v>1210</v>
      </c>
      <c r="B1107" s="1" t="s">
        <v>1213</v>
      </c>
      <c r="C1107" s="1" t="str">
        <f>VLOOKUP(B1107,GSC2Unicode!A:B,2)</f>
        <v>1332E</v>
      </c>
    </row>
    <row r="1108" spans="1:3" x14ac:dyDescent="0.2">
      <c r="A1108" s="1" t="s">
        <v>1676</v>
      </c>
      <c r="B1108" s="1" t="s">
        <v>368</v>
      </c>
      <c r="C1108" s="1" t="str">
        <f>VLOOKUP(B1108,GSC2Unicode!A:B,2)</f>
        <v>130FD</v>
      </c>
    </row>
    <row r="1109" spans="1:3" x14ac:dyDescent="0.2">
      <c r="A1109" s="1" t="s">
        <v>1900</v>
      </c>
      <c r="B1109" s="1" t="s">
        <v>1092</v>
      </c>
      <c r="C1109" s="1" t="str">
        <f>VLOOKUP(B1109,GSC2Unicode!A:B,2)</f>
        <v>132E6</v>
      </c>
    </row>
    <row r="1110" spans="1:3" x14ac:dyDescent="0.2">
      <c r="A1110" s="1" t="s">
        <v>1812</v>
      </c>
      <c r="B1110" s="1" t="s">
        <v>690</v>
      </c>
      <c r="C1110" s="1" t="str">
        <f>VLOOKUP(B1110,GSC2Unicode!A:B,2)</f>
        <v>131EE</v>
      </c>
    </row>
    <row r="1111" spans="1:3" x14ac:dyDescent="0.2">
      <c r="A1111" s="1" t="s">
        <v>301</v>
      </c>
      <c r="B1111" s="1" t="s">
        <v>300</v>
      </c>
      <c r="C1111" s="1" t="str">
        <f>VLOOKUP(B1111,GSC2Unicode!A:B,2)</f>
        <v>13079</v>
      </c>
    </row>
    <row r="1112" spans="1:3" x14ac:dyDescent="0.2">
      <c r="A1112" s="1" t="s">
        <v>301</v>
      </c>
      <c r="B1112" s="1" t="s">
        <v>780</v>
      </c>
      <c r="C1112" s="1" t="str">
        <f>VLOOKUP(B1112,GSC2Unicode!A:B,2)</f>
        <v>131EF</v>
      </c>
    </row>
    <row r="1113" spans="1:3" x14ac:dyDescent="0.2">
      <c r="A1113" s="1" t="s">
        <v>301</v>
      </c>
      <c r="B1113" s="1" t="s">
        <v>964</v>
      </c>
      <c r="C1113" s="1" t="str">
        <f>VLOOKUP(B1113,GSC2Unicode!A:B,2)</f>
        <v>1328F</v>
      </c>
    </row>
    <row r="1114" spans="1:3" x14ac:dyDescent="0.2">
      <c r="A1114" s="1" t="s">
        <v>301</v>
      </c>
      <c r="B1114" s="1" t="s">
        <v>966</v>
      </c>
      <c r="C1114" s="1" t="str">
        <f>VLOOKUP(B1114,GSC2Unicode!A:B,2)</f>
        <v>13290</v>
      </c>
    </row>
    <row r="1115" spans="1:3" x14ac:dyDescent="0.2">
      <c r="A1115" s="1" t="s">
        <v>1379</v>
      </c>
      <c r="B1115" s="1" t="s">
        <v>1169</v>
      </c>
      <c r="C1115" s="1" t="str">
        <f>VLOOKUP(B1115,GSC2Unicode!A:B,2)</f>
        <v>13307</v>
      </c>
    </row>
    <row r="1116" spans="1:3" x14ac:dyDescent="0.2">
      <c r="A1116" s="1" t="s">
        <v>1952</v>
      </c>
      <c r="B1116" s="1" t="s">
        <v>1308</v>
      </c>
      <c r="C1116" s="1" t="str">
        <f>VLOOKUP(B1116,GSC2Unicode!A:B,2)</f>
        <v>133AE</v>
      </c>
    </row>
    <row r="1117" spans="1:3" x14ac:dyDescent="0.2">
      <c r="A1117" s="1" t="s">
        <v>1379</v>
      </c>
      <c r="B1117" s="1" t="s">
        <v>1378</v>
      </c>
      <c r="C1117" s="1" t="str">
        <f>VLOOKUP(B1117,GSC2Unicode!A:B,2)</f>
        <v>133A4</v>
      </c>
    </row>
    <row r="1118" spans="1:3" x14ac:dyDescent="0.2">
      <c r="A1118" s="1" t="s">
        <v>1379</v>
      </c>
      <c r="B1118" s="1" t="s">
        <v>1381</v>
      </c>
      <c r="C1118" s="1" t="str">
        <f>VLOOKUP(B1118,GSC2Unicode!A:B,2)</f>
        <v>133A6</v>
      </c>
    </row>
    <row r="1119" spans="1:3" x14ac:dyDescent="0.2">
      <c r="A1119" s="1" t="s">
        <v>1379</v>
      </c>
      <c r="B1119" s="1" t="s">
        <v>1382</v>
      </c>
      <c r="C1119" s="1" t="str">
        <f>VLOOKUP(B1119,GSC2Unicode!A:B,2)</f>
        <v>133A7</v>
      </c>
    </row>
    <row r="1120" spans="1:3" x14ac:dyDescent="0.2">
      <c r="A1120" s="1" t="s">
        <v>1987</v>
      </c>
      <c r="B1120" s="1" t="s">
        <v>1463</v>
      </c>
      <c r="C1120" s="1" t="str">
        <f>VLOOKUP(B1120,GSC2Unicode!A:B,2)</f>
        <v>133E3</v>
      </c>
    </row>
    <row r="1121" spans="1:3" x14ac:dyDescent="0.2">
      <c r="A1121" s="1" t="s">
        <v>1001</v>
      </c>
      <c r="B1121" s="1" t="s">
        <v>151</v>
      </c>
      <c r="C1121" s="1" t="str">
        <f>VLOOKUP(B1121,GSC2Unicode!A:B,2)</f>
        <v>13050</v>
      </c>
    </row>
    <row r="1122" spans="1:3" x14ac:dyDescent="0.2">
      <c r="A1122" s="1" t="s">
        <v>1101</v>
      </c>
      <c r="B1122" s="1" t="s">
        <v>462</v>
      </c>
      <c r="C1122" s="1" t="str">
        <f>VLOOKUP(B1122,GSC2Unicode!A:B,2)</f>
        <v>1311D</v>
      </c>
    </row>
    <row r="1123" spans="1:3" x14ac:dyDescent="0.2">
      <c r="A1123" s="1" t="s">
        <v>1001</v>
      </c>
      <c r="B1123" s="1" t="s">
        <v>462</v>
      </c>
      <c r="C1123" s="1" t="str">
        <f>VLOOKUP(B1123,GSC2Unicode!A:B,2)</f>
        <v>1311D</v>
      </c>
    </row>
    <row r="1124" spans="1:3" x14ac:dyDescent="0.2">
      <c r="A1124" s="1" t="s">
        <v>1001</v>
      </c>
      <c r="B1124" s="1" t="s">
        <v>1000</v>
      </c>
      <c r="C1124" s="1" t="str">
        <f>VLOOKUP(B1124,GSC2Unicode!A:B,2)</f>
        <v>132A8</v>
      </c>
    </row>
    <row r="1125" spans="1:3" x14ac:dyDescent="0.2">
      <c r="A1125" s="1" t="s">
        <v>1001</v>
      </c>
      <c r="B1125" s="1" t="s">
        <v>1002</v>
      </c>
      <c r="C1125" s="1" t="str">
        <f>VLOOKUP(B1125,GSC2Unicode!A:B,2)</f>
        <v>132A9</v>
      </c>
    </row>
    <row r="1126" spans="1:3" x14ac:dyDescent="0.2">
      <c r="A1126" s="1" t="s">
        <v>1001</v>
      </c>
      <c r="B1126" s="1" t="s">
        <v>1100</v>
      </c>
      <c r="C1126" s="1" t="str">
        <f>VLOOKUP(B1126,GSC2Unicode!A:B,2)</f>
        <v>132EB</v>
      </c>
    </row>
    <row r="1127" spans="1:3" x14ac:dyDescent="0.2">
      <c r="A1127" s="1" t="s">
        <v>1101</v>
      </c>
      <c r="B1127" s="1" t="s">
        <v>1100</v>
      </c>
      <c r="C1127" s="1" t="str">
        <f>VLOOKUP(B1127,GSC2Unicode!A:B,2)</f>
        <v>132EB</v>
      </c>
    </row>
    <row r="1128" spans="1:3" x14ac:dyDescent="0.2">
      <c r="A1128" s="1" t="s">
        <v>1289</v>
      </c>
      <c r="B1128" s="1" t="s">
        <v>1287</v>
      </c>
      <c r="C1128" s="1" t="str">
        <f>VLOOKUP(B1128,GSC2Unicode!A:B,2)</f>
        <v>13362</v>
      </c>
    </row>
    <row r="1129" spans="1:3" x14ac:dyDescent="0.2">
      <c r="A1129" s="1" t="s">
        <v>1300</v>
      </c>
      <c r="B1129" s="1" t="s">
        <v>1299</v>
      </c>
      <c r="C1129" s="1" t="str">
        <f>VLOOKUP(B1129,GSC2Unicode!A:B,2)</f>
        <v>13385</v>
      </c>
    </row>
    <row r="1130" spans="1:3" x14ac:dyDescent="0.2">
      <c r="A1130" s="1" t="s">
        <v>1303</v>
      </c>
      <c r="B1130" s="1" t="s">
        <v>1302</v>
      </c>
      <c r="C1130" s="1" t="str">
        <f>VLOOKUP(B1130,GSC2Unicode!A:B,2)</f>
        <v>1339E</v>
      </c>
    </row>
    <row r="1131" spans="1:3" x14ac:dyDescent="0.2">
      <c r="A1131" s="1" t="s">
        <v>463</v>
      </c>
      <c r="B1131" s="1" t="s">
        <v>462</v>
      </c>
      <c r="C1131" s="1" t="str">
        <f>VLOOKUP(B1131,GSC2Unicode!A:B,2)</f>
        <v>1311D</v>
      </c>
    </row>
    <row r="1132" spans="1:3" x14ac:dyDescent="0.2">
      <c r="A1132" s="1" t="s">
        <v>463</v>
      </c>
      <c r="B1132" s="1" t="s">
        <v>1558</v>
      </c>
      <c r="C1132" s="1" t="str">
        <f>VLOOKUP(B1132,GSC2Unicode!A:B,2)</f>
        <v>1304F</v>
      </c>
    </row>
    <row r="1133" spans="1:3" x14ac:dyDescent="0.2">
      <c r="A1133" s="1" t="s">
        <v>1251</v>
      </c>
      <c r="B1133" s="1" t="s">
        <v>1250</v>
      </c>
      <c r="C1133" s="1" t="str">
        <f>VLOOKUP(B1133,GSC2Unicode!A:B,2)</f>
        <v>13349</v>
      </c>
    </row>
    <row r="1134" spans="1:3" x14ac:dyDescent="0.2">
      <c r="A1134" s="1" t="s">
        <v>1999</v>
      </c>
      <c r="B1134" s="1" t="s">
        <v>1543</v>
      </c>
      <c r="C1134" s="1" t="str">
        <f>VLOOKUP(B1134,GSC2Unicode!A:B,2)</f>
        <v>1304F</v>
      </c>
    </row>
    <row r="1135" spans="1:3" x14ac:dyDescent="0.2">
      <c r="A1135" s="1" t="s">
        <v>1999</v>
      </c>
      <c r="B1135" s="1" t="s">
        <v>1545</v>
      </c>
      <c r="C1135" s="1" t="str">
        <f>VLOOKUP(B1135,GSC2Unicode!A:B,2)</f>
        <v>1304F</v>
      </c>
    </row>
    <row r="1136" spans="1:3" x14ac:dyDescent="0.2">
      <c r="A1136" s="1" t="s">
        <v>1666</v>
      </c>
      <c r="B1136" s="1" t="s">
        <v>1586</v>
      </c>
      <c r="C1136" s="1" t="str">
        <f>VLOOKUP(B1136,GSC2Unicode!A:B,2)</f>
        <v>1305B</v>
      </c>
    </row>
    <row r="1137" spans="1:3" x14ac:dyDescent="0.2">
      <c r="A1137" s="1" t="s">
        <v>177</v>
      </c>
      <c r="B1137" s="1" t="s">
        <v>176</v>
      </c>
      <c r="C1137" s="1" t="str">
        <f>VLOOKUP(B1137,GSC2Unicode!A:B,2)</f>
        <v>13075</v>
      </c>
    </row>
    <row r="1138" spans="1:3" x14ac:dyDescent="0.2">
      <c r="A1138" s="1" t="s">
        <v>177</v>
      </c>
      <c r="B1138" s="1" t="s">
        <v>388</v>
      </c>
      <c r="C1138" s="1" t="str">
        <f>VLOOKUP(B1138,GSC2Unicode!A:B,2)</f>
        <v>130E9</v>
      </c>
    </row>
    <row r="1139" spans="1:3" x14ac:dyDescent="0.2">
      <c r="A1139" s="1" t="s">
        <v>177</v>
      </c>
      <c r="B1139" s="1" t="s">
        <v>390</v>
      </c>
      <c r="C1139" s="1" t="str">
        <f>VLOOKUP(B1139,GSC2Unicode!A:B,2)</f>
        <v>130EB</v>
      </c>
    </row>
    <row r="1140" spans="1:3" x14ac:dyDescent="0.2">
      <c r="A1140" s="1" t="s">
        <v>621</v>
      </c>
      <c r="B1140" s="1" t="s">
        <v>620</v>
      </c>
      <c r="C1140" s="1" t="str">
        <f>VLOOKUP(B1140,GSC2Unicode!A:B,2)</f>
        <v>13189</v>
      </c>
    </row>
    <row r="1141" spans="1:3" x14ac:dyDescent="0.2">
      <c r="A1141" s="1" t="s">
        <v>614</v>
      </c>
      <c r="B1141" s="1" t="s">
        <v>613</v>
      </c>
      <c r="C1141" s="1" t="str">
        <f>VLOOKUP(B1141,GSC2Unicode!A:B,2)</f>
        <v>13184</v>
      </c>
    </row>
    <row r="1142" spans="1:3" x14ac:dyDescent="0.2">
      <c r="A1142" s="1" t="s">
        <v>614</v>
      </c>
      <c r="B1142" s="1" t="s">
        <v>615</v>
      </c>
      <c r="C1142" s="1" t="str">
        <f>VLOOKUP(B1142,GSC2Unicode!A:B,2)</f>
        <v>13185</v>
      </c>
    </row>
    <row r="1143" spans="1:3" x14ac:dyDescent="0.2">
      <c r="A1143" s="1" t="s">
        <v>727</v>
      </c>
      <c r="B1143" s="1" t="s">
        <v>726</v>
      </c>
      <c r="C1143" s="1" t="str">
        <f>VLOOKUP(B1143,GSC2Unicode!A:B,2)</f>
        <v>131D3</v>
      </c>
    </row>
    <row r="1144" spans="1:3" x14ac:dyDescent="0.2">
      <c r="A1144" s="1" t="s">
        <v>727</v>
      </c>
      <c r="B1144" s="1" t="s">
        <v>769</v>
      </c>
      <c r="C1144" s="1" t="str">
        <f>VLOOKUP(B1144,GSC2Unicode!A:B,2)</f>
        <v>1321F</v>
      </c>
    </row>
    <row r="1145" spans="1:3" x14ac:dyDescent="0.2">
      <c r="A1145" s="1" t="s">
        <v>1990</v>
      </c>
      <c r="B1145" s="1" t="s">
        <v>1486</v>
      </c>
      <c r="C1145" s="1" t="str">
        <f>VLOOKUP(B1145,GSC2Unicode!A:B,2)</f>
        <v>1342E</v>
      </c>
    </row>
    <row r="1146" spans="1:3" x14ac:dyDescent="0.2">
      <c r="A1146" s="1" t="s">
        <v>1990</v>
      </c>
      <c r="B1146" s="1" t="s">
        <v>1487</v>
      </c>
      <c r="C1146" s="1" t="str">
        <f>VLOOKUP(B1146,GSC2Unicode!A:B,2)</f>
        <v>133E4</v>
      </c>
    </row>
    <row r="1147" spans="1:3" x14ac:dyDescent="0.2">
      <c r="A1147" s="1" t="s">
        <v>1785</v>
      </c>
      <c r="B1147" s="1" t="s">
        <v>617</v>
      </c>
      <c r="C1147" s="1" t="str">
        <f>VLOOKUP(B1147,GSC2Unicode!A:B,2)</f>
        <v>13187</v>
      </c>
    </row>
    <row r="1148" spans="1:3" x14ac:dyDescent="0.2">
      <c r="A1148" s="1" t="s">
        <v>1925</v>
      </c>
      <c r="B1148" s="1" t="s">
        <v>1169</v>
      </c>
      <c r="C1148" s="1" t="str">
        <f>VLOOKUP(B1148,GSC2Unicode!A:B,2)</f>
        <v>13307</v>
      </c>
    </row>
    <row r="1149" spans="1:3" x14ac:dyDescent="0.2">
      <c r="A1149" s="1" t="s">
        <v>1126</v>
      </c>
      <c r="B1149" s="1" t="s">
        <v>1125</v>
      </c>
      <c r="C1149" s="1" t="str">
        <f>VLOOKUP(B1149,GSC2Unicode!A:B,2)</f>
        <v>132FA</v>
      </c>
    </row>
    <row r="1150" spans="1:3" x14ac:dyDescent="0.2">
      <c r="A1150" s="1" t="s">
        <v>1076</v>
      </c>
      <c r="B1150" s="1" t="s">
        <v>1075</v>
      </c>
      <c r="C1150" s="1" t="str">
        <f>VLOOKUP(B1150,GSC2Unicode!A:B,2)</f>
        <v>13306</v>
      </c>
    </row>
    <row r="1151" spans="1:3" x14ac:dyDescent="0.2">
      <c r="A1151" s="1" t="s">
        <v>1141</v>
      </c>
      <c r="B1151" s="1" t="s">
        <v>1139</v>
      </c>
      <c r="C1151" s="1" t="str">
        <f>VLOOKUP(B1151,GSC2Unicode!A:B,2)</f>
        <v>13302</v>
      </c>
    </row>
    <row r="1152" spans="1:3" x14ac:dyDescent="0.2">
      <c r="A1152" s="1" t="s">
        <v>1141</v>
      </c>
      <c r="B1152" s="1" t="s">
        <v>1463</v>
      </c>
      <c r="C1152" s="1" t="str">
        <f>VLOOKUP(B1152,GSC2Unicode!A:B,2)</f>
        <v>133E3</v>
      </c>
    </row>
    <row r="1153" spans="1:3" x14ac:dyDescent="0.2">
      <c r="A1153" s="1" t="s">
        <v>1068</v>
      </c>
      <c r="B1153" s="1" t="s">
        <v>1067</v>
      </c>
      <c r="C1153" s="1" t="str">
        <f>VLOOKUP(B1153,GSC2Unicode!A:B,2)</f>
        <v>13306</v>
      </c>
    </row>
    <row r="1154" spans="1:3" x14ac:dyDescent="0.2">
      <c r="A1154" s="1" t="s">
        <v>1068</v>
      </c>
      <c r="B1154" s="1" t="s">
        <v>1069</v>
      </c>
      <c r="C1154" s="1" t="str">
        <f>VLOOKUP(B1154,GSC2Unicode!A:B,2)</f>
        <v>13306</v>
      </c>
    </row>
    <row r="1155" spans="1:3" x14ac:dyDescent="0.2">
      <c r="A1155" s="1" t="s">
        <v>1671</v>
      </c>
      <c r="B1155" s="1" t="s">
        <v>1599</v>
      </c>
      <c r="C1155" s="1" t="str">
        <f>VLOOKUP(B1155,GSC2Unicode!A:B,2)</f>
        <v>13076</v>
      </c>
    </row>
    <row r="1156" spans="1:3" x14ac:dyDescent="0.2">
      <c r="A1156" s="1" t="s">
        <v>1671</v>
      </c>
      <c r="B1156" s="1" t="s">
        <v>1600</v>
      </c>
      <c r="C1156" s="1" t="str">
        <f>VLOOKUP(B1156,GSC2Unicode!A:B,2)</f>
        <v>13076</v>
      </c>
    </row>
    <row r="1157" spans="1:3" x14ac:dyDescent="0.2">
      <c r="A1157" s="1" t="s">
        <v>1870</v>
      </c>
      <c r="B1157" s="1" t="s">
        <v>959</v>
      </c>
      <c r="C1157" s="1" t="str">
        <f>VLOOKUP(B1157,GSC2Unicode!A:B,2)</f>
        <v>1328A</v>
      </c>
    </row>
    <row r="1158" spans="1:3" x14ac:dyDescent="0.2">
      <c r="A1158" s="1" t="s">
        <v>1866</v>
      </c>
      <c r="B1158" s="1" t="s">
        <v>942</v>
      </c>
      <c r="C1158" s="1" t="str">
        <f>VLOOKUP(B1158,GSC2Unicode!A:B,2)</f>
        <v>13253</v>
      </c>
    </row>
    <row r="1159" spans="1:3" x14ac:dyDescent="0.2">
      <c r="A1159" s="1" t="s">
        <v>80</v>
      </c>
      <c r="B1159" s="1" t="s">
        <v>79</v>
      </c>
      <c r="C1159" s="1" t="str">
        <f>VLOOKUP(B1159,GSC2Unicode!A:B,2)</f>
        <v>13021</v>
      </c>
    </row>
    <row r="1160" spans="1:3" x14ac:dyDescent="0.2">
      <c r="A1160" s="1" t="s">
        <v>1170</v>
      </c>
      <c r="B1160" s="1" t="s">
        <v>1169</v>
      </c>
      <c r="C1160" s="1" t="str">
        <f>VLOOKUP(B1160,GSC2Unicode!A:B,2)</f>
        <v>13307</v>
      </c>
    </row>
    <row r="1161" spans="1:3" x14ac:dyDescent="0.2">
      <c r="A1161" s="1" t="s">
        <v>721</v>
      </c>
      <c r="B1161" s="1" t="s">
        <v>720</v>
      </c>
      <c r="C1161" s="1" t="str">
        <f>VLOOKUP(B1161,GSC2Unicode!A:B,2)</f>
        <v>131CF</v>
      </c>
    </row>
    <row r="1162" spans="1:3" x14ac:dyDescent="0.2">
      <c r="A1162" s="1" t="s">
        <v>721</v>
      </c>
      <c r="B1162" s="1" t="s">
        <v>801</v>
      </c>
      <c r="C1162" s="1" t="str">
        <f>VLOOKUP(B1162,GSC2Unicode!A:B,2)</f>
        <v>13206</v>
      </c>
    </row>
    <row r="1163" spans="1:3" x14ac:dyDescent="0.2">
      <c r="A1163" s="1" t="s">
        <v>721</v>
      </c>
      <c r="B1163" s="1" t="s">
        <v>1202</v>
      </c>
      <c r="C1163" s="1" t="str">
        <f>VLOOKUP(B1163,GSC2Unicode!A:B,2)</f>
        <v>13326</v>
      </c>
    </row>
    <row r="1164" spans="1:3" x14ac:dyDescent="0.2">
      <c r="A1164" s="1" t="s">
        <v>721</v>
      </c>
      <c r="B1164" s="1" t="s">
        <v>1203</v>
      </c>
      <c r="C1164" s="1" t="str">
        <f>VLOOKUP(B1164,GSC2Unicode!A:B,2)</f>
        <v>13327</v>
      </c>
    </row>
    <row r="1165" spans="1:3" x14ac:dyDescent="0.2">
      <c r="A1165" s="1" t="s">
        <v>1972</v>
      </c>
      <c r="B1165" s="1" t="s">
        <v>1405</v>
      </c>
      <c r="C1165" s="1" t="str">
        <f>VLOOKUP(B1165,GSC2Unicode!A:B,2)</f>
        <v>133AF</v>
      </c>
    </row>
    <row r="1166" spans="1:3" x14ac:dyDescent="0.2">
      <c r="A1166" s="1" t="s">
        <v>1972</v>
      </c>
      <c r="B1166" s="1" t="s">
        <v>1407</v>
      </c>
      <c r="C1166" s="1" t="str">
        <f>VLOOKUP(B1166,GSC2Unicode!A:B,2)</f>
        <v>133AF</v>
      </c>
    </row>
    <row r="1167" spans="1:3" x14ac:dyDescent="0.2">
      <c r="A1167" s="1" t="s">
        <v>1972</v>
      </c>
      <c r="B1167" s="1" t="s">
        <v>1517</v>
      </c>
      <c r="C1167" s="1" t="str">
        <f>VLOOKUP(B1167,GSC2Unicode!A:B,2)</f>
        <v>1304F</v>
      </c>
    </row>
    <row r="1168" spans="1:3" x14ac:dyDescent="0.2">
      <c r="A1168" s="1" t="s">
        <v>965</v>
      </c>
      <c r="B1168" s="1" t="s">
        <v>964</v>
      </c>
      <c r="C1168" s="1" t="str">
        <f>VLOOKUP(B1168,GSC2Unicode!A:B,2)</f>
        <v>1328F</v>
      </c>
    </row>
    <row r="1169" spans="1:3" x14ac:dyDescent="0.2">
      <c r="A1169" s="1" t="s">
        <v>965</v>
      </c>
      <c r="B1169" s="1" t="s">
        <v>966</v>
      </c>
      <c r="C1169" s="1" t="str">
        <f>VLOOKUP(B1169,GSC2Unicode!A:B,2)</f>
        <v>13290</v>
      </c>
    </row>
    <row r="1170" spans="1:3" x14ac:dyDescent="0.2">
      <c r="A1170" s="1" t="s">
        <v>1326</v>
      </c>
      <c r="B1170" s="1" t="s">
        <v>1325</v>
      </c>
      <c r="C1170" s="1" t="str">
        <f>VLOOKUP(B1170,GSC2Unicode!A:B,2)</f>
        <v>1337F</v>
      </c>
    </row>
    <row r="1171" spans="1:3" x14ac:dyDescent="0.2">
      <c r="A1171" s="1" t="s">
        <v>1326</v>
      </c>
      <c r="B1171" s="1" t="s">
        <v>1327</v>
      </c>
      <c r="C1171" s="1" t="str">
        <f>VLOOKUP(B1171,GSC2Unicode!A:B,2)</f>
        <v>13380</v>
      </c>
    </row>
    <row r="1172" spans="1:3" x14ac:dyDescent="0.2">
      <c r="A1172" s="1" t="s">
        <v>1436</v>
      </c>
      <c r="B1172" s="1" t="s">
        <v>1435</v>
      </c>
      <c r="C1172" s="1" t="str">
        <f>VLOOKUP(B1172,GSC2Unicode!A:B,2)</f>
        <v>133CF</v>
      </c>
    </row>
    <row r="1173" spans="1:3" x14ac:dyDescent="0.2">
      <c r="A1173" s="1" t="s">
        <v>1436</v>
      </c>
      <c r="B1173" s="1" t="s">
        <v>1437</v>
      </c>
      <c r="C1173" s="1" t="str">
        <f>VLOOKUP(B1173,GSC2Unicode!A:B,2)</f>
        <v>133D0</v>
      </c>
    </row>
    <row r="1174" spans="1:3" x14ac:dyDescent="0.2">
      <c r="A1174" s="1" t="s">
        <v>1436</v>
      </c>
      <c r="B1174" s="1" t="s">
        <v>1438</v>
      </c>
      <c r="C1174" s="1" t="str">
        <f>VLOOKUP(B1174,GSC2Unicode!A:B,2)</f>
        <v>133D1</v>
      </c>
    </row>
    <row r="1175" spans="1:3" x14ac:dyDescent="0.2">
      <c r="A1175" s="1" t="s">
        <v>596</v>
      </c>
      <c r="B1175" s="1" t="s">
        <v>595</v>
      </c>
      <c r="C1175" s="1" t="str">
        <f>VLOOKUP(B1175,GSC2Unicode!A:B,2)</f>
        <v>13177</v>
      </c>
    </row>
    <row r="1176" spans="1:3" x14ac:dyDescent="0.2">
      <c r="A1176" s="1" t="s">
        <v>791</v>
      </c>
      <c r="B1176" s="1" t="s">
        <v>790</v>
      </c>
      <c r="C1176" s="1" t="str">
        <f>VLOOKUP(B1176,GSC2Unicode!A:B,2)</f>
        <v>131EF</v>
      </c>
    </row>
    <row r="1177" spans="1:3" x14ac:dyDescent="0.2">
      <c r="A1177" s="1" t="s">
        <v>791</v>
      </c>
      <c r="B1177" s="1" t="s">
        <v>792</v>
      </c>
      <c r="C1177" s="1" t="str">
        <f>VLOOKUP(B1177,GSC2Unicode!A:B,2)</f>
        <v>131FF</v>
      </c>
    </row>
    <row r="1178" spans="1:3" x14ac:dyDescent="0.2">
      <c r="A1178" s="1" t="s">
        <v>791</v>
      </c>
      <c r="B1178" s="1" t="s">
        <v>802</v>
      </c>
      <c r="C1178" s="1" t="str">
        <f>VLOOKUP(B1178,GSC2Unicode!A:B,2)</f>
        <v>13207</v>
      </c>
    </row>
    <row r="1179" spans="1:3" x14ac:dyDescent="0.2">
      <c r="A1179" s="1" t="s">
        <v>791</v>
      </c>
      <c r="B1179" s="1" t="s">
        <v>918</v>
      </c>
      <c r="C1179" s="1" t="str">
        <f>VLOOKUP(B1179,GSC2Unicode!A:B,2)</f>
        <v>13250</v>
      </c>
    </row>
    <row r="1180" spans="1:3" x14ac:dyDescent="0.2">
      <c r="A1180" s="1" t="s">
        <v>791</v>
      </c>
      <c r="B1180" s="1" t="s">
        <v>919</v>
      </c>
      <c r="C1180" s="1" t="str">
        <f>VLOOKUP(B1180,GSC2Unicode!A:B,2)</f>
        <v>13250</v>
      </c>
    </row>
    <row r="1181" spans="1:3" x14ac:dyDescent="0.2">
      <c r="A1181" s="1" t="s">
        <v>791</v>
      </c>
      <c r="B1181" s="1" t="s">
        <v>1011</v>
      </c>
      <c r="C1181" s="1" t="str">
        <f>VLOOKUP(B1181,GSC2Unicode!A:B,2)</f>
        <v>132AE</v>
      </c>
    </row>
    <row r="1182" spans="1:3" x14ac:dyDescent="0.2">
      <c r="A1182" s="1" t="s">
        <v>791</v>
      </c>
      <c r="B1182" s="1" t="s">
        <v>1267</v>
      </c>
      <c r="C1182" s="1" t="str">
        <f>VLOOKUP(B1182,GSC2Unicode!A:B,2)</f>
        <v>13354</v>
      </c>
    </row>
    <row r="1183" spans="1:3" x14ac:dyDescent="0.2">
      <c r="A1183" s="1" t="s">
        <v>1661</v>
      </c>
      <c r="B1183" s="1" t="s">
        <v>193</v>
      </c>
      <c r="C1183" s="1" t="str">
        <f>VLOOKUP(B1183,GSC2Unicode!A:B,2)</f>
        <v>1305A</v>
      </c>
    </row>
    <row r="1184" spans="1:3" x14ac:dyDescent="0.2">
      <c r="A1184" s="1" t="s">
        <v>1844</v>
      </c>
      <c r="B1184" s="1" t="s">
        <v>803</v>
      </c>
      <c r="C1184" s="1" t="str">
        <f>VLOOKUP(B1184,GSC2Unicode!A:B,2)</f>
        <v>13208</v>
      </c>
    </row>
    <row r="1185" spans="1:3" x14ac:dyDescent="0.2">
      <c r="A1185" s="1" t="s">
        <v>1844</v>
      </c>
      <c r="B1185" s="1" t="s">
        <v>1046</v>
      </c>
      <c r="C1185" s="1" t="str">
        <f>VLOOKUP(B1185,GSC2Unicode!A:B,2)</f>
        <v>132C4</v>
      </c>
    </row>
    <row r="1186" spans="1:3" x14ac:dyDescent="0.2">
      <c r="A1186" s="1" t="s">
        <v>1844</v>
      </c>
      <c r="B1186" s="1" t="s">
        <v>1047</v>
      </c>
      <c r="C1186" s="1" t="str">
        <f>VLOOKUP(B1186,GSC2Unicode!A:B,2)</f>
        <v>132C5</v>
      </c>
    </row>
    <row r="1187" spans="1:3" x14ac:dyDescent="0.2">
      <c r="A1187" s="1" t="s">
        <v>991</v>
      </c>
      <c r="B1187" s="1" t="s">
        <v>989</v>
      </c>
      <c r="C1187" s="1" t="str">
        <f>VLOOKUP(B1187,GSC2Unicode!A:B,2)</f>
        <v>132A7</v>
      </c>
    </row>
    <row r="1188" spans="1:3" x14ac:dyDescent="0.2">
      <c r="A1188" s="1" t="s">
        <v>1905</v>
      </c>
      <c r="B1188" s="1" t="s">
        <v>1100</v>
      </c>
      <c r="C1188" s="1" t="str">
        <f>VLOOKUP(B1188,GSC2Unicode!A:B,2)</f>
        <v>132EB</v>
      </c>
    </row>
    <row r="1189" spans="1:3" x14ac:dyDescent="0.2">
      <c r="A1189" s="1" t="s">
        <v>1859</v>
      </c>
      <c r="B1189" s="1" t="s">
        <v>918</v>
      </c>
      <c r="C1189" s="1" t="str">
        <f>VLOOKUP(B1189,GSC2Unicode!A:B,2)</f>
        <v>13250</v>
      </c>
    </row>
    <row r="1190" spans="1:3" x14ac:dyDescent="0.2">
      <c r="A1190" s="1" t="s">
        <v>1859</v>
      </c>
      <c r="B1190" s="1" t="s">
        <v>919</v>
      </c>
      <c r="C1190" s="1" t="str">
        <f>VLOOKUP(B1190,GSC2Unicode!A:B,2)</f>
        <v>13250</v>
      </c>
    </row>
    <row r="1191" spans="1:3" x14ac:dyDescent="0.2">
      <c r="A1191" s="1" t="s">
        <v>1122</v>
      </c>
      <c r="B1191" s="1" t="s">
        <v>1121</v>
      </c>
      <c r="C1191" s="1" t="str">
        <f>VLOOKUP(B1191,GSC2Unicode!A:B,2)</f>
        <v>132F8</v>
      </c>
    </row>
    <row r="1192" spans="1:3" x14ac:dyDescent="0.2">
      <c r="A1192" s="1" t="s">
        <v>1916</v>
      </c>
      <c r="B1192" s="1" t="s">
        <v>1121</v>
      </c>
      <c r="C1192" s="1" t="str">
        <f>VLOOKUP(B1192,GSC2Unicode!A:B,2)</f>
        <v>132F8</v>
      </c>
    </row>
    <row r="1193" spans="1:3" x14ac:dyDescent="0.2">
      <c r="A1193" s="1" t="s">
        <v>1088</v>
      </c>
      <c r="B1193" s="1" t="s">
        <v>1087</v>
      </c>
      <c r="C1193" s="1" t="str">
        <f>VLOOKUP(B1193,GSC2Unicode!A:B,2)</f>
        <v>132E3</v>
      </c>
    </row>
    <row r="1194" spans="1:3" x14ac:dyDescent="0.2">
      <c r="A1194" s="1" t="s">
        <v>1089</v>
      </c>
      <c r="B1194" s="1" t="s">
        <v>1087</v>
      </c>
      <c r="C1194" s="1" t="str">
        <f>VLOOKUP(B1194,GSC2Unicode!A:B,2)</f>
        <v>132E3</v>
      </c>
    </row>
    <row r="1195" spans="1:3" x14ac:dyDescent="0.2">
      <c r="A1195" s="1" t="s">
        <v>1088</v>
      </c>
      <c r="B1195" s="1" t="s">
        <v>1643</v>
      </c>
      <c r="C1195" s="1" t="str">
        <f>VLOOKUP(B1195,GSC2Unicode!A:B,2)</f>
        <v>132E3</v>
      </c>
    </row>
    <row r="1196" spans="1:3" x14ac:dyDescent="0.2">
      <c r="A1196" s="1" t="s">
        <v>1089</v>
      </c>
      <c r="B1196" s="1" t="s">
        <v>1643</v>
      </c>
      <c r="C1196" s="1" t="str">
        <f>VLOOKUP(B1196,GSC2Unicode!A:B,2)</f>
        <v>132E3</v>
      </c>
    </row>
    <row r="1197" spans="1:3" x14ac:dyDescent="0.2">
      <c r="A1197" s="1" t="s">
        <v>1088</v>
      </c>
      <c r="B1197" s="1" t="s">
        <v>1644</v>
      </c>
      <c r="C1197" s="1" t="str">
        <f>VLOOKUP(B1197,GSC2Unicode!A:B,2)</f>
        <v>132E3</v>
      </c>
    </row>
    <row r="1198" spans="1:3" x14ac:dyDescent="0.2">
      <c r="A1198" s="1" t="s">
        <v>1089</v>
      </c>
      <c r="B1198" s="1" t="s">
        <v>1644</v>
      </c>
      <c r="C1198" s="1" t="str">
        <f>VLOOKUP(B1198,GSC2Unicode!A:B,2)</f>
        <v>132E3</v>
      </c>
    </row>
    <row r="1199" spans="1:3" x14ac:dyDescent="0.2">
      <c r="A1199" s="1" t="s">
        <v>1088</v>
      </c>
      <c r="B1199" s="1" t="s">
        <v>1090</v>
      </c>
      <c r="C1199" s="1" t="str">
        <f>VLOOKUP(B1199,GSC2Unicode!A:B,2)</f>
        <v>132E4</v>
      </c>
    </row>
    <row r="1200" spans="1:3" x14ac:dyDescent="0.2">
      <c r="A1200" s="1" t="s">
        <v>1089</v>
      </c>
      <c r="B1200" s="1" t="s">
        <v>1090</v>
      </c>
      <c r="C1200" s="1" t="str">
        <f>VLOOKUP(B1200,GSC2Unicode!A:B,2)</f>
        <v>132E4</v>
      </c>
    </row>
    <row r="1201" spans="1:3" x14ac:dyDescent="0.2">
      <c r="A1201" s="1" t="s">
        <v>1088</v>
      </c>
      <c r="B1201" s="1" t="s">
        <v>1091</v>
      </c>
      <c r="C1201" s="1" t="str">
        <f>VLOOKUP(B1201,GSC2Unicode!A:B,2)</f>
        <v>132E5</v>
      </c>
    </row>
    <row r="1202" spans="1:3" x14ac:dyDescent="0.2">
      <c r="A1202" s="1" t="s">
        <v>1089</v>
      </c>
      <c r="B1202" s="1" t="s">
        <v>1091</v>
      </c>
      <c r="C1202" s="1" t="str">
        <f>VLOOKUP(B1202,GSC2Unicode!A:B,2)</f>
        <v>132E5</v>
      </c>
    </row>
    <row r="1203" spans="1:3" x14ac:dyDescent="0.2">
      <c r="A1203" s="1" t="s">
        <v>1898</v>
      </c>
      <c r="B1203" s="1" t="s">
        <v>1087</v>
      </c>
      <c r="C1203" s="1" t="str">
        <f>VLOOKUP(B1203,GSC2Unicode!A:B,2)</f>
        <v>132E3</v>
      </c>
    </row>
    <row r="1204" spans="1:3" x14ac:dyDescent="0.2">
      <c r="A1204" s="1" t="s">
        <v>1898</v>
      </c>
      <c r="B1204" s="1" t="s">
        <v>1643</v>
      </c>
      <c r="C1204" s="1" t="str">
        <f>VLOOKUP(B1204,GSC2Unicode!A:B,2)</f>
        <v>132E3</v>
      </c>
    </row>
    <row r="1205" spans="1:3" x14ac:dyDescent="0.2">
      <c r="A1205" s="1" t="s">
        <v>1898</v>
      </c>
      <c r="B1205" s="1" t="s">
        <v>1644</v>
      </c>
      <c r="C1205" s="1" t="str">
        <f>VLOOKUP(B1205,GSC2Unicode!A:B,2)</f>
        <v>132E3</v>
      </c>
    </row>
    <row r="1206" spans="1:3" x14ac:dyDescent="0.2">
      <c r="A1206" s="1" t="s">
        <v>1898</v>
      </c>
      <c r="B1206" s="1" t="s">
        <v>1090</v>
      </c>
      <c r="C1206" s="1" t="str">
        <f>VLOOKUP(B1206,GSC2Unicode!A:B,2)</f>
        <v>132E4</v>
      </c>
    </row>
    <row r="1207" spans="1:3" x14ac:dyDescent="0.2">
      <c r="A1207" s="1" t="s">
        <v>1898</v>
      </c>
      <c r="B1207" s="1" t="s">
        <v>1091</v>
      </c>
      <c r="C1207" s="1" t="str">
        <f>VLOOKUP(B1207,GSC2Unicode!A:B,2)</f>
        <v>132E5</v>
      </c>
    </row>
    <row r="1208" spans="1:3" x14ac:dyDescent="0.2">
      <c r="A1208" s="1" t="s">
        <v>1928</v>
      </c>
      <c r="B1208" s="1" t="s">
        <v>1181</v>
      </c>
      <c r="C1208" s="1" t="str">
        <f>VLOOKUP(B1208,GSC2Unicode!A:B,2)</f>
        <v>13307</v>
      </c>
    </row>
    <row r="1209" spans="1:3" x14ac:dyDescent="0.2">
      <c r="A1209" s="1" t="s">
        <v>1928</v>
      </c>
      <c r="B1209" s="1" t="s">
        <v>1183</v>
      </c>
      <c r="C1209" s="1" t="str">
        <f>VLOOKUP(B1209,GSC2Unicode!A:B,2)</f>
        <v>13307</v>
      </c>
    </row>
    <row r="1210" spans="1:3" x14ac:dyDescent="0.2">
      <c r="A1210" s="1" t="s">
        <v>1274</v>
      </c>
      <c r="B1210" s="1" t="s">
        <v>684</v>
      </c>
      <c r="C1210" s="1" t="str">
        <f>VLOOKUP(B1210,GSC2Unicode!A:B,2)</f>
        <v>131EE</v>
      </c>
    </row>
    <row r="1211" spans="1:3" x14ac:dyDescent="0.2">
      <c r="A1211" s="1" t="s">
        <v>1274</v>
      </c>
      <c r="B1211" s="1" t="s">
        <v>685</v>
      </c>
      <c r="C1211" s="1" t="str">
        <f>VLOOKUP(B1211,GSC2Unicode!A:B,2)</f>
        <v>131EE</v>
      </c>
    </row>
    <row r="1212" spans="1:3" x14ac:dyDescent="0.2">
      <c r="A1212" s="1" t="s">
        <v>1274</v>
      </c>
      <c r="B1212" s="1" t="s">
        <v>1273</v>
      </c>
      <c r="C1212" s="1" t="str">
        <f>VLOOKUP(B1212,GSC2Unicode!A:B,2)</f>
        <v>13358</v>
      </c>
    </row>
    <row r="1213" spans="1:3" x14ac:dyDescent="0.2">
      <c r="A1213" s="1" t="s">
        <v>236</v>
      </c>
      <c r="B1213" s="1" t="s">
        <v>235</v>
      </c>
      <c r="C1213" s="1" t="str">
        <f>VLOOKUP(B1213,GSC2Unicode!A:B,2)</f>
        <v>13076</v>
      </c>
    </row>
    <row r="1214" spans="1:3" x14ac:dyDescent="0.2">
      <c r="A1214" s="1" t="s">
        <v>236</v>
      </c>
      <c r="B1214" s="1" t="s">
        <v>1273</v>
      </c>
      <c r="C1214" s="1" t="str">
        <f>VLOOKUP(B1214,GSC2Unicode!A:B,2)</f>
        <v>13358</v>
      </c>
    </row>
    <row r="1215" spans="1:3" x14ac:dyDescent="0.2">
      <c r="A1215" s="1" t="s">
        <v>236</v>
      </c>
      <c r="B1215" s="1" t="s">
        <v>1388</v>
      </c>
      <c r="C1215" s="1" t="str">
        <f>VLOOKUP(B1215,GSC2Unicode!A:B,2)</f>
        <v>133AC</v>
      </c>
    </row>
    <row r="1216" spans="1:3" x14ac:dyDescent="0.2">
      <c r="A1216" s="1" t="s">
        <v>1242</v>
      </c>
      <c r="B1216" s="1" t="s">
        <v>960</v>
      </c>
      <c r="C1216" s="1" t="str">
        <f>VLOOKUP(B1216,GSC2Unicode!A:B,2)</f>
        <v>1328B</v>
      </c>
    </row>
    <row r="1217" spans="1:3" x14ac:dyDescent="0.2">
      <c r="A1217" s="1" t="s">
        <v>1242</v>
      </c>
      <c r="B1217" s="1" t="s">
        <v>1241</v>
      </c>
      <c r="C1217" s="1" t="str">
        <f>VLOOKUP(B1217,GSC2Unicode!A:B,2)</f>
        <v>13343</v>
      </c>
    </row>
    <row r="1218" spans="1:3" x14ac:dyDescent="0.2">
      <c r="A1218" s="1" t="s">
        <v>1959</v>
      </c>
      <c r="B1218" s="1" t="s">
        <v>1333</v>
      </c>
      <c r="C1218" s="1" t="str">
        <f>VLOOKUP(B1218,GSC2Unicode!A:B,2)</f>
        <v>13385</v>
      </c>
    </row>
    <row r="1219" spans="1:3" x14ac:dyDescent="0.2">
      <c r="A1219" s="1" t="s">
        <v>1335</v>
      </c>
      <c r="B1219" s="1" t="s">
        <v>1333</v>
      </c>
      <c r="C1219" s="1" t="str">
        <f>VLOOKUP(B1219,GSC2Unicode!A:B,2)</f>
        <v>13385</v>
      </c>
    </row>
    <row r="1220" spans="1:3" x14ac:dyDescent="0.2">
      <c r="A1220" s="1" t="s">
        <v>1959</v>
      </c>
      <c r="B1220" s="1" t="s">
        <v>1520</v>
      </c>
      <c r="C1220" s="1" t="str">
        <f>VLOOKUP(B1220,GSC2Unicode!A:B,2)</f>
        <v>1304F</v>
      </c>
    </row>
    <row r="1221" spans="1:3" x14ac:dyDescent="0.2">
      <c r="A1221" s="1" t="s">
        <v>1335</v>
      </c>
      <c r="B1221" s="1" t="s">
        <v>1520</v>
      </c>
      <c r="C1221" s="1" t="str">
        <f>VLOOKUP(B1221,GSC2Unicode!A:B,2)</f>
        <v>1304F</v>
      </c>
    </row>
    <row r="1222" spans="1:3" x14ac:dyDescent="0.2">
      <c r="A1222" s="1" t="s">
        <v>1756</v>
      </c>
      <c r="B1222" s="1" t="s">
        <v>582</v>
      </c>
      <c r="C1222" s="1" t="str">
        <f>VLOOKUP(B1222,GSC2Unicode!A:B,2)</f>
        <v>1316F</v>
      </c>
    </row>
    <row r="1223" spans="1:3" x14ac:dyDescent="0.2">
      <c r="A1223" s="1" t="s">
        <v>55</v>
      </c>
      <c r="B1223" s="1" t="s">
        <v>50</v>
      </c>
      <c r="C1223" s="1" t="str">
        <f>VLOOKUP(B1223,GSC2Unicode!A:B,2)</f>
        <v>13017</v>
      </c>
    </row>
    <row r="1224" spans="1:3" x14ac:dyDescent="0.2">
      <c r="A1224" s="1" t="s">
        <v>203</v>
      </c>
      <c r="B1224" s="1" t="s">
        <v>201</v>
      </c>
      <c r="C1224" s="1" t="str">
        <f>VLOOKUP(B1224,GSC2Unicode!A:B,2)</f>
        <v>13076</v>
      </c>
    </row>
    <row r="1225" spans="1:3" x14ac:dyDescent="0.2">
      <c r="A1225" s="1" t="s">
        <v>203</v>
      </c>
      <c r="B1225" s="1" t="s">
        <v>1162</v>
      </c>
      <c r="C1225" s="1" t="str">
        <f>VLOOKUP(B1225,GSC2Unicode!A:B,2)</f>
        <v>13332</v>
      </c>
    </row>
    <row r="1226" spans="1:3" x14ac:dyDescent="0.2">
      <c r="A1226" s="1" t="s">
        <v>203</v>
      </c>
      <c r="B1226" s="1" t="s">
        <v>1163</v>
      </c>
      <c r="C1226" s="1" t="str">
        <f>VLOOKUP(B1226,GSC2Unicode!A:B,2)</f>
        <v>13332</v>
      </c>
    </row>
    <row r="1227" spans="1:3" x14ac:dyDescent="0.2">
      <c r="A1227" s="1" t="s">
        <v>686</v>
      </c>
      <c r="B1227" s="1" t="s">
        <v>81</v>
      </c>
      <c r="C1227" s="1" t="str">
        <f>VLOOKUP(B1227,GSC2Unicode!A:B,2)</f>
        <v>13022</v>
      </c>
    </row>
    <row r="1228" spans="1:3" x14ac:dyDescent="0.2">
      <c r="A1228" s="1" t="s">
        <v>686</v>
      </c>
      <c r="B1228" s="1" t="s">
        <v>682</v>
      </c>
      <c r="C1228" s="1" t="str">
        <f>VLOOKUP(B1228,GSC2Unicode!A:B,2)</f>
        <v>131E8</v>
      </c>
    </row>
    <row r="1229" spans="1:3" x14ac:dyDescent="0.2">
      <c r="A1229" s="1" t="s">
        <v>686</v>
      </c>
      <c r="B1229" s="1" t="s">
        <v>684</v>
      </c>
      <c r="C1229" s="1" t="str">
        <f>VLOOKUP(B1229,GSC2Unicode!A:B,2)</f>
        <v>131EE</v>
      </c>
    </row>
    <row r="1230" spans="1:3" x14ac:dyDescent="0.2">
      <c r="A1230" s="1" t="s">
        <v>686</v>
      </c>
      <c r="B1230" s="1" t="s">
        <v>685</v>
      </c>
      <c r="C1230" s="1" t="str">
        <f>VLOOKUP(B1230,GSC2Unicode!A:B,2)</f>
        <v>131EE</v>
      </c>
    </row>
    <row r="1231" spans="1:3" x14ac:dyDescent="0.2">
      <c r="A1231" s="1" t="s">
        <v>1750</v>
      </c>
      <c r="B1231" s="1" t="s">
        <v>576</v>
      </c>
      <c r="C1231" s="1" t="str">
        <f>VLOOKUP(B1231,GSC2Unicode!A:B,2)</f>
        <v>1316C</v>
      </c>
    </row>
    <row r="1232" spans="1:3" x14ac:dyDescent="0.2">
      <c r="A1232" s="1" t="s">
        <v>1907</v>
      </c>
      <c r="B1232" s="1" t="s">
        <v>1104</v>
      </c>
      <c r="C1232" s="1" t="str">
        <f>VLOOKUP(B1232,GSC2Unicode!A:B,2)</f>
        <v>132ED</v>
      </c>
    </row>
    <row r="1233" spans="1:3" x14ac:dyDescent="0.2">
      <c r="A1233" s="1" t="s">
        <v>1907</v>
      </c>
      <c r="B1233" s="1" t="s">
        <v>1283</v>
      </c>
      <c r="C1233" s="1" t="str">
        <f>VLOOKUP(B1233,GSC2Unicode!A:B,2)</f>
        <v>1335E</v>
      </c>
    </row>
    <row r="1234" spans="1:3" x14ac:dyDescent="0.2">
      <c r="A1234" s="1" t="s">
        <v>1907</v>
      </c>
      <c r="B1234" s="1" t="s">
        <v>1284</v>
      </c>
      <c r="C1234" s="1" t="str">
        <f>VLOOKUP(B1234,GSC2Unicode!A:B,2)</f>
        <v>1335F</v>
      </c>
    </row>
    <row r="1235" spans="1:3" x14ac:dyDescent="0.2">
      <c r="A1235" s="1" t="s">
        <v>1679</v>
      </c>
      <c r="B1235" s="1" t="s">
        <v>379</v>
      </c>
      <c r="C1235" s="1" t="str">
        <f>VLOOKUP(B1235,GSC2Unicode!A:B,2)</f>
        <v>130E1</v>
      </c>
    </row>
    <row r="1236" spans="1:3" x14ac:dyDescent="0.2">
      <c r="A1236" s="1" t="s">
        <v>1908</v>
      </c>
      <c r="B1236" s="1" t="s">
        <v>1104</v>
      </c>
      <c r="C1236" s="1" t="str">
        <f>VLOOKUP(B1236,GSC2Unicode!A:B,2)</f>
        <v>132ED</v>
      </c>
    </row>
    <row r="1237" spans="1:3" x14ac:dyDescent="0.2">
      <c r="A1237" s="1" t="s">
        <v>1727</v>
      </c>
      <c r="B1237" s="1" t="s">
        <v>517</v>
      </c>
      <c r="C1237" s="1" t="str">
        <f>VLOOKUP(B1237,GSC2Unicode!A:B,2)</f>
        <v>1316D</v>
      </c>
    </row>
    <row r="1238" spans="1:3" x14ac:dyDescent="0.2">
      <c r="A1238" s="1" t="s">
        <v>82</v>
      </c>
      <c r="B1238" s="1" t="s">
        <v>81</v>
      </c>
      <c r="C1238" s="1" t="str">
        <f>VLOOKUP(B1238,GSC2Unicode!A:B,2)</f>
        <v>13022</v>
      </c>
    </row>
    <row r="1239" spans="1:3" x14ac:dyDescent="0.2">
      <c r="A1239" s="1" t="s">
        <v>1930</v>
      </c>
      <c r="B1239" s="1" t="s">
        <v>1190</v>
      </c>
      <c r="C1239" s="1" t="str">
        <f>VLOOKUP(B1239,GSC2Unicode!A:B,2)</f>
        <v>1331F</v>
      </c>
    </row>
    <row r="1240" spans="1:3" x14ac:dyDescent="0.2">
      <c r="A1240" s="1" t="s">
        <v>1930</v>
      </c>
      <c r="B1240" s="1" t="s">
        <v>1192</v>
      </c>
      <c r="C1240" s="1" t="str">
        <f>VLOOKUP(B1240,GSC2Unicode!A:B,2)</f>
        <v>13320</v>
      </c>
    </row>
    <row r="1241" spans="1:3" x14ac:dyDescent="0.2">
      <c r="A1241" s="1" t="s">
        <v>1931</v>
      </c>
      <c r="B1241" s="1" t="s">
        <v>1190</v>
      </c>
      <c r="C1241" s="1" t="str">
        <f>VLOOKUP(B1241,GSC2Unicode!A:B,2)</f>
        <v>1331F</v>
      </c>
    </row>
    <row r="1242" spans="1:3" x14ac:dyDescent="0.2">
      <c r="A1242" s="1" t="s">
        <v>1931</v>
      </c>
      <c r="B1242" s="1" t="s">
        <v>1192</v>
      </c>
      <c r="C1242" s="1" t="str">
        <f>VLOOKUP(B1242,GSC2Unicode!A:B,2)</f>
        <v>13320</v>
      </c>
    </row>
    <row r="1243" spans="1:3" x14ac:dyDescent="0.2">
      <c r="A1243" s="1" t="s">
        <v>61</v>
      </c>
      <c r="B1243" s="1" t="s">
        <v>60</v>
      </c>
      <c r="C1243" s="1" t="str">
        <f>VLOOKUP(B1243,GSC2Unicode!A:B,2)</f>
        <v>1301A</v>
      </c>
    </row>
    <row r="1244" spans="1:3" x14ac:dyDescent="0.2">
      <c r="A1244" s="1" t="s">
        <v>61</v>
      </c>
      <c r="B1244" s="1" t="s">
        <v>127</v>
      </c>
      <c r="C1244" s="1" t="str">
        <f>VLOOKUP(B1244,GSC2Unicode!A:B,2)</f>
        <v>1303E</v>
      </c>
    </row>
    <row r="1245" spans="1:3" x14ac:dyDescent="0.2">
      <c r="A1245" s="1" t="s">
        <v>1951</v>
      </c>
      <c r="B1245" s="1" t="s">
        <v>1285</v>
      </c>
      <c r="C1245" s="1" t="str">
        <f>VLOOKUP(B1245,GSC2Unicode!A:B,2)</f>
        <v>13360</v>
      </c>
    </row>
    <row r="1246" spans="1:3" x14ac:dyDescent="0.2">
      <c r="A1246" s="1" t="s">
        <v>933</v>
      </c>
      <c r="B1246" s="1" t="s">
        <v>932</v>
      </c>
      <c r="C1246" s="1" t="str">
        <f>VLOOKUP(B1246,GSC2Unicode!A:B,2)</f>
        <v>13252</v>
      </c>
    </row>
    <row r="1247" spans="1:3" x14ac:dyDescent="0.2">
      <c r="A1247" s="1" t="s">
        <v>518</v>
      </c>
      <c r="B1247" s="1" t="s">
        <v>517</v>
      </c>
      <c r="C1247" s="1" t="str">
        <f>VLOOKUP(B1247,GSC2Unicode!A:B,2)</f>
        <v>1316D</v>
      </c>
    </row>
    <row r="1248" spans="1:3" x14ac:dyDescent="0.2">
      <c r="A1248" s="1" t="s">
        <v>518</v>
      </c>
      <c r="B1248" s="1" t="s">
        <v>1609</v>
      </c>
      <c r="C1248" s="1" t="str">
        <f>VLOOKUP(B1248,GSC2Unicode!A:B,2)</f>
        <v>13179</v>
      </c>
    </row>
    <row r="1249" spans="1:3" x14ac:dyDescent="0.2">
      <c r="A1249" s="1" t="s">
        <v>1105</v>
      </c>
      <c r="B1249" s="1" t="s">
        <v>1104</v>
      </c>
      <c r="C1249" s="1" t="str">
        <f>VLOOKUP(B1249,GSC2Unicode!A:B,2)</f>
        <v>132ED</v>
      </c>
    </row>
    <row r="1250" spans="1:3" x14ac:dyDescent="0.2">
      <c r="A1250" s="1" t="s">
        <v>587</v>
      </c>
      <c r="B1250" s="1" t="s">
        <v>586</v>
      </c>
      <c r="C1250" s="1" t="str">
        <f>VLOOKUP(B1250,GSC2Unicode!A:B,2)</f>
        <v>13171</v>
      </c>
    </row>
    <row r="1251" spans="1:3" x14ac:dyDescent="0.2">
      <c r="A1251" s="1" t="s">
        <v>587</v>
      </c>
      <c r="B1251" s="1" t="s">
        <v>1483</v>
      </c>
      <c r="C1251" s="1" t="str">
        <f>VLOOKUP(B1251,GSC2Unicode!A:B,2)</f>
        <v>1342E</v>
      </c>
    </row>
    <row r="1252" spans="1:3" x14ac:dyDescent="0.2">
      <c r="A1252" s="1" t="s">
        <v>1194</v>
      </c>
      <c r="B1252" s="1" t="s">
        <v>591</v>
      </c>
      <c r="C1252" s="1" t="str">
        <f>VLOOKUP(B1252,GSC2Unicode!A:B,2)</f>
        <v>13174</v>
      </c>
    </row>
    <row r="1253" spans="1:3" x14ac:dyDescent="0.2">
      <c r="A1253" s="1" t="s">
        <v>1194</v>
      </c>
      <c r="B1253" s="1" t="s">
        <v>818</v>
      </c>
      <c r="C1253" s="1" t="str">
        <f>VLOOKUP(B1253,GSC2Unicode!A:B,2)</f>
        <v>13210</v>
      </c>
    </row>
    <row r="1254" spans="1:3" x14ac:dyDescent="0.2">
      <c r="A1254" s="1" t="s">
        <v>1194</v>
      </c>
      <c r="B1254" s="1" t="s">
        <v>1193</v>
      </c>
      <c r="C1254" s="1" t="str">
        <f>VLOOKUP(B1254,GSC2Unicode!A:B,2)</f>
        <v>13321</v>
      </c>
    </row>
    <row r="1255" spans="1:3" x14ac:dyDescent="0.2">
      <c r="A1255" s="1" t="s">
        <v>1305</v>
      </c>
      <c r="B1255" s="1" t="s">
        <v>1304</v>
      </c>
      <c r="C1255" s="1" t="str">
        <f>VLOOKUP(B1255,GSC2Unicode!A:B,2)</f>
        <v>133AC</v>
      </c>
    </row>
    <row r="1256" spans="1:3" x14ac:dyDescent="0.2">
      <c r="A1256" s="1" t="s">
        <v>343</v>
      </c>
      <c r="B1256" s="1" t="s">
        <v>9</v>
      </c>
      <c r="C1256" s="1" t="str">
        <f>VLOOKUP(B1256,GSC2Unicode!A:B,2)</f>
        <v>13044</v>
      </c>
    </row>
    <row r="1257" spans="1:3" x14ac:dyDescent="0.2">
      <c r="A1257" s="1" t="s">
        <v>343</v>
      </c>
      <c r="B1257" s="1" t="s">
        <v>342</v>
      </c>
      <c r="C1257" s="1" t="str">
        <f>VLOOKUP(B1257,GSC2Unicode!A:B,2)</f>
        <v>1307B</v>
      </c>
    </row>
    <row r="1258" spans="1:3" x14ac:dyDescent="0.2">
      <c r="A1258" s="1" t="s">
        <v>1919</v>
      </c>
      <c r="B1258" s="1" t="s">
        <v>1135</v>
      </c>
      <c r="C1258" s="1" t="str">
        <f>VLOOKUP(B1258,GSC2Unicode!A:B,2)</f>
        <v>13300</v>
      </c>
    </row>
    <row r="1259" spans="1:3" x14ac:dyDescent="0.2">
      <c r="A1259" s="1" t="s">
        <v>343</v>
      </c>
      <c r="B1259" s="1" t="s">
        <v>1648</v>
      </c>
      <c r="C1259" s="1" t="str">
        <f>VLOOKUP(B1259,GSC2Unicode!A:B,2)</f>
        <v>133CE</v>
      </c>
    </row>
    <row r="1260" spans="1:3" x14ac:dyDescent="0.2">
      <c r="A1260" s="1" t="s">
        <v>707</v>
      </c>
      <c r="B1260" s="1" t="s">
        <v>706</v>
      </c>
      <c r="C1260" s="1" t="str">
        <f>VLOOKUP(B1260,GSC2Unicode!A:B,2)</f>
        <v>131C5</v>
      </c>
    </row>
    <row r="1261" spans="1:3" x14ac:dyDescent="0.2">
      <c r="A1261" s="1" t="s">
        <v>707</v>
      </c>
      <c r="B1261" s="1" t="s">
        <v>708</v>
      </c>
      <c r="C1261" s="1" t="str">
        <f>VLOOKUP(B1261,GSC2Unicode!A:B,2)</f>
        <v>131C6</v>
      </c>
    </row>
    <row r="1262" spans="1:3" x14ac:dyDescent="0.2">
      <c r="A1262" s="1" t="s">
        <v>1794</v>
      </c>
      <c r="B1262" s="1" t="s">
        <v>644</v>
      </c>
      <c r="C1262" s="1" t="str">
        <f>VLOOKUP(B1262,GSC2Unicode!A:B,2)</f>
        <v>13188</v>
      </c>
    </row>
    <row r="1263" spans="1:3" x14ac:dyDescent="0.2">
      <c r="A1263" s="1" t="s">
        <v>1367</v>
      </c>
      <c r="B1263" s="1" t="s">
        <v>1365</v>
      </c>
      <c r="C1263" s="1" t="str">
        <f>VLOOKUP(B1263,GSC2Unicode!A:B,2)</f>
        <v>1339D</v>
      </c>
    </row>
    <row r="1264" spans="1:3" x14ac:dyDescent="0.2">
      <c r="A1264" s="1" t="s">
        <v>1896</v>
      </c>
      <c r="B1264" s="1" t="s">
        <v>1077</v>
      </c>
      <c r="C1264" s="1" t="str">
        <f>VLOOKUP(B1264,GSC2Unicode!A:B,2)</f>
        <v>132D1</v>
      </c>
    </row>
    <row r="1265" spans="1:3" x14ac:dyDescent="0.2">
      <c r="A1265" s="1" t="s">
        <v>1825</v>
      </c>
      <c r="B1265" s="1" t="s">
        <v>758</v>
      </c>
      <c r="C1265" s="1" t="str">
        <f>VLOOKUP(B1265,GSC2Unicode!A:B,2)</f>
        <v>131EB</v>
      </c>
    </row>
    <row r="1266" spans="1:3" x14ac:dyDescent="0.2">
      <c r="A1266" s="1" t="s">
        <v>1136</v>
      </c>
      <c r="B1266" s="1" t="s">
        <v>1048</v>
      </c>
      <c r="C1266" s="1" t="str">
        <f>VLOOKUP(B1266,GSC2Unicode!A:B,2)</f>
        <v>132C6</v>
      </c>
    </row>
    <row r="1267" spans="1:3" x14ac:dyDescent="0.2">
      <c r="A1267" s="1" t="s">
        <v>1136</v>
      </c>
      <c r="B1267" s="1" t="s">
        <v>1135</v>
      </c>
      <c r="C1267" s="1" t="str">
        <f>VLOOKUP(B1267,GSC2Unicode!A:B,2)</f>
        <v>13300</v>
      </c>
    </row>
    <row r="1268" spans="1:3" x14ac:dyDescent="0.2">
      <c r="A1268" s="1" t="s">
        <v>1893</v>
      </c>
      <c r="B1268" s="1" t="s">
        <v>1048</v>
      </c>
      <c r="C1268" s="1" t="str">
        <f>VLOOKUP(B1268,GSC2Unicode!A:B,2)</f>
        <v>132C6</v>
      </c>
    </row>
    <row r="1269" spans="1:3" x14ac:dyDescent="0.2">
      <c r="A1269" s="1" t="s">
        <v>1847</v>
      </c>
      <c r="B1269" s="1" t="s">
        <v>818</v>
      </c>
      <c r="C1269" s="1" t="str">
        <f>VLOOKUP(B1269,GSC2Unicode!A:B,2)</f>
        <v>13210</v>
      </c>
    </row>
    <row r="1270" spans="1:3" x14ac:dyDescent="0.2">
      <c r="A1270" s="1" t="s">
        <v>1815</v>
      </c>
      <c r="B1270" s="1" t="s">
        <v>709</v>
      </c>
      <c r="C1270" s="1" t="str">
        <f>VLOOKUP(B1270,GSC2Unicode!A:B,2)</f>
        <v>131C7</v>
      </c>
    </row>
    <row r="1271" spans="1:3" x14ac:dyDescent="0.2">
      <c r="A1271" s="1" t="s">
        <v>1261</v>
      </c>
      <c r="B1271" s="1" t="s">
        <v>1260</v>
      </c>
      <c r="C1271" s="1" t="str">
        <f>VLOOKUP(B1271,GSC2Unicode!A:B,2)</f>
        <v>1334F</v>
      </c>
    </row>
    <row r="1272" spans="1:3" x14ac:dyDescent="0.2">
      <c r="A1272" s="1" t="s">
        <v>1261</v>
      </c>
      <c r="B1272" s="1" t="s">
        <v>1262</v>
      </c>
      <c r="C1272" s="1" t="str">
        <f>VLOOKUP(B1272,GSC2Unicode!A:B,2)</f>
        <v>13350</v>
      </c>
    </row>
    <row r="1273" spans="1:3" x14ac:dyDescent="0.2">
      <c r="A1273" s="1" t="s">
        <v>1357</v>
      </c>
      <c r="B1273" s="1" t="s">
        <v>935</v>
      </c>
      <c r="C1273" s="1" t="str">
        <f>VLOOKUP(B1273,GSC2Unicode!A:B,2)</f>
        <v>13252</v>
      </c>
    </row>
    <row r="1274" spans="1:3" x14ac:dyDescent="0.2">
      <c r="A1274" s="1" t="s">
        <v>1961</v>
      </c>
      <c r="B1274" s="1" t="s">
        <v>1356</v>
      </c>
      <c r="C1274" s="1" t="str">
        <f>VLOOKUP(B1274,GSC2Unicode!A:B,2)</f>
        <v>13397</v>
      </c>
    </row>
    <row r="1275" spans="1:3" x14ac:dyDescent="0.2">
      <c r="A1275" s="1" t="s">
        <v>1357</v>
      </c>
      <c r="B1275" s="1" t="s">
        <v>1356</v>
      </c>
      <c r="C1275" s="1" t="str">
        <f>VLOOKUP(B1275,GSC2Unicode!A:B,2)</f>
        <v>13397</v>
      </c>
    </row>
    <row r="1276" spans="1:3" x14ac:dyDescent="0.2">
      <c r="A1276" s="1" t="s">
        <v>1961</v>
      </c>
      <c r="B1276" s="1" t="s">
        <v>1358</v>
      </c>
      <c r="C1276" s="1" t="str">
        <f>VLOOKUP(B1276,GSC2Unicode!A:B,2)</f>
        <v>13398</v>
      </c>
    </row>
    <row r="1277" spans="1:3" x14ac:dyDescent="0.2">
      <c r="A1277" s="1" t="s">
        <v>1357</v>
      </c>
      <c r="B1277" s="1" t="s">
        <v>1358</v>
      </c>
      <c r="C1277" s="1" t="str">
        <f>VLOOKUP(B1277,GSC2Unicode!A:B,2)</f>
        <v>13398</v>
      </c>
    </row>
    <row r="1278" spans="1:3" x14ac:dyDescent="0.2">
      <c r="A1278" s="1" t="s">
        <v>1939</v>
      </c>
      <c r="B1278" s="1" t="s">
        <v>1263</v>
      </c>
      <c r="C1278" s="1" t="str">
        <f>VLOOKUP(B1278,GSC2Unicode!A:B,2)</f>
        <v>13351</v>
      </c>
    </row>
    <row r="1279" spans="1:3" x14ac:dyDescent="0.2">
      <c r="A1279" s="1" t="s">
        <v>1939</v>
      </c>
      <c r="B1279" s="1" t="s">
        <v>1265</v>
      </c>
      <c r="C1279" s="1" t="str">
        <f>VLOOKUP(B1279,GSC2Unicode!A:B,2)</f>
        <v>13352</v>
      </c>
    </row>
    <row r="1280" spans="1:3" x14ac:dyDescent="0.2">
      <c r="A1280" s="1" t="s">
        <v>1544</v>
      </c>
      <c r="B1280" s="1" t="s">
        <v>1543</v>
      </c>
      <c r="C1280" s="1" t="str">
        <f>VLOOKUP(B1280,GSC2Unicode!A:B,2)</f>
        <v>1304F</v>
      </c>
    </row>
    <row r="1281" spans="1:3" x14ac:dyDescent="0.2">
      <c r="A1281" s="1" t="s">
        <v>1544</v>
      </c>
      <c r="B1281" s="1" t="s">
        <v>1545</v>
      </c>
      <c r="C1281" s="1" t="str">
        <f>VLOOKUP(B1281,GSC2Unicode!A:B,2)</f>
        <v>1304F</v>
      </c>
    </row>
    <row r="1282" spans="1:3" x14ac:dyDescent="0.2">
      <c r="A1282" s="1" t="s">
        <v>227</v>
      </c>
      <c r="B1282" s="1" t="s">
        <v>226</v>
      </c>
      <c r="C1282" s="1" t="str">
        <f>VLOOKUP(B1282,GSC2Unicode!A:B,2)</f>
        <v>13076</v>
      </c>
    </row>
    <row r="1283" spans="1:3" x14ac:dyDescent="0.2">
      <c r="A1283" s="1" t="s">
        <v>799</v>
      </c>
      <c r="B1283" s="1" t="s">
        <v>497</v>
      </c>
      <c r="C1283" s="1" t="str">
        <f>VLOOKUP(B1283,GSC2Unicode!A:B,2)</f>
        <v>13132</v>
      </c>
    </row>
    <row r="1284" spans="1:3" x14ac:dyDescent="0.2">
      <c r="A1284" s="1" t="s">
        <v>799</v>
      </c>
      <c r="B1284" s="1" t="s">
        <v>501</v>
      </c>
      <c r="C1284" s="1" t="str">
        <f>VLOOKUP(B1284,GSC2Unicode!A:B,2)</f>
        <v>13134</v>
      </c>
    </row>
    <row r="1285" spans="1:3" x14ac:dyDescent="0.2">
      <c r="A1285" s="1" t="s">
        <v>799</v>
      </c>
      <c r="B1285" s="1" t="s">
        <v>503</v>
      </c>
      <c r="C1285" s="1" t="str">
        <f>VLOOKUP(B1285,GSC2Unicode!A:B,2)</f>
        <v>13136</v>
      </c>
    </row>
    <row r="1286" spans="1:3" x14ac:dyDescent="0.2">
      <c r="A1286" s="1" t="s">
        <v>799</v>
      </c>
      <c r="B1286" s="1" t="s">
        <v>504</v>
      </c>
      <c r="C1286" s="1" t="str">
        <f>VLOOKUP(B1286,GSC2Unicode!A:B,2)</f>
        <v>13137</v>
      </c>
    </row>
    <row r="1287" spans="1:3" x14ac:dyDescent="0.2">
      <c r="A1287" s="1" t="s">
        <v>799</v>
      </c>
      <c r="B1287" s="1" t="s">
        <v>798</v>
      </c>
      <c r="C1287" s="1" t="str">
        <f>VLOOKUP(B1287,GSC2Unicode!A:B,2)</f>
        <v>13204</v>
      </c>
    </row>
    <row r="1288" spans="1:3" x14ac:dyDescent="0.2">
      <c r="A1288" s="1" t="s">
        <v>799</v>
      </c>
      <c r="B1288" s="1" t="s">
        <v>800</v>
      </c>
      <c r="C1288" s="1" t="str">
        <f>VLOOKUP(B1288,GSC2Unicode!A:B,2)</f>
        <v>13205</v>
      </c>
    </row>
    <row r="1289" spans="1:3" x14ac:dyDescent="0.2">
      <c r="A1289" s="1" t="s">
        <v>799</v>
      </c>
      <c r="B1289" s="1" t="s">
        <v>801</v>
      </c>
      <c r="C1289" s="1" t="str">
        <f>VLOOKUP(B1289,GSC2Unicode!A:B,2)</f>
        <v>13206</v>
      </c>
    </row>
    <row r="1290" spans="1:3" x14ac:dyDescent="0.2">
      <c r="A1290" s="1" t="s">
        <v>1751</v>
      </c>
      <c r="B1290" s="1" t="s">
        <v>576</v>
      </c>
      <c r="C1290" s="1" t="str">
        <f>VLOOKUP(B1290,GSC2Unicode!A:B,2)</f>
        <v>1316C</v>
      </c>
    </row>
    <row r="1291" spans="1:3" x14ac:dyDescent="0.2">
      <c r="A1291" s="1" t="s">
        <v>1891</v>
      </c>
      <c r="B1291" s="1" t="s">
        <v>1017</v>
      </c>
      <c r="C1291" s="1" t="str">
        <f>VLOOKUP(B1291,GSC2Unicode!A:B,2)</f>
        <v>132D0</v>
      </c>
    </row>
    <row r="1292" spans="1:3" x14ac:dyDescent="0.2">
      <c r="A1292" s="1" t="s">
        <v>695</v>
      </c>
      <c r="B1292" s="1" t="s">
        <v>694</v>
      </c>
      <c r="C1292" s="1" t="str">
        <f>VLOOKUP(B1292,GSC2Unicode!A:B,2)</f>
        <v>131AD</v>
      </c>
    </row>
    <row r="1293" spans="1:3" x14ac:dyDescent="0.2">
      <c r="A1293" s="1" t="s">
        <v>1977</v>
      </c>
      <c r="B1293" s="1" t="s">
        <v>1427</v>
      </c>
      <c r="C1293" s="1" t="str">
        <f>VLOOKUP(B1293,GSC2Unicode!A:B,2)</f>
        <v>133CA</v>
      </c>
    </row>
    <row r="1294" spans="1:3" x14ac:dyDescent="0.2">
      <c r="A1294" s="1" t="s">
        <v>1977</v>
      </c>
      <c r="B1294" s="1" t="s">
        <v>1429</v>
      </c>
      <c r="C1294" s="1" t="str">
        <f>VLOOKUP(B1294,GSC2Unicode!A:B,2)</f>
        <v>133CB</v>
      </c>
    </row>
    <row r="1295" spans="1:3" x14ac:dyDescent="0.2">
      <c r="A1295" s="1" t="s">
        <v>1752</v>
      </c>
      <c r="B1295" s="1" t="s">
        <v>576</v>
      </c>
      <c r="C1295" s="1" t="str">
        <f>VLOOKUP(B1295,GSC2Unicode!A:B,2)</f>
        <v>1316C</v>
      </c>
    </row>
    <row r="1296" spans="1:3" x14ac:dyDescent="0.2">
      <c r="A1296" s="1" t="s">
        <v>988</v>
      </c>
      <c r="B1296" s="1" t="s">
        <v>987</v>
      </c>
      <c r="C1296" s="1" t="str">
        <f>VLOOKUP(B1296,GSC2Unicode!A:B,2)</f>
        <v>132A7</v>
      </c>
    </row>
    <row r="1297" spans="1:3" x14ac:dyDescent="0.2">
      <c r="A1297" s="1" t="s">
        <v>1994</v>
      </c>
      <c r="B1297" s="1" t="s">
        <v>1515</v>
      </c>
      <c r="C1297" s="1" t="str">
        <f>VLOOKUP(B1297,GSC2Unicode!A:B,2)</f>
        <v>1304F</v>
      </c>
    </row>
    <row r="1298" spans="1:3" x14ac:dyDescent="0.2">
      <c r="A1298" s="1" t="s">
        <v>1968</v>
      </c>
      <c r="B1298" s="1" t="s">
        <v>1399</v>
      </c>
      <c r="C1298" s="1" t="str">
        <f>VLOOKUP(B1298,GSC2Unicode!A:B,2)</f>
        <v>133CE</v>
      </c>
    </row>
    <row r="1299" spans="1:3" x14ac:dyDescent="0.2">
      <c r="A1299" s="1" t="s">
        <v>457</v>
      </c>
      <c r="B1299" s="1" t="s">
        <v>456</v>
      </c>
      <c r="C1299" s="1" t="str">
        <f>VLOOKUP(B1299,GSC2Unicode!A:B,2)</f>
        <v>13119</v>
      </c>
    </row>
    <row r="1300" spans="1:3" x14ac:dyDescent="0.2">
      <c r="A1300" s="1" t="s">
        <v>1790</v>
      </c>
      <c r="B1300" s="1" t="s">
        <v>631</v>
      </c>
      <c r="C1300" s="1" t="str">
        <f>VLOOKUP(B1300,GSC2Unicode!A:B,2)</f>
        <v>1318F</v>
      </c>
    </row>
    <row r="1301" spans="1:3" x14ac:dyDescent="0.2">
      <c r="A1301" s="1" t="s">
        <v>1871</v>
      </c>
      <c r="B1301" s="1" t="s">
        <v>959</v>
      </c>
      <c r="C1301" s="1" t="str">
        <f>VLOOKUP(B1301,GSC2Unicode!A:B,2)</f>
        <v>1328A</v>
      </c>
    </row>
    <row r="1302" spans="1:3" x14ac:dyDescent="0.2">
      <c r="A1302" s="1" t="s">
        <v>129</v>
      </c>
      <c r="B1302" s="1" t="s">
        <v>127</v>
      </c>
      <c r="C1302" s="1" t="str">
        <f>VLOOKUP(B1302,GSC2Unicode!A:B,2)</f>
        <v>1303E</v>
      </c>
    </row>
    <row r="1303" spans="1:3" x14ac:dyDescent="0.2">
      <c r="A1303" s="1" t="s">
        <v>1882</v>
      </c>
      <c r="B1303" s="1" t="s">
        <v>985</v>
      </c>
      <c r="C1303" s="1" t="str">
        <f>VLOOKUP(B1303,GSC2Unicode!A:B,2)</f>
        <v>1329E</v>
      </c>
    </row>
    <row r="1304" spans="1:3" x14ac:dyDescent="0.2">
      <c r="A1304" s="1" t="s">
        <v>409</v>
      </c>
      <c r="B1304" s="1" t="s">
        <v>408</v>
      </c>
      <c r="C1304" s="1" t="str">
        <f>VLOOKUP(B1304,GSC2Unicode!A:B,2)</f>
        <v>130F9</v>
      </c>
    </row>
    <row r="1305" spans="1:3" x14ac:dyDescent="0.2">
      <c r="A1305" s="1" t="s">
        <v>409</v>
      </c>
      <c r="B1305" s="1" t="s">
        <v>759</v>
      </c>
      <c r="C1305" s="1" t="str">
        <f>VLOOKUP(B1305,GSC2Unicode!A:B,2)</f>
        <v>131EC</v>
      </c>
    </row>
    <row r="1306" spans="1:3" x14ac:dyDescent="0.2">
      <c r="A1306" s="1" t="s">
        <v>409</v>
      </c>
      <c r="B1306" s="1" t="s">
        <v>945</v>
      </c>
      <c r="C1306" s="1" t="str">
        <f>VLOOKUP(B1306,GSC2Unicode!A:B,2)</f>
        <v>1327F</v>
      </c>
    </row>
    <row r="1307" spans="1:3" x14ac:dyDescent="0.2">
      <c r="A1307" s="1" t="s">
        <v>1490</v>
      </c>
      <c r="B1307" s="1" t="s">
        <v>759</v>
      </c>
      <c r="C1307" s="1" t="str">
        <f>VLOOKUP(B1307,GSC2Unicode!A:B,2)</f>
        <v>131EC</v>
      </c>
    </row>
    <row r="1308" spans="1:3" x14ac:dyDescent="0.2">
      <c r="A1308" s="1" t="s">
        <v>1490</v>
      </c>
      <c r="B1308" s="1" t="s">
        <v>1488</v>
      </c>
      <c r="C1308" s="1" t="str">
        <f>VLOOKUP(B1308,GSC2Unicode!A:B,2)</f>
        <v>133E4</v>
      </c>
    </row>
    <row r="1309" spans="1:3" x14ac:dyDescent="0.2">
      <c r="A1309" s="1" t="s">
        <v>1892</v>
      </c>
      <c r="B1309" s="1" t="s">
        <v>1039</v>
      </c>
      <c r="C1309" s="1" t="str">
        <f>VLOOKUP(B1309,GSC2Unicode!A:B,2)</f>
        <v>132C0</v>
      </c>
    </row>
    <row r="1310" spans="1:3" x14ac:dyDescent="0.2">
      <c r="A1310" s="1" t="s">
        <v>1777</v>
      </c>
      <c r="B1310" s="1" t="s">
        <v>605</v>
      </c>
      <c r="C1310" s="1" t="str">
        <f>VLOOKUP(B1310,GSC2Unicode!A:B,2)</f>
        <v>1317F</v>
      </c>
    </row>
    <row r="1311" spans="1:3" x14ac:dyDescent="0.2">
      <c r="A1311" s="1" t="s">
        <v>1833</v>
      </c>
      <c r="B1311" s="1" t="s">
        <v>769</v>
      </c>
      <c r="C1311" s="1" t="str">
        <f>VLOOKUP(B1311,GSC2Unicode!A:B,2)</f>
        <v>1321F</v>
      </c>
    </row>
    <row r="1312" spans="1:3" x14ac:dyDescent="0.2">
      <c r="A1312" s="1" t="s">
        <v>1833</v>
      </c>
      <c r="B1312" s="1" t="s">
        <v>785</v>
      </c>
      <c r="C1312" s="1" t="str">
        <f>VLOOKUP(B1312,GSC2Unicode!A:B,2)</f>
        <v>131EF</v>
      </c>
    </row>
    <row r="1313" spans="1:3" x14ac:dyDescent="0.2">
      <c r="A1313" s="1" t="s">
        <v>431</v>
      </c>
      <c r="B1313" s="1" t="s">
        <v>430</v>
      </c>
      <c r="C1313" s="1" t="str">
        <f>VLOOKUP(B1313,GSC2Unicode!A:B,2)</f>
        <v>130FE</v>
      </c>
    </row>
    <row r="1314" spans="1:3" x14ac:dyDescent="0.2">
      <c r="A1314" s="1" t="s">
        <v>431</v>
      </c>
      <c r="B1314" s="1" t="s">
        <v>1486</v>
      </c>
      <c r="C1314" s="1" t="str">
        <f>VLOOKUP(B1314,GSC2Unicode!A:B,2)</f>
        <v>1342E</v>
      </c>
    </row>
    <row r="1315" spans="1:3" x14ac:dyDescent="0.2">
      <c r="A1315" s="1" t="s">
        <v>431</v>
      </c>
      <c r="B1315" s="1" t="s">
        <v>1487</v>
      </c>
      <c r="C1315" s="1" t="str">
        <f>VLOOKUP(B1315,GSC2Unicode!A:B,2)</f>
        <v>133E4</v>
      </c>
    </row>
    <row r="1316" spans="1:3" x14ac:dyDescent="0.2">
      <c r="A1316" s="1" t="s">
        <v>1682</v>
      </c>
      <c r="B1316" s="1" t="s">
        <v>386</v>
      </c>
      <c r="C1316" s="1" t="str">
        <f>VLOOKUP(B1316,GSC2Unicode!A:B,2)</f>
        <v>130E7</v>
      </c>
    </row>
    <row r="1317" spans="1:3" x14ac:dyDescent="0.2">
      <c r="A1317" s="1" t="s">
        <v>1682</v>
      </c>
      <c r="B1317" s="1" t="s">
        <v>387</v>
      </c>
      <c r="C1317" s="1" t="str">
        <f>VLOOKUP(B1317,GSC2Unicode!A:B,2)</f>
        <v>130E8</v>
      </c>
    </row>
    <row r="1318" spans="1:3" x14ac:dyDescent="0.2">
      <c r="A1318" s="1" t="s">
        <v>1701</v>
      </c>
      <c r="B1318" s="1" t="s">
        <v>430</v>
      </c>
      <c r="C1318" s="1" t="str">
        <f>VLOOKUP(B1318,GSC2Unicode!A:B,2)</f>
        <v>130FE</v>
      </c>
    </row>
    <row r="1319" spans="1:3" x14ac:dyDescent="0.2">
      <c r="A1319" s="1" t="s">
        <v>1702</v>
      </c>
      <c r="B1319" s="1" t="s">
        <v>433</v>
      </c>
      <c r="C1319" s="1" t="str">
        <f>VLOOKUP(B1319,GSC2Unicode!A:B,2)</f>
        <v>130FE</v>
      </c>
    </row>
    <row r="1320" spans="1:3" x14ac:dyDescent="0.2">
      <c r="A1320" s="1" t="s">
        <v>1702</v>
      </c>
      <c r="B1320" s="1" t="s">
        <v>434</v>
      </c>
      <c r="C1320" s="1" t="str">
        <f>VLOOKUP(B1320,GSC2Unicode!A:B,2)</f>
        <v>130FE</v>
      </c>
    </row>
    <row r="1321" spans="1:3" x14ac:dyDescent="0.2">
      <c r="A1321" s="1" t="s">
        <v>572</v>
      </c>
      <c r="B1321" s="1" t="s">
        <v>50</v>
      </c>
      <c r="C1321" s="1" t="str">
        <f>VLOOKUP(B1321,GSC2Unicode!A:B,2)</f>
        <v>13017</v>
      </c>
    </row>
    <row r="1322" spans="1:3" x14ac:dyDescent="0.2">
      <c r="A1322" s="1" t="s">
        <v>572</v>
      </c>
      <c r="B1322" s="1" t="s">
        <v>571</v>
      </c>
      <c r="C1322" s="1" t="str">
        <f>VLOOKUP(B1322,GSC2Unicode!A:B,2)</f>
        <v>13168</v>
      </c>
    </row>
    <row r="1323" spans="1:3" x14ac:dyDescent="0.2">
      <c r="A1323" s="1" t="s">
        <v>572</v>
      </c>
      <c r="B1323" s="1" t="s">
        <v>1486</v>
      </c>
      <c r="C1323" s="1" t="str">
        <f>VLOOKUP(B1323,GSC2Unicode!A:B,2)</f>
        <v>1342E</v>
      </c>
    </row>
    <row r="1324" spans="1:3" x14ac:dyDescent="0.2">
      <c r="A1324" s="1" t="s">
        <v>572</v>
      </c>
      <c r="B1324" s="1" t="s">
        <v>1487</v>
      </c>
      <c r="C1324" s="1" t="str">
        <f>VLOOKUP(B1324,GSC2Unicode!A:B,2)</f>
        <v>133E4</v>
      </c>
    </row>
    <row r="1325" spans="1:3" x14ac:dyDescent="0.2">
      <c r="A1325" s="1" t="s">
        <v>13</v>
      </c>
      <c r="B1325" s="1" t="s">
        <v>12</v>
      </c>
      <c r="C1325" s="1" t="str">
        <f>VLOOKUP(B1325,GSC2Unicode!A:B,2)</f>
        <v>1304E</v>
      </c>
    </row>
    <row r="1326" spans="1:3" x14ac:dyDescent="0.2">
      <c r="A1326" s="1" t="s">
        <v>1187</v>
      </c>
      <c r="B1326" s="1" t="s">
        <v>1567</v>
      </c>
      <c r="C1326" s="1" t="str">
        <f>VLOOKUP(B1326,GSC2Unicode!A:B,2)</f>
        <v>1301D</v>
      </c>
    </row>
    <row r="1327" spans="1:3" x14ac:dyDescent="0.2">
      <c r="A1327" s="1" t="s">
        <v>1187</v>
      </c>
      <c r="B1327" s="1" t="s">
        <v>1069</v>
      </c>
      <c r="C1327" s="1" t="str">
        <f>VLOOKUP(B1327,GSC2Unicode!A:B,2)</f>
        <v>13306</v>
      </c>
    </row>
    <row r="1328" spans="1:3" x14ac:dyDescent="0.2">
      <c r="A1328" s="1" t="s">
        <v>1187</v>
      </c>
      <c r="B1328" s="1" t="s">
        <v>1186</v>
      </c>
      <c r="C1328" s="1" t="str">
        <f>VLOOKUP(B1328,GSC2Unicode!A:B,2)</f>
        <v>13307</v>
      </c>
    </row>
    <row r="1329" spans="1:3" x14ac:dyDescent="0.2">
      <c r="A1329" s="1" t="s">
        <v>1885</v>
      </c>
      <c r="B1329" s="1" t="s">
        <v>1006</v>
      </c>
      <c r="C1329" s="1" t="str">
        <f>VLOOKUP(B1329,GSC2Unicode!A:B,2)</f>
        <v>132AB</v>
      </c>
    </row>
    <row r="1330" spans="1:3" x14ac:dyDescent="0.2">
      <c r="A1330" s="1" t="s">
        <v>210</v>
      </c>
      <c r="B1330" s="1" t="s">
        <v>206</v>
      </c>
      <c r="C1330" s="1" t="str">
        <f>VLOOKUP(B1330,GSC2Unicode!A:B,2)</f>
        <v>13078</v>
      </c>
    </row>
    <row r="1331" spans="1:3" x14ac:dyDescent="0.2">
      <c r="A1331" s="1" t="s">
        <v>210</v>
      </c>
      <c r="B1331" s="1" t="s">
        <v>207</v>
      </c>
      <c r="C1331" s="1" t="str">
        <f>VLOOKUP(B1331,GSC2Unicode!A:B,2)</f>
        <v>13078</v>
      </c>
    </row>
    <row r="1332" spans="1:3" x14ac:dyDescent="0.2">
      <c r="A1332" s="1" t="s">
        <v>210</v>
      </c>
      <c r="B1332" s="1" t="s">
        <v>1588</v>
      </c>
      <c r="C1332" s="1" t="str">
        <f>VLOOKUP(B1332,GSC2Unicode!A:B,2)</f>
        <v>13078</v>
      </c>
    </row>
    <row r="1333" spans="1:3" x14ac:dyDescent="0.2">
      <c r="A1333" s="1" t="s">
        <v>1725</v>
      </c>
      <c r="B1333" s="1" t="s">
        <v>506</v>
      </c>
      <c r="C1333" s="1" t="str">
        <f>VLOOKUP(B1333,GSC2Unicode!A:B,2)</f>
        <v>13139</v>
      </c>
    </row>
    <row r="1334" spans="1:3" x14ac:dyDescent="0.2">
      <c r="A1334" s="1" t="s">
        <v>1725</v>
      </c>
      <c r="B1334" s="1" t="s">
        <v>1000</v>
      </c>
      <c r="C1334" s="1" t="str">
        <f>VLOOKUP(B1334,GSC2Unicode!A:B,2)</f>
        <v>132A8</v>
      </c>
    </row>
    <row r="1335" spans="1:3" x14ac:dyDescent="0.2">
      <c r="A1335" s="1" t="s">
        <v>1725</v>
      </c>
      <c r="B1335" s="1" t="s">
        <v>1002</v>
      </c>
      <c r="C1335" s="1" t="str">
        <f>VLOOKUP(B1335,GSC2Unicode!A:B,2)</f>
        <v>132A9</v>
      </c>
    </row>
    <row r="1336" spans="1:3" x14ac:dyDescent="0.2">
      <c r="A1336" s="1" t="s">
        <v>585</v>
      </c>
      <c r="B1336" s="1" t="s">
        <v>584</v>
      </c>
      <c r="C1336" s="1" t="str">
        <f>VLOOKUP(B1336,GSC2Unicode!A:B,2)</f>
        <v>13170</v>
      </c>
    </row>
    <row r="1337" spans="1:3" x14ac:dyDescent="0.2">
      <c r="A1337" s="1" t="s">
        <v>1753</v>
      </c>
      <c r="B1337" s="1" t="s">
        <v>576</v>
      </c>
      <c r="C1337" s="1" t="str">
        <f>VLOOKUP(B1337,GSC2Unicode!A:B,2)</f>
        <v>1316C</v>
      </c>
    </row>
    <row r="1338" spans="1:3" x14ac:dyDescent="0.2">
      <c r="A1338" s="1" t="s">
        <v>108</v>
      </c>
      <c r="B1338" s="1" t="s">
        <v>107</v>
      </c>
      <c r="C1338" s="1" t="str">
        <f>VLOOKUP(B1338,GSC2Unicode!A:B,2)</f>
        <v>13032</v>
      </c>
    </row>
    <row r="1339" spans="1:3" x14ac:dyDescent="0.2">
      <c r="A1339" s="1" t="s">
        <v>108</v>
      </c>
      <c r="B1339" s="1" t="s">
        <v>109</v>
      </c>
      <c r="C1339" s="1" t="str">
        <f>VLOOKUP(B1339,GSC2Unicode!A:B,2)</f>
        <v>13033</v>
      </c>
    </row>
    <row r="1340" spans="1:3" x14ac:dyDescent="0.2">
      <c r="A1340" s="1" t="s">
        <v>108</v>
      </c>
      <c r="B1340" s="1" t="s">
        <v>110</v>
      </c>
      <c r="C1340" s="1" t="str">
        <f>VLOOKUP(B1340,GSC2Unicode!A:B,2)</f>
        <v>13034</v>
      </c>
    </row>
    <row r="1341" spans="1:3" x14ac:dyDescent="0.2">
      <c r="A1341" s="1" t="s">
        <v>108</v>
      </c>
      <c r="B1341" s="1" t="s">
        <v>1575</v>
      </c>
      <c r="C1341" s="1" t="str">
        <f>VLOOKUP(B1341,GSC2Unicode!A:B,2)</f>
        <v>13075</v>
      </c>
    </row>
    <row r="1342" spans="1:3" x14ac:dyDescent="0.2">
      <c r="A1342" s="1" t="s">
        <v>108</v>
      </c>
      <c r="B1342" s="1" t="s">
        <v>1576</v>
      </c>
      <c r="C1342" s="1" t="str">
        <f>VLOOKUP(B1342,GSC2Unicode!A:B,2)</f>
        <v>13075</v>
      </c>
    </row>
    <row r="1343" spans="1:3" x14ac:dyDescent="0.2">
      <c r="A1343" s="1" t="s">
        <v>108</v>
      </c>
      <c r="B1343" s="1" t="s">
        <v>1577</v>
      </c>
      <c r="C1343" s="1" t="str">
        <f>VLOOKUP(B1343,GSC2Unicode!A:B,2)</f>
        <v>13075</v>
      </c>
    </row>
    <row r="1344" spans="1:3" x14ac:dyDescent="0.2">
      <c r="A1344" s="1" t="s">
        <v>108</v>
      </c>
      <c r="B1344" s="1" t="s">
        <v>1578</v>
      </c>
      <c r="C1344" s="1" t="str">
        <f>VLOOKUP(B1344,GSC2Unicode!A:B,2)</f>
        <v>13075</v>
      </c>
    </row>
    <row r="1345" spans="1:3" x14ac:dyDescent="0.2">
      <c r="A1345" s="1" t="s">
        <v>108</v>
      </c>
      <c r="B1345" s="1" t="s">
        <v>1579</v>
      </c>
      <c r="C1345" s="1" t="str">
        <f>VLOOKUP(B1345,GSC2Unicode!A:B,2)</f>
        <v>13075</v>
      </c>
    </row>
    <row r="1346" spans="1:3" x14ac:dyDescent="0.2">
      <c r="A1346" s="1" t="s">
        <v>108</v>
      </c>
      <c r="B1346" s="1" t="s">
        <v>1580</v>
      </c>
      <c r="C1346" s="1" t="str">
        <f>VLOOKUP(B1346,GSC2Unicode!A:B,2)</f>
        <v>13075</v>
      </c>
    </row>
    <row r="1347" spans="1:3" x14ac:dyDescent="0.2">
      <c r="A1347" s="1" t="s">
        <v>108</v>
      </c>
      <c r="B1347" s="1" t="s">
        <v>1581</v>
      </c>
      <c r="C1347" s="1" t="str">
        <f>VLOOKUP(B1347,GSC2Unicode!A:B,2)</f>
        <v>1305A</v>
      </c>
    </row>
    <row r="1348" spans="1:3" x14ac:dyDescent="0.2">
      <c r="A1348" s="1" t="s">
        <v>108</v>
      </c>
      <c r="B1348" s="1" t="s">
        <v>1582</v>
      </c>
      <c r="C1348" s="1" t="str">
        <f>VLOOKUP(B1348,GSC2Unicode!A:B,2)</f>
        <v>1305A</v>
      </c>
    </row>
    <row r="1349" spans="1:3" x14ac:dyDescent="0.2">
      <c r="A1349" s="1" t="s">
        <v>607</v>
      </c>
      <c r="B1349" s="1" t="s">
        <v>606</v>
      </c>
      <c r="C1349" s="1" t="str">
        <f>VLOOKUP(B1349,GSC2Unicode!A:B,2)</f>
        <v>13180</v>
      </c>
    </row>
    <row r="1350" spans="1:3" x14ac:dyDescent="0.2">
      <c r="A1350" s="1" t="s">
        <v>1762</v>
      </c>
      <c r="B1350" s="1" t="s">
        <v>603</v>
      </c>
      <c r="C1350" s="1" t="str">
        <f>VLOOKUP(B1350,GSC2Unicode!A:B,2)</f>
        <v>1317E</v>
      </c>
    </row>
    <row r="1351" spans="1:3" x14ac:dyDescent="0.2">
      <c r="A1351" s="1" t="s">
        <v>429</v>
      </c>
      <c r="B1351" s="1" t="s">
        <v>428</v>
      </c>
      <c r="C1351" s="1" t="str">
        <f>VLOOKUP(B1351,GSC2Unicode!A:B,2)</f>
        <v>130FE</v>
      </c>
    </row>
    <row r="1352" spans="1:3" x14ac:dyDescent="0.2">
      <c r="A1352" s="1" t="s">
        <v>429</v>
      </c>
      <c r="B1352" s="1" t="s">
        <v>995</v>
      </c>
      <c r="C1352" s="1" t="str">
        <f>VLOOKUP(B1352,GSC2Unicode!A:B,2)</f>
        <v>132A7</v>
      </c>
    </row>
    <row r="1353" spans="1:3" x14ac:dyDescent="0.2">
      <c r="A1353" s="1" t="s">
        <v>1664</v>
      </c>
      <c r="B1353" s="1" t="s">
        <v>1584</v>
      </c>
      <c r="C1353" s="1" t="str">
        <f>VLOOKUP(B1353,GSC2Unicode!A:B,2)</f>
        <v>1305A</v>
      </c>
    </row>
    <row r="1354" spans="1:3" x14ac:dyDescent="0.2">
      <c r="A1354" s="1" t="s">
        <v>1080</v>
      </c>
      <c r="B1354" s="1" t="s">
        <v>1079</v>
      </c>
      <c r="C1354" s="1" t="str">
        <f>VLOOKUP(B1354,GSC2Unicode!A:B,2)</f>
        <v>132D1</v>
      </c>
    </row>
    <row r="1355" spans="1:3" x14ac:dyDescent="0.2">
      <c r="A1355" s="1" t="s">
        <v>1080</v>
      </c>
      <c r="B1355" s="1" t="s">
        <v>1405</v>
      </c>
      <c r="C1355" s="1" t="str">
        <f>VLOOKUP(B1355,GSC2Unicode!A:B,2)</f>
        <v>133AF</v>
      </c>
    </row>
    <row r="1356" spans="1:3" x14ac:dyDescent="0.2">
      <c r="A1356" s="1" t="s">
        <v>1080</v>
      </c>
      <c r="B1356" s="1" t="s">
        <v>1407</v>
      </c>
      <c r="C1356" s="1" t="str">
        <f>VLOOKUP(B1356,GSC2Unicode!A:B,2)</f>
        <v>133AF</v>
      </c>
    </row>
    <row r="1357" spans="1:3" x14ac:dyDescent="0.2">
      <c r="A1357" s="1" t="s">
        <v>1080</v>
      </c>
      <c r="B1357" s="1" t="s">
        <v>1517</v>
      </c>
      <c r="C1357" s="1" t="str">
        <f>VLOOKUP(B1357,GSC2Unicode!A:B,2)</f>
        <v>1304F</v>
      </c>
    </row>
    <row r="1358" spans="1:3" x14ac:dyDescent="0.2">
      <c r="A1358" s="1" t="s">
        <v>917</v>
      </c>
      <c r="B1358" s="1" t="s">
        <v>916</v>
      </c>
      <c r="C1358" s="1" t="str">
        <f>VLOOKUP(B1358,GSC2Unicode!A:B,2)</f>
        <v>13250</v>
      </c>
    </row>
    <row r="1359" spans="1:3" x14ac:dyDescent="0.2">
      <c r="A1359" s="1" t="s">
        <v>1964</v>
      </c>
      <c r="B1359" s="1" t="s">
        <v>1387</v>
      </c>
      <c r="C1359" s="1" t="str">
        <f>VLOOKUP(B1359,GSC2Unicode!A:B,2)</f>
        <v>133AB</v>
      </c>
    </row>
    <row r="1360" spans="1:3" x14ac:dyDescent="0.2">
      <c r="A1360" s="1" t="s">
        <v>1949</v>
      </c>
      <c r="B1360" s="1" t="s">
        <v>1283</v>
      </c>
      <c r="C1360" s="1" t="str">
        <f>VLOOKUP(B1360,GSC2Unicode!A:B,2)</f>
        <v>1335E</v>
      </c>
    </row>
    <row r="1361" spans="1:3" x14ac:dyDescent="0.2">
      <c r="A1361" s="1" t="s">
        <v>1949</v>
      </c>
      <c r="B1361" s="1" t="s">
        <v>1284</v>
      </c>
      <c r="C1361" s="1" t="str">
        <f>VLOOKUP(B1361,GSC2Unicode!A:B,2)</f>
        <v>1335F</v>
      </c>
    </row>
    <row r="1362" spans="1:3" x14ac:dyDescent="0.2">
      <c r="A1362" s="1" t="s">
        <v>1771</v>
      </c>
      <c r="B1362" s="1" t="s">
        <v>1623</v>
      </c>
      <c r="C1362" s="1" t="str">
        <f>VLOOKUP(B1362,GSC2Unicode!A:B,2)</f>
        <v>1313F</v>
      </c>
    </row>
    <row r="1363" spans="1:3" x14ac:dyDescent="0.2">
      <c r="A1363" s="1" t="s">
        <v>1771</v>
      </c>
      <c r="B1363" s="1" t="s">
        <v>1624</v>
      </c>
      <c r="C1363" s="1" t="str">
        <f>VLOOKUP(B1363,GSC2Unicode!A:B,2)</f>
        <v>1313F</v>
      </c>
    </row>
    <row r="1364" spans="1:3" x14ac:dyDescent="0.2">
      <c r="A1364" s="1" t="s">
        <v>1771</v>
      </c>
      <c r="B1364" s="1" t="s">
        <v>1625</v>
      </c>
      <c r="C1364" s="1" t="str">
        <f>VLOOKUP(B1364,GSC2Unicode!A:B,2)</f>
        <v>1313F</v>
      </c>
    </row>
    <row r="1365" spans="1:3" x14ac:dyDescent="0.2">
      <c r="A1365" s="1" t="s">
        <v>1771</v>
      </c>
      <c r="B1365" s="1" t="s">
        <v>1626</v>
      </c>
      <c r="C1365" s="1" t="str">
        <f>VLOOKUP(B1365,GSC2Unicode!A:B,2)</f>
        <v>1313F</v>
      </c>
    </row>
    <row r="1366" spans="1:3" x14ac:dyDescent="0.2">
      <c r="A1366" s="1" t="s">
        <v>1950</v>
      </c>
      <c r="B1366" s="1" t="s">
        <v>1283</v>
      </c>
      <c r="C1366" s="1" t="str">
        <f>VLOOKUP(B1366,GSC2Unicode!A:B,2)</f>
        <v>1335E</v>
      </c>
    </row>
    <row r="1367" spans="1:3" x14ac:dyDescent="0.2">
      <c r="A1367" s="1" t="s">
        <v>1950</v>
      </c>
      <c r="B1367" s="1" t="s">
        <v>1284</v>
      </c>
      <c r="C1367" s="1" t="str">
        <f>VLOOKUP(B1367,GSC2Unicode!A:B,2)</f>
        <v>1335F</v>
      </c>
    </row>
    <row r="1368" spans="1:3" x14ac:dyDescent="0.2">
      <c r="A1368" s="1" t="s">
        <v>590</v>
      </c>
      <c r="B1368" s="1" t="s">
        <v>589</v>
      </c>
      <c r="C1368" s="1" t="str">
        <f>VLOOKUP(B1368,GSC2Unicode!A:B,2)</f>
        <v>13173</v>
      </c>
    </row>
    <row r="1369" spans="1:3" x14ac:dyDescent="0.2">
      <c r="A1369" s="1" t="s">
        <v>1044</v>
      </c>
      <c r="B1369" s="1" t="s">
        <v>1043</v>
      </c>
      <c r="C1369" s="1" t="str">
        <f>VLOOKUP(B1369,GSC2Unicode!A:B,2)</f>
        <v>132C2</v>
      </c>
    </row>
    <row r="1370" spans="1:3" x14ac:dyDescent="0.2">
      <c r="A1370" s="1" t="s">
        <v>1003</v>
      </c>
      <c r="B1370" s="1" t="s">
        <v>1000</v>
      </c>
      <c r="C1370" s="1" t="str">
        <f>VLOOKUP(B1370,GSC2Unicode!A:B,2)</f>
        <v>132A8</v>
      </c>
    </row>
    <row r="1371" spans="1:3" x14ac:dyDescent="0.2">
      <c r="A1371" s="1" t="s">
        <v>1003</v>
      </c>
      <c r="B1371" s="1" t="s">
        <v>1002</v>
      </c>
      <c r="C1371" s="1" t="str">
        <f>VLOOKUP(B1371,GSC2Unicode!A:B,2)</f>
        <v>132A9</v>
      </c>
    </row>
    <row r="1372" spans="1:3" x14ac:dyDescent="0.2">
      <c r="A1372" s="1" t="s">
        <v>470</v>
      </c>
      <c r="B1372" s="1" t="s">
        <v>469</v>
      </c>
      <c r="C1372" s="1" t="str">
        <f>VLOOKUP(B1372,GSC2Unicode!A:B,2)</f>
        <v>13121</v>
      </c>
    </row>
    <row r="1373" spans="1:3" x14ac:dyDescent="0.2">
      <c r="A1373" s="1" t="s">
        <v>1514</v>
      </c>
      <c r="B1373" s="1" t="s">
        <v>1513</v>
      </c>
      <c r="C1373" s="1" t="str">
        <f>VLOOKUP(B1373,GSC2Unicode!A:B,2)</f>
        <v>1304F</v>
      </c>
    </row>
    <row r="1374" spans="1:3" x14ac:dyDescent="0.2">
      <c r="A1374" s="1" t="s">
        <v>653</v>
      </c>
      <c r="B1374" s="1" t="s">
        <v>1614</v>
      </c>
      <c r="C1374" s="1" t="str">
        <f>VLOOKUP(B1374,GSC2Unicode!A:B,2)</f>
        <v>1317E</v>
      </c>
    </row>
    <row r="1375" spans="1:3" x14ac:dyDescent="0.2">
      <c r="A1375" s="1" t="s">
        <v>653</v>
      </c>
      <c r="B1375" s="1" t="s">
        <v>652</v>
      </c>
      <c r="C1375" s="1" t="str">
        <f>VLOOKUP(B1375,GSC2Unicode!A:B,2)</f>
        <v>1319E</v>
      </c>
    </row>
    <row r="1376" spans="1:3" x14ac:dyDescent="0.2">
      <c r="A1376" s="1" t="s">
        <v>697</v>
      </c>
      <c r="B1376" s="1" t="s">
        <v>668</v>
      </c>
      <c r="C1376" s="1" t="str">
        <f>VLOOKUP(B1376,GSC2Unicode!A:B,2)</f>
        <v>131A9</v>
      </c>
    </row>
    <row r="1377" spans="1:3" x14ac:dyDescent="0.2">
      <c r="A1377" s="1" t="s">
        <v>697</v>
      </c>
      <c r="B1377" s="1" t="s">
        <v>696</v>
      </c>
      <c r="C1377" s="1" t="str">
        <f>VLOOKUP(B1377,GSC2Unicode!A:B,2)</f>
        <v>131AD</v>
      </c>
    </row>
    <row r="1378" spans="1:3" x14ac:dyDescent="0.2">
      <c r="A1378" s="1" t="s">
        <v>813</v>
      </c>
      <c r="B1378" s="1" t="s">
        <v>812</v>
      </c>
      <c r="C1378" s="1" t="str">
        <f>VLOOKUP(B1378,GSC2Unicode!A:B,2)</f>
        <v>1320D</v>
      </c>
    </row>
    <row r="1379" spans="1:3" x14ac:dyDescent="0.2">
      <c r="A1379" s="1" t="s">
        <v>697</v>
      </c>
      <c r="B1379" s="1" t="s">
        <v>936</v>
      </c>
      <c r="C1379" s="1" t="str">
        <f>VLOOKUP(B1379,GSC2Unicode!A:B,2)</f>
        <v>13252</v>
      </c>
    </row>
    <row r="1380" spans="1:3" x14ac:dyDescent="0.2">
      <c r="A1380" s="1" t="s">
        <v>284</v>
      </c>
      <c r="B1380" s="1" t="s">
        <v>283</v>
      </c>
      <c r="C1380" s="1" t="str">
        <f>VLOOKUP(B1380,GSC2Unicode!A:B,2)</f>
        <v>13079</v>
      </c>
    </row>
    <row r="1381" spans="1:3" x14ac:dyDescent="0.2">
      <c r="A1381" s="1" t="s">
        <v>284</v>
      </c>
      <c r="B1381" s="1" t="s">
        <v>1231</v>
      </c>
      <c r="C1381" s="1" t="str">
        <f>VLOOKUP(B1381,GSC2Unicode!A:B,2)</f>
        <v>13361</v>
      </c>
    </row>
    <row r="1382" spans="1:3" x14ac:dyDescent="0.2">
      <c r="A1382" s="1" t="s">
        <v>1948</v>
      </c>
      <c r="B1382" s="1" t="s">
        <v>1280</v>
      </c>
      <c r="C1382" s="1" t="str">
        <f>VLOOKUP(B1382,GSC2Unicode!A:B,2)</f>
        <v>1335C</v>
      </c>
    </row>
    <row r="1383" spans="1:3" x14ac:dyDescent="0.2">
      <c r="A1383" s="1" t="s">
        <v>1336</v>
      </c>
      <c r="B1383" s="1" t="s">
        <v>1333</v>
      </c>
      <c r="C1383" s="1" t="str">
        <f>VLOOKUP(B1383,GSC2Unicode!A:B,2)</f>
        <v>13385</v>
      </c>
    </row>
    <row r="1384" spans="1:3" x14ac:dyDescent="0.2">
      <c r="A1384" s="1" t="s">
        <v>806</v>
      </c>
      <c r="B1384" s="1" t="s">
        <v>805</v>
      </c>
      <c r="C1384" s="1" t="str">
        <f>VLOOKUP(B1384,GSC2Unicode!A:B,2)</f>
        <v>13209</v>
      </c>
    </row>
    <row r="1385" spans="1:3" x14ac:dyDescent="0.2">
      <c r="A1385" s="1" t="s">
        <v>134</v>
      </c>
      <c r="B1385" s="1" t="s">
        <v>132</v>
      </c>
      <c r="C1385" s="1" t="str">
        <f>VLOOKUP(B1385,GSC2Unicode!A:B,2)</f>
        <v>13040</v>
      </c>
    </row>
    <row r="1386" spans="1:3" x14ac:dyDescent="0.2">
      <c r="A1386" s="1" t="s">
        <v>134</v>
      </c>
      <c r="B1386" s="1" t="s">
        <v>1566</v>
      </c>
      <c r="C1386" s="1" t="str">
        <f>VLOOKUP(B1386,GSC2Unicode!A:B,2)</f>
        <v>13040</v>
      </c>
    </row>
    <row r="1387" spans="1:3" x14ac:dyDescent="0.2">
      <c r="A1387" s="1" t="s">
        <v>1013</v>
      </c>
      <c r="B1387" s="1" t="s">
        <v>1012</v>
      </c>
      <c r="C1387" s="1" t="str">
        <f>VLOOKUP(B1387,GSC2Unicode!A:B,2)</f>
        <v>132AF</v>
      </c>
    </row>
    <row r="1388" spans="1:3" x14ac:dyDescent="0.2">
      <c r="A1388" s="1" t="s">
        <v>1014</v>
      </c>
      <c r="B1388" s="1" t="s">
        <v>1012</v>
      </c>
      <c r="C1388" s="1" t="str">
        <f>VLOOKUP(B1388,GSC2Unicode!A:B,2)</f>
        <v>132AF</v>
      </c>
    </row>
    <row r="1389" spans="1:3" x14ac:dyDescent="0.2">
      <c r="A1389" s="1" t="s">
        <v>1014</v>
      </c>
      <c r="B1389" s="1" t="s">
        <v>1015</v>
      </c>
      <c r="C1389" s="1" t="str">
        <f>VLOOKUP(B1389,GSC2Unicode!A:B,2)</f>
        <v>132C6</v>
      </c>
    </row>
    <row r="1390" spans="1:3" x14ac:dyDescent="0.2">
      <c r="A1390" s="1" t="s">
        <v>86</v>
      </c>
      <c r="B1390" s="1" t="s">
        <v>85</v>
      </c>
      <c r="C1390" s="1" t="str">
        <f>VLOOKUP(B1390,GSC2Unicode!A:B,2)</f>
        <v>13024</v>
      </c>
    </row>
    <row r="1391" spans="1:3" x14ac:dyDescent="0.2">
      <c r="A1391" s="1" t="s">
        <v>1991</v>
      </c>
      <c r="B1391" s="1" t="s">
        <v>1486</v>
      </c>
      <c r="C1391" s="1" t="str">
        <f>VLOOKUP(B1391,GSC2Unicode!A:B,2)</f>
        <v>1342E</v>
      </c>
    </row>
    <row r="1392" spans="1:3" x14ac:dyDescent="0.2">
      <c r="A1392" s="1" t="s">
        <v>1991</v>
      </c>
      <c r="B1392" s="1" t="s">
        <v>1487</v>
      </c>
      <c r="C1392" s="1" t="str">
        <f>VLOOKUP(B1392,GSC2Unicode!A:B,2)</f>
        <v>133E4</v>
      </c>
    </row>
    <row r="1393" spans="1:3" x14ac:dyDescent="0.2">
      <c r="A1393" s="1" t="s">
        <v>32</v>
      </c>
      <c r="B1393" s="1" t="s">
        <v>30</v>
      </c>
      <c r="C1393" s="1" t="str">
        <f>VLOOKUP(B1393,GSC2Unicode!A:B,2)</f>
        <v>1300F</v>
      </c>
    </row>
    <row r="1394" spans="1:3" x14ac:dyDescent="0.2">
      <c r="A1394" s="1" t="s">
        <v>32</v>
      </c>
      <c r="B1394" s="1" t="s">
        <v>33</v>
      </c>
      <c r="C1394" s="1" t="str">
        <f>VLOOKUP(B1394,GSC2Unicode!A:B,2)</f>
        <v>13010</v>
      </c>
    </row>
    <row r="1395" spans="1:3" x14ac:dyDescent="0.2">
      <c r="A1395" s="1" t="s">
        <v>32</v>
      </c>
      <c r="B1395" s="1" t="s">
        <v>34</v>
      </c>
      <c r="C1395" s="1" t="str">
        <f>VLOOKUP(B1395,GSC2Unicode!A:B,2)</f>
        <v>13011</v>
      </c>
    </row>
    <row r="1396" spans="1:3" x14ac:dyDescent="0.2">
      <c r="A1396" s="1" t="s">
        <v>1556</v>
      </c>
      <c r="B1396" s="1" t="s">
        <v>1555</v>
      </c>
      <c r="C1396" s="1" t="str">
        <f>VLOOKUP(B1396,GSC2Unicode!A:B,2)</f>
        <v>1304F</v>
      </c>
    </row>
    <row r="1397" spans="1:3" x14ac:dyDescent="0.2">
      <c r="A1397" s="1" t="s">
        <v>1556</v>
      </c>
      <c r="B1397" s="1" t="s">
        <v>1557</v>
      </c>
      <c r="C1397" s="1" t="str">
        <f>VLOOKUP(B1397,GSC2Unicode!A:B,2)</f>
        <v>1304F</v>
      </c>
    </row>
    <row r="1398" spans="1:3" x14ac:dyDescent="0.2">
      <c r="A1398" s="1" t="s">
        <v>1052</v>
      </c>
      <c r="B1398" s="1" t="s">
        <v>275</v>
      </c>
      <c r="C1398" s="1" t="str">
        <f>VLOOKUP(B1398,GSC2Unicode!A:B,2)</f>
        <v>13078</v>
      </c>
    </row>
    <row r="1399" spans="1:3" x14ac:dyDescent="0.2">
      <c r="A1399" s="1" t="s">
        <v>1052</v>
      </c>
      <c r="B1399" s="1" t="s">
        <v>1051</v>
      </c>
      <c r="C1399" s="1" t="str">
        <f>VLOOKUP(B1399,GSC2Unicode!A:B,2)</f>
        <v>132C9</v>
      </c>
    </row>
    <row r="1400" spans="1:3" x14ac:dyDescent="0.2">
      <c r="A1400" s="1" t="s">
        <v>1052</v>
      </c>
      <c r="B1400" s="1" t="s">
        <v>1053</v>
      </c>
      <c r="C1400" s="1" t="str">
        <f>VLOOKUP(B1400,GSC2Unicode!A:B,2)</f>
        <v>132CA</v>
      </c>
    </row>
    <row r="1401" spans="1:3" x14ac:dyDescent="0.2">
      <c r="A1401" s="1" t="s">
        <v>1668</v>
      </c>
      <c r="B1401" s="1" t="s">
        <v>247</v>
      </c>
      <c r="C1401" s="1" t="str">
        <f>VLOOKUP(B1401,GSC2Unicode!A:B,2)</f>
        <v>13077</v>
      </c>
    </row>
    <row r="1402" spans="1:3" x14ac:dyDescent="0.2">
      <c r="A1402" s="1" t="s">
        <v>459</v>
      </c>
      <c r="B1402" s="1" t="s">
        <v>270</v>
      </c>
      <c r="C1402" s="1" t="str">
        <f>VLOOKUP(B1402,GSC2Unicode!A:B,2)</f>
        <v>13078</v>
      </c>
    </row>
    <row r="1403" spans="1:3" x14ac:dyDescent="0.2">
      <c r="A1403" s="1" t="s">
        <v>459</v>
      </c>
      <c r="B1403" s="1" t="s">
        <v>458</v>
      </c>
      <c r="C1403" s="1" t="str">
        <f>VLOOKUP(B1403,GSC2Unicode!A:B,2)</f>
        <v>1311A</v>
      </c>
    </row>
    <row r="1404" spans="1:3" x14ac:dyDescent="0.2">
      <c r="A1404" s="1" t="s">
        <v>583</v>
      </c>
      <c r="B1404" s="1" t="s">
        <v>582</v>
      </c>
      <c r="C1404" s="1" t="str">
        <f>VLOOKUP(B1404,GSC2Unicode!A:B,2)</f>
        <v>1316F</v>
      </c>
    </row>
    <row r="1405" spans="1:3" x14ac:dyDescent="0.2">
      <c r="A1405" s="1" t="s">
        <v>271</v>
      </c>
      <c r="B1405" s="1" t="s">
        <v>270</v>
      </c>
      <c r="C1405" s="1" t="str">
        <f>VLOOKUP(B1405,GSC2Unicode!A:B,2)</f>
        <v>13078</v>
      </c>
    </row>
    <row r="1406" spans="1:3" x14ac:dyDescent="0.2">
      <c r="A1406" s="1" t="s">
        <v>1942</v>
      </c>
      <c r="B1406" s="1" t="s">
        <v>1268</v>
      </c>
      <c r="C1406" s="1" t="str">
        <f>VLOOKUP(B1406,GSC2Unicode!A:B,2)</f>
        <v>13355</v>
      </c>
    </row>
    <row r="1407" spans="1:3" x14ac:dyDescent="0.2">
      <c r="A1407" s="1" t="s">
        <v>1403</v>
      </c>
      <c r="B1407" s="1" t="s">
        <v>1402</v>
      </c>
      <c r="C1407" s="1" t="str">
        <f>VLOOKUP(B1407,GSC2Unicode!A:B,2)</f>
        <v>133CE</v>
      </c>
    </row>
    <row r="1408" spans="1:3" x14ac:dyDescent="0.2">
      <c r="A1408" s="1" t="s">
        <v>26</v>
      </c>
      <c r="B1408" s="1" t="s">
        <v>25</v>
      </c>
      <c r="C1408" s="1" t="str">
        <f>VLOOKUP(B1408,GSC2Unicode!A:B,2)</f>
        <v>13000</v>
      </c>
    </row>
    <row r="1409" spans="1:3" x14ac:dyDescent="0.2">
      <c r="A1409" s="1" t="s">
        <v>172</v>
      </c>
      <c r="B1409" s="1" t="s">
        <v>171</v>
      </c>
      <c r="C1409" s="1" t="str">
        <f>VLOOKUP(B1409,GSC2Unicode!A:B,2)</f>
        <v>13075</v>
      </c>
    </row>
    <row r="1410" spans="1:3" x14ac:dyDescent="0.2">
      <c r="A1410" s="1" t="s">
        <v>172</v>
      </c>
      <c r="B1410" s="1" t="s">
        <v>173</v>
      </c>
      <c r="C1410" s="1" t="str">
        <f>VLOOKUP(B1410,GSC2Unicode!A:B,2)</f>
        <v>13075</v>
      </c>
    </row>
    <row r="1411" spans="1:3" x14ac:dyDescent="0.2">
      <c r="A1411" s="1" t="s">
        <v>172</v>
      </c>
      <c r="B1411" s="1" t="s">
        <v>375</v>
      </c>
      <c r="C1411" s="1" t="str">
        <f>VLOOKUP(B1411,GSC2Unicode!A:B,2)</f>
        <v>130D2</v>
      </c>
    </row>
    <row r="1412" spans="1:3" x14ac:dyDescent="0.2">
      <c r="A1412" s="1" t="s">
        <v>172</v>
      </c>
      <c r="B1412" s="1" t="s">
        <v>376</v>
      </c>
      <c r="C1412" s="1" t="str">
        <f>VLOOKUP(B1412,GSC2Unicode!A:B,2)</f>
        <v>130D2</v>
      </c>
    </row>
    <row r="1413" spans="1:3" x14ac:dyDescent="0.2">
      <c r="A1413" s="1" t="s">
        <v>1683</v>
      </c>
      <c r="B1413" s="1" t="s">
        <v>388</v>
      </c>
      <c r="C1413" s="1" t="str">
        <f>VLOOKUP(B1413,GSC2Unicode!A:B,2)</f>
        <v>130E9</v>
      </c>
    </row>
    <row r="1414" spans="1:3" x14ac:dyDescent="0.2">
      <c r="A1414" s="1" t="s">
        <v>1943</v>
      </c>
      <c r="B1414" s="1" t="s">
        <v>1268</v>
      </c>
      <c r="C1414" s="1" t="str">
        <f>VLOOKUP(B1414,GSC2Unicode!A:B,2)</f>
        <v>13355</v>
      </c>
    </row>
    <row r="1415" spans="1:3" x14ac:dyDescent="0.2">
      <c r="A1415" s="1" t="s">
        <v>1419</v>
      </c>
      <c r="B1415" s="1" t="s">
        <v>238</v>
      </c>
      <c r="C1415" s="1" t="str">
        <f>VLOOKUP(B1415,GSC2Unicode!A:B,2)</f>
        <v>13076</v>
      </c>
    </row>
    <row r="1416" spans="1:3" x14ac:dyDescent="0.2">
      <c r="A1416" s="1" t="s">
        <v>1419</v>
      </c>
      <c r="B1416" s="1" t="s">
        <v>241</v>
      </c>
      <c r="C1416" s="1" t="str">
        <f>VLOOKUP(B1416,GSC2Unicode!A:B,2)</f>
        <v>13077</v>
      </c>
    </row>
    <row r="1417" spans="1:3" x14ac:dyDescent="0.2">
      <c r="A1417" s="1" t="s">
        <v>1419</v>
      </c>
      <c r="B1417" s="1" t="s">
        <v>1606</v>
      </c>
      <c r="C1417" s="1" t="str">
        <f>VLOOKUP(B1417,GSC2Unicode!A:B,2)</f>
        <v>1313E</v>
      </c>
    </row>
    <row r="1418" spans="1:3" x14ac:dyDescent="0.2">
      <c r="A1418" s="1" t="s">
        <v>1419</v>
      </c>
      <c r="B1418" s="1" t="s">
        <v>984</v>
      </c>
      <c r="C1418" s="1" t="str">
        <f>VLOOKUP(B1418,GSC2Unicode!A:B,2)</f>
        <v>1329D</v>
      </c>
    </row>
    <row r="1419" spans="1:3" x14ac:dyDescent="0.2">
      <c r="A1419" s="1" t="s">
        <v>1419</v>
      </c>
      <c r="B1419" s="1" t="s">
        <v>1418</v>
      </c>
      <c r="C1419" s="1" t="str">
        <f>VLOOKUP(B1419,GSC2Unicode!A:B,2)</f>
        <v>133C3</v>
      </c>
    </row>
    <row r="1420" spans="1:3" x14ac:dyDescent="0.2">
      <c r="A1420" s="1" t="s">
        <v>1419</v>
      </c>
      <c r="B1420" s="1" t="s">
        <v>1421</v>
      </c>
      <c r="C1420" s="1" t="str">
        <f>VLOOKUP(B1420,GSC2Unicode!A:B,2)</f>
        <v>133C5</v>
      </c>
    </row>
    <row r="1421" spans="1:3" x14ac:dyDescent="0.2">
      <c r="A1421" s="1" t="s">
        <v>62</v>
      </c>
      <c r="B1421" s="1" t="s">
        <v>60</v>
      </c>
      <c r="C1421" s="1" t="str">
        <f>VLOOKUP(B1421,GSC2Unicode!A:B,2)</f>
        <v>1301A</v>
      </c>
    </row>
    <row r="1422" spans="1:3" x14ac:dyDescent="0.2">
      <c r="A1422" s="1" t="s">
        <v>1787</v>
      </c>
      <c r="B1422" s="1" t="s">
        <v>622</v>
      </c>
      <c r="C1422" s="1" t="str">
        <f>VLOOKUP(B1422,GSC2Unicode!A:B,2)</f>
        <v>1318A</v>
      </c>
    </row>
    <row r="1423" spans="1:3" x14ac:dyDescent="0.2">
      <c r="A1423" s="1" t="s">
        <v>1787</v>
      </c>
      <c r="B1423" s="1" t="s">
        <v>984</v>
      </c>
      <c r="C1423" s="1" t="str">
        <f>VLOOKUP(B1423,GSC2Unicode!A:B,2)</f>
        <v>1329D</v>
      </c>
    </row>
    <row r="1424" spans="1:3" x14ac:dyDescent="0.2">
      <c r="A1424" s="1" t="s">
        <v>661</v>
      </c>
      <c r="B1424" s="1" t="s">
        <v>660</v>
      </c>
      <c r="C1424" s="1" t="str">
        <f>VLOOKUP(B1424,GSC2Unicode!A:B,2)</f>
        <v>131A3</v>
      </c>
    </row>
    <row r="1425" spans="1:3" x14ac:dyDescent="0.2">
      <c r="A1425" s="1" t="s">
        <v>1072</v>
      </c>
      <c r="B1425" s="1" t="s">
        <v>1071</v>
      </c>
      <c r="C1425" s="1" t="str">
        <f>VLOOKUP(B1425,GSC2Unicode!A:B,2)</f>
        <v>13306</v>
      </c>
    </row>
    <row r="1426" spans="1:3" x14ac:dyDescent="0.2">
      <c r="A1426" s="1" t="s">
        <v>454</v>
      </c>
      <c r="B1426" s="1" t="s">
        <v>453</v>
      </c>
      <c r="C1426" s="1" t="str">
        <f>VLOOKUP(B1426,GSC2Unicode!A:B,2)</f>
        <v>13117</v>
      </c>
    </row>
    <row r="1427" spans="1:3" x14ac:dyDescent="0.2">
      <c r="A1427" s="1" t="s">
        <v>454</v>
      </c>
      <c r="B1427" s="1" t="s">
        <v>455</v>
      </c>
      <c r="C1427" s="1" t="str">
        <f>VLOOKUP(B1427,GSC2Unicode!A:B,2)</f>
        <v>13118</v>
      </c>
    </row>
    <row r="1428" spans="1:3" x14ac:dyDescent="0.2">
      <c r="A1428" s="1" t="s">
        <v>454</v>
      </c>
      <c r="B1428" s="1" t="s">
        <v>1184</v>
      </c>
      <c r="C1428" s="1" t="str">
        <f>VLOOKUP(B1428,GSC2Unicode!A:B,2)</f>
        <v>13307</v>
      </c>
    </row>
    <row r="1429" spans="1:3" x14ac:dyDescent="0.2">
      <c r="A1429" s="1" t="s">
        <v>1995</v>
      </c>
      <c r="B1429" s="1" t="s">
        <v>1515</v>
      </c>
      <c r="C1429" s="1" t="str">
        <f>VLOOKUP(B1429,GSC2Unicode!A:B,2)</f>
        <v>1304F</v>
      </c>
    </row>
    <row r="1430" spans="1:3" x14ac:dyDescent="0.2">
      <c r="A1430" s="1" t="s">
        <v>36</v>
      </c>
      <c r="B1430" s="1" t="s">
        <v>35</v>
      </c>
      <c r="C1430" s="1" t="str">
        <f>VLOOKUP(B1430,GSC2Unicode!A:B,2)</f>
        <v>13012</v>
      </c>
    </row>
    <row r="1431" spans="1:3" x14ac:dyDescent="0.2">
      <c r="A1431" s="1" t="s">
        <v>1205</v>
      </c>
      <c r="B1431" s="1" t="s">
        <v>1204</v>
      </c>
      <c r="C1431" s="1" t="str">
        <f>VLOOKUP(B1431,GSC2Unicode!A:B,2)</f>
        <v>13328</v>
      </c>
    </row>
    <row r="1432" spans="1:3" x14ac:dyDescent="0.2">
      <c r="A1432" s="1" t="s">
        <v>45</v>
      </c>
      <c r="B1432" s="1" t="s">
        <v>41</v>
      </c>
      <c r="C1432" s="1" t="str">
        <f>VLOOKUP(B1432,GSC2Unicode!A:B,2)</f>
        <v>13014</v>
      </c>
    </row>
    <row r="1433" spans="1:3" x14ac:dyDescent="0.2">
      <c r="A1433" s="1" t="s">
        <v>1967</v>
      </c>
      <c r="B1433" s="1" t="s">
        <v>1398</v>
      </c>
      <c r="C1433" s="1" t="str">
        <f>VLOOKUP(B1433,GSC2Unicode!A:B,2)</f>
        <v>133CE</v>
      </c>
    </row>
    <row r="1434" spans="1:3" x14ac:dyDescent="0.2">
      <c r="A1434" s="1" t="s">
        <v>1142</v>
      </c>
      <c r="B1434" s="1" t="s">
        <v>292</v>
      </c>
      <c r="C1434" s="1" t="str">
        <f>VLOOKUP(B1434,GSC2Unicode!A:B,2)</f>
        <v>13079</v>
      </c>
    </row>
    <row r="1435" spans="1:3" x14ac:dyDescent="0.2">
      <c r="A1435" s="1" t="s">
        <v>1142</v>
      </c>
      <c r="B1435" s="1" t="s">
        <v>1139</v>
      </c>
      <c r="C1435" s="1" t="str">
        <f>VLOOKUP(B1435,GSC2Unicode!A:B,2)</f>
        <v>13302</v>
      </c>
    </row>
    <row r="1436" spans="1:3" x14ac:dyDescent="0.2">
      <c r="A1436" s="1" t="s">
        <v>1834</v>
      </c>
      <c r="B1436" s="1" t="s">
        <v>774</v>
      </c>
      <c r="C1436" s="1" t="str">
        <f>VLOOKUP(B1436,GSC2Unicode!A:B,2)</f>
        <v>1321F</v>
      </c>
    </row>
    <row r="1437" spans="1:3" x14ac:dyDescent="0.2">
      <c r="A1437" s="1" t="s">
        <v>1773</v>
      </c>
      <c r="B1437" s="1" t="s">
        <v>1628</v>
      </c>
      <c r="C1437" s="1" t="str">
        <f>VLOOKUP(B1437,GSC2Unicode!A:B,2)</f>
        <v>1314F</v>
      </c>
    </row>
    <row r="1438" spans="1:3" x14ac:dyDescent="0.2">
      <c r="A1438" s="1" t="s">
        <v>1773</v>
      </c>
      <c r="B1438" s="1" t="s">
        <v>1629</v>
      </c>
      <c r="C1438" s="1" t="str">
        <f>VLOOKUP(B1438,GSC2Unicode!A:B,2)</f>
        <v>1314F</v>
      </c>
    </row>
    <row r="1439" spans="1:3" x14ac:dyDescent="0.2">
      <c r="A1439" s="1" t="s">
        <v>1773</v>
      </c>
      <c r="B1439" s="1" t="s">
        <v>1630</v>
      </c>
      <c r="C1439" s="1" t="str">
        <f>VLOOKUP(B1439,GSC2Unicode!A:B,2)</f>
        <v>1314F</v>
      </c>
    </row>
    <row r="1440" spans="1:3" x14ac:dyDescent="0.2">
      <c r="A1440" s="1" t="s">
        <v>1773</v>
      </c>
      <c r="B1440" s="1" t="s">
        <v>1032</v>
      </c>
      <c r="C1440" s="1" t="str">
        <f>VLOOKUP(B1440,GSC2Unicode!A:B,2)</f>
        <v>132AF</v>
      </c>
    </row>
    <row r="1441" spans="1:3" x14ac:dyDescent="0.2">
      <c r="A1441" s="1" t="s">
        <v>996</v>
      </c>
      <c r="B1441" s="1" t="s">
        <v>995</v>
      </c>
      <c r="C1441" s="1" t="str">
        <f>VLOOKUP(B1441,GSC2Unicode!A:B,2)</f>
        <v>132A7</v>
      </c>
    </row>
    <row r="1442" spans="1:3" x14ac:dyDescent="0.2">
      <c r="A1442" s="1" t="s">
        <v>1883</v>
      </c>
      <c r="B1442" s="1" t="s">
        <v>997</v>
      </c>
      <c r="C1442" s="1" t="str">
        <f>VLOOKUP(B1442,GSC2Unicode!A:B,2)</f>
        <v>132A7</v>
      </c>
    </row>
    <row r="1443" spans="1:3" x14ac:dyDescent="0.2">
      <c r="A1443" s="1" t="s">
        <v>1276</v>
      </c>
      <c r="B1443" s="1" t="s">
        <v>1275</v>
      </c>
      <c r="C1443" s="1" t="str">
        <f>VLOOKUP(B1443,GSC2Unicode!A:B,2)</f>
        <v>13359</v>
      </c>
    </row>
    <row r="1444" spans="1:3" x14ac:dyDescent="0.2">
      <c r="A1444" s="1" t="s">
        <v>1276</v>
      </c>
      <c r="B1444" s="1" t="s">
        <v>1277</v>
      </c>
      <c r="C1444" s="1" t="str">
        <f>VLOOKUP(B1444,GSC2Unicode!A:B,2)</f>
        <v>1335A</v>
      </c>
    </row>
    <row r="1445" spans="1:3" x14ac:dyDescent="0.2">
      <c r="A1445" s="1" t="s">
        <v>1714</v>
      </c>
      <c r="B1445" s="1" t="s">
        <v>469</v>
      </c>
      <c r="C1445" s="1" t="str">
        <f>VLOOKUP(B1445,GSC2Unicode!A:B,2)</f>
        <v>13121</v>
      </c>
    </row>
    <row r="1446" spans="1:3" x14ac:dyDescent="0.2">
      <c r="A1446" s="1" t="s">
        <v>680</v>
      </c>
      <c r="B1446" s="1" t="s">
        <v>679</v>
      </c>
      <c r="C1446" s="1" t="str">
        <f>VLOOKUP(B1446,GSC2Unicode!A:B,2)</f>
        <v>131DB</v>
      </c>
    </row>
    <row r="1447" spans="1:3" x14ac:dyDescent="0.2">
      <c r="A1447" s="1" t="s">
        <v>680</v>
      </c>
      <c r="B1447" s="1" t="s">
        <v>1011</v>
      </c>
      <c r="C1447" s="1" t="str">
        <f>VLOOKUP(B1447,GSC2Unicode!A:B,2)</f>
        <v>132AE</v>
      </c>
    </row>
    <row r="1448" spans="1:3" x14ac:dyDescent="0.2">
      <c r="A1448" s="1" t="s">
        <v>1098</v>
      </c>
      <c r="B1448" s="1" t="s">
        <v>1095</v>
      </c>
      <c r="C1448" s="1" t="str">
        <f>VLOOKUP(B1448,GSC2Unicode!A:B,2)</f>
        <v>132E8</v>
      </c>
    </row>
    <row r="1449" spans="1:3" x14ac:dyDescent="0.2">
      <c r="A1449" s="1" t="s">
        <v>1098</v>
      </c>
      <c r="B1449" s="1" t="s">
        <v>1097</v>
      </c>
      <c r="C1449" s="1" t="str">
        <f>VLOOKUP(B1449,GSC2Unicode!A:B,2)</f>
        <v>132E9</v>
      </c>
    </row>
    <row r="1450" spans="1:3" x14ac:dyDescent="0.2">
      <c r="A1450" s="1" t="s">
        <v>1902</v>
      </c>
      <c r="B1450" s="1" t="s">
        <v>1095</v>
      </c>
      <c r="C1450" s="1" t="str">
        <f>VLOOKUP(B1450,GSC2Unicode!A:B,2)</f>
        <v>132E8</v>
      </c>
    </row>
    <row r="1451" spans="1:3" x14ac:dyDescent="0.2">
      <c r="A1451" s="1" t="s">
        <v>1902</v>
      </c>
      <c r="B1451" s="1" t="s">
        <v>1097</v>
      </c>
      <c r="C1451" s="1" t="str">
        <f>VLOOKUP(B1451,GSC2Unicode!A:B,2)</f>
        <v>132E9</v>
      </c>
    </row>
    <row r="1452" spans="1:3" x14ac:dyDescent="0.2">
      <c r="A1452" s="1" t="s">
        <v>1130</v>
      </c>
      <c r="B1452" s="1" t="s">
        <v>290</v>
      </c>
      <c r="C1452" s="1" t="str">
        <f>VLOOKUP(B1452,GSC2Unicode!A:B,2)</f>
        <v>13079</v>
      </c>
    </row>
    <row r="1453" spans="1:3" x14ac:dyDescent="0.2">
      <c r="A1453" s="1" t="s">
        <v>1130</v>
      </c>
      <c r="B1453" s="1" t="s">
        <v>1129</v>
      </c>
      <c r="C1453" s="1" t="str">
        <f>VLOOKUP(B1453,GSC2Unicode!A:B,2)</f>
        <v>132FD</v>
      </c>
    </row>
    <row r="1454" spans="1:3" x14ac:dyDescent="0.2">
      <c r="A1454" s="1" t="s">
        <v>1997</v>
      </c>
      <c r="B1454" s="1" t="s">
        <v>1526</v>
      </c>
      <c r="C1454" s="1" t="str">
        <f>VLOOKUP(B1454,GSC2Unicode!A:B,2)</f>
        <v>1304F</v>
      </c>
    </row>
    <row r="1455" spans="1:3" x14ac:dyDescent="0.2">
      <c r="A1455" s="1" t="s">
        <v>291</v>
      </c>
      <c r="B1455" s="1" t="s">
        <v>290</v>
      </c>
      <c r="C1455" s="1" t="str">
        <f>VLOOKUP(B1455,GSC2Unicode!A:B,2)</f>
        <v>13079</v>
      </c>
    </row>
    <row r="1456" spans="1:3" x14ac:dyDescent="0.2">
      <c r="A1456" s="1" t="s">
        <v>92</v>
      </c>
      <c r="B1456" s="1" t="s">
        <v>91</v>
      </c>
      <c r="C1456" s="1" t="str">
        <f>VLOOKUP(B1456,GSC2Unicode!A:B,2)</f>
        <v>13027</v>
      </c>
    </row>
    <row r="1457" spans="1:3" x14ac:dyDescent="0.2">
      <c r="A1457" s="1" t="s">
        <v>1699</v>
      </c>
      <c r="B1457" s="1" t="s">
        <v>426</v>
      </c>
      <c r="C1457" s="1" t="str">
        <f>VLOOKUP(B1457,GSC2Unicode!A:B,2)</f>
        <v>130FE</v>
      </c>
    </row>
    <row r="1458" spans="1:3" x14ac:dyDescent="0.2">
      <c r="A1458" s="1" t="s">
        <v>1699</v>
      </c>
      <c r="B1458" s="1" t="s">
        <v>427</v>
      </c>
      <c r="C1458" s="1" t="str">
        <f>VLOOKUP(B1458,GSC2Unicode!A:B,2)</f>
        <v>130FE</v>
      </c>
    </row>
    <row r="1459" spans="1:3" x14ac:dyDescent="0.2">
      <c r="A1459" s="1" t="s">
        <v>1477</v>
      </c>
      <c r="B1459" s="1" t="s">
        <v>1476</v>
      </c>
      <c r="C1459" s="1" t="str">
        <f>VLOOKUP(B1459,GSC2Unicode!A:B,2)</f>
        <v>1342E</v>
      </c>
    </row>
    <row r="1460" spans="1:3" x14ac:dyDescent="0.2">
      <c r="A1460" s="1" t="s">
        <v>950</v>
      </c>
      <c r="B1460" s="1" t="s">
        <v>0</v>
      </c>
      <c r="C1460" s="1" t="str">
        <f>VLOOKUP(B1460,GSC2Unicode!A:B,2)</f>
        <v>13000</v>
      </c>
    </row>
    <row r="1461" spans="1:3" x14ac:dyDescent="0.2">
      <c r="A1461" s="1" t="s">
        <v>950</v>
      </c>
      <c r="B1461" s="1" t="s">
        <v>949</v>
      </c>
      <c r="C1461" s="1" t="str">
        <f>VLOOKUP(B1461,GSC2Unicode!A:B,2)</f>
        <v>13283</v>
      </c>
    </row>
    <row r="1462" spans="1:3" x14ac:dyDescent="0.2">
      <c r="A1462" s="1" t="s">
        <v>579</v>
      </c>
      <c r="B1462" s="1" t="s">
        <v>578</v>
      </c>
      <c r="C1462" s="1" t="str">
        <f>VLOOKUP(B1462,GSC2Unicode!A:B,2)</f>
        <v>1316D</v>
      </c>
    </row>
    <row r="1463" spans="1:3" x14ac:dyDescent="0.2">
      <c r="A1463" s="1" t="s">
        <v>579</v>
      </c>
      <c r="B1463" s="1" t="s">
        <v>1537</v>
      </c>
      <c r="C1463" s="1" t="str">
        <f>VLOOKUP(B1463,GSC2Unicode!A:B,2)</f>
        <v>1304F</v>
      </c>
    </row>
    <row r="1464" spans="1:3" x14ac:dyDescent="0.2">
      <c r="A1464" s="1" t="s">
        <v>579</v>
      </c>
      <c r="B1464" s="1" t="s">
        <v>1539</v>
      </c>
      <c r="C1464" s="1" t="str">
        <f>VLOOKUP(B1464,GSC2Unicode!A:B,2)</f>
        <v>1304F</v>
      </c>
    </row>
    <row r="1465" spans="1:3" x14ac:dyDescent="0.2">
      <c r="A1465" s="1" t="s">
        <v>384</v>
      </c>
      <c r="B1465" s="1" t="s">
        <v>383</v>
      </c>
      <c r="C1465" s="1" t="str">
        <f>VLOOKUP(B1465,GSC2Unicode!A:B,2)</f>
        <v>130E5</v>
      </c>
    </row>
    <row r="1466" spans="1:3" x14ac:dyDescent="0.2">
      <c r="A1466" s="1" t="s">
        <v>952</v>
      </c>
      <c r="B1466" s="1" t="s">
        <v>951</v>
      </c>
      <c r="C1466" s="1" t="str">
        <f>VLOOKUP(B1466,GSC2Unicode!A:B,2)</f>
        <v>13284</v>
      </c>
    </row>
    <row r="1467" spans="1:3" x14ac:dyDescent="0.2">
      <c r="A1467" s="1" t="s">
        <v>928</v>
      </c>
      <c r="B1467" s="1" t="s">
        <v>926</v>
      </c>
      <c r="C1467" s="1" t="str">
        <f>VLOOKUP(B1467,GSC2Unicode!A:B,2)</f>
        <v>13252</v>
      </c>
    </row>
    <row r="1468" spans="1:3" x14ac:dyDescent="0.2">
      <c r="A1468" s="1" t="s">
        <v>928</v>
      </c>
      <c r="B1468" s="1" t="s">
        <v>927</v>
      </c>
      <c r="C1468" s="1" t="str">
        <f>VLOOKUP(B1468,GSC2Unicode!A:B,2)</f>
        <v>13252</v>
      </c>
    </row>
    <row r="1469" spans="1:3" x14ac:dyDescent="0.2">
      <c r="A1469" s="1" t="s">
        <v>1171</v>
      </c>
      <c r="B1469" s="1" t="s">
        <v>1169</v>
      </c>
      <c r="C1469" s="1" t="str">
        <f>VLOOKUP(B1469,GSC2Unicode!A:B,2)</f>
        <v>13307</v>
      </c>
    </row>
    <row r="1470" spans="1:3" x14ac:dyDescent="0.2">
      <c r="A1470" s="1" t="s">
        <v>478</v>
      </c>
      <c r="B1470" s="1" t="s">
        <v>477</v>
      </c>
      <c r="C1470" s="1" t="str">
        <f>VLOOKUP(B1470,GSC2Unicode!A:B,2)</f>
        <v>13125</v>
      </c>
    </row>
    <row r="1471" spans="1:3" x14ac:dyDescent="0.2">
      <c r="A1471" s="1" t="s">
        <v>1271</v>
      </c>
      <c r="B1471" s="1" t="s">
        <v>1270</v>
      </c>
      <c r="C1471" s="1" t="str">
        <f>VLOOKUP(B1471,GSC2Unicode!A:B,2)</f>
        <v>13356</v>
      </c>
    </row>
    <row r="1472" spans="1:3" x14ac:dyDescent="0.2">
      <c r="A1472" s="1" t="s">
        <v>1980</v>
      </c>
      <c r="B1472" s="1" t="s">
        <v>1439</v>
      </c>
      <c r="C1472" s="1" t="str">
        <f>VLOOKUP(B1472,GSC2Unicode!A:B,2)</f>
        <v>133D2</v>
      </c>
    </row>
    <row r="1473" spans="1:3" x14ac:dyDescent="0.2">
      <c r="A1473" s="1" t="s">
        <v>977</v>
      </c>
      <c r="B1473" s="1" t="s">
        <v>976</v>
      </c>
      <c r="C1473" s="1" t="str">
        <f>VLOOKUP(B1473,GSC2Unicode!A:B,2)</f>
        <v>13297</v>
      </c>
    </row>
    <row r="1474" spans="1:3" x14ac:dyDescent="0.2">
      <c r="A1474" s="1" t="s">
        <v>1456</v>
      </c>
      <c r="B1474" s="1" t="s">
        <v>1454</v>
      </c>
      <c r="C1474" s="1" t="str">
        <f>VLOOKUP(B1474,GSC2Unicode!A:B,2)</f>
        <v>133DE</v>
      </c>
    </row>
    <row r="1475" spans="1:3" x14ac:dyDescent="0.2">
      <c r="A1475" s="1" t="s">
        <v>1456</v>
      </c>
      <c r="B1475" s="1" t="s">
        <v>1457</v>
      </c>
      <c r="C1475" s="1" t="str">
        <f>VLOOKUP(B1475,GSC2Unicode!A:B,2)</f>
        <v>133DF</v>
      </c>
    </row>
    <row r="1476" spans="1:3" x14ac:dyDescent="0.2">
      <c r="A1476" s="1" t="s">
        <v>691</v>
      </c>
      <c r="B1476" s="1" t="s">
        <v>690</v>
      </c>
      <c r="C1476" s="1" t="str">
        <f>VLOOKUP(B1476,GSC2Unicode!A:B,2)</f>
        <v>131EE</v>
      </c>
    </row>
    <row r="1477" spans="1:3" x14ac:dyDescent="0.2">
      <c r="A1477" s="1" t="s">
        <v>1464</v>
      </c>
      <c r="B1477" s="1" t="s">
        <v>1463</v>
      </c>
      <c r="C1477" s="1" t="str">
        <f>VLOOKUP(B1477,GSC2Unicode!A:B,2)</f>
        <v>133E3</v>
      </c>
    </row>
    <row r="1478" spans="1:3" x14ac:dyDescent="0.2">
      <c r="A1478" s="1" t="s">
        <v>772</v>
      </c>
      <c r="B1478" s="1" t="s">
        <v>769</v>
      </c>
      <c r="C1478" s="1" t="str">
        <f>VLOOKUP(B1478,GSC2Unicode!A:B,2)</f>
        <v>1321F</v>
      </c>
    </row>
    <row r="1479" spans="1:3" x14ac:dyDescent="0.2">
      <c r="A1479" s="1" t="s">
        <v>1172</v>
      </c>
      <c r="B1479" s="1" t="s">
        <v>1169</v>
      </c>
      <c r="C1479" s="1" t="str">
        <f>VLOOKUP(B1479,GSC2Unicode!A:B,2)</f>
        <v>13307</v>
      </c>
    </row>
    <row r="1480" spans="1:3" x14ac:dyDescent="0.2">
      <c r="A1480" s="1" t="s">
        <v>943</v>
      </c>
      <c r="B1480" s="1" t="s">
        <v>942</v>
      </c>
      <c r="C1480" s="1" t="str">
        <f>VLOOKUP(B1480,GSC2Unicode!A:B,2)</f>
        <v>13253</v>
      </c>
    </row>
    <row r="1481" spans="1:3" x14ac:dyDescent="0.2">
      <c r="A1481" s="1" t="s">
        <v>369</v>
      </c>
      <c r="B1481" s="1" t="s">
        <v>368</v>
      </c>
      <c r="C1481" s="1" t="str">
        <f>VLOOKUP(B1481,GSC2Unicode!A:B,2)</f>
        <v>130FD</v>
      </c>
    </row>
  </sheetData>
  <sortState xmlns:xlrd2="http://schemas.microsoft.com/office/spreadsheetml/2017/richdata2" ref="A1:B148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2ED7-C978-6243-9A3E-82C5E0EF8510}">
  <dimension ref="A1:C485"/>
  <sheetViews>
    <sheetView workbookViewId="0">
      <selection activeCell="D24" sqref="D24"/>
    </sheetView>
  </sheetViews>
  <sheetFormatPr baseColWidth="10" defaultRowHeight="16" x14ac:dyDescent="0.2"/>
  <sheetData>
    <row r="1" spans="1:3" x14ac:dyDescent="0.2">
      <c r="A1" s="1" t="s">
        <v>3076</v>
      </c>
      <c r="B1" t="s">
        <v>1465</v>
      </c>
      <c r="C1" s="1" t="s">
        <v>3037</v>
      </c>
    </row>
    <row r="2" spans="1:3" x14ac:dyDescent="0.2">
      <c r="A2" s="1" t="s">
        <v>3075</v>
      </c>
      <c r="B2" t="s">
        <v>1337</v>
      </c>
      <c r="C2" s="1" t="s">
        <v>3019</v>
      </c>
    </row>
    <row r="3" spans="1:3" x14ac:dyDescent="0.2">
      <c r="A3" s="1" t="s">
        <v>3074</v>
      </c>
      <c r="B3" t="s">
        <v>1287</v>
      </c>
      <c r="C3" s="1" t="s">
        <v>2995</v>
      </c>
    </row>
    <row r="4" spans="1:3" x14ac:dyDescent="0.2">
      <c r="A4" s="1" t="s">
        <v>3078</v>
      </c>
      <c r="B4" t="s">
        <v>1478</v>
      </c>
      <c r="C4" s="1" t="s">
        <v>2568</v>
      </c>
    </row>
    <row r="5" spans="1:3" x14ac:dyDescent="0.2">
      <c r="A5" s="1" t="s">
        <v>3077</v>
      </c>
      <c r="B5" t="s">
        <v>1467</v>
      </c>
      <c r="C5" s="1" t="s">
        <v>3038</v>
      </c>
    </row>
    <row r="6" spans="1:3" x14ac:dyDescent="0.2">
      <c r="A6" s="1" t="s">
        <v>278</v>
      </c>
      <c r="B6" t="s">
        <v>277</v>
      </c>
      <c r="C6" s="1" t="s">
        <v>2059</v>
      </c>
    </row>
    <row r="7" spans="1:3" x14ac:dyDescent="0.2">
      <c r="A7" s="1" t="s">
        <v>513</v>
      </c>
      <c r="B7" t="s">
        <v>512</v>
      </c>
      <c r="C7" s="1" t="s">
        <v>2171</v>
      </c>
    </row>
    <row r="8" spans="1:3" x14ac:dyDescent="0.2">
      <c r="A8" s="1" t="s">
        <v>940</v>
      </c>
      <c r="B8" t="s">
        <v>939</v>
      </c>
      <c r="C8" s="1" t="s">
        <v>2337</v>
      </c>
    </row>
    <row r="9" spans="1:3" x14ac:dyDescent="0.2">
      <c r="A9" s="1" t="s">
        <v>515</v>
      </c>
      <c r="B9" t="s">
        <v>512</v>
      </c>
      <c r="C9" s="1" t="s">
        <v>2171</v>
      </c>
    </row>
    <row r="10" spans="1:3" x14ac:dyDescent="0.2">
      <c r="A10" s="1" t="s">
        <v>120</v>
      </c>
      <c r="B10" t="s">
        <v>119</v>
      </c>
      <c r="C10" s="1" t="s">
        <v>2020</v>
      </c>
    </row>
    <row r="11" spans="1:3" x14ac:dyDescent="0.2">
      <c r="A11" s="1" t="s">
        <v>341</v>
      </c>
      <c r="B11" t="s">
        <v>340</v>
      </c>
      <c r="C11" s="1" t="s">
        <v>2095</v>
      </c>
    </row>
    <row r="12" spans="1:3" x14ac:dyDescent="0.2">
      <c r="A12" s="1" t="s">
        <v>1255</v>
      </c>
      <c r="B12" t="s">
        <v>1254</v>
      </c>
      <c r="C12" s="1" t="s">
        <v>2465</v>
      </c>
    </row>
    <row r="13" spans="1:3" x14ac:dyDescent="0.2">
      <c r="A13" s="1" t="s">
        <v>1140</v>
      </c>
      <c r="B13" t="s">
        <v>1139</v>
      </c>
      <c r="C13" s="1" t="s">
        <v>2935</v>
      </c>
    </row>
    <row r="14" spans="1:3" x14ac:dyDescent="0.2">
      <c r="A14" s="1" t="s">
        <v>781</v>
      </c>
      <c r="B14" t="s">
        <v>780</v>
      </c>
      <c r="C14" s="1" t="s">
        <v>2287</v>
      </c>
    </row>
    <row r="15" spans="1:3" x14ac:dyDescent="0.2">
      <c r="A15" s="1" t="s">
        <v>397</v>
      </c>
      <c r="B15" t="s">
        <v>396</v>
      </c>
      <c r="C15" s="1" t="s">
        <v>2130</v>
      </c>
    </row>
    <row r="16" spans="1:3" x14ac:dyDescent="0.2">
      <c r="A16" s="1" t="s">
        <v>651</v>
      </c>
      <c r="B16" t="s">
        <v>650</v>
      </c>
      <c r="C16" s="1" t="s">
        <v>2205</v>
      </c>
    </row>
    <row r="17" spans="1:3" x14ac:dyDescent="0.2">
      <c r="A17" s="1" t="s">
        <v>1360</v>
      </c>
      <c r="B17" t="s">
        <v>1359</v>
      </c>
      <c r="C17" s="1" t="s">
        <v>3032</v>
      </c>
    </row>
    <row r="18" spans="1:3" x14ac:dyDescent="0.2">
      <c r="A18" s="1" t="s">
        <v>95</v>
      </c>
      <c r="B18" t="s">
        <v>94</v>
      </c>
      <c r="C18" s="1" t="s">
        <v>2632</v>
      </c>
    </row>
    <row r="19" spans="1:3" x14ac:dyDescent="0.2">
      <c r="A19" s="1" t="s">
        <v>912</v>
      </c>
      <c r="B19" t="s">
        <v>911</v>
      </c>
      <c r="C19" s="1" t="s">
        <v>2888</v>
      </c>
    </row>
    <row r="20" spans="1:3" x14ac:dyDescent="0.2">
      <c r="A20" s="1" t="s">
        <v>993</v>
      </c>
      <c r="B20" t="s">
        <v>992</v>
      </c>
      <c r="C20" s="1" t="s">
        <v>2356</v>
      </c>
    </row>
    <row r="21" spans="1:3" x14ac:dyDescent="0.2">
      <c r="A21" s="1" t="s">
        <v>273</v>
      </c>
      <c r="B21" t="s">
        <v>272</v>
      </c>
      <c r="C21" s="1" t="s">
        <v>2056</v>
      </c>
    </row>
    <row r="22" spans="1:3" x14ac:dyDescent="0.2">
      <c r="A22" s="1" t="s">
        <v>1175</v>
      </c>
      <c r="B22" t="s">
        <v>1174</v>
      </c>
      <c r="C22" s="1" t="s">
        <v>2950</v>
      </c>
    </row>
    <row r="23" spans="1:3" x14ac:dyDescent="0.2">
      <c r="A23" s="1" t="s">
        <v>304</v>
      </c>
      <c r="B23" t="s">
        <v>303</v>
      </c>
      <c r="C23" s="1" t="s">
        <v>2074</v>
      </c>
    </row>
    <row r="24" spans="1:3" x14ac:dyDescent="0.2">
      <c r="A24" s="1" t="s">
        <v>1146</v>
      </c>
      <c r="B24" t="s">
        <v>1145</v>
      </c>
      <c r="C24" s="1" t="s">
        <v>2937</v>
      </c>
    </row>
    <row r="25" spans="1:3" x14ac:dyDescent="0.2">
      <c r="A25" s="1" t="s">
        <v>221</v>
      </c>
      <c r="B25" t="s">
        <v>220</v>
      </c>
      <c r="C25" s="1" t="s">
        <v>2046</v>
      </c>
    </row>
    <row r="26" spans="1:3" x14ac:dyDescent="0.2">
      <c r="A26" s="1" t="s">
        <v>328</v>
      </c>
      <c r="B26" t="s">
        <v>327</v>
      </c>
      <c r="C26" s="1" t="s">
        <v>2091</v>
      </c>
    </row>
    <row r="27" spans="1:3" x14ac:dyDescent="0.2">
      <c r="A27" s="1" t="s">
        <v>317</v>
      </c>
      <c r="B27" t="s">
        <v>316</v>
      </c>
      <c r="C27" s="1" t="s">
        <v>2085</v>
      </c>
    </row>
    <row r="28" spans="1:3" x14ac:dyDescent="0.2">
      <c r="A28" s="1" t="s">
        <v>84</v>
      </c>
      <c r="B28" t="s">
        <v>83</v>
      </c>
      <c r="C28" s="1" t="s">
        <v>2626</v>
      </c>
    </row>
    <row r="29" spans="1:3" x14ac:dyDescent="0.2">
      <c r="A29" s="1" t="s">
        <v>84</v>
      </c>
      <c r="B29" t="s">
        <v>222</v>
      </c>
      <c r="C29" s="1" t="s">
        <v>2047</v>
      </c>
    </row>
    <row r="30" spans="1:3" x14ac:dyDescent="0.2">
      <c r="A30" s="1" t="s">
        <v>1124</v>
      </c>
      <c r="B30" t="s">
        <v>1123</v>
      </c>
      <c r="C30" s="1" t="s">
        <v>2433</v>
      </c>
    </row>
    <row r="31" spans="1:3" x14ac:dyDescent="0.2">
      <c r="A31" s="1" t="s">
        <v>1542</v>
      </c>
      <c r="B31" t="s">
        <v>1541</v>
      </c>
      <c r="C31" s="1" t="s">
        <v>3065</v>
      </c>
    </row>
    <row r="32" spans="1:3" x14ac:dyDescent="0.2">
      <c r="A32" s="1" t="s">
        <v>570</v>
      </c>
      <c r="B32" t="s">
        <v>569</v>
      </c>
      <c r="C32" s="1" t="s">
        <v>2780</v>
      </c>
    </row>
    <row r="33" spans="1:3" x14ac:dyDescent="0.2">
      <c r="A33" s="1" t="s">
        <v>1161</v>
      </c>
      <c r="B33" t="s">
        <v>1160</v>
      </c>
      <c r="C33" s="1" t="s">
        <v>2445</v>
      </c>
    </row>
    <row r="34" spans="1:3" x14ac:dyDescent="0.2">
      <c r="A34" s="1" t="s">
        <v>1176</v>
      </c>
      <c r="B34" t="s">
        <v>1174</v>
      </c>
      <c r="C34" s="1" t="s">
        <v>2950</v>
      </c>
    </row>
    <row r="35" spans="1:3" x14ac:dyDescent="0.2">
      <c r="A35" s="1" t="s">
        <v>1322</v>
      </c>
      <c r="B35" t="s">
        <v>1321</v>
      </c>
      <c r="C35" s="1" t="s">
        <v>2484</v>
      </c>
    </row>
    <row r="36" spans="1:3" x14ac:dyDescent="0.2">
      <c r="A36" s="1" t="s">
        <v>70</v>
      </c>
      <c r="B36" t="s">
        <v>69</v>
      </c>
      <c r="C36" s="1" t="s">
        <v>2012</v>
      </c>
    </row>
    <row r="37" spans="1:3" x14ac:dyDescent="0.2">
      <c r="A37" s="1" t="s">
        <v>619</v>
      </c>
      <c r="B37" t="s">
        <v>618</v>
      </c>
      <c r="C37" s="1" t="s">
        <v>2801</v>
      </c>
    </row>
    <row r="38" spans="1:3" x14ac:dyDescent="0.2">
      <c r="A38" s="1" t="s">
        <v>1074</v>
      </c>
      <c r="B38" t="s">
        <v>1073</v>
      </c>
      <c r="C38" s="1" t="s">
        <v>2412</v>
      </c>
    </row>
    <row r="39" spans="1:3" x14ac:dyDescent="0.2">
      <c r="A39" s="1" t="s">
        <v>18</v>
      </c>
      <c r="B39" t="s">
        <v>16</v>
      </c>
      <c r="C39" s="1" t="s">
        <v>2003</v>
      </c>
    </row>
    <row r="40" spans="1:3" x14ac:dyDescent="0.2">
      <c r="A40" s="1" t="s">
        <v>17</v>
      </c>
      <c r="B40" t="s">
        <v>16</v>
      </c>
      <c r="C40" s="1" t="s">
        <v>2003</v>
      </c>
    </row>
    <row r="41" spans="1:3" x14ac:dyDescent="0.2">
      <c r="A41" s="1" t="s">
        <v>487</v>
      </c>
      <c r="B41" t="s">
        <v>486</v>
      </c>
      <c r="C41" s="1" t="s">
        <v>2161</v>
      </c>
    </row>
    <row r="42" spans="1:3" x14ac:dyDescent="0.2">
      <c r="A42" s="1" t="s">
        <v>1134</v>
      </c>
      <c r="B42" t="s">
        <v>1133</v>
      </c>
      <c r="C42" s="1" t="s">
        <v>2439</v>
      </c>
    </row>
    <row r="43" spans="1:3" x14ac:dyDescent="0.2">
      <c r="A43" s="1" t="s">
        <v>554</v>
      </c>
      <c r="B43" t="s">
        <v>553</v>
      </c>
      <c r="C43" s="1" t="s">
        <v>2180</v>
      </c>
    </row>
    <row r="44" spans="1:3" x14ac:dyDescent="0.2">
      <c r="A44" s="1" t="s">
        <v>811</v>
      </c>
      <c r="B44" t="s">
        <v>810</v>
      </c>
      <c r="C44" s="1" t="s">
        <v>2296</v>
      </c>
    </row>
    <row r="45" spans="1:3" x14ac:dyDescent="0.2">
      <c r="A45" s="1" t="s">
        <v>338</v>
      </c>
      <c r="B45" t="s">
        <v>337</v>
      </c>
      <c r="C45" s="1" t="s">
        <v>2094</v>
      </c>
    </row>
    <row r="46" spans="1:3" x14ac:dyDescent="0.2">
      <c r="A46" s="1" t="s">
        <v>562</v>
      </c>
      <c r="B46" t="s">
        <v>561</v>
      </c>
      <c r="C46" s="1" t="s">
        <v>2774</v>
      </c>
    </row>
    <row r="47" spans="1:3" x14ac:dyDescent="0.2">
      <c r="A47" s="1" t="s">
        <v>323</v>
      </c>
      <c r="B47" t="s">
        <v>322</v>
      </c>
      <c r="C47" s="1" t="s">
        <v>2088</v>
      </c>
    </row>
    <row r="48" spans="1:3" x14ac:dyDescent="0.2">
      <c r="A48" s="1" t="s">
        <v>566</v>
      </c>
      <c r="B48" t="s">
        <v>565</v>
      </c>
      <c r="C48" s="1" t="s">
        <v>2777</v>
      </c>
    </row>
    <row r="49" spans="1:3" x14ac:dyDescent="0.2">
      <c r="A49" s="1" t="s">
        <v>1393</v>
      </c>
      <c r="B49" t="s">
        <v>1392</v>
      </c>
      <c r="C49" s="1" t="s">
        <v>2516</v>
      </c>
    </row>
    <row r="50" spans="1:3" x14ac:dyDescent="0.2">
      <c r="A50" s="1" t="s">
        <v>1031</v>
      </c>
      <c r="B50" t="s">
        <v>1030</v>
      </c>
      <c r="C50" s="1" t="s">
        <v>2380</v>
      </c>
    </row>
    <row r="51" spans="1:3" x14ac:dyDescent="0.2">
      <c r="A51" s="1" t="s">
        <v>748</v>
      </c>
      <c r="B51" t="s">
        <v>747</v>
      </c>
      <c r="C51" s="1" t="s">
        <v>2816</v>
      </c>
    </row>
    <row r="52" spans="1:3" x14ac:dyDescent="0.2">
      <c r="A52" s="1" t="s">
        <v>439</v>
      </c>
      <c r="B52" t="s">
        <v>438</v>
      </c>
      <c r="C52" s="1" t="s">
        <v>2724</v>
      </c>
    </row>
    <row r="53" spans="1:3" x14ac:dyDescent="0.2">
      <c r="A53" s="1" t="s">
        <v>364</v>
      </c>
      <c r="B53" t="s">
        <v>363</v>
      </c>
      <c r="C53" s="1" t="s">
        <v>2114</v>
      </c>
    </row>
    <row r="54" spans="1:3" x14ac:dyDescent="0.2">
      <c r="A54" s="1" t="s">
        <v>1244</v>
      </c>
      <c r="B54" t="s">
        <v>1243</v>
      </c>
      <c r="C54" s="1" t="s">
        <v>2977</v>
      </c>
    </row>
    <row r="55" spans="1:3" x14ac:dyDescent="0.2">
      <c r="A55" s="1" t="s">
        <v>663</v>
      </c>
      <c r="B55" t="s">
        <v>662</v>
      </c>
      <c r="C55" s="1" t="s">
        <v>2212</v>
      </c>
    </row>
    <row r="56" spans="1:3" x14ac:dyDescent="0.2">
      <c r="A56" s="1" t="s">
        <v>112</v>
      </c>
      <c r="B56" t="s">
        <v>111</v>
      </c>
      <c r="C56" s="1" t="s">
        <v>2638</v>
      </c>
    </row>
    <row r="57" spans="1:3" x14ac:dyDescent="0.2">
      <c r="A57" s="1" t="s">
        <v>740</v>
      </c>
      <c r="B57" t="s">
        <v>739</v>
      </c>
      <c r="C57" s="1" t="s">
        <v>2268</v>
      </c>
    </row>
    <row r="58" spans="1:3" x14ac:dyDescent="0.2">
      <c r="A58" s="1" t="s">
        <v>253</v>
      </c>
      <c r="B58" t="s">
        <v>252</v>
      </c>
      <c r="C58" s="1" t="s">
        <v>2693</v>
      </c>
    </row>
    <row r="59" spans="1:3" x14ac:dyDescent="0.2">
      <c r="A59" s="1" t="s">
        <v>339</v>
      </c>
      <c r="B59" t="s">
        <v>337</v>
      </c>
      <c r="C59" s="1" t="s">
        <v>2094</v>
      </c>
    </row>
    <row r="60" spans="1:3" x14ac:dyDescent="0.2">
      <c r="A60" s="1" t="s">
        <v>655</v>
      </c>
      <c r="B60" t="s">
        <v>654</v>
      </c>
      <c r="C60" s="1" t="s">
        <v>2207</v>
      </c>
    </row>
    <row r="61" spans="1:3" x14ac:dyDescent="0.2">
      <c r="A61" s="1" t="s">
        <v>296</v>
      </c>
      <c r="B61" t="s">
        <v>295</v>
      </c>
      <c r="C61" s="1" t="s">
        <v>2069</v>
      </c>
    </row>
    <row r="62" spans="1:3" x14ac:dyDescent="0.2">
      <c r="A62" s="1" t="s">
        <v>638</v>
      </c>
      <c r="B62" t="s">
        <v>637</v>
      </c>
      <c r="C62" s="1" t="s">
        <v>2806</v>
      </c>
    </row>
    <row r="63" spans="1:3" x14ac:dyDescent="0.2">
      <c r="A63" s="1" t="s">
        <v>1264</v>
      </c>
      <c r="B63" t="s">
        <v>1263</v>
      </c>
      <c r="C63" s="1" t="s">
        <v>2984</v>
      </c>
    </row>
    <row r="64" spans="1:3" x14ac:dyDescent="0.2">
      <c r="A64" s="1" t="s">
        <v>202</v>
      </c>
      <c r="B64" t="s">
        <v>201</v>
      </c>
      <c r="C64" s="1" t="s">
        <v>2679</v>
      </c>
    </row>
    <row r="65" spans="1:3" x14ac:dyDescent="0.2">
      <c r="A65" s="1" t="s">
        <v>1138</v>
      </c>
      <c r="B65" t="s">
        <v>1137</v>
      </c>
      <c r="C65" s="1" t="s">
        <v>2934</v>
      </c>
    </row>
    <row r="66" spans="1:3" x14ac:dyDescent="0.2">
      <c r="A66" s="1" t="s">
        <v>436</v>
      </c>
      <c r="B66" t="s">
        <v>435</v>
      </c>
      <c r="C66" s="1" t="s">
        <v>2153</v>
      </c>
    </row>
    <row r="67" spans="1:3" x14ac:dyDescent="0.2">
      <c r="A67" s="1" t="s">
        <v>549</v>
      </c>
      <c r="B67" t="s">
        <v>548</v>
      </c>
      <c r="C67" s="1" t="s">
        <v>2772</v>
      </c>
    </row>
    <row r="68" spans="1:3" x14ac:dyDescent="0.2">
      <c r="A68" s="1" t="s">
        <v>306</v>
      </c>
      <c r="B68" t="s">
        <v>305</v>
      </c>
      <c r="C68" s="1" t="s">
        <v>2075</v>
      </c>
    </row>
    <row r="69" spans="1:3" x14ac:dyDescent="0.2">
      <c r="A69" s="1" t="s">
        <v>1201</v>
      </c>
      <c r="B69" t="s">
        <v>1200</v>
      </c>
      <c r="C69" s="1" t="s">
        <v>2958</v>
      </c>
    </row>
    <row r="70" spans="1:3" x14ac:dyDescent="0.2">
      <c r="A70" s="1" t="s">
        <v>1035</v>
      </c>
      <c r="B70" t="s">
        <v>1034</v>
      </c>
      <c r="C70" s="1" t="s">
        <v>2383</v>
      </c>
    </row>
    <row r="71" spans="1:3" x14ac:dyDescent="0.2">
      <c r="A71" s="1" t="s">
        <v>1036</v>
      </c>
      <c r="B71" t="s">
        <v>1034</v>
      </c>
      <c r="C71" s="1" t="s">
        <v>2383</v>
      </c>
    </row>
    <row r="72" spans="1:3" x14ac:dyDescent="0.2">
      <c r="A72" s="1" t="s">
        <v>641</v>
      </c>
      <c r="B72" t="s">
        <v>640</v>
      </c>
      <c r="C72" s="1" t="s">
        <v>2808</v>
      </c>
    </row>
    <row r="73" spans="1:3" x14ac:dyDescent="0.2">
      <c r="A73" s="1" t="s">
        <v>230</v>
      </c>
      <c r="B73" t="s">
        <v>229</v>
      </c>
      <c r="C73" s="1" t="s">
        <v>2685</v>
      </c>
    </row>
    <row r="74" spans="1:3" x14ac:dyDescent="0.2">
      <c r="A74" s="1" t="s">
        <v>215</v>
      </c>
      <c r="B74" t="s">
        <v>214</v>
      </c>
      <c r="C74" s="1" t="s">
        <v>2044</v>
      </c>
    </row>
    <row r="75" spans="1:3" x14ac:dyDescent="0.2">
      <c r="A75" s="1" t="s">
        <v>170</v>
      </c>
      <c r="B75" t="s">
        <v>169</v>
      </c>
      <c r="C75" s="1" t="s">
        <v>2037</v>
      </c>
    </row>
    <row r="76" spans="1:3" x14ac:dyDescent="0.2">
      <c r="A76" s="1" t="s">
        <v>1447</v>
      </c>
      <c r="B76" t="s">
        <v>1446</v>
      </c>
      <c r="C76" s="1" t="s">
        <v>2557</v>
      </c>
    </row>
    <row r="77" spans="1:3" x14ac:dyDescent="0.2">
      <c r="A77" s="1" t="s">
        <v>1103</v>
      </c>
      <c r="B77" t="s">
        <v>1102</v>
      </c>
      <c r="C77" s="1" t="s">
        <v>2420</v>
      </c>
    </row>
    <row r="78" spans="1:3" x14ac:dyDescent="0.2">
      <c r="A78" s="1" t="s">
        <v>318</v>
      </c>
      <c r="B78" t="s">
        <v>316</v>
      </c>
      <c r="C78" s="1" t="s">
        <v>2085</v>
      </c>
    </row>
    <row r="79" spans="1:3" x14ac:dyDescent="0.2">
      <c r="A79" s="1" t="s">
        <v>751</v>
      </c>
      <c r="B79" t="s">
        <v>750</v>
      </c>
      <c r="C79" s="1" t="s">
        <v>2818</v>
      </c>
    </row>
    <row r="80" spans="1:3" x14ac:dyDescent="0.2">
      <c r="A80" s="1" t="s">
        <v>446</v>
      </c>
      <c r="B80" t="s">
        <v>444</v>
      </c>
      <c r="C80" s="1" t="s">
        <v>2727</v>
      </c>
    </row>
    <row r="81" spans="1:3" x14ac:dyDescent="0.2">
      <c r="A81" s="1" t="s">
        <v>297</v>
      </c>
      <c r="B81" t="s">
        <v>295</v>
      </c>
      <c r="C81" s="1" t="s">
        <v>2069</v>
      </c>
    </row>
    <row r="82" spans="1:3" x14ac:dyDescent="0.2">
      <c r="A82" s="1" t="s">
        <v>558</v>
      </c>
      <c r="B82" t="s">
        <v>557</v>
      </c>
      <c r="C82" s="1" t="s">
        <v>2183</v>
      </c>
    </row>
    <row r="83" spans="1:3" x14ac:dyDescent="0.2">
      <c r="A83" s="1" t="s">
        <v>294</v>
      </c>
      <c r="B83" t="s">
        <v>293</v>
      </c>
      <c r="C83" s="1" t="s">
        <v>2068</v>
      </c>
    </row>
    <row r="84" spans="1:3" x14ac:dyDescent="0.2">
      <c r="A84" s="1" t="s">
        <v>1065</v>
      </c>
      <c r="B84" t="s">
        <v>1064</v>
      </c>
      <c r="C84" s="1" t="s">
        <v>2406</v>
      </c>
    </row>
    <row r="85" spans="1:3" x14ac:dyDescent="0.2">
      <c r="A85" s="1" t="s">
        <v>809</v>
      </c>
      <c r="B85" t="s">
        <v>808</v>
      </c>
      <c r="C85" s="1" t="s">
        <v>2295</v>
      </c>
    </row>
    <row r="86" spans="1:3" x14ac:dyDescent="0.2">
      <c r="A86" s="1" t="s">
        <v>786</v>
      </c>
      <c r="B86" t="s">
        <v>785</v>
      </c>
      <c r="C86" s="1" t="s">
        <v>2290</v>
      </c>
    </row>
    <row r="87" spans="1:3" x14ac:dyDescent="0.2">
      <c r="A87" s="1" t="s">
        <v>789</v>
      </c>
      <c r="B87" t="s">
        <v>788</v>
      </c>
      <c r="C87" s="1" t="s">
        <v>2291</v>
      </c>
    </row>
    <row r="88" spans="1:3" x14ac:dyDescent="0.2">
      <c r="A88" s="1" t="s">
        <v>635</v>
      </c>
      <c r="B88" t="s">
        <v>634</v>
      </c>
      <c r="C88" s="1" t="s">
        <v>2804</v>
      </c>
    </row>
    <row r="89" spans="1:3" x14ac:dyDescent="0.2">
      <c r="A89" s="1" t="s">
        <v>20</v>
      </c>
      <c r="B89" t="s">
        <v>16</v>
      </c>
      <c r="C89" s="1" t="s">
        <v>2003</v>
      </c>
    </row>
    <row r="90" spans="1:3" x14ac:dyDescent="0.2">
      <c r="A90" s="1" t="s">
        <v>19</v>
      </c>
      <c r="B90" t="s">
        <v>16</v>
      </c>
      <c r="C90" s="1" t="s">
        <v>2003</v>
      </c>
    </row>
    <row r="91" spans="1:3" x14ac:dyDescent="0.2">
      <c r="A91" s="1" t="s">
        <v>239</v>
      </c>
      <c r="B91" t="s">
        <v>238</v>
      </c>
      <c r="C91" s="1" t="s">
        <v>2692</v>
      </c>
    </row>
    <row r="92" spans="1:3" x14ac:dyDescent="0.2">
      <c r="A92" s="1" t="s">
        <v>240</v>
      </c>
      <c r="B92" t="s">
        <v>238</v>
      </c>
      <c r="C92" s="1" t="s">
        <v>2692</v>
      </c>
    </row>
    <row r="93" spans="1:3" x14ac:dyDescent="0.2">
      <c r="A93" s="1" t="s">
        <v>1409</v>
      </c>
      <c r="B93" t="s">
        <v>1408</v>
      </c>
      <c r="C93" s="1" t="s">
        <v>2528</v>
      </c>
    </row>
    <row r="94" spans="1:3" x14ac:dyDescent="0.2">
      <c r="A94" s="1" t="s">
        <v>577</v>
      </c>
      <c r="B94" t="s">
        <v>576</v>
      </c>
      <c r="C94" s="1" t="s">
        <v>2186</v>
      </c>
    </row>
    <row r="95" spans="1:3" x14ac:dyDescent="0.2">
      <c r="A95" s="1" t="s">
        <v>286</v>
      </c>
      <c r="B95" t="s">
        <v>285</v>
      </c>
      <c r="C95" s="1" t="s">
        <v>2064</v>
      </c>
    </row>
    <row r="96" spans="1:3" x14ac:dyDescent="0.2">
      <c r="A96" s="1" t="s">
        <v>330</v>
      </c>
      <c r="B96" t="s">
        <v>329</v>
      </c>
      <c r="C96" s="1" t="s">
        <v>2092</v>
      </c>
    </row>
    <row r="97" spans="1:3" x14ac:dyDescent="0.2">
      <c r="A97" s="1" t="s">
        <v>331</v>
      </c>
      <c r="B97" t="s">
        <v>329</v>
      </c>
      <c r="C97" s="1" t="s">
        <v>2092</v>
      </c>
    </row>
    <row r="98" spans="1:3" x14ac:dyDescent="0.2">
      <c r="A98" s="1" t="s">
        <v>560</v>
      </c>
      <c r="B98" t="s">
        <v>559</v>
      </c>
      <c r="C98" s="1" t="s">
        <v>2773</v>
      </c>
    </row>
    <row r="99" spans="1:3" x14ac:dyDescent="0.2">
      <c r="A99" s="1" t="s">
        <v>1246</v>
      </c>
      <c r="B99" t="s">
        <v>1245</v>
      </c>
      <c r="C99" s="1" t="s">
        <v>2978</v>
      </c>
    </row>
    <row r="100" spans="1:3" x14ac:dyDescent="0.2">
      <c r="A100" s="1" t="s">
        <v>1532</v>
      </c>
      <c r="B100" t="s">
        <v>1531</v>
      </c>
      <c r="C100" s="1" t="s">
        <v>2593</v>
      </c>
    </row>
    <row r="101" spans="1:3" x14ac:dyDescent="0.2">
      <c r="A101" s="1" t="s">
        <v>893</v>
      </c>
      <c r="B101" t="s">
        <v>892</v>
      </c>
      <c r="C101" s="1" t="s">
        <v>2877</v>
      </c>
    </row>
    <row r="102" spans="1:3" x14ac:dyDescent="0.2">
      <c r="A102" s="1" t="s">
        <v>1363</v>
      </c>
      <c r="B102" t="s">
        <v>1362</v>
      </c>
      <c r="C102" s="1" t="s">
        <v>2495</v>
      </c>
    </row>
    <row r="103" spans="1:3" x14ac:dyDescent="0.2">
      <c r="A103" s="1" t="s">
        <v>712</v>
      </c>
      <c r="B103" t="s">
        <v>711</v>
      </c>
      <c r="C103" s="1" t="s">
        <v>2249</v>
      </c>
    </row>
    <row r="104" spans="1:3" x14ac:dyDescent="0.2">
      <c r="A104" s="1" t="s">
        <v>74</v>
      </c>
      <c r="B104" t="s">
        <v>73</v>
      </c>
      <c r="C104" s="1" t="s">
        <v>2623</v>
      </c>
    </row>
    <row r="105" spans="1:3" x14ac:dyDescent="0.2">
      <c r="A105" s="1" t="s">
        <v>75</v>
      </c>
      <c r="B105" t="s">
        <v>73</v>
      </c>
      <c r="C105" s="1" t="s">
        <v>2623</v>
      </c>
    </row>
    <row r="106" spans="1:3" x14ac:dyDescent="0.2">
      <c r="A106" s="1" t="s">
        <v>419</v>
      </c>
      <c r="B106" t="s">
        <v>418</v>
      </c>
      <c r="C106" s="1" t="s">
        <v>2715</v>
      </c>
    </row>
    <row r="107" spans="1:3" x14ac:dyDescent="0.2">
      <c r="A107" s="1" t="s">
        <v>1238</v>
      </c>
      <c r="B107" t="s">
        <v>1237</v>
      </c>
      <c r="C107" s="1" t="s">
        <v>2974</v>
      </c>
    </row>
    <row r="108" spans="1:3" x14ac:dyDescent="0.2">
      <c r="A108" s="1" t="s">
        <v>1395</v>
      </c>
      <c r="B108" t="s">
        <v>1394</v>
      </c>
      <c r="C108" s="1" t="s">
        <v>2517</v>
      </c>
    </row>
    <row r="109" spans="1:3" x14ac:dyDescent="0.2">
      <c r="A109" s="1" t="s">
        <v>1153</v>
      </c>
      <c r="B109" t="s">
        <v>1152</v>
      </c>
      <c r="C109" s="1" t="s">
        <v>2942</v>
      </c>
    </row>
    <row r="110" spans="1:3" x14ac:dyDescent="0.2">
      <c r="A110" s="1" t="s">
        <v>1158</v>
      </c>
      <c r="B110" t="s">
        <v>1157</v>
      </c>
      <c r="C110" s="1" t="s">
        <v>2443</v>
      </c>
    </row>
    <row r="111" spans="1:3" x14ac:dyDescent="0.2">
      <c r="A111" s="1" t="s">
        <v>1061</v>
      </c>
      <c r="B111" t="s">
        <v>1060</v>
      </c>
      <c r="C111" s="1" t="s">
        <v>2403</v>
      </c>
    </row>
    <row r="112" spans="1:3" x14ac:dyDescent="0.2">
      <c r="A112" s="1" t="s">
        <v>633</v>
      </c>
      <c r="B112" t="s">
        <v>632</v>
      </c>
      <c r="C112" s="1" t="s">
        <v>2803</v>
      </c>
    </row>
    <row r="113" spans="1:3" x14ac:dyDescent="0.2">
      <c r="A113" s="1" t="s">
        <v>185</v>
      </c>
      <c r="B113" t="s">
        <v>184</v>
      </c>
      <c r="C113" s="1" t="s">
        <v>2671</v>
      </c>
    </row>
    <row r="114" spans="1:3" x14ac:dyDescent="0.2">
      <c r="A114" s="1" t="s">
        <v>1279</v>
      </c>
      <c r="B114" t="s">
        <v>1278</v>
      </c>
      <c r="C114" s="1" t="s">
        <v>2471</v>
      </c>
    </row>
    <row r="115" spans="1:3" x14ac:dyDescent="0.2">
      <c r="A115" s="1" t="s">
        <v>3</v>
      </c>
      <c r="B115" t="s">
        <v>2</v>
      </c>
      <c r="C115" s="1" t="s">
        <v>2605</v>
      </c>
    </row>
    <row r="116" spans="1:3" x14ac:dyDescent="0.2">
      <c r="A116" s="1" t="s">
        <v>4</v>
      </c>
      <c r="B116" t="s">
        <v>2</v>
      </c>
      <c r="C116" s="1" t="s">
        <v>2605</v>
      </c>
    </row>
    <row r="117" spans="1:3" x14ac:dyDescent="0.2">
      <c r="A117" s="1" t="s">
        <v>1258</v>
      </c>
      <c r="B117" t="s">
        <v>1257</v>
      </c>
      <c r="C117" s="1" t="s">
        <v>2467</v>
      </c>
    </row>
    <row r="118" spans="1:3" x14ac:dyDescent="0.2">
      <c r="A118" s="1" t="s">
        <v>678</v>
      </c>
      <c r="B118" t="s">
        <v>677</v>
      </c>
      <c r="C118" s="1" t="s">
        <v>2224</v>
      </c>
    </row>
    <row r="119" spans="1:3" x14ac:dyDescent="0.2">
      <c r="A119" s="1" t="s">
        <v>282</v>
      </c>
      <c r="B119" t="s">
        <v>281</v>
      </c>
      <c r="C119" s="1" t="s">
        <v>2062</v>
      </c>
    </row>
    <row r="120" spans="1:3" x14ac:dyDescent="0.2">
      <c r="A120" s="1" t="s">
        <v>776</v>
      </c>
      <c r="B120" t="s">
        <v>775</v>
      </c>
      <c r="C120" s="1" t="s">
        <v>2284</v>
      </c>
    </row>
    <row r="121" spans="1:3" x14ac:dyDescent="0.2">
      <c r="A121" s="1" t="s">
        <v>1428</v>
      </c>
      <c r="B121" t="s">
        <v>1427</v>
      </c>
      <c r="C121" s="1" t="s">
        <v>2542</v>
      </c>
    </row>
    <row r="122" spans="1:3" x14ac:dyDescent="0.2">
      <c r="A122" s="1" t="s">
        <v>15</v>
      </c>
      <c r="B122" t="s">
        <v>14</v>
      </c>
      <c r="C122" s="1" t="s">
        <v>2002</v>
      </c>
    </row>
    <row r="123" spans="1:3" x14ac:dyDescent="0.2">
      <c r="A123" s="1" t="s">
        <v>1519</v>
      </c>
      <c r="B123" t="s">
        <v>1518</v>
      </c>
      <c r="C123" s="1" t="s">
        <v>3054</v>
      </c>
    </row>
    <row r="124" spans="1:3" x14ac:dyDescent="0.2">
      <c r="A124" s="1" t="s">
        <v>268</v>
      </c>
      <c r="B124" t="s">
        <v>267</v>
      </c>
      <c r="C124" s="1" t="s">
        <v>2701</v>
      </c>
    </row>
    <row r="125" spans="1:3" x14ac:dyDescent="0.2">
      <c r="A125" s="1" t="s">
        <v>1132</v>
      </c>
      <c r="B125" t="s">
        <v>1131</v>
      </c>
      <c r="C125" s="1" t="s">
        <v>2438</v>
      </c>
    </row>
    <row r="126" spans="1:3" x14ac:dyDescent="0.2">
      <c r="A126" s="1" t="s">
        <v>1235</v>
      </c>
      <c r="B126" t="s">
        <v>1234</v>
      </c>
      <c r="C126" s="1" t="s">
        <v>2463</v>
      </c>
    </row>
    <row r="127" spans="1:3" x14ac:dyDescent="0.2">
      <c r="A127" s="1" t="s">
        <v>205</v>
      </c>
      <c r="B127" t="s">
        <v>204</v>
      </c>
      <c r="C127" s="1" t="s">
        <v>2680</v>
      </c>
    </row>
    <row r="128" spans="1:3" x14ac:dyDescent="0.2">
      <c r="A128" s="1" t="s">
        <v>770</v>
      </c>
      <c r="B128" t="s">
        <v>769</v>
      </c>
      <c r="C128" s="1" t="s">
        <v>2281</v>
      </c>
    </row>
    <row r="129" spans="1:3" x14ac:dyDescent="0.2">
      <c r="A129" s="1" t="s">
        <v>366</v>
      </c>
      <c r="B129" t="s">
        <v>365</v>
      </c>
      <c r="C129" s="1" t="s">
        <v>2115</v>
      </c>
    </row>
    <row r="130" spans="1:3" x14ac:dyDescent="0.2">
      <c r="A130" s="1" t="s">
        <v>1021</v>
      </c>
      <c r="B130" t="s">
        <v>1020</v>
      </c>
      <c r="C130" s="1" t="s">
        <v>2375</v>
      </c>
    </row>
    <row r="131" spans="1:3" x14ac:dyDescent="0.2">
      <c r="A131" s="1" t="s">
        <v>440</v>
      </c>
      <c r="B131" t="s">
        <v>438</v>
      </c>
      <c r="C131" s="1" t="s">
        <v>2724</v>
      </c>
    </row>
    <row r="132" spans="1:3" x14ac:dyDescent="0.2">
      <c r="A132" s="1" t="s">
        <v>66</v>
      </c>
      <c r="B132" t="s">
        <v>65</v>
      </c>
      <c r="C132" s="1" t="s">
        <v>2010</v>
      </c>
    </row>
    <row r="133" spans="1:3" x14ac:dyDescent="0.2">
      <c r="A133" s="1" t="s">
        <v>897</v>
      </c>
      <c r="B133" t="s">
        <v>896</v>
      </c>
      <c r="C133" s="1" t="s">
        <v>2880</v>
      </c>
    </row>
    <row r="134" spans="1:3" x14ac:dyDescent="0.2">
      <c r="A134" s="1" t="s">
        <v>1414</v>
      </c>
      <c r="B134" t="s">
        <v>1413</v>
      </c>
      <c r="C134" s="1" t="s">
        <v>2531</v>
      </c>
    </row>
    <row r="135" spans="1:3" x14ac:dyDescent="0.2">
      <c r="A135" s="1" t="s">
        <v>715</v>
      </c>
      <c r="B135" t="s">
        <v>714</v>
      </c>
      <c r="C135" s="1" t="s">
        <v>2251</v>
      </c>
    </row>
    <row r="136" spans="1:3" x14ac:dyDescent="0.2">
      <c r="A136" s="1" t="s">
        <v>1406</v>
      </c>
      <c r="B136" t="s">
        <v>1405</v>
      </c>
      <c r="C136" s="1" t="s">
        <v>2526</v>
      </c>
    </row>
    <row r="137" spans="1:3" x14ac:dyDescent="0.2">
      <c r="A137" s="1" t="s">
        <v>1042</v>
      </c>
      <c r="B137" t="s">
        <v>1041</v>
      </c>
      <c r="C137" s="1" t="s">
        <v>2387</v>
      </c>
    </row>
    <row r="138" spans="1:3" x14ac:dyDescent="0.2">
      <c r="A138" s="1" t="s">
        <v>767</v>
      </c>
      <c r="B138" t="s">
        <v>766</v>
      </c>
      <c r="C138" s="1" t="s">
        <v>2280</v>
      </c>
    </row>
    <row r="139" spans="1:3" x14ac:dyDescent="0.2">
      <c r="A139" s="1" t="s">
        <v>782</v>
      </c>
      <c r="B139" t="s">
        <v>780</v>
      </c>
      <c r="C139" s="1" t="s">
        <v>2287</v>
      </c>
    </row>
    <row r="140" spans="1:3" x14ac:dyDescent="0.2">
      <c r="A140" s="1" t="s">
        <v>674</v>
      </c>
      <c r="B140" t="s">
        <v>673</v>
      </c>
      <c r="C140" s="1" t="s">
        <v>2221</v>
      </c>
    </row>
    <row r="141" spans="1:3" x14ac:dyDescent="0.2">
      <c r="A141" s="1" t="s">
        <v>76</v>
      </c>
      <c r="B141" t="s">
        <v>73</v>
      </c>
      <c r="C141" s="1" t="s">
        <v>2623</v>
      </c>
    </row>
    <row r="142" spans="1:3" x14ac:dyDescent="0.2">
      <c r="A142" s="1" t="s">
        <v>817</v>
      </c>
      <c r="B142" t="s">
        <v>816</v>
      </c>
      <c r="C142" s="1" t="s">
        <v>2299</v>
      </c>
    </row>
    <row r="143" spans="1:3" x14ac:dyDescent="0.2">
      <c r="A143" s="1" t="s">
        <v>335</v>
      </c>
      <c r="B143" t="s">
        <v>334</v>
      </c>
      <c r="C143" s="1" t="s">
        <v>2093</v>
      </c>
    </row>
    <row r="144" spans="1:3" x14ac:dyDescent="0.2">
      <c r="A144" s="1" t="s">
        <v>51</v>
      </c>
      <c r="B144" t="s">
        <v>50</v>
      </c>
      <c r="C144" s="1" t="s">
        <v>2620</v>
      </c>
    </row>
    <row r="145" spans="1:3" x14ac:dyDescent="0.2">
      <c r="A145" s="1" t="s">
        <v>474</v>
      </c>
      <c r="B145" t="s">
        <v>473</v>
      </c>
      <c r="C145" s="1" t="s">
        <v>2736</v>
      </c>
    </row>
    <row r="146" spans="1:3" x14ac:dyDescent="0.2">
      <c r="A146" s="1" t="s">
        <v>1461</v>
      </c>
      <c r="B146" t="s">
        <v>1460</v>
      </c>
      <c r="C146" s="1" t="s">
        <v>3034</v>
      </c>
    </row>
    <row r="147" spans="1:3" x14ac:dyDescent="0.2">
      <c r="A147" s="1" t="s">
        <v>838</v>
      </c>
      <c r="B147" t="s">
        <v>837</v>
      </c>
      <c r="C147" s="1" t="s">
        <v>2305</v>
      </c>
    </row>
    <row r="148" spans="1:3" x14ac:dyDescent="0.2">
      <c r="A148" s="1" t="s">
        <v>447</v>
      </c>
      <c r="B148" t="s">
        <v>444</v>
      </c>
      <c r="C148" s="1" t="s">
        <v>2727</v>
      </c>
    </row>
    <row r="149" spans="1:3" x14ac:dyDescent="0.2">
      <c r="A149" s="1" t="s">
        <v>1385</v>
      </c>
      <c r="B149" t="s">
        <v>1384</v>
      </c>
      <c r="C149" s="1" t="s">
        <v>2509</v>
      </c>
    </row>
    <row r="150" spans="1:3" x14ac:dyDescent="0.2">
      <c r="A150" s="1" t="s">
        <v>768</v>
      </c>
      <c r="B150" t="s">
        <v>766</v>
      </c>
      <c r="C150" s="1" t="s">
        <v>2280</v>
      </c>
    </row>
    <row r="151" spans="1:3" x14ac:dyDescent="0.2">
      <c r="A151" s="1" t="s">
        <v>1199</v>
      </c>
      <c r="B151" t="s">
        <v>1198</v>
      </c>
      <c r="C151" s="1" t="s">
        <v>2957</v>
      </c>
    </row>
    <row r="152" spans="1:3" x14ac:dyDescent="0.2">
      <c r="A152" s="1" t="s">
        <v>718</v>
      </c>
      <c r="B152" t="s">
        <v>717</v>
      </c>
      <c r="C152" s="1" t="s">
        <v>2253</v>
      </c>
    </row>
    <row r="153" spans="1:3" x14ac:dyDescent="0.2">
      <c r="A153" s="1" t="s">
        <v>52</v>
      </c>
      <c r="B153" t="s">
        <v>50</v>
      </c>
      <c r="C153" s="1" t="s">
        <v>2620</v>
      </c>
    </row>
    <row r="154" spans="1:3" x14ac:dyDescent="0.2">
      <c r="A154" s="1" t="s">
        <v>1533</v>
      </c>
      <c r="B154" t="s">
        <v>1531</v>
      </c>
      <c r="C154" s="1" t="s">
        <v>2593</v>
      </c>
    </row>
    <row r="155" spans="1:3" x14ac:dyDescent="0.2">
      <c r="A155" s="1" t="s">
        <v>485</v>
      </c>
      <c r="B155" t="s">
        <v>484</v>
      </c>
      <c r="C155" s="1" t="s">
        <v>2160</v>
      </c>
    </row>
    <row r="156" spans="1:3" x14ac:dyDescent="0.2">
      <c r="A156" s="1" t="s">
        <v>1489</v>
      </c>
      <c r="B156" t="s">
        <v>1488</v>
      </c>
      <c r="C156" s="1" t="s">
        <v>2576</v>
      </c>
    </row>
    <row r="157" spans="1:3" x14ac:dyDescent="0.2">
      <c r="A157" s="1" t="s">
        <v>6</v>
      </c>
      <c r="B157" t="s">
        <v>5</v>
      </c>
      <c r="C157" s="1" t="s">
        <v>2606</v>
      </c>
    </row>
    <row r="158" spans="1:3" x14ac:dyDescent="0.2">
      <c r="A158" s="1" t="s">
        <v>1040</v>
      </c>
      <c r="B158" t="s">
        <v>1039</v>
      </c>
      <c r="C158" s="1" t="s">
        <v>2386</v>
      </c>
    </row>
    <row r="159" spans="1:3" x14ac:dyDescent="0.2">
      <c r="A159" s="1" t="s">
        <v>648</v>
      </c>
      <c r="B159" t="s">
        <v>647</v>
      </c>
      <c r="C159" s="1" t="s">
        <v>2203</v>
      </c>
    </row>
    <row r="160" spans="1:3" x14ac:dyDescent="0.2">
      <c r="A160" s="1" t="s">
        <v>954</v>
      </c>
      <c r="B160" t="s">
        <v>953</v>
      </c>
      <c r="C160" s="1" t="s">
        <v>2908</v>
      </c>
    </row>
    <row r="161" spans="1:3" x14ac:dyDescent="0.2">
      <c r="A161" s="1" t="s">
        <v>3073</v>
      </c>
      <c r="B161" t="s">
        <v>1433</v>
      </c>
      <c r="C161" s="1" t="s">
        <v>2546</v>
      </c>
    </row>
    <row r="162" spans="1:3" x14ac:dyDescent="0.2">
      <c r="A162" s="1" t="s">
        <v>49</v>
      </c>
      <c r="B162" t="s">
        <v>48</v>
      </c>
      <c r="C162" s="1" t="s">
        <v>2619</v>
      </c>
    </row>
    <row r="163" spans="1:3" x14ac:dyDescent="0.2">
      <c r="A163" s="1" t="s">
        <v>175</v>
      </c>
      <c r="B163" t="s">
        <v>174</v>
      </c>
      <c r="C163" s="1" t="s">
        <v>2665</v>
      </c>
    </row>
    <row r="164" spans="1:3" x14ac:dyDescent="0.2">
      <c r="A164" s="1" t="s">
        <v>969</v>
      </c>
      <c r="B164" t="s">
        <v>968</v>
      </c>
      <c r="C164" s="1" t="s">
        <v>2915</v>
      </c>
    </row>
    <row r="165" spans="1:3" x14ac:dyDescent="0.2">
      <c r="A165" s="1" t="s">
        <v>212</v>
      </c>
      <c r="B165" t="s">
        <v>211</v>
      </c>
      <c r="C165" s="1" t="s">
        <v>2682</v>
      </c>
    </row>
    <row r="166" spans="1:3" x14ac:dyDescent="0.2">
      <c r="A166" s="1" t="s">
        <v>213</v>
      </c>
      <c r="B166" t="s">
        <v>211</v>
      </c>
      <c r="C166" s="1" t="s">
        <v>2682</v>
      </c>
    </row>
    <row r="167" spans="1:3" x14ac:dyDescent="0.2">
      <c r="A167" s="1" t="s">
        <v>116</v>
      </c>
      <c r="B167" t="s">
        <v>115</v>
      </c>
      <c r="C167" s="1" t="s">
        <v>2641</v>
      </c>
    </row>
    <row r="168" spans="1:3" x14ac:dyDescent="0.2">
      <c r="A168" s="1" t="s">
        <v>493</v>
      </c>
      <c r="B168" t="s">
        <v>492</v>
      </c>
      <c r="C168" s="1" t="s">
        <v>2165</v>
      </c>
    </row>
    <row r="169" spans="1:3" x14ac:dyDescent="0.2">
      <c r="A169" s="1" t="s">
        <v>1233</v>
      </c>
      <c r="B169" t="s">
        <v>1232</v>
      </c>
      <c r="C169" s="1" t="s">
        <v>2462</v>
      </c>
    </row>
    <row r="170" spans="1:3" x14ac:dyDescent="0.2">
      <c r="A170" s="1" t="s">
        <v>1329</v>
      </c>
      <c r="B170" t="s">
        <v>1328</v>
      </c>
      <c r="C170" s="1" t="s">
        <v>3014</v>
      </c>
    </row>
    <row r="171" spans="1:3" x14ac:dyDescent="0.2">
      <c r="A171" s="1" t="s">
        <v>64</v>
      </c>
      <c r="B171" t="s">
        <v>63</v>
      </c>
      <c r="C171" s="1" t="s">
        <v>2009</v>
      </c>
    </row>
    <row r="172" spans="1:3" x14ac:dyDescent="0.2">
      <c r="A172" s="1" t="s">
        <v>794</v>
      </c>
      <c r="B172" t="s">
        <v>793</v>
      </c>
      <c r="C172" s="1" t="s">
        <v>2823</v>
      </c>
    </row>
    <row r="173" spans="1:3" x14ac:dyDescent="0.2">
      <c r="A173" s="1" t="s">
        <v>494</v>
      </c>
      <c r="B173" t="s">
        <v>492</v>
      </c>
      <c r="C173" s="1" t="s">
        <v>2165</v>
      </c>
    </row>
    <row r="174" spans="1:3" x14ac:dyDescent="0.2">
      <c r="A174" s="1" t="s">
        <v>938</v>
      </c>
      <c r="B174" t="s">
        <v>937</v>
      </c>
      <c r="C174" s="1" t="s">
        <v>2336</v>
      </c>
    </row>
    <row r="175" spans="1:3" x14ac:dyDescent="0.2">
      <c r="A175" s="1" t="s">
        <v>756</v>
      </c>
      <c r="B175" t="s">
        <v>755</v>
      </c>
      <c r="C175" s="1" t="s">
        <v>2822</v>
      </c>
    </row>
    <row r="176" spans="1:3" x14ac:dyDescent="0.2">
      <c r="A176" s="1" t="s">
        <v>1373</v>
      </c>
      <c r="B176" t="s">
        <v>1372</v>
      </c>
      <c r="C176" s="1" t="s">
        <v>2501</v>
      </c>
    </row>
    <row r="177" spans="1:3" x14ac:dyDescent="0.2">
      <c r="A177" s="1" t="s">
        <v>1375</v>
      </c>
      <c r="B177" t="s">
        <v>1374</v>
      </c>
      <c r="C177" s="1" t="s">
        <v>2502</v>
      </c>
    </row>
    <row r="178" spans="1:3" x14ac:dyDescent="0.2">
      <c r="A178" s="1" t="s">
        <v>262</v>
      </c>
      <c r="B178" t="s">
        <v>261</v>
      </c>
      <c r="C178" s="1" t="s">
        <v>2696</v>
      </c>
    </row>
    <row r="179" spans="1:3" x14ac:dyDescent="0.2">
      <c r="A179" s="1" t="s">
        <v>1023</v>
      </c>
      <c r="B179" t="s">
        <v>1022</v>
      </c>
      <c r="C179" s="1" t="s">
        <v>2376</v>
      </c>
    </row>
    <row r="180" spans="1:3" x14ac:dyDescent="0.2">
      <c r="A180" s="1" t="s">
        <v>921</v>
      </c>
      <c r="B180" t="s">
        <v>920</v>
      </c>
      <c r="C180" s="1" t="s">
        <v>2332</v>
      </c>
    </row>
    <row r="181" spans="1:3" x14ac:dyDescent="0.2">
      <c r="A181" s="1" t="s">
        <v>21</v>
      </c>
      <c r="B181" t="s">
        <v>16</v>
      </c>
      <c r="C181" s="1" t="s">
        <v>2003</v>
      </c>
    </row>
    <row r="182" spans="1:3" x14ac:dyDescent="0.2">
      <c r="A182" s="1" t="s">
        <v>451</v>
      </c>
      <c r="B182" t="s">
        <v>450</v>
      </c>
      <c r="C182" s="1" t="s">
        <v>2729</v>
      </c>
    </row>
    <row r="183" spans="1:3" x14ac:dyDescent="0.2">
      <c r="A183" s="1" t="s">
        <v>630</v>
      </c>
      <c r="B183" t="s">
        <v>629</v>
      </c>
      <c r="C183" s="1" t="s">
        <v>2200</v>
      </c>
    </row>
    <row r="184" spans="1:3" x14ac:dyDescent="0.2">
      <c r="A184" s="1" t="s">
        <v>1024</v>
      </c>
      <c r="B184" t="s">
        <v>1022</v>
      </c>
      <c r="C184" s="1" t="s">
        <v>2376</v>
      </c>
    </row>
    <row r="185" spans="1:3" x14ac:dyDescent="0.2">
      <c r="A185" s="1" t="s">
        <v>38</v>
      </c>
      <c r="B185" t="s">
        <v>37</v>
      </c>
      <c r="C185" s="1" t="s">
        <v>2616</v>
      </c>
    </row>
    <row r="186" spans="1:3" x14ac:dyDescent="0.2">
      <c r="A186" s="1" t="s">
        <v>39</v>
      </c>
      <c r="B186" t="s">
        <v>37</v>
      </c>
      <c r="C186" s="1" t="s">
        <v>2616</v>
      </c>
    </row>
    <row r="187" spans="1:3" x14ac:dyDescent="0.2">
      <c r="A187" s="1" t="s">
        <v>40</v>
      </c>
      <c r="B187" t="s">
        <v>37</v>
      </c>
      <c r="C187" s="1" t="s">
        <v>2616</v>
      </c>
    </row>
    <row r="188" spans="1:3" x14ac:dyDescent="0.2">
      <c r="A188" s="1" t="s">
        <v>394</v>
      </c>
      <c r="B188" t="s">
        <v>393</v>
      </c>
      <c r="C188" s="1" t="s">
        <v>2129</v>
      </c>
    </row>
    <row r="189" spans="1:3" x14ac:dyDescent="0.2">
      <c r="A189" s="1" t="s">
        <v>539</v>
      </c>
      <c r="B189" t="s">
        <v>538</v>
      </c>
      <c r="C189" s="1" t="s">
        <v>2766</v>
      </c>
    </row>
    <row r="190" spans="1:3" x14ac:dyDescent="0.2">
      <c r="A190" s="1" t="s">
        <v>1220</v>
      </c>
      <c r="B190" t="s">
        <v>1219</v>
      </c>
      <c r="C190" s="1" t="s">
        <v>2966</v>
      </c>
    </row>
    <row r="191" spans="1:3" x14ac:dyDescent="0.2">
      <c r="A191" s="1" t="s">
        <v>1529</v>
      </c>
      <c r="B191" t="s">
        <v>1528</v>
      </c>
      <c r="C191" s="1" t="s">
        <v>3062</v>
      </c>
    </row>
    <row r="192" spans="1:3" x14ac:dyDescent="0.2">
      <c r="A192" s="1" t="s">
        <v>182</v>
      </c>
      <c r="B192" t="s">
        <v>181</v>
      </c>
      <c r="C192" s="1" t="s">
        <v>2669</v>
      </c>
    </row>
    <row r="193" spans="1:3" x14ac:dyDescent="0.2">
      <c r="A193" s="1" t="s">
        <v>392</v>
      </c>
      <c r="B193" t="s">
        <v>391</v>
      </c>
      <c r="C193" s="1" t="s">
        <v>2128</v>
      </c>
    </row>
    <row r="194" spans="1:3" x14ac:dyDescent="0.2">
      <c r="A194" s="1" t="s">
        <v>594</v>
      </c>
      <c r="B194" t="s">
        <v>593</v>
      </c>
      <c r="C194" s="1" t="s">
        <v>2789</v>
      </c>
    </row>
    <row r="195" spans="1:3" x14ac:dyDescent="0.2">
      <c r="A195" s="1" t="s">
        <v>1144</v>
      </c>
      <c r="B195" t="s">
        <v>1143</v>
      </c>
      <c r="C195" s="1" t="s">
        <v>2936</v>
      </c>
    </row>
    <row r="196" spans="1:3" x14ac:dyDescent="0.2">
      <c r="A196" s="1" t="s">
        <v>1338</v>
      </c>
      <c r="B196" t="s">
        <v>1337</v>
      </c>
      <c r="C196" s="1" t="s">
        <v>3019</v>
      </c>
    </row>
    <row r="197" spans="1:3" x14ac:dyDescent="0.2">
      <c r="A197" s="1" t="s">
        <v>1451</v>
      </c>
      <c r="B197" t="s">
        <v>1450</v>
      </c>
      <c r="C197" s="1" t="s">
        <v>2559</v>
      </c>
    </row>
    <row r="198" spans="1:3" x14ac:dyDescent="0.2">
      <c r="A198" s="1" t="s">
        <v>1078</v>
      </c>
      <c r="B198" t="s">
        <v>1077</v>
      </c>
      <c r="C198" s="1" t="s">
        <v>2414</v>
      </c>
    </row>
    <row r="199" spans="1:3" x14ac:dyDescent="0.2">
      <c r="A199" s="1" t="s">
        <v>1334</v>
      </c>
      <c r="B199" t="s">
        <v>1333</v>
      </c>
      <c r="C199" s="1" t="s">
        <v>3018</v>
      </c>
    </row>
    <row r="200" spans="1:3" x14ac:dyDescent="0.2">
      <c r="A200" s="1" t="s">
        <v>1353</v>
      </c>
      <c r="B200" t="s">
        <v>1352</v>
      </c>
      <c r="C200" s="1" t="s">
        <v>3027</v>
      </c>
    </row>
    <row r="201" spans="1:3" x14ac:dyDescent="0.2">
      <c r="A201" s="1" t="s">
        <v>1424</v>
      </c>
      <c r="B201" t="s">
        <v>1423</v>
      </c>
      <c r="C201" s="1" t="s">
        <v>2539</v>
      </c>
    </row>
    <row r="202" spans="1:3" x14ac:dyDescent="0.2">
      <c r="A202" s="1" t="s">
        <v>541</v>
      </c>
      <c r="B202" t="s">
        <v>540</v>
      </c>
      <c r="C202" s="1" t="s">
        <v>2767</v>
      </c>
    </row>
    <row r="203" spans="1:3" x14ac:dyDescent="0.2">
      <c r="A203" s="1" t="s">
        <v>1459</v>
      </c>
      <c r="B203" t="s">
        <v>1458</v>
      </c>
      <c r="C203" s="1" t="s">
        <v>3033</v>
      </c>
    </row>
    <row r="204" spans="1:3" x14ac:dyDescent="0.2">
      <c r="A204" s="1" t="s">
        <v>257</v>
      </c>
      <c r="B204" t="s">
        <v>256</v>
      </c>
      <c r="C204" s="1" t="s">
        <v>2694</v>
      </c>
    </row>
    <row r="205" spans="1:3" x14ac:dyDescent="0.2">
      <c r="A205" s="1" t="s">
        <v>157</v>
      </c>
      <c r="B205" t="s">
        <v>156</v>
      </c>
      <c r="C205" s="1" t="s">
        <v>2657</v>
      </c>
    </row>
    <row r="206" spans="1:3" x14ac:dyDescent="0.2">
      <c r="A206" s="1" t="s">
        <v>258</v>
      </c>
      <c r="B206" t="s">
        <v>256</v>
      </c>
      <c r="C206" s="1" t="s">
        <v>2694</v>
      </c>
    </row>
    <row r="207" spans="1:3" x14ac:dyDescent="0.2">
      <c r="A207" s="1" t="s">
        <v>28</v>
      </c>
      <c r="B207" t="s">
        <v>27</v>
      </c>
      <c r="C207" s="1" t="s">
        <v>2006</v>
      </c>
    </row>
    <row r="208" spans="1:3" x14ac:dyDescent="0.2">
      <c r="A208" s="1" t="s">
        <v>1455</v>
      </c>
      <c r="B208" t="s">
        <v>1454</v>
      </c>
      <c r="C208" s="1" t="s">
        <v>2562</v>
      </c>
    </row>
    <row r="209" spans="1:3" x14ac:dyDescent="0.2">
      <c r="A209" s="1" t="s">
        <v>131</v>
      </c>
      <c r="B209" t="s">
        <v>130</v>
      </c>
      <c r="C209" s="1" t="s">
        <v>2025</v>
      </c>
    </row>
    <row r="210" spans="1:3" x14ac:dyDescent="0.2">
      <c r="A210" s="1" t="s">
        <v>89</v>
      </c>
      <c r="B210" t="s">
        <v>88</v>
      </c>
      <c r="C210" s="1" t="s">
        <v>2629</v>
      </c>
    </row>
    <row r="211" spans="1:3" x14ac:dyDescent="0.2">
      <c r="A211" s="1" t="s">
        <v>192</v>
      </c>
      <c r="B211" t="s">
        <v>191</v>
      </c>
      <c r="C211" s="1" t="s">
        <v>2042</v>
      </c>
    </row>
    <row r="212" spans="1:3" x14ac:dyDescent="0.2">
      <c r="A212" s="1" t="s">
        <v>179</v>
      </c>
      <c r="B212" t="s">
        <v>178</v>
      </c>
      <c r="C212" s="1" t="s">
        <v>2667</v>
      </c>
    </row>
    <row r="213" spans="1:3" x14ac:dyDescent="0.2">
      <c r="A213" s="1" t="s">
        <v>1253</v>
      </c>
      <c r="B213" t="s">
        <v>1252</v>
      </c>
      <c r="C213" s="1" t="s">
        <v>2464</v>
      </c>
    </row>
    <row r="214" spans="1:3" x14ac:dyDescent="0.2">
      <c r="A214" s="1" t="s">
        <v>1112</v>
      </c>
      <c r="B214" t="s">
        <v>1111</v>
      </c>
      <c r="C214" s="1" t="s">
        <v>2426</v>
      </c>
    </row>
    <row r="215" spans="1:3" x14ac:dyDescent="0.2">
      <c r="A215" s="1" t="s">
        <v>1226</v>
      </c>
      <c r="B215" t="s">
        <v>1225</v>
      </c>
      <c r="C215" s="1" t="s">
        <v>2971</v>
      </c>
    </row>
    <row r="216" spans="1:3" x14ac:dyDescent="0.2">
      <c r="A216" s="1" t="s">
        <v>467</v>
      </c>
      <c r="B216" t="s">
        <v>466</v>
      </c>
      <c r="C216" s="1" t="s">
        <v>2159</v>
      </c>
    </row>
    <row r="217" spans="1:3" x14ac:dyDescent="0.2">
      <c r="A217" s="1" t="s">
        <v>29</v>
      </c>
      <c r="B217" t="s">
        <v>27</v>
      </c>
      <c r="C217" s="1" t="s">
        <v>2006</v>
      </c>
    </row>
    <row r="218" spans="1:3" x14ac:dyDescent="0.2">
      <c r="A218" s="1" t="s">
        <v>154</v>
      </c>
      <c r="B218" t="s">
        <v>153</v>
      </c>
      <c r="C218" s="1" t="s">
        <v>2655</v>
      </c>
    </row>
    <row r="219" spans="1:3" x14ac:dyDescent="0.2">
      <c r="A219" s="1" t="s">
        <v>1377</v>
      </c>
      <c r="B219" t="s">
        <v>1376</v>
      </c>
      <c r="C219" s="1" t="s">
        <v>2503</v>
      </c>
    </row>
    <row r="220" spans="1:3" x14ac:dyDescent="0.2">
      <c r="A220" s="1" t="s">
        <v>47</v>
      </c>
      <c r="B220" t="s">
        <v>46</v>
      </c>
      <c r="C220" s="1" t="s">
        <v>2618</v>
      </c>
    </row>
    <row r="221" spans="1:3" x14ac:dyDescent="0.2">
      <c r="A221" s="1" t="s">
        <v>320</v>
      </c>
      <c r="B221" t="s">
        <v>319</v>
      </c>
      <c r="C221" s="1" t="s">
        <v>2086</v>
      </c>
    </row>
    <row r="222" spans="1:3" x14ac:dyDescent="0.2">
      <c r="A222" s="1" t="s">
        <v>827</v>
      </c>
      <c r="B222" t="s">
        <v>826</v>
      </c>
      <c r="C222" s="1" t="s">
        <v>2840</v>
      </c>
    </row>
    <row r="223" spans="1:3" x14ac:dyDescent="0.2">
      <c r="A223" s="1" t="s">
        <v>534</v>
      </c>
      <c r="B223" t="s">
        <v>533</v>
      </c>
      <c r="C223" s="1" t="s">
        <v>2763</v>
      </c>
    </row>
    <row r="224" spans="1:3" x14ac:dyDescent="0.2">
      <c r="A224" s="1" t="s">
        <v>1282</v>
      </c>
      <c r="B224" t="s">
        <v>1281</v>
      </c>
      <c r="C224" s="1" t="s">
        <v>2473</v>
      </c>
    </row>
    <row r="225" spans="1:3" x14ac:dyDescent="0.2">
      <c r="A225" s="1" t="s">
        <v>623</v>
      </c>
      <c r="B225" t="s">
        <v>622</v>
      </c>
      <c r="C225" s="1" t="s">
        <v>2196</v>
      </c>
    </row>
    <row r="226" spans="1:3" x14ac:dyDescent="0.2">
      <c r="A226" s="1" t="s">
        <v>825</v>
      </c>
      <c r="B226" t="s">
        <v>824</v>
      </c>
      <c r="C226" s="1" t="s">
        <v>2839</v>
      </c>
    </row>
    <row r="227" spans="1:3" x14ac:dyDescent="0.2">
      <c r="A227" s="1" t="s">
        <v>1370</v>
      </c>
      <c r="B227" t="s">
        <v>1369</v>
      </c>
      <c r="C227" s="1" t="s">
        <v>2499</v>
      </c>
    </row>
    <row r="228" spans="1:3" x14ac:dyDescent="0.2">
      <c r="A228" s="1" t="s">
        <v>537</v>
      </c>
      <c r="B228" t="s">
        <v>536</v>
      </c>
      <c r="C228" s="1" t="s">
        <v>2765</v>
      </c>
    </row>
    <row r="229" spans="1:3" x14ac:dyDescent="0.2">
      <c r="A229" s="1" t="s">
        <v>1082</v>
      </c>
      <c r="B229" t="s">
        <v>1081</v>
      </c>
      <c r="C229" s="1" t="s">
        <v>2416</v>
      </c>
    </row>
    <row r="230" spans="1:3" x14ac:dyDescent="0.2">
      <c r="A230" s="1" t="s">
        <v>1551</v>
      </c>
      <c r="B230" t="s">
        <v>1550</v>
      </c>
      <c r="C230" s="1" t="s">
        <v>3072</v>
      </c>
    </row>
    <row r="231" spans="1:3" x14ac:dyDescent="0.2">
      <c r="A231" s="1" t="s">
        <v>738</v>
      </c>
      <c r="B231" t="s">
        <v>737</v>
      </c>
      <c r="C231" s="1" t="s">
        <v>2267</v>
      </c>
    </row>
    <row r="232" spans="1:3" x14ac:dyDescent="0.2">
      <c r="A232" s="1" t="s">
        <v>476</v>
      </c>
      <c r="B232" t="s">
        <v>475</v>
      </c>
      <c r="C232" s="1" t="s">
        <v>2737</v>
      </c>
    </row>
    <row r="233" spans="1:3" x14ac:dyDescent="0.2">
      <c r="A233" s="1" t="s">
        <v>990</v>
      </c>
      <c r="B233" t="s">
        <v>989</v>
      </c>
      <c r="C233" s="1" t="s">
        <v>2355</v>
      </c>
    </row>
    <row r="234" spans="1:3" x14ac:dyDescent="0.2">
      <c r="A234" s="1" t="s">
        <v>547</v>
      </c>
      <c r="B234" t="s">
        <v>546</v>
      </c>
      <c r="C234" s="1" t="s">
        <v>2771</v>
      </c>
    </row>
    <row r="235" spans="1:3" x14ac:dyDescent="0.2">
      <c r="A235" s="1" t="s">
        <v>287</v>
      </c>
      <c r="B235" t="s">
        <v>285</v>
      </c>
      <c r="C235" s="1" t="s">
        <v>2064</v>
      </c>
    </row>
    <row r="236" spans="1:3" x14ac:dyDescent="0.2">
      <c r="A236" s="1" t="s">
        <v>71</v>
      </c>
      <c r="B236" t="s">
        <v>69</v>
      </c>
      <c r="C236" s="1" t="s">
        <v>2012</v>
      </c>
    </row>
    <row r="237" spans="1:3" x14ac:dyDescent="0.2">
      <c r="A237" s="1" t="s">
        <v>975</v>
      </c>
      <c r="B237" t="s">
        <v>974</v>
      </c>
      <c r="C237" s="1" t="s">
        <v>2919</v>
      </c>
    </row>
    <row r="238" spans="1:3" x14ac:dyDescent="0.2">
      <c r="A238" s="1" t="s">
        <v>1216</v>
      </c>
      <c r="B238" t="s">
        <v>1215</v>
      </c>
      <c r="C238" s="1" t="s">
        <v>2963</v>
      </c>
    </row>
    <row r="239" spans="1:3" x14ac:dyDescent="0.2">
      <c r="A239" s="1" t="s">
        <v>42</v>
      </c>
      <c r="B239" t="s">
        <v>41</v>
      </c>
      <c r="C239" s="1" t="s">
        <v>2617</v>
      </c>
    </row>
    <row r="240" spans="1:3" x14ac:dyDescent="0.2">
      <c r="A240" s="1" t="s">
        <v>1207</v>
      </c>
      <c r="B240" t="s">
        <v>1206</v>
      </c>
      <c r="C240" s="1" t="s">
        <v>2962</v>
      </c>
    </row>
    <row r="241" spans="1:3" x14ac:dyDescent="0.2">
      <c r="A241" s="1" t="s">
        <v>524</v>
      </c>
      <c r="B241" t="s">
        <v>523</v>
      </c>
      <c r="C241" s="1" t="s">
        <v>2760</v>
      </c>
    </row>
    <row r="242" spans="1:3" x14ac:dyDescent="0.2">
      <c r="A242" s="1" t="s">
        <v>325</v>
      </c>
      <c r="B242" t="s">
        <v>324</v>
      </c>
      <c r="C242" s="1" t="s">
        <v>2089</v>
      </c>
    </row>
    <row r="243" spans="1:3" x14ac:dyDescent="0.2">
      <c r="A243" s="1" t="s">
        <v>43</v>
      </c>
      <c r="B243" t="s">
        <v>41</v>
      </c>
      <c r="C243" s="1" t="s">
        <v>2617</v>
      </c>
    </row>
    <row r="244" spans="1:3" x14ac:dyDescent="0.2">
      <c r="A244" s="1" t="s">
        <v>611</v>
      </c>
      <c r="B244" t="s">
        <v>610</v>
      </c>
      <c r="C244" s="1" t="s">
        <v>2795</v>
      </c>
    </row>
    <row r="245" spans="1:3" x14ac:dyDescent="0.2">
      <c r="A245" s="1" t="s">
        <v>443</v>
      </c>
      <c r="B245" t="s">
        <v>442</v>
      </c>
      <c r="C245" s="1" t="s">
        <v>2726</v>
      </c>
    </row>
    <row r="246" spans="1:3" x14ac:dyDescent="0.2">
      <c r="A246" s="1" t="s">
        <v>657</v>
      </c>
      <c r="B246" t="s">
        <v>656</v>
      </c>
      <c r="C246" s="1" t="s">
        <v>2208</v>
      </c>
    </row>
    <row r="247" spans="1:3" x14ac:dyDescent="0.2">
      <c r="A247" s="1" t="s">
        <v>1410</v>
      </c>
      <c r="B247" t="s">
        <v>1408</v>
      </c>
      <c r="C247" s="1" t="s">
        <v>2528</v>
      </c>
    </row>
    <row r="248" spans="1:3" x14ac:dyDescent="0.2">
      <c r="A248" s="1" t="s">
        <v>104</v>
      </c>
      <c r="B248" t="s">
        <v>103</v>
      </c>
      <c r="C248" s="1" t="s">
        <v>2019</v>
      </c>
    </row>
    <row r="249" spans="1:3" x14ac:dyDescent="0.2">
      <c r="A249" s="1" t="s">
        <v>1029</v>
      </c>
      <c r="B249" t="s">
        <v>1028</v>
      </c>
      <c r="C249" s="1" t="s">
        <v>2379</v>
      </c>
    </row>
    <row r="250" spans="1:3" x14ac:dyDescent="0.2">
      <c r="A250" s="1" t="s">
        <v>1431</v>
      </c>
      <c r="B250" t="s">
        <v>1430</v>
      </c>
      <c r="C250" s="1" t="s">
        <v>2544</v>
      </c>
    </row>
    <row r="251" spans="1:3" x14ac:dyDescent="0.2">
      <c r="A251" s="1" t="s">
        <v>972</v>
      </c>
      <c r="B251" t="s">
        <v>971</v>
      </c>
      <c r="C251" s="1" t="s">
        <v>2917</v>
      </c>
    </row>
    <row r="252" spans="1:3" x14ac:dyDescent="0.2">
      <c r="A252" s="1" t="s">
        <v>67</v>
      </c>
      <c r="B252" t="s">
        <v>65</v>
      </c>
      <c r="C252" s="1" t="s">
        <v>2010</v>
      </c>
    </row>
    <row r="253" spans="1:3" x14ac:dyDescent="0.2">
      <c r="A253" s="1" t="s">
        <v>1148</v>
      </c>
      <c r="B253" t="s">
        <v>1147</v>
      </c>
      <c r="C253" s="1" t="s">
        <v>2938</v>
      </c>
    </row>
    <row r="254" spans="1:3" x14ac:dyDescent="0.2">
      <c r="A254" s="1" t="s">
        <v>1005</v>
      </c>
      <c r="B254" t="s">
        <v>1004</v>
      </c>
      <c r="C254" s="1" t="s">
        <v>2364</v>
      </c>
    </row>
    <row r="255" spans="1:3" x14ac:dyDescent="0.2">
      <c r="A255" s="1" t="s">
        <v>581</v>
      </c>
      <c r="B255" t="s">
        <v>580</v>
      </c>
      <c r="C255" s="1" t="s">
        <v>2188</v>
      </c>
    </row>
    <row r="256" spans="1:3" x14ac:dyDescent="0.2">
      <c r="A256" s="1" t="s">
        <v>609</v>
      </c>
      <c r="B256" t="s">
        <v>608</v>
      </c>
      <c r="C256" s="1" t="s">
        <v>2794</v>
      </c>
    </row>
    <row r="257" spans="1:3" x14ac:dyDescent="0.2">
      <c r="A257" s="1" t="s">
        <v>1165</v>
      </c>
      <c r="B257" t="s">
        <v>1164</v>
      </c>
      <c r="C257" s="1" t="s">
        <v>2945</v>
      </c>
    </row>
    <row r="258" spans="1:3" x14ac:dyDescent="0.2">
      <c r="A258" s="1" t="s">
        <v>1168</v>
      </c>
      <c r="B258" t="s">
        <v>1167</v>
      </c>
      <c r="C258" s="1" t="s">
        <v>2947</v>
      </c>
    </row>
    <row r="259" spans="1:3" x14ac:dyDescent="0.2">
      <c r="A259" s="1" t="s">
        <v>269</v>
      </c>
      <c r="B259" t="s">
        <v>267</v>
      </c>
      <c r="C259" s="1" t="s">
        <v>2701</v>
      </c>
    </row>
    <row r="260" spans="1:3" x14ac:dyDescent="0.2">
      <c r="A260" s="1" t="s">
        <v>452</v>
      </c>
      <c r="B260" t="s">
        <v>450</v>
      </c>
      <c r="C260" s="1" t="s">
        <v>2729</v>
      </c>
    </row>
    <row r="261" spans="1:3" x14ac:dyDescent="0.2">
      <c r="A261" s="1" t="s">
        <v>888</v>
      </c>
      <c r="B261" t="s">
        <v>887</v>
      </c>
      <c r="C261" s="1" t="s">
        <v>2873</v>
      </c>
    </row>
    <row r="262" spans="1:3" x14ac:dyDescent="0.2">
      <c r="A262" s="1" t="s">
        <v>254</v>
      </c>
      <c r="B262" t="s">
        <v>252</v>
      </c>
      <c r="C262" s="1" t="s">
        <v>2693</v>
      </c>
    </row>
    <row r="263" spans="1:3" x14ac:dyDescent="0.2">
      <c r="A263" s="1" t="s">
        <v>763</v>
      </c>
      <c r="B263" t="s">
        <v>762</v>
      </c>
      <c r="C263" s="1" t="s">
        <v>2277</v>
      </c>
    </row>
    <row r="264" spans="1:3" x14ac:dyDescent="0.2">
      <c r="A264" s="1" t="s">
        <v>195</v>
      </c>
      <c r="B264" t="s">
        <v>194</v>
      </c>
      <c r="C264" s="1" t="s">
        <v>2673</v>
      </c>
    </row>
    <row r="265" spans="1:3" x14ac:dyDescent="0.2">
      <c r="A265" s="1" t="s">
        <v>216</v>
      </c>
      <c r="B265" t="s">
        <v>214</v>
      </c>
      <c r="C265" s="1" t="s">
        <v>2044</v>
      </c>
    </row>
    <row r="266" spans="1:3" x14ac:dyDescent="0.2">
      <c r="A266" s="1" t="s">
        <v>217</v>
      </c>
      <c r="B266" t="s">
        <v>214</v>
      </c>
      <c r="C266" s="1" t="s">
        <v>2044</v>
      </c>
    </row>
    <row r="267" spans="1:3" x14ac:dyDescent="0.2">
      <c r="A267" s="1" t="s">
        <v>498</v>
      </c>
      <c r="B267" t="s">
        <v>497</v>
      </c>
      <c r="C267" s="1" t="s">
        <v>2745</v>
      </c>
    </row>
    <row r="268" spans="1:3" x14ac:dyDescent="0.2">
      <c r="A268" s="1" t="s">
        <v>778</v>
      </c>
      <c r="B268" t="s">
        <v>777</v>
      </c>
      <c r="C268" s="1" t="s">
        <v>2285</v>
      </c>
    </row>
    <row r="269" spans="1:3" x14ac:dyDescent="0.2">
      <c r="A269" s="1" t="s">
        <v>815</v>
      </c>
      <c r="B269" t="s">
        <v>814</v>
      </c>
      <c r="C269" s="1" t="s">
        <v>2298</v>
      </c>
    </row>
    <row r="270" spans="1:3" x14ac:dyDescent="0.2">
      <c r="A270" s="1" t="s">
        <v>78</v>
      </c>
      <c r="B270" t="s">
        <v>73</v>
      </c>
      <c r="C270" s="1" t="s">
        <v>2623</v>
      </c>
    </row>
    <row r="271" spans="1:3" x14ac:dyDescent="0.2">
      <c r="A271" s="1" t="s">
        <v>499</v>
      </c>
      <c r="B271" t="s">
        <v>497</v>
      </c>
      <c r="C271" s="1" t="s">
        <v>2745</v>
      </c>
    </row>
    <row r="272" spans="1:3" x14ac:dyDescent="0.2">
      <c r="A272" s="1" t="s">
        <v>77</v>
      </c>
      <c r="B272" t="s">
        <v>73</v>
      </c>
      <c r="C272" s="1" t="s">
        <v>2623</v>
      </c>
    </row>
    <row r="273" spans="1:3" x14ac:dyDescent="0.2">
      <c r="A273" s="1" t="s">
        <v>1553</v>
      </c>
      <c r="B273" t="s">
        <v>1552</v>
      </c>
      <c r="C273" s="1" t="s">
        <v>2598</v>
      </c>
    </row>
    <row r="274" spans="1:3" x14ac:dyDescent="0.2">
      <c r="A274" s="1" t="s">
        <v>128</v>
      </c>
      <c r="B274" t="s">
        <v>127</v>
      </c>
      <c r="C274" s="1" t="s">
        <v>2024</v>
      </c>
    </row>
    <row r="275" spans="1:3" x14ac:dyDescent="0.2">
      <c r="A275" s="1" t="s">
        <v>98</v>
      </c>
      <c r="B275" t="s">
        <v>97</v>
      </c>
      <c r="C275" s="1" t="s">
        <v>2015</v>
      </c>
    </row>
    <row r="276" spans="1:3" x14ac:dyDescent="0.2">
      <c r="A276" s="1" t="s">
        <v>99</v>
      </c>
      <c r="B276" t="s">
        <v>97</v>
      </c>
      <c r="C276" s="1" t="s">
        <v>2015</v>
      </c>
    </row>
    <row r="277" spans="1:3" x14ac:dyDescent="0.2">
      <c r="A277" s="1" t="s">
        <v>1182</v>
      </c>
      <c r="B277" t="s">
        <v>1181</v>
      </c>
      <c r="C277" s="1" t="s">
        <v>2952</v>
      </c>
    </row>
    <row r="278" spans="1:3" x14ac:dyDescent="0.2">
      <c r="A278" s="1" t="s">
        <v>1525</v>
      </c>
      <c r="B278" t="s">
        <v>1524</v>
      </c>
      <c r="C278" s="1" t="s">
        <v>3059</v>
      </c>
    </row>
    <row r="279" spans="1:3" x14ac:dyDescent="0.2">
      <c r="A279" s="1" t="s">
        <v>1009</v>
      </c>
      <c r="B279" t="s">
        <v>1008</v>
      </c>
      <c r="C279" s="1" t="s">
        <v>2367</v>
      </c>
    </row>
    <row r="280" spans="1:3" x14ac:dyDescent="0.2">
      <c r="A280" s="1" t="s">
        <v>1010</v>
      </c>
      <c r="B280" t="s">
        <v>1008</v>
      </c>
      <c r="C280" s="1" t="s">
        <v>2367</v>
      </c>
    </row>
    <row r="281" spans="1:3" x14ac:dyDescent="0.2">
      <c r="A281" s="1" t="s">
        <v>1191</v>
      </c>
      <c r="B281" t="s">
        <v>1190</v>
      </c>
      <c r="C281" s="1" t="s">
        <v>2451</v>
      </c>
    </row>
    <row r="282" spans="1:3" x14ac:dyDescent="0.2">
      <c r="A282" s="1" t="s">
        <v>243</v>
      </c>
      <c r="B282" t="s">
        <v>242</v>
      </c>
      <c r="C282" s="1" t="s">
        <v>2051</v>
      </c>
    </row>
    <row r="283" spans="1:3" x14ac:dyDescent="0.2">
      <c r="A283" s="1" t="s">
        <v>771</v>
      </c>
      <c r="B283" t="s">
        <v>769</v>
      </c>
      <c r="C283" s="1" t="s">
        <v>2281</v>
      </c>
    </row>
    <row r="284" spans="1:3" x14ac:dyDescent="0.2">
      <c r="A284" s="1" t="s">
        <v>244</v>
      </c>
      <c r="B284" t="s">
        <v>242</v>
      </c>
      <c r="C284" s="1" t="s">
        <v>2051</v>
      </c>
    </row>
    <row r="285" spans="1:3" x14ac:dyDescent="0.2">
      <c r="A285" s="1" t="s">
        <v>246</v>
      </c>
      <c r="B285" t="s">
        <v>245</v>
      </c>
      <c r="C285" s="1" t="s">
        <v>2052</v>
      </c>
    </row>
    <row r="286" spans="1:3" x14ac:dyDescent="0.2">
      <c r="A286" s="1" t="s">
        <v>332</v>
      </c>
      <c r="B286" t="s">
        <v>329</v>
      </c>
      <c r="C286" s="1" t="s">
        <v>2092</v>
      </c>
    </row>
    <row r="287" spans="1:3" x14ac:dyDescent="0.2">
      <c r="A287" s="1" t="s">
        <v>1448</v>
      </c>
      <c r="B287" t="s">
        <v>1446</v>
      </c>
      <c r="C287" s="1" t="s">
        <v>2557</v>
      </c>
    </row>
    <row r="288" spans="1:3" x14ac:dyDescent="0.2">
      <c r="A288" s="1" t="s">
        <v>53</v>
      </c>
      <c r="B288" t="s">
        <v>50</v>
      </c>
      <c r="C288" s="1" t="s">
        <v>2620</v>
      </c>
    </row>
    <row r="289" spans="1:3" x14ac:dyDescent="0.2">
      <c r="A289" s="1" t="s">
        <v>225</v>
      </c>
      <c r="B289" t="s">
        <v>224</v>
      </c>
      <c r="C289" s="1" t="s">
        <v>2049</v>
      </c>
    </row>
    <row r="290" spans="1:3" x14ac:dyDescent="0.2">
      <c r="A290" s="1" t="s">
        <v>288</v>
      </c>
      <c r="B290" t="s">
        <v>285</v>
      </c>
      <c r="C290" s="1" t="s">
        <v>2064</v>
      </c>
    </row>
    <row r="291" spans="1:3" x14ac:dyDescent="0.2">
      <c r="A291" s="1" t="s">
        <v>160</v>
      </c>
      <c r="B291" t="s">
        <v>159</v>
      </c>
      <c r="C291" s="1" t="s">
        <v>2659</v>
      </c>
    </row>
    <row r="292" spans="1:3" x14ac:dyDescent="0.2">
      <c r="A292" s="1" t="s">
        <v>683</v>
      </c>
      <c r="B292" t="s">
        <v>682</v>
      </c>
      <c r="C292" s="1" t="s">
        <v>2227</v>
      </c>
    </row>
    <row r="293" spans="1:3" x14ac:dyDescent="0.2">
      <c r="A293" s="1" t="s">
        <v>1180</v>
      </c>
      <c r="B293" t="s">
        <v>1179</v>
      </c>
      <c r="C293" s="1" t="s">
        <v>2951</v>
      </c>
    </row>
    <row r="294" spans="1:3" x14ac:dyDescent="0.2">
      <c r="A294" s="1" t="s">
        <v>729</v>
      </c>
      <c r="B294" t="s">
        <v>728</v>
      </c>
      <c r="C294" s="1" t="s">
        <v>2260</v>
      </c>
    </row>
    <row r="295" spans="1:3" x14ac:dyDescent="0.2">
      <c r="A295" s="1" t="s">
        <v>1269</v>
      </c>
      <c r="B295" t="s">
        <v>1268</v>
      </c>
      <c r="C295" s="1" t="s">
        <v>2988</v>
      </c>
    </row>
    <row r="296" spans="1:3" x14ac:dyDescent="0.2">
      <c r="A296" s="1" t="s">
        <v>395</v>
      </c>
      <c r="B296" t="s">
        <v>393</v>
      </c>
      <c r="C296" s="1" t="s">
        <v>2129</v>
      </c>
    </row>
    <row r="297" spans="1:3" x14ac:dyDescent="0.2">
      <c r="A297" s="1" t="s">
        <v>1177</v>
      </c>
      <c r="B297" t="s">
        <v>1174</v>
      </c>
      <c r="C297" s="1" t="s">
        <v>2950</v>
      </c>
    </row>
    <row r="298" spans="1:3" x14ac:dyDescent="0.2">
      <c r="A298" s="1" t="s">
        <v>1178</v>
      </c>
      <c r="B298" t="s">
        <v>1174</v>
      </c>
      <c r="C298" s="1" t="s">
        <v>2950</v>
      </c>
    </row>
    <row r="299" spans="1:3" x14ac:dyDescent="0.2">
      <c r="A299" s="1" t="s">
        <v>551</v>
      </c>
      <c r="B299" t="s">
        <v>550</v>
      </c>
      <c r="C299" s="1" t="s">
        <v>2178</v>
      </c>
    </row>
    <row r="300" spans="1:3" x14ac:dyDescent="0.2">
      <c r="A300" s="1" t="s">
        <v>1115</v>
      </c>
      <c r="B300" t="s">
        <v>1114</v>
      </c>
      <c r="C300" s="1" t="s">
        <v>2428</v>
      </c>
    </row>
    <row r="301" spans="1:3" x14ac:dyDescent="0.2">
      <c r="A301" s="1" t="s">
        <v>830</v>
      </c>
      <c r="B301" t="s">
        <v>829</v>
      </c>
      <c r="C301" s="1" t="s">
        <v>2842</v>
      </c>
    </row>
    <row r="302" spans="1:3" x14ac:dyDescent="0.2">
      <c r="A302" s="1" t="s">
        <v>1538</v>
      </c>
      <c r="B302" t="s">
        <v>1537</v>
      </c>
      <c r="C302" s="1" t="s">
        <v>2597</v>
      </c>
    </row>
    <row r="303" spans="1:3" x14ac:dyDescent="0.2">
      <c r="A303" s="1" t="s">
        <v>689</v>
      </c>
      <c r="B303" t="s">
        <v>688</v>
      </c>
      <c r="C303" s="1" t="s">
        <v>2231</v>
      </c>
    </row>
    <row r="304" spans="1:3" x14ac:dyDescent="0.2">
      <c r="A304" s="1" t="s">
        <v>126</v>
      </c>
      <c r="B304" t="s">
        <v>125</v>
      </c>
      <c r="C304" s="1" t="s">
        <v>2023</v>
      </c>
    </row>
    <row r="305" spans="1:3" x14ac:dyDescent="0.2">
      <c r="A305" s="1" t="s">
        <v>345</v>
      </c>
      <c r="B305" t="s">
        <v>344</v>
      </c>
      <c r="C305" s="1" t="s">
        <v>2097</v>
      </c>
    </row>
    <row r="306" spans="1:3" x14ac:dyDescent="0.2">
      <c r="A306" s="1" t="s">
        <v>627</v>
      </c>
      <c r="B306" t="s">
        <v>626</v>
      </c>
      <c r="C306" s="1" t="s">
        <v>2198</v>
      </c>
    </row>
    <row r="307" spans="1:3" x14ac:dyDescent="0.2">
      <c r="A307" s="1" t="s">
        <v>117</v>
      </c>
      <c r="B307" t="s">
        <v>115</v>
      </c>
      <c r="C307" s="1" t="s">
        <v>2641</v>
      </c>
    </row>
    <row r="308" spans="1:3" x14ac:dyDescent="0.2">
      <c r="A308" s="1" t="s">
        <v>787</v>
      </c>
      <c r="B308" t="s">
        <v>785</v>
      </c>
      <c r="C308" s="1" t="s">
        <v>2290</v>
      </c>
    </row>
    <row r="309" spans="1:3" x14ac:dyDescent="0.2">
      <c r="A309" s="1" t="s">
        <v>31</v>
      </c>
      <c r="B309" t="s">
        <v>30</v>
      </c>
      <c r="C309" s="1" t="s">
        <v>2007</v>
      </c>
    </row>
    <row r="310" spans="1:3" x14ac:dyDescent="0.2">
      <c r="A310" s="1" t="s">
        <v>625</v>
      </c>
      <c r="B310" t="s">
        <v>624</v>
      </c>
      <c r="C310" s="1" t="s">
        <v>2197</v>
      </c>
    </row>
    <row r="311" spans="1:3" x14ac:dyDescent="0.2">
      <c r="A311" s="1" t="s">
        <v>333</v>
      </c>
      <c r="B311" t="s">
        <v>329</v>
      </c>
      <c r="C311" s="1" t="s">
        <v>2092</v>
      </c>
    </row>
    <row r="312" spans="1:3" x14ac:dyDescent="0.2">
      <c r="A312" s="1" t="s">
        <v>472</v>
      </c>
      <c r="B312" t="s">
        <v>471</v>
      </c>
      <c r="C312" s="1" t="s">
        <v>2735</v>
      </c>
    </row>
    <row r="313" spans="1:3" x14ac:dyDescent="0.2">
      <c r="A313" s="1" t="s">
        <v>465</v>
      </c>
      <c r="B313" t="s">
        <v>464</v>
      </c>
      <c r="C313" s="1" t="s">
        <v>2158</v>
      </c>
    </row>
    <row r="314" spans="1:3" x14ac:dyDescent="0.2">
      <c r="A314" s="1" t="s">
        <v>1096</v>
      </c>
      <c r="B314" t="s">
        <v>1095</v>
      </c>
      <c r="C314" s="1" t="s">
        <v>2931</v>
      </c>
    </row>
    <row r="315" spans="1:3" x14ac:dyDescent="0.2">
      <c r="A315" s="1" t="s">
        <v>448</v>
      </c>
      <c r="B315" t="s">
        <v>444</v>
      </c>
      <c r="C315" s="1" t="s">
        <v>2727</v>
      </c>
    </row>
    <row r="316" spans="1:3" x14ac:dyDescent="0.2">
      <c r="A316" s="1" t="s">
        <v>133</v>
      </c>
      <c r="B316" t="s">
        <v>132</v>
      </c>
      <c r="C316" s="1" t="s">
        <v>2643</v>
      </c>
    </row>
    <row r="317" spans="1:3" x14ac:dyDescent="0.2">
      <c r="A317" s="1" t="s">
        <v>1117</v>
      </c>
      <c r="B317" t="s">
        <v>1116</v>
      </c>
      <c r="C317" s="1" t="s">
        <v>2429</v>
      </c>
    </row>
    <row r="318" spans="1:3" x14ac:dyDescent="0.2">
      <c r="A318" s="1" t="s">
        <v>139</v>
      </c>
      <c r="B318" t="s">
        <v>138</v>
      </c>
      <c r="C318" s="1" t="s">
        <v>2647</v>
      </c>
    </row>
    <row r="319" spans="1:3" x14ac:dyDescent="0.2">
      <c r="A319" s="1" t="s">
        <v>1120</v>
      </c>
      <c r="B319" t="s">
        <v>1119</v>
      </c>
      <c r="C319" s="1" t="s">
        <v>2431</v>
      </c>
    </row>
    <row r="320" spans="1:3" x14ac:dyDescent="0.2">
      <c r="A320" s="1" t="s">
        <v>336</v>
      </c>
      <c r="B320" t="s">
        <v>334</v>
      </c>
      <c r="C320" s="1" t="s">
        <v>2093</v>
      </c>
    </row>
    <row r="321" spans="1:3" x14ac:dyDescent="0.2">
      <c r="A321" s="1" t="s">
        <v>1366</v>
      </c>
      <c r="B321" t="s">
        <v>1365</v>
      </c>
      <c r="C321" s="1" t="s">
        <v>2497</v>
      </c>
    </row>
    <row r="322" spans="1:3" x14ac:dyDescent="0.2">
      <c r="A322" s="1" t="s">
        <v>723</v>
      </c>
      <c r="B322" t="s">
        <v>722</v>
      </c>
      <c r="C322" s="1" t="s">
        <v>2256</v>
      </c>
    </row>
    <row r="323" spans="1:3" x14ac:dyDescent="0.2">
      <c r="A323" s="1" t="s">
        <v>835</v>
      </c>
      <c r="B323" t="s">
        <v>834</v>
      </c>
      <c r="C323" s="1" t="s">
        <v>2303</v>
      </c>
    </row>
    <row r="324" spans="1:3" x14ac:dyDescent="0.2">
      <c r="A324" s="1" t="s">
        <v>362</v>
      </c>
      <c r="B324" t="s">
        <v>361</v>
      </c>
      <c r="C324" s="1" t="s">
        <v>2113</v>
      </c>
    </row>
    <row r="325" spans="1:3" x14ac:dyDescent="0.2">
      <c r="A325" s="1" t="s">
        <v>733</v>
      </c>
      <c r="B325" t="s">
        <v>732</v>
      </c>
      <c r="C325" s="1" t="s">
        <v>2263</v>
      </c>
    </row>
    <row r="326" spans="1:3" x14ac:dyDescent="0.2">
      <c r="A326" s="1" t="s">
        <v>90</v>
      </c>
      <c r="B326" t="s">
        <v>88</v>
      </c>
      <c r="C326" s="1" t="s">
        <v>2629</v>
      </c>
    </row>
    <row r="327" spans="1:3" x14ac:dyDescent="0.2">
      <c r="A327" s="1" t="s">
        <v>58</v>
      </c>
      <c r="B327" t="s">
        <v>57</v>
      </c>
      <c r="C327" s="1" t="s">
        <v>2622</v>
      </c>
    </row>
    <row r="328" spans="1:3" x14ac:dyDescent="0.2">
      <c r="A328" s="1" t="s">
        <v>1189</v>
      </c>
      <c r="B328" t="s">
        <v>1188</v>
      </c>
      <c r="C328" s="1" t="s">
        <v>2450</v>
      </c>
    </row>
    <row r="329" spans="1:3" x14ac:dyDescent="0.2">
      <c r="A329" s="1" t="s">
        <v>54</v>
      </c>
      <c r="B329" t="s">
        <v>50</v>
      </c>
      <c r="C329" s="1" t="s">
        <v>2620</v>
      </c>
    </row>
    <row r="330" spans="1:3" x14ac:dyDescent="0.2">
      <c r="A330" s="1" t="s">
        <v>276</v>
      </c>
      <c r="B330" t="s">
        <v>275</v>
      </c>
      <c r="C330" s="1" t="s">
        <v>2058</v>
      </c>
    </row>
    <row r="331" spans="1:3" x14ac:dyDescent="0.2">
      <c r="A331" s="1" t="s">
        <v>1196</v>
      </c>
      <c r="B331" t="s">
        <v>1195</v>
      </c>
      <c r="C331" s="1" t="s">
        <v>2955</v>
      </c>
    </row>
    <row r="332" spans="1:3" x14ac:dyDescent="0.2">
      <c r="A332" s="1" t="s">
        <v>1311</v>
      </c>
      <c r="B332" t="s">
        <v>1310</v>
      </c>
      <c r="C332" s="1" t="s">
        <v>3005</v>
      </c>
    </row>
    <row r="333" spans="1:3" x14ac:dyDescent="0.2">
      <c r="A333" s="1" t="s">
        <v>1239</v>
      </c>
      <c r="B333" t="s">
        <v>1237</v>
      </c>
      <c r="C333" s="1" t="s">
        <v>2974</v>
      </c>
    </row>
    <row r="334" spans="1:3" x14ac:dyDescent="0.2">
      <c r="A334" s="1" t="s">
        <v>604</v>
      </c>
      <c r="B334" t="s">
        <v>603</v>
      </c>
      <c r="C334" s="1" t="s">
        <v>2194</v>
      </c>
    </row>
    <row r="335" spans="1:3" x14ac:dyDescent="0.2">
      <c r="A335" s="1" t="s">
        <v>1108</v>
      </c>
      <c r="B335" t="s">
        <v>1107</v>
      </c>
      <c r="C335" s="1" t="s">
        <v>2423</v>
      </c>
    </row>
    <row r="336" spans="1:3" x14ac:dyDescent="0.2">
      <c r="A336" s="1" t="s">
        <v>255</v>
      </c>
      <c r="B336" t="s">
        <v>252</v>
      </c>
      <c r="C336" s="1" t="s">
        <v>2693</v>
      </c>
    </row>
    <row r="337" spans="1:3" x14ac:dyDescent="0.2">
      <c r="A337" s="1" t="s">
        <v>208</v>
      </c>
      <c r="B337" t="s">
        <v>206</v>
      </c>
      <c r="C337" s="1" t="s">
        <v>2681</v>
      </c>
    </row>
    <row r="338" spans="1:3" x14ac:dyDescent="0.2">
      <c r="A338" s="1" t="s">
        <v>259</v>
      </c>
      <c r="B338" t="s">
        <v>256</v>
      </c>
      <c r="C338" s="1" t="s">
        <v>2694</v>
      </c>
    </row>
    <row r="339" spans="1:3" x14ac:dyDescent="0.2">
      <c r="A339" s="1" t="s">
        <v>1307</v>
      </c>
      <c r="B339" t="s">
        <v>1306</v>
      </c>
      <c r="C339" s="1" t="s">
        <v>3003</v>
      </c>
    </row>
    <row r="340" spans="1:3" x14ac:dyDescent="0.2">
      <c r="A340" s="1" t="s">
        <v>1288</v>
      </c>
      <c r="B340" t="s">
        <v>1287</v>
      </c>
      <c r="C340" s="1" t="s">
        <v>2995</v>
      </c>
    </row>
    <row r="341" spans="1:3" x14ac:dyDescent="0.2">
      <c r="A341" s="1" t="s">
        <v>1027</v>
      </c>
      <c r="B341" t="s">
        <v>1026</v>
      </c>
      <c r="C341" s="1" t="s">
        <v>2378</v>
      </c>
    </row>
    <row r="342" spans="1:3" x14ac:dyDescent="0.2">
      <c r="A342" s="1" t="s">
        <v>981</v>
      </c>
      <c r="B342" t="s">
        <v>980</v>
      </c>
      <c r="C342" s="1" t="s">
        <v>2348</v>
      </c>
    </row>
    <row r="343" spans="1:3" x14ac:dyDescent="0.2">
      <c r="A343" s="1" t="s">
        <v>209</v>
      </c>
      <c r="B343" t="s">
        <v>206</v>
      </c>
      <c r="C343" s="1" t="s">
        <v>2681</v>
      </c>
    </row>
    <row r="344" spans="1:3" x14ac:dyDescent="0.2">
      <c r="A344" s="1" t="s">
        <v>218</v>
      </c>
      <c r="B344" t="s">
        <v>214</v>
      </c>
      <c r="C344" s="1" t="s">
        <v>2044</v>
      </c>
    </row>
    <row r="345" spans="1:3" x14ac:dyDescent="0.2">
      <c r="A345" s="1" t="s">
        <v>804</v>
      </c>
      <c r="B345" t="s">
        <v>803</v>
      </c>
      <c r="C345" s="1" t="s">
        <v>2831</v>
      </c>
    </row>
    <row r="346" spans="1:3" x14ac:dyDescent="0.2">
      <c r="A346" s="1" t="s">
        <v>490</v>
      </c>
      <c r="B346" t="s">
        <v>489</v>
      </c>
      <c r="C346" s="1" t="s">
        <v>2163</v>
      </c>
    </row>
    <row r="347" spans="1:3" x14ac:dyDescent="0.2">
      <c r="A347" s="1" t="s">
        <v>122</v>
      </c>
      <c r="B347" t="s">
        <v>121</v>
      </c>
      <c r="C347" s="1" t="s">
        <v>2021</v>
      </c>
    </row>
    <row r="348" spans="1:3" x14ac:dyDescent="0.2">
      <c r="A348" s="1" t="s">
        <v>124</v>
      </c>
      <c r="B348" t="s">
        <v>123</v>
      </c>
      <c r="C348" s="1" t="s">
        <v>2022</v>
      </c>
    </row>
    <row r="349" spans="1:3" x14ac:dyDescent="0.2">
      <c r="A349" s="1" t="s">
        <v>249</v>
      </c>
      <c r="B349" t="s">
        <v>248</v>
      </c>
      <c r="C349" s="1" t="s">
        <v>2054</v>
      </c>
    </row>
    <row r="350" spans="1:3" x14ac:dyDescent="0.2">
      <c r="A350" s="1" t="s">
        <v>251</v>
      </c>
      <c r="B350" t="s">
        <v>250</v>
      </c>
      <c r="C350" s="1" t="s">
        <v>2055</v>
      </c>
    </row>
    <row r="351" spans="1:3" x14ac:dyDescent="0.2">
      <c r="A351" s="1" t="s">
        <v>24</v>
      </c>
      <c r="B351" t="s">
        <v>22</v>
      </c>
      <c r="C351" s="1" t="s">
        <v>2004</v>
      </c>
    </row>
    <row r="352" spans="1:3" x14ac:dyDescent="0.2">
      <c r="A352" s="1" t="s">
        <v>23</v>
      </c>
      <c r="B352" t="s">
        <v>22</v>
      </c>
      <c r="C352" s="1" t="s">
        <v>2004</v>
      </c>
    </row>
    <row r="353" spans="1:3" x14ac:dyDescent="0.2">
      <c r="A353" s="1" t="s">
        <v>59</v>
      </c>
      <c r="B353" t="s">
        <v>57</v>
      </c>
      <c r="C353" s="1" t="s">
        <v>2622</v>
      </c>
    </row>
    <row r="354" spans="1:3" x14ac:dyDescent="0.2">
      <c r="A354" s="1" t="s">
        <v>44</v>
      </c>
      <c r="B354" t="s">
        <v>41</v>
      </c>
      <c r="C354" s="1" t="s">
        <v>2617</v>
      </c>
    </row>
    <row r="355" spans="1:3" x14ac:dyDescent="0.2">
      <c r="A355" s="1" t="s">
        <v>671</v>
      </c>
      <c r="B355" t="s">
        <v>670</v>
      </c>
      <c r="C355" s="1" t="s">
        <v>2219</v>
      </c>
    </row>
    <row r="356" spans="1:3" x14ac:dyDescent="0.2">
      <c r="A356" s="1" t="s">
        <v>421</v>
      </c>
      <c r="B356" t="s">
        <v>420</v>
      </c>
      <c r="C356" s="1" t="s">
        <v>2716</v>
      </c>
    </row>
    <row r="357" spans="1:3" x14ac:dyDescent="0.2">
      <c r="A357" s="1" t="s">
        <v>1210</v>
      </c>
      <c r="B357" t="s">
        <v>1209</v>
      </c>
      <c r="C357" s="1" t="s">
        <v>2453</v>
      </c>
    </row>
    <row r="358" spans="1:3" x14ac:dyDescent="0.2">
      <c r="A358" s="1" t="s">
        <v>301</v>
      </c>
      <c r="B358" t="s">
        <v>300</v>
      </c>
      <c r="C358" s="1" t="s">
        <v>2072</v>
      </c>
    </row>
    <row r="359" spans="1:3" x14ac:dyDescent="0.2">
      <c r="A359" s="1" t="s">
        <v>1379</v>
      </c>
      <c r="B359" t="s">
        <v>1378</v>
      </c>
      <c r="C359" s="1" t="s">
        <v>2504</v>
      </c>
    </row>
    <row r="360" spans="1:3" x14ac:dyDescent="0.2">
      <c r="A360" s="1" t="s">
        <v>1001</v>
      </c>
      <c r="B360" t="s">
        <v>1000</v>
      </c>
      <c r="C360" s="1" t="s">
        <v>2362</v>
      </c>
    </row>
    <row r="361" spans="1:3" x14ac:dyDescent="0.2">
      <c r="A361" s="1" t="s">
        <v>1101</v>
      </c>
      <c r="B361" t="s">
        <v>1100</v>
      </c>
      <c r="C361" s="1" t="s">
        <v>2419</v>
      </c>
    </row>
    <row r="362" spans="1:3" x14ac:dyDescent="0.2">
      <c r="A362" s="1" t="s">
        <v>1289</v>
      </c>
      <c r="B362" t="s">
        <v>1287</v>
      </c>
      <c r="C362" s="1" t="s">
        <v>2995</v>
      </c>
    </row>
    <row r="363" spans="1:3" x14ac:dyDescent="0.2">
      <c r="A363" s="1" t="s">
        <v>1300</v>
      </c>
      <c r="B363" t="s">
        <v>1299</v>
      </c>
      <c r="C363" s="1" t="s">
        <v>2478</v>
      </c>
    </row>
    <row r="364" spans="1:3" x14ac:dyDescent="0.2">
      <c r="A364" s="1" t="s">
        <v>1303</v>
      </c>
      <c r="B364" t="s">
        <v>1302</v>
      </c>
      <c r="C364" s="1" t="s">
        <v>2480</v>
      </c>
    </row>
    <row r="365" spans="1:3" x14ac:dyDescent="0.2">
      <c r="A365" s="1" t="s">
        <v>463</v>
      </c>
      <c r="B365" t="s">
        <v>462</v>
      </c>
      <c r="C365" s="1" t="s">
        <v>2157</v>
      </c>
    </row>
    <row r="366" spans="1:3" x14ac:dyDescent="0.2">
      <c r="A366" s="1" t="s">
        <v>1251</v>
      </c>
      <c r="B366" t="s">
        <v>1250</v>
      </c>
      <c r="C366" s="1" t="s">
        <v>2982</v>
      </c>
    </row>
    <row r="367" spans="1:3" x14ac:dyDescent="0.2">
      <c r="A367" s="1" t="s">
        <v>177</v>
      </c>
      <c r="B367" t="s">
        <v>176</v>
      </c>
      <c r="C367" s="1" t="s">
        <v>2666</v>
      </c>
    </row>
    <row r="368" spans="1:3" x14ac:dyDescent="0.2">
      <c r="A368" s="1" t="s">
        <v>621</v>
      </c>
      <c r="B368" t="s">
        <v>620</v>
      </c>
      <c r="C368" s="1" t="s">
        <v>2802</v>
      </c>
    </row>
    <row r="369" spans="1:3" x14ac:dyDescent="0.2">
      <c r="A369" s="1" t="s">
        <v>727</v>
      </c>
      <c r="B369" t="s">
        <v>726</v>
      </c>
      <c r="C369" s="1" t="s">
        <v>2259</v>
      </c>
    </row>
    <row r="370" spans="1:3" x14ac:dyDescent="0.2">
      <c r="A370" s="1" t="s">
        <v>614</v>
      </c>
      <c r="B370" t="s">
        <v>613</v>
      </c>
      <c r="C370" s="1" t="s">
        <v>2797</v>
      </c>
    </row>
    <row r="371" spans="1:3" x14ac:dyDescent="0.2">
      <c r="A371" s="1" t="s">
        <v>1126</v>
      </c>
      <c r="B371" t="s">
        <v>1125</v>
      </c>
      <c r="C371" s="1" t="s">
        <v>2434</v>
      </c>
    </row>
    <row r="372" spans="1:3" x14ac:dyDescent="0.2">
      <c r="A372" s="1" t="s">
        <v>1076</v>
      </c>
      <c r="B372" t="s">
        <v>1075</v>
      </c>
      <c r="C372" s="1" t="s">
        <v>2413</v>
      </c>
    </row>
    <row r="373" spans="1:3" x14ac:dyDescent="0.2">
      <c r="A373" s="1" t="s">
        <v>1141</v>
      </c>
      <c r="B373" t="s">
        <v>1139</v>
      </c>
      <c r="C373" s="1" t="s">
        <v>2935</v>
      </c>
    </row>
    <row r="374" spans="1:3" x14ac:dyDescent="0.2">
      <c r="A374" s="1" t="s">
        <v>1068</v>
      </c>
      <c r="B374" t="s">
        <v>1067</v>
      </c>
      <c r="C374" s="1" t="s">
        <v>2408</v>
      </c>
    </row>
    <row r="375" spans="1:3" x14ac:dyDescent="0.2">
      <c r="A375" s="1" t="s">
        <v>80</v>
      </c>
      <c r="B375" t="s">
        <v>79</v>
      </c>
      <c r="C375" s="1" t="s">
        <v>2624</v>
      </c>
    </row>
    <row r="376" spans="1:3" x14ac:dyDescent="0.2">
      <c r="A376" s="1" t="s">
        <v>1170</v>
      </c>
      <c r="B376" t="s">
        <v>1169</v>
      </c>
      <c r="C376" s="1" t="s">
        <v>2948</v>
      </c>
    </row>
    <row r="377" spans="1:3" x14ac:dyDescent="0.2">
      <c r="A377" s="1" t="s">
        <v>721</v>
      </c>
      <c r="B377" t="s">
        <v>720</v>
      </c>
      <c r="C377" s="1" t="s">
        <v>2255</v>
      </c>
    </row>
    <row r="378" spans="1:3" x14ac:dyDescent="0.2">
      <c r="A378" s="1" t="s">
        <v>965</v>
      </c>
      <c r="B378" t="s">
        <v>964</v>
      </c>
      <c r="C378" s="1" t="s">
        <v>2347</v>
      </c>
    </row>
    <row r="379" spans="1:3" x14ac:dyDescent="0.2">
      <c r="A379" s="1" t="s">
        <v>1436</v>
      </c>
      <c r="B379" t="s">
        <v>1435</v>
      </c>
      <c r="C379" s="1" t="s">
        <v>2547</v>
      </c>
    </row>
    <row r="380" spans="1:3" x14ac:dyDescent="0.2">
      <c r="A380" s="1" t="s">
        <v>1326</v>
      </c>
      <c r="B380" t="s">
        <v>1325</v>
      </c>
      <c r="C380" s="1" t="s">
        <v>2487</v>
      </c>
    </row>
    <row r="381" spans="1:3" x14ac:dyDescent="0.2">
      <c r="A381" s="1" t="s">
        <v>791</v>
      </c>
      <c r="B381" t="s">
        <v>790</v>
      </c>
      <c r="C381" s="1" t="s">
        <v>2292</v>
      </c>
    </row>
    <row r="382" spans="1:3" x14ac:dyDescent="0.2">
      <c r="A382" s="1" t="s">
        <v>596</v>
      </c>
      <c r="B382" t="s">
        <v>595</v>
      </c>
      <c r="C382" s="1" t="s">
        <v>2790</v>
      </c>
    </row>
    <row r="383" spans="1:3" x14ac:dyDescent="0.2">
      <c r="A383" s="1" t="s">
        <v>991</v>
      </c>
      <c r="B383" t="s">
        <v>989</v>
      </c>
      <c r="C383" s="1" t="s">
        <v>2355</v>
      </c>
    </row>
    <row r="384" spans="1:3" x14ac:dyDescent="0.2">
      <c r="A384" s="1" t="s">
        <v>1122</v>
      </c>
      <c r="B384" t="s">
        <v>1121</v>
      </c>
      <c r="C384" s="1" t="s">
        <v>2432</v>
      </c>
    </row>
    <row r="385" spans="1:3" x14ac:dyDescent="0.2">
      <c r="A385" s="1" t="s">
        <v>1088</v>
      </c>
      <c r="B385" t="s">
        <v>1087</v>
      </c>
      <c r="C385" s="1" t="s">
        <v>2926</v>
      </c>
    </row>
    <row r="386" spans="1:3" x14ac:dyDescent="0.2">
      <c r="A386" s="1" t="s">
        <v>1089</v>
      </c>
      <c r="B386" t="s">
        <v>1087</v>
      </c>
      <c r="C386" s="1" t="s">
        <v>2926</v>
      </c>
    </row>
    <row r="387" spans="1:3" x14ac:dyDescent="0.2">
      <c r="A387" s="1" t="s">
        <v>1274</v>
      </c>
      <c r="B387" t="s">
        <v>1273</v>
      </c>
      <c r="C387" s="1" t="s">
        <v>2991</v>
      </c>
    </row>
    <row r="388" spans="1:3" x14ac:dyDescent="0.2">
      <c r="A388" s="1" t="s">
        <v>236</v>
      </c>
      <c r="B388" t="s">
        <v>235</v>
      </c>
      <c r="C388" s="1" t="s">
        <v>2690</v>
      </c>
    </row>
    <row r="389" spans="1:3" x14ac:dyDescent="0.2">
      <c r="A389" s="1" t="s">
        <v>1242</v>
      </c>
      <c r="B389" t="s">
        <v>1241</v>
      </c>
      <c r="C389" s="1" t="s">
        <v>2976</v>
      </c>
    </row>
    <row r="390" spans="1:3" x14ac:dyDescent="0.2">
      <c r="A390" s="1" t="s">
        <v>1335</v>
      </c>
      <c r="B390" t="s">
        <v>1333</v>
      </c>
      <c r="C390" s="1" t="s">
        <v>3018</v>
      </c>
    </row>
    <row r="391" spans="1:3" x14ac:dyDescent="0.2">
      <c r="A391" s="1" t="s">
        <v>55</v>
      </c>
      <c r="B391" t="s">
        <v>50</v>
      </c>
      <c r="C391" s="1" t="s">
        <v>2620</v>
      </c>
    </row>
    <row r="392" spans="1:3" x14ac:dyDescent="0.2">
      <c r="A392" s="1" t="s">
        <v>203</v>
      </c>
      <c r="B392" t="s">
        <v>201</v>
      </c>
      <c r="C392" s="1" t="s">
        <v>2679</v>
      </c>
    </row>
    <row r="393" spans="1:3" x14ac:dyDescent="0.2">
      <c r="A393" s="1" t="s">
        <v>686</v>
      </c>
      <c r="B393" t="s">
        <v>685</v>
      </c>
      <c r="C393" s="1" t="s">
        <v>2229</v>
      </c>
    </row>
    <row r="394" spans="1:3" x14ac:dyDescent="0.2">
      <c r="A394" s="1" t="s">
        <v>82</v>
      </c>
      <c r="B394" t="s">
        <v>81</v>
      </c>
      <c r="C394" s="1" t="s">
        <v>2625</v>
      </c>
    </row>
    <row r="395" spans="1:3" x14ac:dyDescent="0.2">
      <c r="A395" s="1" t="s">
        <v>61</v>
      </c>
      <c r="B395" t="s">
        <v>60</v>
      </c>
      <c r="C395" s="1" t="s">
        <v>2008</v>
      </c>
    </row>
    <row r="396" spans="1:3" x14ac:dyDescent="0.2">
      <c r="A396" s="1" t="s">
        <v>933</v>
      </c>
      <c r="B396" t="s">
        <v>932</v>
      </c>
      <c r="C396" s="1" t="s">
        <v>2899</v>
      </c>
    </row>
    <row r="397" spans="1:3" x14ac:dyDescent="0.2">
      <c r="A397" s="1" t="s">
        <v>518</v>
      </c>
      <c r="B397" t="s">
        <v>517</v>
      </c>
      <c r="C397" s="1" t="s">
        <v>2755</v>
      </c>
    </row>
    <row r="398" spans="1:3" x14ac:dyDescent="0.2">
      <c r="A398" s="1" t="s">
        <v>1105</v>
      </c>
      <c r="B398" t="s">
        <v>1104</v>
      </c>
      <c r="C398" s="1" t="s">
        <v>2421</v>
      </c>
    </row>
    <row r="399" spans="1:3" x14ac:dyDescent="0.2">
      <c r="A399" s="1" t="s">
        <v>587</v>
      </c>
      <c r="B399" t="s">
        <v>586</v>
      </c>
      <c r="C399" s="1" t="s">
        <v>2784</v>
      </c>
    </row>
    <row r="400" spans="1:3" x14ac:dyDescent="0.2">
      <c r="A400" s="1" t="s">
        <v>1484</v>
      </c>
      <c r="B400" t="s">
        <v>1483</v>
      </c>
      <c r="C400" s="1" t="s">
        <v>2572</v>
      </c>
    </row>
    <row r="401" spans="1:3" x14ac:dyDescent="0.2">
      <c r="A401" s="1" t="s">
        <v>1194</v>
      </c>
      <c r="B401" t="s">
        <v>1193</v>
      </c>
      <c r="C401" s="1" t="s">
        <v>2954</v>
      </c>
    </row>
    <row r="402" spans="1:3" x14ac:dyDescent="0.2">
      <c r="A402" s="1" t="s">
        <v>1305</v>
      </c>
      <c r="B402" t="s">
        <v>1304</v>
      </c>
      <c r="C402" s="1" t="s">
        <v>2481</v>
      </c>
    </row>
    <row r="403" spans="1:3" x14ac:dyDescent="0.2">
      <c r="A403" s="1" t="s">
        <v>343</v>
      </c>
      <c r="B403" t="s">
        <v>342</v>
      </c>
      <c r="C403" s="1" t="s">
        <v>2096</v>
      </c>
    </row>
    <row r="404" spans="1:3" x14ac:dyDescent="0.2">
      <c r="A404" s="1" t="s">
        <v>707</v>
      </c>
      <c r="B404" t="s">
        <v>706</v>
      </c>
      <c r="C404" s="1" t="s">
        <v>2245</v>
      </c>
    </row>
    <row r="405" spans="1:3" x14ac:dyDescent="0.2">
      <c r="A405" s="1" t="s">
        <v>1367</v>
      </c>
      <c r="B405" t="s">
        <v>1365</v>
      </c>
      <c r="C405" s="1" t="s">
        <v>2497</v>
      </c>
    </row>
    <row r="406" spans="1:3" x14ac:dyDescent="0.2">
      <c r="A406" s="1" t="s">
        <v>1136</v>
      </c>
      <c r="B406" t="s">
        <v>1135</v>
      </c>
      <c r="C406" s="1" t="s">
        <v>2933</v>
      </c>
    </row>
    <row r="407" spans="1:3" x14ac:dyDescent="0.2">
      <c r="A407" s="1" t="s">
        <v>1261</v>
      </c>
      <c r="B407" t="s">
        <v>1260</v>
      </c>
      <c r="C407" s="1" t="s">
        <v>2469</v>
      </c>
    </row>
    <row r="408" spans="1:3" x14ac:dyDescent="0.2">
      <c r="A408" s="1" t="s">
        <v>1357</v>
      </c>
      <c r="B408" t="s">
        <v>1356</v>
      </c>
      <c r="C408" s="1" t="s">
        <v>3030</v>
      </c>
    </row>
    <row r="409" spans="1:3" x14ac:dyDescent="0.2">
      <c r="A409" s="1" t="s">
        <v>1544</v>
      </c>
      <c r="B409" t="s">
        <v>1543</v>
      </c>
      <c r="C409" s="1" t="s">
        <v>3066</v>
      </c>
    </row>
    <row r="410" spans="1:3" x14ac:dyDescent="0.2">
      <c r="A410" s="1" t="s">
        <v>227</v>
      </c>
      <c r="B410" t="s">
        <v>226</v>
      </c>
      <c r="C410" s="1" t="s">
        <v>2683</v>
      </c>
    </row>
    <row r="411" spans="1:3" x14ac:dyDescent="0.2">
      <c r="A411" s="1" t="s">
        <v>799</v>
      </c>
      <c r="B411" t="s">
        <v>798</v>
      </c>
      <c r="C411" s="1" t="s">
        <v>2827</v>
      </c>
    </row>
    <row r="412" spans="1:3" x14ac:dyDescent="0.2">
      <c r="A412" s="1" t="s">
        <v>695</v>
      </c>
      <c r="B412" t="s">
        <v>694</v>
      </c>
      <c r="C412" s="1" t="s">
        <v>2235</v>
      </c>
    </row>
    <row r="413" spans="1:3" x14ac:dyDescent="0.2">
      <c r="A413" s="1" t="s">
        <v>988</v>
      </c>
      <c r="B413" t="s">
        <v>987</v>
      </c>
      <c r="C413" s="1" t="s">
        <v>2354</v>
      </c>
    </row>
    <row r="414" spans="1:3" x14ac:dyDescent="0.2">
      <c r="A414" s="1" t="s">
        <v>457</v>
      </c>
      <c r="B414" t="s">
        <v>456</v>
      </c>
      <c r="C414" s="1" t="s">
        <v>2732</v>
      </c>
    </row>
    <row r="415" spans="1:3" x14ac:dyDescent="0.2">
      <c r="A415" s="1" t="s">
        <v>129</v>
      </c>
      <c r="B415" t="s">
        <v>127</v>
      </c>
      <c r="C415" s="1" t="s">
        <v>2024</v>
      </c>
    </row>
    <row r="416" spans="1:3" x14ac:dyDescent="0.2">
      <c r="A416" s="1" t="s">
        <v>409</v>
      </c>
      <c r="B416" t="s">
        <v>408</v>
      </c>
      <c r="C416" s="1" t="s">
        <v>2141</v>
      </c>
    </row>
    <row r="417" spans="1:3" x14ac:dyDescent="0.2">
      <c r="A417" s="1" t="s">
        <v>1490</v>
      </c>
      <c r="B417" t="s">
        <v>1488</v>
      </c>
      <c r="C417" s="1" t="s">
        <v>2576</v>
      </c>
    </row>
    <row r="418" spans="1:3" x14ac:dyDescent="0.2">
      <c r="A418" s="1" t="s">
        <v>431</v>
      </c>
      <c r="B418" t="s">
        <v>430</v>
      </c>
      <c r="C418" s="1" t="s">
        <v>2149</v>
      </c>
    </row>
    <row r="419" spans="1:3" x14ac:dyDescent="0.2">
      <c r="A419" s="1" t="s">
        <v>572</v>
      </c>
      <c r="B419" t="s">
        <v>571</v>
      </c>
      <c r="C419" s="1" t="s">
        <v>2781</v>
      </c>
    </row>
    <row r="420" spans="1:3" x14ac:dyDescent="0.2">
      <c r="A420" s="1" t="s">
        <v>13</v>
      </c>
      <c r="B420" t="s">
        <v>12</v>
      </c>
      <c r="C420" s="1" t="s">
        <v>2612</v>
      </c>
    </row>
    <row r="421" spans="1:3" x14ac:dyDescent="0.2">
      <c r="A421" s="1" t="s">
        <v>1187</v>
      </c>
      <c r="B421" t="s">
        <v>1186</v>
      </c>
      <c r="C421" s="1" t="s">
        <v>2449</v>
      </c>
    </row>
    <row r="422" spans="1:3" x14ac:dyDescent="0.2">
      <c r="A422" s="1" t="s">
        <v>210</v>
      </c>
      <c r="B422" t="s">
        <v>206</v>
      </c>
      <c r="C422" s="1" t="s">
        <v>2681</v>
      </c>
    </row>
    <row r="423" spans="1:3" x14ac:dyDescent="0.2">
      <c r="A423" s="1" t="s">
        <v>585</v>
      </c>
      <c r="B423" t="s">
        <v>584</v>
      </c>
      <c r="C423" s="1" t="s">
        <v>2783</v>
      </c>
    </row>
    <row r="424" spans="1:3" x14ac:dyDescent="0.2">
      <c r="A424" s="1" t="s">
        <v>108</v>
      </c>
      <c r="B424" t="s">
        <v>107</v>
      </c>
      <c r="C424" s="1" t="s">
        <v>2635</v>
      </c>
    </row>
    <row r="425" spans="1:3" x14ac:dyDescent="0.2">
      <c r="A425" s="1" t="s">
        <v>607</v>
      </c>
      <c r="B425" t="s">
        <v>606</v>
      </c>
      <c r="C425" s="1" t="s">
        <v>2793</v>
      </c>
    </row>
    <row r="426" spans="1:3" x14ac:dyDescent="0.2">
      <c r="A426" s="1" t="s">
        <v>429</v>
      </c>
      <c r="B426" t="s">
        <v>428</v>
      </c>
      <c r="C426" s="1" t="s">
        <v>2148</v>
      </c>
    </row>
    <row r="427" spans="1:3" x14ac:dyDescent="0.2">
      <c r="A427" s="1" t="s">
        <v>1080</v>
      </c>
      <c r="B427" t="s">
        <v>1079</v>
      </c>
      <c r="C427" s="1" t="s">
        <v>2415</v>
      </c>
    </row>
    <row r="428" spans="1:3" x14ac:dyDescent="0.2">
      <c r="A428" s="1" t="s">
        <v>917</v>
      </c>
      <c r="B428" t="s">
        <v>916</v>
      </c>
      <c r="C428" s="1" t="s">
        <v>2892</v>
      </c>
    </row>
    <row r="429" spans="1:3" x14ac:dyDescent="0.2">
      <c r="A429" s="1" t="s">
        <v>590</v>
      </c>
      <c r="B429" t="s">
        <v>589</v>
      </c>
      <c r="C429" s="1" t="s">
        <v>2786</v>
      </c>
    </row>
    <row r="430" spans="1:3" x14ac:dyDescent="0.2">
      <c r="A430" s="1" t="s">
        <v>1044</v>
      </c>
      <c r="B430" t="s">
        <v>1043</v>
      </c>
      <c r="C430" s="1" t="s">
        <v>2388</v>
      </c>
    </row>
    <row r="431" spans="1:3" x14ac:dyDescent="0.2">
      <c r="A431" s="1" t="s">
        <v>1003</v>
      </c>
      <c r="B431" t="s">
        <v>1002</v>
      </c>
      <c r="C431" s="1" t="s">
        <v>2363</v>
      </c>
    </row>
    <row r="432" spans="1:3" x14ac:dyDescent="0.2">
      <c r="A432" s="1" t="s">
        <v>1514</v>
      </c>
      <c r="B432" t="s">
        <v>1513</v>
      </c>
      <c r="C432" s="1" t="s">
        <v>2589</v>
      </c>
    </row>
    <row r="433" spans="1:3" x14ac:dyDescent="0.2">
      <c r="A433" s="1" t="s">
        <v>470</v>
      </c>
      <c r="B433" t="s">
        <v>469</v>
      </c>
      <c r="C433" s="1" t="s">
        <v>2734</v>
      </c>
    </row>
    <row r="434" spans="1:3" x14ac:dyDescent="0.2">
      <c r="A434" s="1" t="s">
        <v>813</v>
      </c>
      <c r="B434" t="s">
        <v>812</v>
      </c>
      <c r="C434" s="1" t="s">
        <v>2297</v>
      </c>
    </row>
    <row r="435" spans="1:3" x14ac:dyDescent="0.2">
      <c r="A435" s="1" t="s">
        <v>697</v>
      </c>
      <c r="B435" t="s">
        <v>696</v>
      </c>
      <c r="C435" s="1" t="s">
        <v>2236</v>
      </c>
    </row>
    <row r="436" spans="1:3" x14ac:dyDescent="0.2">
      <c r="A436" s="1" t="s">
        <v>653</v>
      </c>
      <c r="B436" t="s">
        <v>652</v>
      </c>
      <c r="C436" s="1" t="s">
        <v>2206</v>
      </c>
    </row>
    <row r="437" spans="1:3" x14ac:dyDescent="0.2">
      <c r="A437" s="1" t="s">
        <v>284</v>
      </c>
      <c r="B437" t="s">
        <v>283</v>
      </c>
      <c r="C437" s="1" t="s">
        <v>2063</v>
      </c>
    </row>
    <row r="438" spans="1:3" x14ac:dyDescent="0.2">
      <c r="A438" s="1" t="s">
        <v>1336</v>
      </c>
      <c r="B438" t="s">
        <v>1333</v>
      </c>
      <c r="C438" s="1" t="s">
        <v>3018</v>
      </c>
    </row>
    <row r="439" spans="1:3" x14ac:dyDescent="0.2">
      <c r="A439" s="1" t="s">
        <v>806</v>
      </c>
      <c r="B439" t="s">
        <v>805</v>
      </c>
      <c r="C439" s="1" t="s">
        <v>2832</v>
      </c>
    </row>
    <row r="440" spans="1:3" x14ac:dyDescent="0.2">
      <c r="A440" s="1" t="s">
        <v>1013</v>
      </c>
      <c r="B440" t="s">
        <v>1012</v>
      </c>
      <c r="C440" s="1" t="s">
        <v>2369</v>
      </c>
    </row>
    <row r="441" spans="1:3" x14ac:dyDescent="0.2">
      <c r="A441" s="1" t="s">
        <v>134</v>
      </c>
      <c r="B441" t="s">
        <v>132</v>
      </c>
      <c r="C441" s="1" t="s">
        <v>2643</v>
      </c>
    </row>
    <row r="442" spans="1:3" x14ac:dyDescent="0.2">
      <c r="A442" s="1" t="s">
        <v>1014</v>
      </c>
      <c r="B442" t="s">
        <v>1012</v>
      </c>
      <c r="C442" s="1" t="s">
        <v>2369</v>
      </c>
    </row>
    <row r="443" spans="1:3" x14ac:dyDescent="0.2">
      <c r="A443" s="1" t="s">
        <v>86</v>
      </c>
      <c r="B443" t="s">
        <v>85</v>
      </c>
      <c r="C443" s="1" t="s">
        <v>2627</v>
      </c>
    </row>
    <row r="444" spans="1:3" x14ac:dyDescent="0.2">
      <c r="A444" s="1" t="s">
        <v>32</v>
      </c>
      <c r="B444" t="s">
        <v>30</v>
      </c>
      <c r="C444" s="1" t="s">
        <v>2007</v>
      </c>
    </row>
    <row r="445" spans="1:3" x14ac:dyDescent="0.2">
      <c r="A445" s="1" t="s">
        <v>1556</v>
      </c>
      <c r="B445" t="s">
        <v>1555</v>
      </c>
      <c r="C445" s="1" t="s">
        <v>2600</v>
      </c>
    </row>
    <row r="446" spans="1:3" x14ac:dyDescent="0.2">
      <c r="A446" s="1" t="s">
        <v>1052</v>
      </c>
      <c r="B446" t="s">
        <v>1051</v>
      </c>
      <c r="C446" s="1" t="s">
        <v>2395</v>
      </c>
    </row>
    <row r="447" spans="1:3" x14ac:dyDescent="0.2">
      <c r="A447" s="1" t="s">
        <v>583</v>
      </c>
      <c r="B447" t="s">
        <v>582</v>
      </c>
      <c r="C447" s="1" t="s">
        <v>2189</v>
      </c>
    </row>
    <row r="448" spans="1:3" x14ac:dyDescent="0.2">
      <c r="A448" s="1" t="s">
        <v>459</v>
      </c>
      <c r="B448" t="s">
        <v>458</v>
      </c>
      <c r="C448" s="1" t="s">
        <v>2154</v>
      </c>
    </row>
    <row r="449" spans="1:3" x14ac:dyDescent="0.2">
      <c r="A449" s="1" t="s">
        <v>271</v>
      </c>
      <c r="B449" t="s">
        <v>270</v>
      </c>
      <c r="C449" s="1" t="s">
        <v>2702</v>
      </c>
    </row>
    <row r="450" spans="1:3" x14ac:dyDescent="0.2">
      <c r="A450" s="1" t="s">
        <v>1403</v>
      </c>
      <c r="B450" t="s">
        <v>1402</v>
      </c>
      <c r="C450" s="1" t="s">
        <v>2524</v>
      </c>
    </row>
    <row r="451" spans="1:3" x14ac:dyDescent="0.2">
      <c r="A451" s="1" t="s">
        <v>26</v>
      </c>
      <c r="B451" t="s">
        <v>25</v>
      </c>
      <c r="C451" s="1" t="s">
        <v>2005</v>
      </c>
    </row>
    <row r="452" spans="1:3" x14ac:dyDescent="0.2">
      <c r="A452" s="1" t="s">
        <v>172</v>
      </c>
      <c r="B452" t="s">
        <v>171</v>
      </c>
      <c r="C452" s="1" t="s">
        <v>2663</v>
      </c>
    </row>
    <row r="453" spans="1:3" x14ac:dyDescent="0.2">
      <c r="A453" s="1" t="s">
        <v>1419</v>
      </c>
      <c r="B453" t="s">
        <v>1418</v>
      </c>
      <c r="C453" s="1" t="s">
        <v>2535</v>
      </c>
    </row>
    <row r="454" spans="1:3" x14ac:dyDescent="0.2">
      <c r="A454" s="1" t="s">
        <v>62</v>
      </c>
      <c r="B454" t="s">
        <v>60</v>
      </c>
      <c r="C454" s="1" t="s">
        <v>2008</v>
      </c>
    </row>
    <row r="455" spans="1:3" x14ac:dyDescent="0.2">
      <c r="A455" s="1" t="s">
        <v>661</v>
      </c>
      <c r="B455" t="s">
        <v>660</v>
      </c>
      <c r="C455" s="1" t="s">
        <v>2211</v>
      </c>
    </row>
    <row r="456" spans="1:3" x14ac:dyDescent="0.2">
      <c r="A456" s="1" t="s">
        <v>1072</v>
      </c>
      <c r="B456" t="s">
        <v>1071</v>
      </c>
      <c r="C456" s="1" t="s">
        <v>2411</v>
      </c>
    </row>
    <row r="457" spans="1:3" x14ac:dyDescent="0.2">
      <c r="A457" s="1" t="s">
        <v>454</v>
      </c>
      <c r="B457" t="s">
        <v>453</v>
      </c>
      <c r="C457" s="1" t="s">
        <v>2730</v>
      </c>
    </row>
    <row r="458" spans="1:3" x14ac:dyDescent="0.2">
      <c r="A458" s="1" t="s">
        <v>36</v>
      </c>
      <c r="B458" t="s">
        <v>35</v>
      </c>
      <c r="C458" s="1" t="s">
        <v>2615</v>
      </c>
    </row>
    <row r="459" spans="1:3" x14ac:dyDescent="0.2">
      <c r="A459" s="1" t="s">
        <v>1205</v>
      </c>
      <c r="B459" t="s">
        <v>1204</v>
      </c>
      <c r="C459" s="1" t="s">
        <v>2961</v>
      </c>
    </row>
    <row r="460" spans="1:3" x14ac:dyDescent="0.2">
      <c r="A460" s="1" t="s">
        <v>45</v>
      </c>
      <c r="B460" t="s">
        <v>41</v>
      </c>
      <c r="C460" s="1" t="s">
        <v>2617</v>
      </c>
    </row>
    <row r="461" spans="1:3" x14ac:dyDescent="0.2">
      <c r="A461" s="1" t="s">
        <v>1142</v>
      </c>
      <c r="B461" t="s">
        <v>1139</v>
      </c>
      <c r="C461" s="1" t="s">
        <v>2935</v>
      </c>
    </row>
    <row r="462" spans="1:3" x14ac:dyDescent="0.2">
      <c r="A462" s="1" t="s">
        <v>996</v>
      </c>
      <c r="B462" t="s">
        <v>995</v>
      </c>
      <c r="C462" s="1" t="s">
        <v>2358</v>
      </c>
    </row>
    <row r="463" spans="1:3" x14ac:dyDescent="0.2">
      <c r="A463" s="1" t="s">
        <v>1276</v>
      </c>
      <c r="B463" t="s">
        <v>1275</v>
      </c>
      <c r="C463" s="1" t="s">
        <v>2992</v>
      </c>
    </row>
    <row r="464" spans="1:3" x14ac:dyDescent="0.2">
      <c r="A464" s="1" t="s">
        <v>680</v>
      </c>
      <c r="B464" t="s">
        <v>679</v>
      </c>
      <c r="C464" s="1" t="s">
        <v>2225</v>
      </c>
    </row>
    <row r="465" spans="1:3" x14ac:dyDescent="0.2">
      <c r="A465" s="1" t="s">
        <v>1098</v>
      </c>
      <c r="B465" t="s">
        <v>1097</v>
      </c>
      <c r="C465" s="1" t="s">
        <v>2932</v>
      </c>
    </row>
    <row r="466" spans="1:3" x14ac:dyDescent="0.2">
      <c r="A466" s="1" t="s">
        <v>1130</v>
      </c>
      <c r="B466" t="s">
        <v>1129</v>
      </c>
      <c r="C466" s="1" t="s">
        <v>2437</v>
      </c>
    </row>
    <row r="467" spans="1:3" x14ac:dyDescent="0.2">
      <c r="A467" s="1" t="s">
        <v>291</v>
      </c>
      <c r="B467" t="s">
        <v>290</v>
      </c>
      <c r="C467" s="1" t="s">
        <v>2066</v>
      </c>
    </row>
    <row r="468" spans="1:3" x14ac:dyDescent="0.2">
      <c r="A468" s="1" t="s">
        <v>92</v>
      </c>
      <c r="B468" t="s">
        <v>91</v>
      </c>
      <c r="C468" s="1" t="s">
        <v>2630</v>
      </c>
    </row>
    <row r="469" spans="1:3" x14ac:dyDescent="0.2">
      <c r="A469" s="1" t="s">
        <v>1477</v>
      </c>
      <c r="B469" t="s">
        <v>1476</v>
      </c>
      <c r="C469" s="1" t="s">
        <v>2567</v>
      </c>
    </row>
    <row r="470" spans="1:3" x14ac:dyDescent="0.2">
      <c r="A470" s="1" t="s">
        <v>950</v>
      </c>
      <c r="B470" t="s">
        <v>949</v>
      </c>
      <c r="C470" s="1" t="s">
        <v>2906</v>
      </c>
    </row>
    <row r="471" spans="1:3" x14ac:dyDescent="0.2">
      <c r="A471" s="1" t="s">
        <v>579</v>
      </c>
      <c r="B471" t="s">
        <v>578</v>
      </c>
      <c r="C471" s="1" t="s">
        <v>2187</v>
      </c>
    </row>
    <row r="472" spans="1:3" x14ac:dyDescent="0.2">
      <c r="A472" s="1" t="s">
        <v>384</v>
      </c>
      <c r="B472" t="s">
        <v>383</v>
      </c>
      <c r="C472" s="1" t="s">
        <v>2708</v>
      </c>
    </row>
    <row r="473" spans="1:3" x14ac:dyDescent="0.2">
      <c r="A473" s="1" t="s">
        <v>952</v>
      </c>
      <c r="B473" t="s">
        <v>951</v>
      </c>
      <c r="C473" s="1" t="s">
        <v>2907</v>
      </c>
    </row>
    <row r="474" spans="1:3" x14ac:dyDescent="0.2">
      <c r="A474" s="1" t="s">
        <v>928</v>
      </c>
      <c r="B474" t="s">
        <v>927</v>
      </c>
      <c r="C474" s="1" t="s">
        <v>2895</v>
      </c>
    </row>
    <row r="475" spans="1:3" x14ac:dyDescent="0.2">
      <c r="A475" s="1" t="s">
        <v>1171</v>
      </c>
      <c r="B475" t="s">
        <v>1169</v>
      </c>
      <c r="C475" s="1" t="s">
        <v>2948</v>
      </c>
    </row>
    <row r="476" spans="1:3" x14ac:dyDescent="0.2">
      <c r="A476" s="1" t="s">
        <v>478</v>
      </c>
      <c r="B476" t="s">
        <v>477</v>
      </c>
      <c r="C476" s="1" t="s">
        <v>2738</v>
      </c>
    </row>
    <row r="477" spans="1:3" x14ac:dyDescent="0.2">
      <c r="A477" s="1" t="s">
        <v>1271</v>
      </c>
      <c r="B477" t="s">
        <v>1270</v>
      </c>
      <c r="C477" s="1" t="s">
        <v>2989</v>
      </c>
    </row>
    <row r="478" spans="1:3" x14ac:dyDescent="0.2">
      <c r="A478" s="1" t="s">
        <v>977</v>
      </c>
      <c r="B478" t="s">
        <v>976</v>
      </c>
      <c r="C478" s="1" t="s">
        <v>2920</v>
      </c>
    </row>
    <row r="479" spans="1:3" x14ac:dyDescent="0.2">
      <c r="A479" s="1" t="s">
        <v>1456</v>
      </c>
      <c r="B479" t="s">
        <v>1454</v>
      </c>
      <c r="C479" s="1" t="s">
        <v>2562</v>
      </c>
    </row>
    <row r="480" spans="1:3" x14ac:dyDescent="0.2">
      <c r="A480" s="1" t="s">
        <v>691</v>
      </c>
      <c r="B480" t="s">
        <v>690</v>
      </c>
      <c r="C480" s="1" t="s">
        <v>2232</v>
      </c>
    </row>
    <row r="481" spans="1:3" x14ac:dyDescent="0.2">
      <c r="A481" s="1" t="s">
        <v>1464</v>
      </c>
      <c r="B481" t="s">
        <v>1463</v>
      </c>
      <c r="C481" s="1" t="s">
        <v>3036</v>
      </c>
    </row>
    <row r="482" spans="1:3" x14ac:dyDescent="0.2">
      <c r="A482" s="1" t="s">
        <v>772</v>
      </c>
      <c r="B482" t="s">
        <v>769</v>
      </c>
      <c r="C482" s="1" t="s">
        <v>2281</v>
      </c>
    </row>
    <row r="483" spans="1:3" x14ac:dyDescent="0.2">
      <c r="A483" s="1" t="s">
        <v>1172</v>
      </c>
      <c r="B483" t="s">
        <v>1169</v>
      </c>
      <c r="C483" s="1" t="s">
        <v>2948</v>
      </c>
    </row>
    <row r="484" spans="1:3" x14ac:dyDescent="0.2">
      <c r="A484" s="1" t="s">
        <v>943</v>
      </c>
      <c r="B484" t="s">
        <v>942</v>
      </c>
      <c r="C484" s="1" t="s">
        <v>2339</v>
      </c>
    </row>
    <row r="485" spans="1:3" x14ac:dyDescent="0.2">
      <c r="A485" s="1" t="s">
        <v>369</v>
      </c>
      <c r="B485" t="s">
        <v>368</v>
      </c>
      <c r="C485" s="1" t="s">
        <v>2117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E52F-5771-6549-A840-F64B936C113E}">
  <dimension ref="A1:J1071"/>
  <sheetViews>
    <sheetView workbookViewId="0">
      <selection activeCell="F1078" sqref="F1078"/>
    </sheetView>
  </sheetViews>
  <sheetFormatPr baseColWidth="10" defaultRowHeight="16" x14ac:dyDescent="0.2"/>
  <cols>
    <col min="1" max="2" width="10.83203125" style="1"/>
    <col min="3" max="16384" width="10.83203125" style="3"/>
  </cols>
  <sheetData>
    <row r="1" spans="1:10" x14ac:dyDescent="0.2">
      <c r="A1" s="1" t="s">
        <v>0</v>
      </c>
      <c r="B1" s="1" t="s">
        <v>2603</v>
      </c>
      <c r="I1" s="3" t="str">
        <f>"A1"</f>
        <v>A1</v>
      </c>
      <c r="J1" s="3" t="str">
        <f>"13000"</f>
        <v>13000</v>
      </c>
    </row>
    <row r="2" spans="1:10" x14ac:dyDescent="0.2">
      <c r="A2" s="1" t="s">
        <v>1</v>
      </c>
      <c r="B2" s="1" t="s">
        <v>2604</v>
      </c>
      <c r="I2" s="3" t="str">
        <f>"A2"</f>
        <v>A2</v>
      </c>
      <c r="J2" s="3" t="str">
        <f>"13001"</f>
        <v>13001</v>
      </c>
    </row>
    <row r="3" spans="1:10" x14ac:dyDescent="0.2">
      <c r="A3" s="1" t="s">
        <v>2</v>
      </c>
      <c r="B3" s="1" t="s">
        <v>2605</v>
      </c>
      <c r="I3" s="3" t="str">
        <f>"A3"</f>
        <v>A3</v>
      </c>
      <c r="J3" s="3" t="str">
        <f>"13002"</f>
        <v>13002</v>
      </c>
    </row>
    <row r="4" spans="1:10" x14ac:dyDescent="0.2">
      <c r="A4" s="1" t="s">
        <v>5</v>
      </c>
      <c r="B4" s="1" t="s">
        <v>2606</v>
      </c>
      <c r="I4" s="3" t="str">
        <f>"A4"</f>
        <v>A4</v>
      </c>
      <c r="J4" s="3" t="str">
        <f>"13003"</f>
        <v>13003</v>
      </c>
    </row>
    <row r="5" spans="1:10" x14ac:dyDescent="0.2">
      <c r="A5" s="1" t="s">
        <v>7</v>
      </c>
      <c r="B5" s="1" t="s">
        <v>2607</v>
      </c>
      <c r="I5" s="3" t="str">
        <f>"A5"</f>
        <v>A5</v>
      </c>
      <c r="J5" s="3" t="str">
        <f>"13004"</f>
        <v>13004</v>
      </c>
    </row>
    <row r="6" spans="1:10" x14ac:dyDescent="0.2">
      <c r="A6" s="1" t="s">
        <v>8</v>
      </c>
      <c r="B6" s="1" t="s">
        <v>2608</v>
      </c>
      <c r="I6" s="3" t="str">
        <f>"A5A"</f>
        <v>A5A</v>
      </c>
      <c r="J6" s="3" t="str">
        <f>"13005"</f>
        <v>13005</v>
      </c>
    </row>
    <row r="7" spans="1:10" x14ac:dyDescent="0.2">
      <c r="A7" s="1" t="s">
        <v>9</v>
      </c>
      <c r="B7" s="1" t="s">
        <v>2609</v>
      </c>
      <c r="I7" s="3" t="str">
        <f>"A6"</f>
        <v>A6</v>
      </c>
      <c r="J7" s="3" t="str">
        <f>"13006"</f>
        <v>13006</v>
      </c>
    </row>
    <row r="8" spans="1:10" x14ac:dyDescent="0.2">
      <c r="A8" s="1" t="s">
        <v>10</v>
      </c>
      <c r="B8" s="1" t="s">
        <v>2610</v>
      </c>
      <c r="I8" s="3" t="str">
        <f>"A6A"</f>
        <v>A6A</v>
      </c>
      <c r="J8" s="3" t="str">
        <f>"13007"</f>
        <v>13007</v>
      </c>
    </row>
    <row r="9" spans="1:10" x14ac:dyDescent="0.2">
      <c r="A9" s="1" t="s">
        <v>11</v>
      </c>
      <c r="B9" s="1" t="s">
        <v>2611</v>
      </c>
      <c r="I9" s="3" t="str">
        <f>"A6B"</f>
        <v>A6B</v>
      </c>
      <c r="J9" s="3" t="str">
        <f>"13008"</f>
        <v>13008</v>
      </c>
    </row>
    <row r="10" spans="1:10" x14ac:dyDescent="0.2">
      <c r="A10" s="1" t="s">
        <v>12</v>
      </c>
      <c r="B10" s="1" t="s">
        <v>2612</v>
      </c>
      <c r="I10" s="3" t="str">
        <f>"A7"</f>
        <v>A7</v>
      </c>
      <c r="J10" s="3" t="str">
        <f>"13009"</f>
        <v>13009</v>
      </c>
    </row>
    <row r="11" spans="1:10" x14ac:dyDescent="0.2">
      <c r="A11" s="1" t="s">
        <v>14</v>
      </c>
      <c r="B11" s="1" t="s">
        <v>2002</v>
      </c>
      <c r="I11" s="3" t="str">
        <f>"A8"</f>
        <v>A8</v>
      </c>
      <c r="J11" s="3" t="str">
        <f>"1300A"</f>
        <v>1300A</v>
      </c>
    </row>
    <row r="12" spans="1:10" x14ac:dyDescent="0.2">
      <c r="A12" s="1" t="s">
        <v>16</v>
      </c>
      <c r="B12" s="1" t="s">
        <v>2003</v>
      </c>
      <c r="I12" s="3" t="str">
        <f>"A9"</f>
        <v>A9</v>
      </c>
      <c r="J12" s="3" t="str">
        <f>"1300B"</f>
        <v>1300B</v>
      </c>
    </row>
    <row r="13" spans="1:10" x14ac:dyDescent="0.2">
      <c r="A13" s="1" t="s">
        <v>22</v>
      </c>
      <c r="B13" s="1" t="s">
        <v>2004</v>
      </c>
      <c r="I13" s="3" t="str">
        <f>"A10"</f>
        <v>A10</v>
      </c>
      <c r="J13" s="3" t="str">
        <f>"1300C"</f>
        <v>1300C</v>
      </c>
    </row>
    <row r="14" spans="1:10" x14ac:dyDescent="0.2">
      <c r="A14" s="1" t="s">
        <v>25</v>
      </c>
      <c r="B14" s="1" t="s">
        <v>2005</v>
      </c>
      <c r="I14" s="3" t="str">
        <f>"A11"</f>
        <v>A11</v>
      </c>
      <c r="J14" s="3" t="str">
        <f>"1300D"</f>
        <v>1300D</v>
      </c>
    </row>
    <row r="15" spans="1:10" x14ac:dyDescent="0.2">
      <c r="A15" s="1" t="s">
        <v>27</v>
      </c>
      <c r="B15" s="1" t="s">
        <v>2006</v>
      </c>
      <c r="I15" s="3" t="str">
        <f>"A12"</f>
        <v>A12</v>
      </c>
      <c r="J15" s="3" t="str">
        <f>"1300E"</f>
        <v>1300E</v>
      </c>
    </row>
    <row r="16" spans="1:10" x14ac:dyDescent="0.2">
      <c r="A16" s="1" t="s">
        <v>30</v>
      </c>
      <c r="B16" s="1" t="s">
        <v>2007</v>
      </c>
      <c r="I16" s="3" t="str">
        <f>"A13"</f>
        <v>A13</v>
      </c>
      <c r="J16" s="3" t="str">
        <f>"1300F"</f>
        <v>1300F</v>
      </c>
    </row>
    <row r="17" spans="1:10" x14ac:dyDescent="0.2">
      <c r="A17" s="1" t="s">
        <v>33</v>
      </c>
      <c r="B17" s="1" t="s">
        <v>2613</v>
      </c>
      <c r="I17" s="3" t="str">
        <f>"A14"</f>
        <v>A14</v>
      </c>
      <c r="J17" s="3" t="str">
        <f>"13010"</f>
        <v>13010</v>
      </c>
    </row>
    <row r="18" spans="1:10" x14ac:dyDescent="0.2">
      <c r="A18" s="1" t="s">
        <v>34</v>
      </c>
      <c r="B18" s="1" t="s">
        <v>2614</v>
      </c>
      <c r="I18" s="3" t="str">
        <f>"A14A"</f>
        <v>A14A</v>
      </c>
      <c r="J18" s="3" t="str">
        <f>"13011"</f>
        <v>13011</v>
      </c>
    </row>
    <row r="19" spans="1:10" x14ac:dyDescent="0.2">
      <c r="A19" s="1" t="s">
        <v>35</v>
      </c>
      <c r="B19" s="1" t="s">
        <v>2615</v>
      </c>
      <c r="I19" s="3" t="str">
        <f>"A15"</f>
        <v>A15</v>
      </c>
      <c r="J19" s="3" t="str">
        <f>"13012"</f>
        <v>13012</v>
      </c>
    </row>
    <row r="20" spans="1:10" x14ac:dyDescent="0.2">
      <c r="A20" s="1" t="s">
        <v>37</v>
      </c>
      <c r="B20" s="1" t="s">
        <v>2616</v>
      </c>
      <c r="I20" s="3" t="str">
        <f>"A16"</f>
        <v>A16</v>
      </c>
      <c r="J20" s="3" t="str">
        <f>"13013"</f>
        <v>13013</v>
      </c>
    </row>
    <row r="21" spans="1:10" x14ac:dyDescent="0.2">
      <c r="A21" s="1" t="s">
        <v>41</v>
      </c>
      <c r="B21" s="1" t="s">
        <v>2617</v>
      </c>
      <c r="I21" s="3" t="str">
        <f>"A17"</f>
        <v>A17</v>
      </c>
      <c r="J21" s="3" t="str">
        <f>"13014"</f>
        <v>13014</v>
      </c>
    </row>
    <row r="22" spans="1:10" x14ac:dyDescent="0.2">
      <c r="A22" s="1" t="s">
        <v>46</v>
      </c>
      <c r="B22" s="1" t="s">
        <v>2618</v>
      </c>
      <c r="I22" s="3" t="str">
        <f>"A17A"</f>
        <v>A17A</v>
      </c>
      <c r="J22" s="3" t="str">
        <f>"13015"</f>
        <v>13015</v>
      </c>
    </row>
    <row r="23" spans="1:10" x14ac:dyDescent="0.2">
      <c r="A23" s="1" t="s">
        <v>48</v>
      </c>
      <c r="B23" s="1" t="s">
        <v>2619</v>
      </c>
      <c r="I23" s="3" t="str">
        <f>"A18"</f>
        <v>A18</v>
      </c>
      <c r="J23" s="3" t="str">
        <f>"13016"</f>
        <v>13016</v>
      </c>
    </row>
    <row r="24" spans="1:10" x14ac:dyDescent="0.2">
      <c r="A24" s="1" t="s">
        <v>50</v>
      </c>
      <c r="B24" s="1" t="s">
        <v>2620</v>
      </c>
      <c r="I24" s="3" t="str">
        <f>"A19"</f>
        <v>A19</v>
      </c>
      <c r="J24" s="3" t="str">
        <f>"13017"</f>
        <v>13017</v>
      </c>
    </row>
    <row r="25" spans="1:10" x14ac:dyDescent="0.2">
      <c r="A25" s="1" t="s">
        <v>56</v>
      </c>
      <c r="B25" s="1" t="s">
        <v>2621</v>
      </c>
      <c r="I25" s="3" t="str">
        <f>"A20"</f>
        <v>A20</v>
      </c>
      <c r="J25" s="3" t="str">
        <f>"13018"</f>
        <v>13018</v>
      </c>
    </row>
    <row r="26" spans="1:10" x14ac:dyDescent="0.2">
      <c r="A26" s="1" t="s">
        <v>57</v>
      </c>
      <c r="B26" s="1" t="s">
        <v>2622</v>
      </c>
      <c r="I26" s="3" t="str">
        <f>"A21"</f>
        <v>A21</v>
      </c>
      <c r="J26" s="3" t="str">
        <f>"13019"</f>
        <v>13019</v>
      </c>
    </row>
    <row r="27" spans="1:10" x14ac:dyDescent="0.2">
      <c r="A27" s="1" t="s">
        <v>60</v>
      </c>
      <c r="B27" s="1" t="s">
        <v>2008</v>
      </c>
      <c r="I27" s="3" t="str">
        <f>"A22"</f>
        <v>A22</v>
      </c>
      <c r="J27" s="3" t="str">
        <f>"1301A"</f>
        <v>1301A</v>
      </c>
    </row>
    <row r="28" spans="1:10" x14ac:dyDescent="0.2">
      <c r="A28" s="1" t="s">
        <v>63</v>
      </c>
      <c r="B28" s="1" t="s">
        <v>2009</v>
      </c>
      <c r="I28" s="3" t="str">
        <f>"A23"</f>
        <v>A23</v>
      </c>
      <c r="J28" s="3" t="str">
        <f>"1301B"</f>
        <v>1301B</v>
      </c>
    </row>
    <row r="29" spans="1:10" x14ac:dyDescent="0.2">
      <c r="A29" s="1" t="s">
        <v>65</v>
      </c>
      <c r="B29" s="1" t="s">
        <v>2010</v>
      </c>
      <c r="I29" s="3" t="str">
        <f>"A24"</f>
        <v>A24</v>
      </c>
      <c r="J29" s="3" t="str">
        <f>"1301C"</f>
        <v>1301C</v>
      </c>
    </row>
    <row r="30" spans="1:10" x14ac:dyDescent="0.2">
      <c r="A30" s="1" t="s">
        <v>68</v>
      </c>
      <c r="B30" s="1" t="s">
        <v>2011</v>
      </c>
      <c r="I30" s="3" t="str">
        <f>"A25"</f>
        <v>A25</v>
      </c>
      <c r="J30" s="3" t="str">
        <f>"1301D"</f>
        <v>1301D</v>
      </c>
    </row>
    <row r="31" spans="1:10" x14ac:dyDescent="0.2">
      <c r="A31" s="1" t="s">
        <v>69</v>
      </c>
      <c r="B31" s="1" t="s">
        <v>2012</v>
      </c>
      <c r="I31" s="3" t="str">
        <f>"A26"</f>
        <v>A26</v>
      </c>
      <c r="J31" s="3" t="str">
        <f>"1301E"</f>
        <v>1301E</v>
      </c>
    </row>
    <row r="32" spans="1:10" x14ac:dyDescent="0.2">
      <c r="A32" s="1" t="s">
        <v>72</v>
      </c>
      <c r="B32" s="1" t="s">
        <v>2013</v>
      </c>
      <c r="I32" s="3" t="str">
        <f>"A27"</f>
        <v>A27</v>
      </c>
      <c r="J32" s="3" t="str">
        <f>"1301F"</f>
        <v>1301F</v>
      </c>
    </row>
    <row r="33" spans="1:10" x14ac:dyDescent="0.2">
      <c r="A33" s="1" t="s">
        <v>73</v>
      </c>
      <c r="B33" s="1" t="s">
        <v>2623</v>
      </c>
      <c r="I33" s="3" t="str">
        <f>"A28"</f>
        <v>A28</v>
      </c>
      <c r="J33" s="3" t="str">
        <f>"13020"</f>
        <v>13020</v>
      </c>
    </row>
    <row r="34" spans="1:10" x14ac:dyDescent="0.2">
      <c r="A34" s="1" t="s">
        <v>79</v>
      </c>
      <c r="B34" s="1" t="s">
        <v>2624</v>
      </c>
      <c r="I34" s="3" t="str">
        <f>"A29"</f>
        <v>A29</v>
      </c>
      <c r="J34" s="3" t="str">
        <f>"13021"</f>
        <v>13021</v>
      </c>
    </row>
    <row r="35" spans="1:10" x14ac:dyDescent="0.2">
      <c r="A35" s="1" t="s">
        <v>81</v>
      </c>
      <c r="B35" s="1" t="s">
        <v>2625</v>
      </c>
      <c r="I35" s="3" t="str">
        <f>"A30"</f>
        <v>A30</v>
      </c>
      <c r="J35" s="3" t="str">
        <f>"13022"</f>
        <v>13022</v>
      </c>
    </row>
    <row r="36" spans="1:10" x14ac:dyDescent="0.2">
      <c r="A36" s="1" t="s">
        <v>83</v>
      </c>
      <c r="B36" s="1" t="s">
        <v>2626</v>
      </c>
      <c r="I36" s="3" t="str">
        <f>"A31"</f>
        <v>A31</v>
      </c>
      <c r="J36" s="3" t="str">
        <f>"13023"</f>
        <v>13023</v>
      </c>
    </row>
    <row r="37" spans="1:10" x14ac:dyDescent="0.2">
      <c r="A37" s="1" t="s">
        <v>85</v>
      </c>
      <c r="B37" s="1" t="s">
        <v>2627</v>
      </c>
      <c r="I37" s="3" t="str">
        <f>"A32"</f>
        <v>A32</v>
      </c>
      <c r="J37" s="3" t="str">
        <f>"13024"</f>
        <v>13024</v>
      </c>
    </row>
    <row r="38" spans="1:10" x14ac:dyDescent="0.2">
      <c r="A38" s="1" t="s">
        <v>87</v>
      </c>
      <c r="B38" s="1" t="s">
        <v>2628</v>
      </c>
      <c r="I38" s="3" t="str">
        <f>"A32A"</f>
        <v>A32A</v>
      </c>
      <c r="J38" s="3" t="str">
        <f>"13025"</f>
        <v>13025</v>
      </c>
    </row>
    <row r="39" spans="1:10" x14ac:dyDescent="0.2">
      <c r="A39" s="1" t="s">
        <v>88</v>
      </c>
      <c r="B39" s="1" t="s">
        <v>2629</v>
      </c>
      <c r="I39" s="3" t="str">
        <f>"A33"</f>
        <v>A33</v>
      </c>
      <c r="J39" s="3" t="str">
        <f>"13026"</f>
        <v>13026</v>
      </c>
    </row>
    <row r="40" spans="1:10" x14ac:dyDescent="0.2">
      <c r="A40" s="1" t="s">
        <v>91</v>
      </c>
      <c r="B40" s="1" t="s">
        <v>2630</v>
      </c>
      <c r="I40" s="3" t="str">
        <f>"A34"</f>
        <v>A34</v>
      </c>
      <c r="J40" s="3" t="str">
        <f>"13027"</f>
        <v>13027</v>
      </c>
    </row>
    <row r="41" spans="1:10" x14ac:dyDescent="0.2">
      <c r="A41" s="1" t="s">
        <v>93</v>
      </c>
      <c r="B41" s="1" t="s">
        <v>2631</v>
      </c>
      <c r="I41" s="3" t="str">
        <f>"A35"</f>
        <v>A35</v>
      </c>
      <c r="J41" s="3" t="str">
        <f>"13028"</f>
        <v>13028</v>
      </c>
    </row>
    <row r="42" spans="1:10" x14ac:dyDescent="0.2">
      <c r="A42" s="1" t="s">
        <v>94</v>
      </c>
      <c r="B42" s="1" t="s">
        <v>2632</v>
      </c>
      <c r="I42" s="3" t="str">
        <f>"A36"</f>
        <v>A36</v>
      </c>
      <c r="J42" s="3" t="str">
        <f>"13029"</f>
        <v>13029</v>
      </c>
    </row>
    <row r="43" spans="1:10" x14ac:dyDescent="0.2">
      <c r="A43" s="1" t="s">
        <v>96</v>
      </c>
      <c r="B43" s="1" t="s">
        <v>2014</v>
      </c>
      <c r="I43" s="3" t="str">
        <f>"A37"</f>
        <v>A37</v>
      </c>
      <c r="J43" s="3" t="str">
        <f>"1302A"</f>
        <v>1302A</v>
      </c>
    </row>
    <row r="44" spans="1:10" x14ac:dyDescent="0.2">
      <c r="A44" s="1" t="s">
        <v>97</v>
      </c>
      <c r="B44" s="1" t="s">
        <v>2015</v>
      </c>
      <c r="I44" s="3" t="str">
        <f>"A38"</f>
        <v>A38</v>
      </c>
      <c r="J44" s="3" t="str">
        <f>"1302B"</f>
        <v>1302B</v>
      </c>
    </row>
    <row r="45" spans="1:10" x14ac:dyDescent="0.2">
      <c r="A45" s="1" t="s">
        <v>100</v>
      </c>
      <c r="B45" s="1" t="s">
        <v>2016</v>
      </c>
      <c r="I45" s="3" t="str">
        <f>"A39"</f>
        <v>A39</v>
      </c>
      <c r="J45" s="3" t="str">
        <f>"1302C"</f>
        <v>1302C</v>
      </c>
    </row>
    <row r="46" spans="1:10" x14ac:dyDescent="0.2">
      <c r="A46" s="1" t="s">
        <v>101</v>
      </c>
      <c r="B46" s="1" t="s">
        <v>2017</v>
      </c>
      <c r="I46" s="3" t="str">
        <f>"A40"</f>
        <v>A40</v>
      </c>
      <c r="J46" s="3" t="str">
        <f>"1302D"</f>
        <v>1302D</v>
      </c>
    </row>
    <row r="47" spans="1:10" x14ac:dyDescent="0.2">
      <c r="A47" s="1" t="s">
        <v>102</v>
      </c>
      <c r="B47" s="1" t="s">
        <v>2018</v>
      </c>
      <c r="I47" s="3" t="str">
        <f>"A40A"</f>
        <v>A40A</v>
      </c>
      <c r="J47" s="3" t="str">
        <f>"1302E"</f>
        <v>1302E</v>
      </c>
    </row>
    <row r="48" spans="1:10" x14ac:dyDescent="0.2">
      <c r="A48" s="1" t="s">
        <v>103</v>
      </c>
      <c r="B48" s="1" t="s">
        <v>2019</v>
      </c>
      <c r="I48" s="3" t="str">
        <f>"A41"</f>
        <v>A41</v>
      </c>
      <c r="J48" s="3" t="str">
        <f>"1302F"</f>
        <v>1302F</v>
      </c>
    </row>
    <row r="49" spans="1:10" x14ac:dyDescent="0.2">
      <c r="A49" s="1" t="s">
        <v>105</v>
      </c>
      <c r="B49" s="1" t="s">
        <v>2633</v>
      </c>
      <c r="I49" s="3" t="str">
        <f>"A42"</f>
        <v>A42</v>
      </c>
      <c r="J49" s="3" t="str">
        <f>"13030"</f>
        <v>13030</v>
      </c>
    </row>
    <row r="50" spans="1:10" x14ac:dyDescent="0.2">
      <c r="A50" s="1" t="s">
        <v>106</v>
      </c>
      <c r="B50" s="1" t="s">
        <v>2634</v>
      </c>
      <c r="I50" s="3" t="str">
        <f>"A42A"</f>
        <v>A42A</v>
      </c>
      <c r="J50" s="3" t="str">
        <f>"13031"</f>
        <v>13031</v>
      </c>
    </row>
    <row r="51" spans="1:10" x14ac:dyDescent="0.2">
      <c r="A51" s="1" t="s">
        <v>107</v>
      </c>
      <c r="B51" s="1" t="s">
        <v>2635</v>
      </c>
      <c r="I51" s="3" t="str">
        <f>"A43"</f>
        <v>A43</v>
      </c>
      <c r="J51" s="3" t="str">
        <f>"13032"</f>
        <v>13032</v>
      </c>
    </row>
    <row r="52" spans="1:10" x14ac:dyDescent="0.2">
      <c r="A52" s="1" t="s">
        <v>109</v>
      </c>
      <c r="B52" s="1" t="s">
        <v>2636</v>
      </c>
      <c r="I52" s="3" t="str">
        <f>"A43A"</f>
        <v>A43A</v>
      </c>
      <c r="J52" s="3" t="str">
        <f>"13033"</f>
        <v>13033</v>
      </c>
    </row>
    <row r="53" spans="1:10" x14ac:dyDescent="0.2">
      <c r="A53" s="1" t="s">
        <v>110</v>
      </c>
      <c r="B53" s="1" t="s">
        <v>2637</v>
      </c>
      <c r="I53" s="3" t="str">
        <f>"A44"</f>
        <v>A44</v>
      </c>
      <c r="J53" s="3" t="str">
        <f>"13034"</f>
        <v>13034</v>
      </c>
    </row>
    <row r="54" spans="1:10" x14ac:dyDescent="0.2">
      <c r="A54" s="1" t="s">
        <v>111</v>
      </c>
      <c r="B54" s="1" t="s">
        <v>2638</v>
      </c>
      <c r="I54" s="3" t="str">
        <f>"A45"</f>
        <v>A45</v>
      </c>
      <c r="J54" s="3" t="str">
        <f>"13035"</f>
        <v>13035</v>
      </c>
    </row>
    <row r="55" spans="1:10" x14ac:dyDescent="0.2">
      <c r="A55" s="1" t="s">
        <v>113</v>
      </c>
      <c r="B55" s="1" t="s">
        <v>2639</v>
      </c>
      <c r="I55" s="3" t="str">
        <f>"A45A"</f>
        <v>A45A</v>
      </c>
      <c r="J55" s="3" t="str">
        <f>"13036"</f>
        <v>13036</v>
      </c>
    </row>
    <row r="56" spans="1:10" x14ac:dyDescent="0.2">
      <c r="A56" s="1" t="s">
        <v>114</v>
      </c>
      <c r="B56" s="1" t="s">
        <v>2640</v>
      </c>
      <c r="I56" s="3" t="str">
        <f>"A46"</f>
        <v>A46</v>
      </c>
      <c r="J56" s="3" t="str">
        <f>"13037"</f>
        <v>13037</v>
      </c>
    </row>
    <row r="57" spans="1:10" x14ac:dyDescent="0.2">
      <c r="A57" s="1" t="s">
        <v>115</v>
      </c>
      <c r="B57" s="1" t="s">
        <v>2641</v>
      </c>
      <c r="I57" s="3" t="str">
        <f>"A47"</f>
        <v>A47</v>
      </c>
      <c r="J57" s="3" t="str">
        <f>"13038"</f>
        <v>13038</v>
      </c>
    </row>
    <row r="58" spans="1:10" x14ac:dyDescent="0.2">
      <c r="A58" s="1" t="s">
        <v>118</v>
      </c>
      <c r="B58" s="1" t="s">
        <v>2642</v>
      </c>
      <c r="I58" s="3" t="str">
        <f>"A48"</f>
        <v>A48</v>
      </c>
      <c r="J58" s="3" t="str">
        <f>"13039"</f>
        <v>13039</v>
      </c>
    </row>
    <row r="59" spans="1:10" x14ac:dyDescent="0.2">
      <c r="A59" s="1" t="s">
        <v>119</v>
      </c>
      <c r="B59" s="1" t="s">
        <v>2020</v>
      </c>
      <c r="I59" s="3" t="str">
        <f>"A49"</f>
        <v>A49</v>
      </c>
      <c r="J59" s="3" t="str">
        <f>"1303A"</f>
        <v>1303A</v>
      </c>
    </row>
    <row r="60" spans="1:10" x14ac:dyDescent="0.2">
      <c r="A60" s="1" t="s">
        <v>121</v>
      </c>
      <c r="B60" s="1" t="s">
        <v>2021</v>
      </c>
      <c r="I60" s="3" t="str">
        <f>"A50"</f>
        <v>A50</v>
      </c>
      <c r="J60" s="3" t="str">
        <f>"1303B"</f>
        <v>1303B</v>
      </c>
    </row>
    <row r="61" spans="1:10" x14ac:dyDescent="0.2">
      <c r="A61" s="1" t="s">
        <v>123</v>
      </c>
      <c r="B61" s="1" t="s">
        <v>2022</v>
      </c>
      <c r="I61" s="3" t="str">
        <f>"A51"</f>
        <v>A51</v>
      </c>
      <c r="J61" s="3" t="str">
        <f>"1303C"</f>
        <v>1303C</v>
      </c>
    </row>
    <row r="62" spans="1:10" x14ac:dyDescent="0.2">
      <c r="A62" s="1" t="s">
        <v>125</v>
      </c>
      <c r="B62" s="1" t="s">
        <v>2023</v>
      </c>
      <c r="I62" s="3" t="str">
        <f>"A52"</f>
        <v>A52</v>
      </c>
      <c r="J62" s="3" t="str">
        <f>"1303D"</f>
        <v>1303D</v>
      </c>
    </row>
    <row r="63" spans="1:10" x14ac:dyDescent="0.2">
      <c r="A63" s="1" t="s">
        <v>127</v>
      </c>
      <c r="B63" s="1" t="s">
        <v>2024</v>
      </c>
      <c r="I63" s="3" t="str">
        <f>"A53"</f>
        <v>A53</v>
      </c>
      <c r="J63" s="3" t="str">
        <f>"1303E"</f>
        <v>1303E</v>
      </c>
    </row>
    <row r="64" spans="1:10" x14ac:dyDescent="0.2">
      <c r="A64" s="1" t="s">
        <v>130</v>
      </c>
      <c r="B64" s="1" t="s">
        <v>2025</v>
      </c>
      <c r="I64" s="3" t="str">
        <f>"A54"</f>
        <v>A54</v>
      </c>
      <c r="J64" s="3" t="str">
        <f>"1303F"</f>
        <v>1303F</v>
      </c>
    </row>
    <row r="65" spans="1:10" x14ac:dyDescent="0.2">
      <c r="A65" s="1" t="s">
        <v>132</v>
      </c>
      <c r="B65" s="1" t="s">
        <v>2643</v>
      </c>
      <c r="I65" s="3" t="str">
        <f>"A55"</f>
        <v>A55</v>
      </c>
      <c r="J65" s="3" t="str">
        <f>"13040"</f>
        <v>13040</v>
      </c>
    </row>
    <row r="66" spans="1:10" x14ac:dyDescent="0.2">
      <c r="A66" s="1" t="s">
        <v>135</v>
      </c>
      <c r="B66" s="1" t="s">
        <v>2644</v>
      </c>
      <c r="I66" s="3" t="str">
        <f>"A56"</f>
        <v>A56</v>
      </c>
      <c r="J66" s="3" t="str">
        <f>"13041"</f>
        <v>13041</v>
      </c>
    </row>
    <row r="67" spans="1:10" x14ac:dyDescent="0.2">
      <c r="A67" s="1" t="s">
        <v>136</v>
      </c>
      <c r="B67" s="1" t="s">
        <v>2645</v>
      </c>
      <c r="I67" s="3" t="str">
        <f>"A57"</f>
        <v>A57</v>
      </c>
      <c r="J67" s="3" t="str">
        <f>"13042"</f>
        <v>13042</v>
      </c>
    </row>
    <row r="68" spans="1:10" x14ac:dyDescent="0.2">
      <c r="A68" s="1" t="s">
        <v>137</v>
      </c>
      <c r="B68" s="1" t="s">
        <v>2646</v>
      </c>
      <c r="I68" s="3" t="str">
        <f>"A58"</f>
        <v>A58</v>
      </c>
      <c r="J68" s="3" t="str">
        <f>"13043"</f>
        <v>13043</v>
      </c>
    </row>
    <row r="69" spans="1:10" x14ac:dyDescent="0.2">
      <c r="A69" s="1" t="s">
        <v>138</v>
      </c>
      <c r="B69" s="1" t="s">
        <v>2647</v>
      </c>
      <c r="I69" s="3" t="str">
        <f>"A59"</f>
        <v>A59</v>
      </c>
      <c r="J69" s="3" t="str">
        <f>"13044"</f>
        <v>13044</v>
      </c>
    </row>
    <row r="70" spans="1:10" x14ac:dyDescent="0.2">
      <c r="A70" s="1" t="s">
        <v>140</v>
      </c>
      <c r="B70" s="1" t="s">
        <v>2648</v>
      </c>
      <c r="I70" s="3" t="str">
        <f>"A60"</f>
        <v>A60</v>
      </c>
      <c r="J70" s="3" t="str">
        <f>"13045"</f>
        <v>13045</v>
      </c>
    </row>
    <row r="71" spans="1:10" x14ac:dyDescent="0.2">
      <c r="A71" s="1" t="s">
        <v>141</v>
      </c>
      <c r="B71" s="1" t="s">
        <v>2649</v>
      </c>
      <c r="I71" s="3" t="str">
        <f>"A61"</f>
        <v>A61</v>
      </c>
      <c r="J71" s="3" t="str">
        <f>"13046"</f>
        <v>13046</v>
      </c>
    </row>
    <row r="72" spans="1:10" x14ac:dyDescent="0.2">
      <c r="A72" s="1" t="s">
        <v>142</v>
      </c>
      <c r="B72" s="1" t="s">
        <v>2650</v>
      </c>
      <c r="I72" s="3" t="str">
        <f>"A62"</f>
        <v>A62</v>
      </c>
      <c r="J72" s="3" t="str">
        <f>"13047"</f>
        <v>13047</v>
      </c>
    </row>
    <row r="73" spans="1:10" x14ac:dyDescent="0.2">
      <c r="A73" s="1" t="s">
        <v>143</v>
      </c>
      <c r="B73" s="1" t="s">
        <v>2651</v>
      </c>
      <c r="I73" s="3" t="str">
        <f>"A63"</f>
        <v>A63</v>
      </c>
      <c r="J73" s="3" t="str">
        <f>"13048"</f>
        <v>13048</v>
      </c>
    </row>
    <row r="74" spans="1:10" x14ac:dyDescent="0.2">
      <c r="A74" s="1" t="s">
        <v>144</v>
      </c>
      <c r="B74" s="1" t="s">
        <v>2652</v>
      </c>
      <c r="I74" s="3" t="str">
        <f>"A64"</f>
        <v>A64</v>
      </c>
      <c r="J74" s="3" t="str">
        <f>"13049"</f>
        <v>13049</v>
      </c>
    </row>
    <row r="75" spans="1:10" x14ac:dyDescent="0.2">
      <c r="A75" s="1" t="s">
        <v>145</v>
      </c>
      <c r="B75" s="1" t="s">
        <v>2026</v>
      </c>
      <c r="I75" s="3" t="str">
        <f>"A65"</f>
        <v>A65</v>
      </c>
      <c r="J75" s="3" t="str">
        <f>"1304A"</f>
        <v>1304A</v>
      </c>
    </row>
    <row r="76" spans="1:10" x14ac:dyDescent="0.2">
      <c r="A76" s="1" t="s">
        <v>146</v>
      </c>
      <c r="B76" s="1" t="s">
        <v>2027</v>
      </c>
      <c r="I76" s="3" t="str">
        <f>"A66"</f>
        <v>A66</v>
      </c>
      <c r="J76" s="3" t="str">
        <f>"1304B"</f>
        <v>1304B</v>
      </c>
    </row>
    <row r="77" spans="1:10" x14ac:dyDescent="0.2">
      <c r="A77" s="1" t="s">
        <v>147</v>
      </c>
      <c r="B77" s="1" t="s">
        <v>2028</v>
      </c>
      <c r="I77" s="3" t="str">
        <f>"A67"</f>
        <v>A67</v>
      </c>
      <c r="J77" s="3" t="str">
        <f>"1304C"</f>
        <v>1304C</v>
      </c>
    </row>
    <row r="78" spans="1:10" x14ac:dyDescent="0.2">
      <c r="A78" s="1" t="s">
        <v>148</v>
      </c>
      <c r="B78" s="1" t="s">
        <v>2029</v>
      </c>
      <c r="I78" s="3" t="str">
        <f>"A68"</f>
        <v>A68</v>
      </c>
      <c r="J78" s="3" t="str">
        <f>"1304D"</f>
        <v>1304D</v>
      </c>
    </row>
    <row r="79" spans="1:10" x14ac:dyDescent="0.2">
      <c r="A79" s="1" t="s">
        <v>149</v>
      </c>
      <c r="B79" s="1" t="s">
        <v>2030</v>
      </c>
      <c r="I79" s="3" t="str">
        <f>"A69"</f>
        <v>A69</v>
      </c>
      <c r="J79" s="3" t="str">
        <f>"1304E"</f>
        <v>1304E</v>
      </c>
    </row>
    <row r="80" spans="1:10" x14ac:dyDescent="0.2">
      <c r="A80" s="1" t="s">
        <v>150</v>
      </c>
      <c r="B80" s="1" t="s">
        <v>2031</v>
      </c>
      <c r="I80" s="3" t="str">
        <f>"A70"</f>
        <v>A70</v>
      </c>
      <c r="J80" s="3" t="str">
        <f>"1304F"</f>
        <v>1304F</v>
      </c>
    </row>
    <row r="81" spans="1:10" x14ac:dyDescent="0.2">
      <c r="A81" s="1" t="s">
        <v>151</v>
      </c>
      <c r="B81" s="1" t="s">
        <v>2653</v>
      </c>
      <c r="I81" s="3" t="str">
        <f>"B1"</f>
        <v>B1</v>
      </c>
      <c r="J81" s="3" t="str">
        <f>"13050"</f>
        <v>13050</v>
      </c>
    </row>
    <row r="82" spans="1:10" x14ac:dyDescent="0.2">
      <c r="A82" s="1" t="s">
        <v>152</v>
      </c>
      <c r="B82" s="1" t="s">
        <v>2654</v>
      </c>
      <c r="I82" s="3" t="str">
        <f>"B2"</f>
        <v>B2</v>
      </c>
      <c r="J82" s="3" t="str">
        <f>"13051"</f>
        <v>13051</v>
      </c>
    </row>
    <row r="83" spans="1:10" x14ac:dyDescent="0.2">
      <c r="A83" s="1" t="s">
        <v>153</v>
      </c>
      <c r="B83" s="1" t="s">
        <v>2655</v>
      </c>
      <c r="I83" s="3" t="str">
        <f>"B3"</f>
        <v>B3</v>
      </c>
      <c r="J83" s="3" t="str">
        <f>"13052"</f>
        <v>13052</v>
      </c>
    </row>
    <row r="84" spans="1:10" x14ac:dyDescent="0.2">
      <c r="A84" s="1" t="s">
        <v>155</v>
      </c>
      <c r="B84" s="1" t="s">
        <v>2656</v>
      </c>
      <c r="I84" s="3" t="str">
        <f>"B4"</f>
        <v>B4</v>
      </c>
      <c r="J84" s="3" t="str">
        <f>"13053"</f>
        <v>13053</v>
      </c>
    </row>
    <row r="85" spans="1:10" x14ac:dyDescent="0.2">
      <c r="A85" s="1" t="s">
        <v>156</v>
      </c>
      <c r="B85" s="1" t="s">
        <v>2657</v>
      </c>
      <c r="I85" s="3" t="str">
        <f>"B5"</f>
        <v>B5</v>
      </c>
      <c r="J85" s="3" t="str">
        <f>"13054"</f>
        <v>13054</v>
      </c>
    </row>
    <row r="86" spans="1:10" x14ac:dyDescent="0.2">
      <c r="A86" s="1" t="s">
        <v>158</v>
      </c>
      <c r="B86" s="1" t="s">
        <v>2658</v>
      </c>
      <c r="I86" s="3" t="str">
        <f>"B5A"</f>
        <v>B5A</v>
      </c>
      <c r="J86" s="3" t="str">
        <f>"13055"</f>
        <v>13055</v>
      </c>
    </row>
    <row r="87" spans="1:10" x14ac:dyDescent="0.2">
      <c r="A87" s="1" t="s">
        <v>159</v>
      </c>
      <c r="B87" s="1" t="s">
        <v>2659</v>
      </c>
      <c r="I87" s="3" t="str">
        <f>"B6"</f>
        <v>B6</v>
      </c>
      <c r="J87" s="3" t="str">
        <f>"13056"</f>
        <v>13056</v>
      </c>
    </row>
    <row r="88" spans="1:10" x14ac:dyDescent="0.2">
      <c r="A88" s="1" t="s">
        <v>161</v>
      </c>
      <c r="B88" s="1" t="s">
        <v>2660</v>
      </c>
      <c r="I88" s="3" t="str">
        <f>"B7"</f>
        <v>B7</v>
      </c>
      <c r="J88" s="3" t="str">
        <f>"13057"</f>
        <v>13057</v>
      </c>
    </row>
    <row r="89" spans="1:10" x14ac:dyDescent="0.2">
      <c r="A89" s="1" t="s">
        <v>162</v>
      </c>
      <c r="B89" s="1" t="s">
        <v>2661</v>
      </c>
      <c r="I89" s="3" t="str">
        <f>"B8"</f>
        <v>B8</v>
      </c>
      <c r="J89" s="3" t="str">
        <f>"13058"</f>
        <v>13058</v>
      </c>
    </row>
    <row r="90" spans="1:10" x14ac:dyDescent="0.2">
      <c r="A90" s="1" t="s">
        <v>163</v>
      </c>
      <c r="B90" s="1" t="s">
        <v>2662</v>
      </c>
      <c r="I90" s="3" t="str">
        <f>"B9"</f>
        <v>B9</v>
      </c>
      <c r="J90" s="3" t="str">
        <f>"13059"</f>
        <v>13059</v>
      </c>
    </row>
    <row r="91" spans="1:10" x14ac:dyDescent="0.2">
      <c r="A91" s="1" t="s">
        <v>164</v>
      </c>
      <c r="B91" s="1" t="s">
        <v>2032</v>
      </c>
      <c r="I91" s="3" t="str">
        <f>"C1"</f>
        <v>C1</v>
      </c>
      <c r="J91" s="3" t="str">
        <f>"1305A"</f>
        <v>1305A</v>
      </c>
    </row>
    <row r="92" spans="1:10" x14ac:dyDescent="0.2">
      <c r="A92" s="1" t="s">
        <v>165</v>
      </c>
      <c r="B92" s="1" t="s">
        <v>2033</v>
      </c>
      <c r="I92" s="3" t="str">
        <f>"C2"</f>
        <v>C2</v>
      </c>
      <c r="J92" s="3" t="str">
        <f>"1305B"</f>
        <v>1305B</v>
      </c>
    </row>
    <row r="93" spans="1:10" x14ac:dyDescent="0.2">
      <c r="A93" s="1" t="s">
        <v>166</v>
      </c>
      <c r="B93" s="1" t="s">
        <v>2034</v>
      </c>
      <c r="I93" s="3" t="str">
        <f>"C2A"</f>
        <v>C2A</v>
      </c>
      <c r="J93" s="3" t="str">
        <f>"1305C"</f>
        <v>1305C</v>
      </c>
    </row>
    <row r="94" spans="1:10" x14ac:dyDescent="0.2">
      <c r="A94" s="1" t="s">
        <v>167</v>
      </c>
      <c r="B94" s="1" t="s">
        <v>2035</v>
      </c>
      <c r="I94" s="3" t="str">
        <f>"C2B"</f>
        <v>C2B</v>
      </c>
      <c r="J94" s="3" t="str">
        <f>"1305D"</f>
        <v>1305D</v>
      </c>
    </row>
    <row r="95" spans="1:10" x14ac:dyDescent="0.2">
      <c r="A95" s="1" t="s">
        <v>168</v>
      </c>
      <c r="B95" s="1" t="s">
        <v>2036</v>
      </c>
      <c r="I95" s="3" t="str">
        <f>"C2C"</f>
        <v>C2C</v>
      </c>
      <c r="J95" s="3" t="str">
        <f>"1305E"</f>
        <v>1305E</v>
      </c>
    </row>
    <row r="96" spans="1:10" x14ac:dyDescent="0.2">
      <c r="A96" s="1" t="s">
        <v>169</v>
      </c>
      <c r="B96" s="1" t="s">
        <v>2037</v>
      </c>
      <c r="I96" s="3" t="str">
        <f>"C3"</f>
        <v>C3</v>
      </c>
      <c r="J96" s="3" t="str">
        <f>"1305F"</f>
        <v>1305F</v>
      </c>
    </row>
    <row r="97" spans="1:10" x14ac:dyDescent="0.2">
      <c r="A97" s="1" t="s">
        <v>171</v>
      </c>
      <c r="B97" s="1" t="s">
        <v>2663</v>
      </c>
      <c r="I97" s="3" t="str">
        <f>"C4"</f>
        <v>C4</v>
      </c>
      <c r="J97" s="3" t="str">
        <f>"13060"</f>
        <v>13060</v>
      </c>
    </row>
    <row r="98" spans="1:10" x14ac:dyDescent="0.2">
      <c r="A98" s="1" t="s">
        <v>173</v>
      </c>
      <c r="B98" s="1" t="s">
        <v>2664</v>
      </c>
      <c r="I98" s="3" t="str">
        <f>"C5"</f>
        <v>C5</v>
      </c>
      <c r="J98" s="3" t="str">
        <f>"13061"</f>
        <v>13061</v>
      </c>
    </row>
    <row r="99" spans="1:10" x14ac:dyDescent="0.2">
      <c r="A99" s="1" t="s">
        <v>174</v>
      </c>
      <c r="B99" s="1" t="s">
        <v>2665</v>
      </c>
      <c r="I99" s="3" t="str">
        <f>"C6"</f>
        <v>C6</v>
      </c>
      <c r="J99" s="3" t="str">
        <f>"13062"</f>
        <v>13062</v>
      </c>
    </row>
    <row r="100" spans="1:10" x14ac:dyDescent="0.2">
      <c r="A100" s="1" t="s">
        <v>176</v>
      </c>
      <c r="B100" s="1" t="s">
        <v>2666</v>
      </c>
      <c r="I100" s="3" t="str">
        <f>"C7"</f>
        <v>C7</v>
      </c>
      <c r="J100" s="3" t="str">
        <f>"13063"</f>
        <v>13063</v>
      </c>
    </row>
    <row r="101" spans="1:10" x14ac:dyDescent="0.2">
      <c r="A101" s="1" t="s">
        <v>178</v>
      </c>
      <c r="B101" s="1" t="s">
        <v>2667</v>
      </c>
      <c r="I101" s="3" t="str">
        <f>"C8"</f>
        <v>C8</v>
      </c>
      <c r="J101" s="3" t="str">
        <f>"13064"</f>
        <v>13064</v>
      </c>
    </row>
    <row r="102" spans="1:10" x14ac:dyDescent="0.2">
      <c r="A102" s="1" t="s">
        <v>180</v>
      </c>
      <c r="B102" s="1" t="s">
        <v>2668</v>
      </c>
      <c r="I102" s="3" t="str">
        <f>"C9"</f>
        <v>C9</v>
      </c>
      <c r="J102" s="3" t="str">
        <f>"13065"</f>
        <v>13065</v>
      </c>
    </row>
    <row r="103" spans="1:10" x14ac:dyDescent="0.2">
      <c r="A103" s="1" t="s">
        <v>181</v>
      </c>
      <c r="B103" s="1" t="s">
        <v>2669</v>
      </c>
      <c r="I103" s="3" t="str">
        <f>"C10"</f>
        <v>C10</v>
      </c>
      <c r="J103" s="3" t="str">
        <f>"13066"</f>
        <v>13066</v>
      </c>
    </row>
    <row r="104" spans="1:10" x14ac:dyDescent="0.2">
      <c r="A104" s="1" t="s">
        <v>183</v>
      </c>
      <c r="B104" s="1" t="s">
        <v>2670</v>
      </c>
      <c r="I104" s="3" t="str">
        <f>"C10A"</f>
        <v>C10A</v>
      </c>
      <c r="J104" s="3" t="str">
        <f>"13067"</f>
        <v>13067</v>
      </c>
    </row>
    <row r="105" spans="1:10" x14ac:dyDescent="0.2">
      <c r="A105" s="1" t="s">
        <v>184</v>
      </c>
      <c r="B105" s="1" t="s">
        <v>2671</v>
      </c>
      <c r="I105" s="3" t="str">
        <f>"C11"</f>
        <v>C11</v>
      </c>
      <c r="J105" s="3" t="str">
        <f>"13068"</f>
        <v>13068</v>
      </c>
    </row>
    <row r="106" spans="1:10" x14ac:dyDescent="0.2">
      <c r="A106" s="1" t="s">
        <v>186</v>
      </c>
      <c r="B106" s="1" t="s">
        <v>2672</v>
      </c>
      <c r="I106" s="3" t="str">
        <f>"C12"</f>
        <v>C12</v>
      </c>
      <c r="J106" s="3" t="str">
        <f>"13069"</f>
        <v>13069</v>
      </c>
    </row>
    <row r="107" spans="1:10" x14ac:dyDescent="0.2">
      <c r="A107" s="1" t="s">
        <v>187</v>
      </c>
      <c r="B107" s="1" t="s">
        <v>2038</v>
      </c>
      <c r="I107" s="3" t="str">
        <f>"C13"</f>
        <v>C13</v>
      </c>
      <c r="J107" s="3" t="str">
        <f>"1306A"</f>
        <v>1306A</v>
      </c>
    </row>
    <row r="108" spans="1:10" x14ac:dyDescent="0.2">
      <c r="A108" s="1" t="s">
        <v>188</v>
      </c>
      <c r="B108" s="1" t="s">
        <v>2039</v>
      </c>
      <c r="I108" s="3" t="str">
        <f>"C14"</f>
        <v>C14</v>
      </c>
      <c r="J108" s="3" t="str">
        <f>"1306B"</f>
        <v>1306B</v>
      </c>
    </row>
    <row r="109" spans="1:10" x14ac:dyDescent="0.2">
      <c r="A109" s="1" t="s">
        <v>189</v>
      </c>
      <c r="B109" s="1" t="s">
        <v>2040</v>
      </c>
      <c r="I109" s="3" t="str">
        <f>"C15"</f>
        <v>C15</v>
      </c>
      <c r="J109" s="3" t="str">
        <f>"1306C"</f>
        <v>1306C</v>
      </c>
    </row>
    <row r="110" spans="1:10" x14ac:dyDescent="0.2">
      <c r="A110" s="1" t="s">
        <v>190</v>
      </c>
      <c r="B110" s="1" t="s">
        <v>2041</v>
      </c>
      <c r="I110" s="3" t="str">
        <f>"C16"</f>
        <v>C16</v>
      </c>
      <c r="J110" s="3" t="str">
        <f>"1306D"</f>
        <v>1306D</v>
      </c>
    </row>
    <row r="111" spans="1:10" x14ac:dyDescent="0.2">
      <c r="A111" s="1" t="s">
        <v>191</v>
      </c>
      <c r="B111" s="1" t="s">
        <v>2042</v>
      </c>
      <c r="I111" s="3" t="str">
        <f>"C17"</f>
        <v>C17</v>
      </c>
      <c r="J111" s="3" t="str">
        <f>"1306E"</f>
        <v>1306E</v>
      </c>
    </row>
    <row r="112" spans="1:10" x14ac:dyDescent="0.2">
      <c r="A112" s="1" t="s">
        <v>193</v>
      </c>
      <c r="B112" s="1" t="s">
        <v>2043</v>
      </c>
      <c r="I112" s="3" t="str">
        <f>"C18"</f>
        <v>C18</v>
      </c>
      <c r="J112" s="3" t="str">
        <f>"1306F"</f>
        <v>1306F</v>
      </c>
    </row>
    <row r="113" spans="1:10" x14ac:dyDescent="0.2">
      <c r="A113" s="1" t="s">
        <v>194</v>
      </c>
      <c r="B113" s="1" t="s">
        <v>2673</v>
      </c>
      <c r="I113" s="3" t="str">
        <f>"C19"</f>
        <v>C19</v>
      </c>
      <c r="J113" s="3" t="str">
        <f>"13070"</f>
        <v>13070</v>
      </c>
    </row>
    <row r="114" spans="1:10" x14ac:dyDescent="0.2">
      <c r="A114" s="1" t="s">
        <v>196</v>
      </c>
      <c r="B114" s="1" t="s">
        <v>2674</v>
      </c>
      <c r="I114" s="3" t="str">
        <f>"C20"</f>
        <v>C20</v>
      </c>
      <c r="J114" s="3" t="str">
        <f>"13071"</f>
        <v>13071</v>
      </c>
    </row>
    <row r="115" spans="1:10" x14ac:dyDescent="0.2">
      <c r="A115" s="1" t="s">
        <v>197</v>
      </c>
      <c r="B115" s="1" t="s">
        <v>2675</v>
      </c>
      <c r="I115" s="3" t="str">
        <f>"C21"</f>
        <v>C21</v>
      </c>
      <c r="J115" s="3" t="str">
        <f>"13072"</f>
        <v>13072</v>
      </c>
    </row>
    <row r="116" spans="1:10" x14ac:dyDescent="0.2">
      <c r="A116" s="1" t="s">
        <v>198</v>
      </c>
      <c r="B116" s="1" t="s">
        <v>2676</v>
      </c>
      <c r="I116" s="3" t="str">
        <f>"C22"</f>
        <v>C22</v>
      </c>
      <c r="J116" s="3" t="str">
        <f>"13073"</f>
        <v>13073</v>
      </c>
    </row>
    <row r="117" spans="1:10" x14ac:dyDescent="0.2">
      <c r="A117" s="1" t="s">
        <v>199</v>
      </c>
      <c r="B117" s="1" t="s">
        <v>2677</v>
      </c>
      <c r="I117" s="3" t="str">
        <f>"C23"</f>
        <v>C23</v>
      </c>
      <c r="J117" s="3" t="str">
        <f>"13074"</f>
        <v>13074</v>
      </c>
    </row>
    <row r="118" spans="1:10" x14ac:dyDescent="0.2">
      <c r="A118" s="1" t="s">
        <v>200</v>
      </c>
      <c r="B118" s="1" t="s">
        <v>2678</v>
      </c>
      <c r="I118" s="3" t="str">
        <f>"C24"</f>
        <v>C24</v>
      </c>
      <c r="J118" s="3" t="str">
        <f>"13075"</f>
        <v>13075</v>
      </c>
    </row>
    <row r="119" spans="1:10" x14ac:dyDescent="0.2">
      <c r="A119" s="1" t="s">
        <v>201</v>
      </c>
      <c r="B119" s="1" t="s">
        <v>2679</v>
      </c>
      <c r="I119" s="3" t="str">
        <f>"D1"</f>
        <v>D1</v>
      </c>
      <c r="J119" s="3" t="str">
        <f>"13076"</f>
        <v>13076</v>
      </c>
    </row>
    <row r="120" spans="1:10" x14ac:dyDescent="0.2">
      <c r="A120" s="1" t="s">
        <v>204</v>
      </c>
      <c r="B120" s="1" t="s">
        <v>2680</v>
      </c>
      <c r="I120" s="3" t="str">
        <f>"D2"</f>
        <v>D2</v>
      </c>
      <c r="J120" s="3" t="str">
        <f>"13077"</f>
        <v>13077</v>
      </c>
    </row>
    <row r="121" spans="1:10" x14ac:dyDescent="0.2">
      <c r="A121" s="1" t="s">
        <v>206</v>
      </c>
      <c r="B121" s="1" t="s">
        <v>2681</v>
      </c>
      <c r="I121" s="3" t="str">
        <f>"D3"</f>
        <v>D3</v>
      </c>
      <c r="J121" s="3" t="str">
        <f>"13078"</f>
        <v>13078</v>
      </c>
    </row>
    <row r="122" spans="1:10" x14ac:dyDescent="0.2">
      <c r="A122" s="1" t="s">
        <v>211</v>
      </c>
      <c r="B122" s="1" t="s">
        <v>2682</v>
      </c>
      <c r="I122" s="3" t="str">
        <f>"D4"</f>
        <v>D4</v>
      </c>
      <c r="J122" s="3" t="str">
        <f>"13079"</f>
        <v>13079</v>
      </c>
    </row>
    <row r="123" spans="1:10" x14ac:dyDescent="0.2">
      <c r="A123" s="1" t="s">
        <v>214</v>
      </c>
      <c r="B123" s="1" t="s">
        <v>2044</v>
      </c>
      <c r="I123" s="3" t="str">
        <f>"D5"</f>
        <v>D5</v>
      </c>
      <c r="J123" s="3" t="str">
        <f>"1307A"</f>
        <v>1307A</v>
      </c>
    </row>
    <row r="124" spans="1:10" x14ac:dyDescent="0.2">
      <c r="A124" s="1" t="s">
        <v>219</v>
      </c>
      <c r="B124" s="1" t="s">
        <v>2045</v>
      </c>
      <c r="I124" s="3" t="str">
        <f>"D6"</f>
        <v>D6</v>
      </c>
      <c r="J124" s="3" t="str">
        <f>"1307B"</f>
        <v>1307B</v>
      </c>
    </row>
    <row r="125" spans="1:10" x14ac:dyDescent="0.2">
      <c r="A125" s="1" t="s">
        <v>220</v>
      </c>
      <c r="B125" s="1" t="s">
        <v>2046</v>
      </c>
      <c r="I125" s="3" t="str">
        <f>"D7"</f>
        <v>D7</v>
      </c>
      <c r="J125" s="3" t="str">
        <f>"1307C"</f>
        <v>1307C</v>
      </c>
    </row>
    <row r="126" spans="1:10" x14ac:dyDescent="0.2">
      <c r="A126" s="1" t="s">
        <v>222</v>
      </c>
      <c r="B126" s="1" t="s">
        <v>2047</v>
      </c>
      <c r="I126" s="3" t="str">
        <f>"D8"</f>
        <v>D8</v>
      </c>
      <c r="J126" s="3" t="str">
        <f>"1307D"</f>
        <v>1307D</v>
      </c>
    </row>
    <row r="127" spans="1:10" x14ac:dyDescent="0.2">
      <c r="A127" s="1" t="s">
        <v>223</v>
      </c>
      <c r="B127" s="1" t="s">
        <v>2048</v>
      </c>
      <c r="I127" s="3" t="str">
        <f>"D8A"</f>
        <v>D8A</v>
      </c>
      <c r="J127" s="3" t="str">
        <f>"1307E"</f>
        <v>1307E</v>
      </c>
    </row>
    <row r="128" spans="1:10" x14ac:dyDescent="0.2">
      <c r="A128" s="1" t="s">
        <v>224</v>
      </c>
      <c r="B128" s="1" t="s">
        <v>2049</v>
      </c>
      <c r="I128" s="3" t="str">
        <f>"D9"</f>
        <v>D9</v>
      </c>
      <c r="J128" s="3" t="str">
        <f>"1307F"</f>
        <v>1307F</v>
      </c>
    </row>
    <row r="129" spans="1:10" x14ac:dyDescent="0.2">
      <c r="A129" s="1" t="s">
        <v>226</v>
      </c>
      <c r="B129" s="1" t="s">
        <v>2683</v>
      </c>
      <c r="I129" s="3" t="str">
        <f>"D10"</f>
        <v>D10</v>
      </c>
      <c r="J129" s="3" t="str">
        <f>"13080"</f>
        <v>13080</v>
      </c>
    </row>
    <row r="130" spans="1:10" x14ac:dyDescent="0.2">
      <c r="A130" s="1" t="s">
        <v>228</v>
      </c>
      <c r="B130" s="1" t="s">
        <v>2684</v>
      </c>
      <c r="I130" s="3" t="str">
        <f>"D11"</f>
        <v>D11</v>
      </c>
      <c r="J130" s="3" t="str">
        <f>"13081"</f>
        <v>13081</v>
      </c>
    </row>
    <row r="131" spans="1:10" x14ac:dyDescent="0.2">
      <c r="A131" s="1" t="s">
        <v>229</v>
      </c>
      <c r="B131" s="1" t="s">
        <v>2685</v>
      </c>
      <c r="I131" s="3" t="str">
        <f>"D12"</f>
        <v>D12</v>
      </c>
      <c r="J131" s="3" t="str">
        <f>"13082"</f>
        <v>13082</v>
      </c>
    </row>
    <row r="132" spans="1:10" x14ac:dyDescent="0.2">
      <c r="A132" s="1" t="s">
        <v>231</v>
      </c>
      <c r="B132" s="1" t="s">
        <v>2686</v>
      </c>
      <c r="I132" s="3" t="str">
        <f>"D13"</f>
        <v>D13</v>
      </c>
      <c r="J132" s="3" t="str">
        <f>"13083"</f>
        <v>13083</v>
      </c>
    </row>
    <row r="133" spans="1:10" x14ac:dyDescent="0.2">
      <c r="A133" s="1" t="s">
        <v>232</v>
      </c>
      <c r="B133" s="1" t="s">
        <v>2687</v>
      </c>
      <c r="I133" s="3" t="str">
        <f>"D14"</f>
        <v>D14</v>
      </c>
      <c r="J133" s="3" t="str">
        <f>"13084"</f>
        <v>13084</v>
      </c>
    </row>
    <row r="134" spans="1:10" x14ac:dyDescent="0.2">
      <c r="A134" s="1" t="s">
        <v>233</v>
      </c>
      <c r="B134" s="1" t="s">
        <v>2688</v>
      </c>
      <c r="I134" s="3" t="str">
        <f>"D15"</f>
        <v>D15</v>
      </c>
      <c r="J134" s="3" t="str">
        <f>"13085"</f>
        <v>13085</v>
      </c>
    </row>
    <row r="135" spans="1:10" x14ac:dyDescent="0.2">
      <c r="A135" s="1" t="s">
        <v>234</v>
      </c>
      <c r="B135" s="1" t="s">
        <v>2689</v>
      </c>
      <c r="I135" s="3" t="str">
        <f>"D16"</f>
        <v>D16</v>
      </c>
      <c r="J135" s="3" t="str">
        <f>"13086"</f>
        <v>13086</v>
      </c>
    </row>
    <row r="136" spans="1:10" x14ac:dyDescent="0.2">
      <c r="A136" s="1" t="s">
        <v>235</v>
      </c>
      <c r="B136" s="1" t="s">
        <v>2690</v>
      </c>
      <c r="I136" s="3" t="str">
        <f>"D17"</f>
        <v>D17</v>
      </c>
      <c r="J136" s="3" t="str">
        <f>"13087"</f>
        <v>13087</v>
      </c>
    </row>
    <row r="137" spans="1:10" x14ac:dyDescent="0.2">
      <c r="A137" s="1" t="s">
        <v>237</v>
      </c>
      <c r="B137" s="1" t="s">
        <v>2691</v>
      </c>
      <c r="I137" s="3" t="str">
        <f>"D18"</f>
        <v>D18</v>
      </c>
      <c r="J137" s="3" t="str">
        <f>"13088"</f>
        <v>13088</v>
      </c>
    </row>
    <row r="138" spans="1:10" x14ac:dyDescent="0.2">
      <c r="A138" s="1" t="s">
        <v>238</v>
      </c>
      <c r="B138" s="1" t="s">
        <v>2692</v>
      </c>
      <c r="I138" s="3" t="str">
        <f>"D19"</f>
        <v>D19</v>
      </c>
      <c r="J138" s="3" t="str">
        <f>"13089"</f>
        <v>13089</v>
      </c>
    </row>
    <row r="139" spans="1:10" x14ac:dyDescent="0.2">
      <c r="A139" s="1" t="s">
        <v>241</v>
      </c>
      <c r="B139" s="1" t="s">
        <v>2050</v>
      </c>
      <c r="I139" s="3" t="str">
        <f>"D20"</f>
        <v>D20</v>
      </c>
      <c r="J139" s="3" t="str">
        <f>"1308A"</f>
        <v>1308A</v>
      </c>
    </row>
    <row r="140" spans="1:10" x14ac:dyDescent="0.2">
      <c r="A140" s="1" t="s">
        <v>242</v>
      </c>
      <c r="B140" s="1" t="s">
        <v>2051</v>
      </c>
      <c r="I140" s="3" t="str">
        <f>"D21"</f>
        <v>D21</v>
      </c>
      <c r="J140" s="3" t="str">
        <f>"1308B"</f>
        <v>1308B</v>
      </c>
    </row>
    <row r="141" spans="1:10" x14ac:dyDescent="0.2">
      <c r="A141" s="1" t="s">
        <v>245</v>
      </c>
      <c r="B141" s="1" t="s">
        <v>2052</v>
      </c>
      <c r="I141" s="3" t="str">
        <f>"D22"</f>
        <v>D22</v>
      </c>
      <c r="J141" s="3" t="str">
        <f>"1308C"</f>
        <v>1308C</v>
      </c>
    </row>
    <row r="142" spans="1:10" x14ac:dyDescent="0.2">
      <c r="A142" s="1" t="s">
        <v>247</v>
      </c>
      <c r="B142" s="1" t="s">
        <v>2053</v>
      </c>
      <c r="I142" s="3" t="str">
        <f>"D23"</f>
        <v>D23</v>
      </c>
      <c r="J142" s="3" t="str">
        <f>"1308D"</f>
        <v>1308D</v>
      </c>
    </row>
    <row r="143" spans="1:10" x14ac:dyDescent="0.2">
      <c r="A143" s="1" t="s">
        <v>248</v>
      </c>
      <c r="B143" s="1" t="s">
        <v>2054</v>
      </c>
      <c r="I143" s="3" t="str">
        <f>"D24"</f>
        <v>D24</v>
      </c>
      <c r="J143" s="3" t="str">
        <f>"1308E"</f>
        <v>1308E</v>
      </c>
    </row>
    <row r="144" spans="1:10" x14ac:dyDescent="0.2">
      <c r="A144" s="1" t="s">
        <v>250</v>
      </c>
      <c r="B144" s="1" t="s">
        <v>2055</v>
      </c>
      <c r="I144" s="3" t="str">
        <f>"D25"</f>
        <v>D25</v>
      </c>
      <c r="J144" s="3" t="str">
        <f>"1308F"</f>
        <v>1308F</v>
      </c>
    </row>
    <row r="145" spans="1:10" x14ac:dyDescent="0.2">
      <c r="A145" s="1" t="s">
        <v>252</v>
      </c>
      <c r="B145" s="1" t="s">
        <v>2693</v>
      </c>
      <c r="I145" s="3" t="str">
        <f>"D26"</f>
        <v>D26</v>
      </c>
      <c r="J145" s="3" t="str">
        <f>"13090"</f>
        <v>13090</v>
      </c>
    </row>
    <row r="146" spans="1:10" x14ac:dyDescent="0.2">
      <c r="A146" s="1" t="s">
        <v>256</v>
      </c>
      <c r="B146" s="1" t="s">
        <v>2694</v>
      </c>
      <c r="I146" s="3" t="str">
        <f>"D27"</f>
        <v>D27</v>
      </c>
      <c r="J146" s="3" t="str">
        <f>"13091"</f>
        <v>13091</v>
      </c>
    </row>
    <row r="147" spans="1:10" x14ac:dyDescent="0.2">
      <c r="A147" s="1" t="s">
        <v>260</v>
      </c>
      <c r="B147" s="1" t="s">
        <v>2695</v>
      </c>
      <c r="I147" s="3" t="str">
        <f>"D27A"</f>
        <v>D27A</v>
      </c>
      <c r="J147" s="3" t="str">
        <f>"13092"</f>
        <v>13092</v>
      </c>
    </row>
    <row r="148" spans="1:10" x14ac:dyDescent="0.2">
      <c r="A148" s="1" t="s">
        <v>261</v>
      </c>
      <c r="B148" s="1" t="s">
        <v>2696</v>
      </c>
      <c r="I148" s="3" t="str">
        <f>"D28"</f>
        <v>D28</v>
      </c>
      <c r="J148" s="3" t="str">
        <f>"13093"</f>
        <v>13093</v>
      </c>
    </row>
    <row r="149" spans="1:10" x14ac:dyDescent="0.2">
      <c r="A149" s="1" t="s">
        <v>263</v>
      </c>
      <c r="B149" s="1" t="s">
        <v>2697</v>
      </c>
      <c r="I149" s="3" t="str">
        <f>"D29"</f>
        <v>D29</v>
      </c>
      <c r="J149" s="3" t="str">
        <f>"13094"</f>
        <v>13094</v>
      </c>
    </row>
    <row r="150" spans="1:10" x14ac:dyDescent="0.2">
      <c r="A150" s="1" t="s">
        <v>264</v>
      </c>
      <c r="B150" s="1" t="s">
        <v>2698</v>
      </c>
      <c r="I150" s="3" t="str">
        <f>"D30"</f>
        <v>D30</v>
      </c>
      <c r="J150" s="3" t="str">
        <f>"13095"</f>
        <v>13095</v>
      </c>
    </row>
    <row r="151" spans="1:10" x14ac:dyDescent="0.2">
      <c r="A151" s="1" t="s">
        <v>265</v>
      </c>
      <c r="B151" s="1" t="s">
        <v>2699</v>
      </c>
      <c r="I151" s="3" t="str">
        <f>"D31"</f>
        <v>D31</v>
      </c>
      <c r="J151" s="3" t="str">
        <f>"13096"</f>
        <v>13096</v>
      </c>
    </row>
    <row r="152" spans="1:10" x14ac:dyDescent="0.2">
      <c r="A152" s="1" t="s">
        <v>266</v>
      </c>
      <c r="B152" s="1" t="s">
        <v>2700</v>
      </c>
      <c r="I152" s="3" t="str">
        <f>"D31A"</f>
        <v>D31A</v>
      </c>
      <c r="J152" s="3" t="str">
        <f>"13097"</f>
        <v>13097</v>
      </c>
    </row>
    <row r="153" spans="1:10" x14ac:dyDescent="0.2">
      <c r="A153" s="1" t="s">
        <v>267</v>
      </c>
      <c r="B153" s="1" t="s">
        <v>2701</v>
      </c>
      <c r="I153" s="3" t="str">
        <f>"D32"</f>
        <v>D32</v>
      </c>
      <c r="J153" s="3" t="str">
        <f>"13098"</f>
        <v>13098</v>
      </c>
    </row>
    <row r="154" spans="1:10" x14ac:dyDescent="0.2">
      <c r="A154" s="1" t="s">
        <v>270</v>
      </c>
      <c r="B154" s="1" t="s">
        <v>2702</v>
      </c>
      <c r="I154" s="3" t="str">
        <f>"D33"</f>
        <v>D33</v>
      </c>
      <c r="J154" s="3" t="str">
        <f>"13099"</f>
        <v>13099</v>
      </c>
    </row>
    <row r="155" spans="1:10" x14ac:dyDescent="0.2">
      <c r="A155" s="1" t="s">
        <v>272</v>
      </c>
      <c r="B155" s="1" t="s">
        <v>2056</v>
      </c>
      <c r="I155" s="3" t="str">
        <f>"D34"</f>
        <v>D34</v>
      </c>
      <c r="J155" s="3" t="str">
        <f>"1309A"</f>
        <v>1309A</v>
      </c>
    </row>
    <row r="156" spans="1:10" x14ac:dyDescent="0.2">
      <c r="A156" s="1" t="s">
        <v>274</v>
      </c>
      <c r="B156" s="1" t="s">
        <v>2057</v>
      </c>
      <c r="I156" s="3" t="str">
        <f>"D34A"</f>
        <v>D34A</v>
      </c>
      <c r="J156" s="3" t="str">
        <f>"1309B"</f>
        <v>1309B</v>
      </c>
    </row>
    <row r="157" spans="1:10" x14ac:dyDescent="0.2">
      <c r="A157" s="1" t="s">
        <v>275</v>
      </c>
      <c r="B157" s="1" t="s">
        <v>2058</v>
      </c>
      <c r="I157" s="3" t="str">
        <f>"D35"</f>
        <v>D35</v>
      </c>
      <c r="J157" s="3" t="str">
        <f>"1309C"</f>
        <v>1309C</v>
      </c>
    </row>
    <row r="158" spans="1:10" x14ac:dyDescent="0.2">
      <c r="A158" s="1" t="s">
        <v>277</v>
      </c>
      <c r="B158" s="1" t="s">
        <v>2059</v>
      </c>
      <c r="I158" s="3" t="str">
        <f>"D36"</f>
        <v>D36</v>
      </c>
      <c r="J158" s="3" t="str">
        <f>"1309D"</f>
        <v>1309D</v>
      </c>
    </row>
    <row r="159" spans="1:10" x14ac:dyDescent="0.2">
      <c r="A159" s="1" t="s">
        <v>279</v>
      </c>
      <c r="B159" s="1" t="s">
        <v>2060</v>
      </c>
      <c r="I159" s="3" t="str">
        <f>"D37"</f>
        <v>D37</v>
      </c>
      <c r="J159" s="3" t="str">
        <f>"1309E"</f>
        <v>1309E</v>
      </c>
    </row>
    <row r="160" spans="1:10" x14ac:dyDescent="0.2">
      <c r="A160" s="1" t="s">
        <v>280</v>
      </c>
      <c r="B160" s="1" t="s">
        <v>2061</v>
      </c>
      <c r="I160" s="3" t="str">
        <f>"D38"</f>
        <v>D38</v>
      </c>
      <c r="J160" s="3" t="str">
        <f>"1309F"</f>
        <v>1309F</v>
      </c>
    </row>
    <row r="161" spans="1:10" x14ac:dyDescent="0.2">
      <c r="A161" s="1" t="s">
        <v>281</v>
      </c>
      <c r="B161" s="1" t="s">
        <v>2062</v>
      </c>
      <c r="I161" s="3" t="str">
        <f>"D39"</f>
        <v>D39</v>
      </c>
      <c r="J161" s="3" t="str">
        <f>"130A0"</f>
        <v>130A0</v>
      </c>
    </row>
    <row r="162" spans="1:10" x14ac:dyDescent="0.2">
      <c r="A162" s="1" t="s">
        <v>283</v>
      </c>
      <c r="B162" s="1" t="s">
        <v>2063</v>
      </c>
      <c r="I162" s="3" t="str">
        <f>"D40"</f>
        <v>D40</v>
      </c>
      <c r="J162" s="3" t="str">
        <f>"130A1"</f>
        <v>130A1</v>
      </c>
    </row>
    <row r="163" spans="1:10" x14ac:dyDescent="0.2">
      <c r="A163" s="1" t="s">
        <v>285</v>
      </c>
      <c r="B163" s="1" t="s">
        <v>2064</v>
      </c>
      <c r="I163" s="3" t="str">
        <f>"D41"</f>
        <v>D41</v>
      </c>
      <c r="J163" s="3" t="str">
        <f>"130A2"</f>
        <v>130A2</v>
      </c>
    </row>
    <row r="164" spans="1:10" x14ac:dyDescent="0.2">
      <c r="A164" s="1" t="s">
        <v>289</v>
      </c>
      <c r="B164" s="1" t="s">
        <v>2065</v>
      </c>
      <c r="I164" s="3" t="str">
        <f>"D42"</f>
        <v>D42</v>
      </c>
      <c r="J164" s="3" t="str">
        <f>"130A3"</f>
        <v>130A3</v>
      </c>
    </row>
    <row r="165" spans="1:10" x14ac:dyDescent="0.2">
      <c r="A165" s="1" t="s">
        <v>290</v>
      </c>
      <c r="B165" s="1" t="s">
        <v>2066</v>
      </c>
      <c r="I165" s="3" t="str">
        <f>"D43"</f>
        <v>D43</v>
      </c>
      <c r="J165" s="3" t="str">
        <f>"130A4"</f>
        <v>130A4</v>
      </c>
    </row>
    <row r="166" spans="1:10" x14ac:dyDescent="0.2">
      <c r="A166" s="1" t="s">
        <v>292</v>
      </c>
      <c r="B166" s="1" t="s">
        <v>2067</v>
      </c>
      <c r="I166" s="3" t="str">
        <f>"D44"</f>
        <v>D44</v>
      </c>
      <c r="J166" s="3" t="str">
        <f>"130A5"</f>
        <v>130A5</v>
      </c>
    </row>
    <row r="167" spans="1:10" x14ac:dyDescent="0.2">
      <c r="A167" s="1" t="s">
        <v>293</v>
      </c>
      <c r="B167" s="1" t="s">
        <v>2068</v>
      </c>
      <c r="I167" s="3" t="str">
        <f>"D45"</f>
        <v>D45</v>
      </c>
      <c r="J167" s="3" t="str">
        <f>"130A6"</f>
        <v>130A6</v>
      </c>
    </row>
    <row r="168" spans="1:10" x14ac:dyDescent="0.2">
      <c r="A168" s="1" t="s">
        <v>295</v>
      </c>
      <c r="B168" s="1" t="s">
        <v>2069</v>
      </c>
      <c r="I168" s="3" t="str">
        <f>"D46"</f>
        <v>D46</v>
      </c>
      <c r="J168" s="3" t="str">
        <f>"130A7"</f>
        <v>130A7</v>
      </c>
    </row>
    <row r="169" spans="1:10" x14ac:dyDescent="0.2">
      <c r="A169" s="1" t="s">
        <v>298</v>
      </c>
      <c r="B169" s="1" t="s">
        <v>2070</v>
      </c>
      <c r="I169" s="3" t="str">
        <f>"D46A"</f>
        <v>D46A</v>
      </c>
      <c r="J169" s="3" t="str">
        <f>"130A8"</f>
        <v>130A8</v>
      </c>
    </row>
    <row r="170" spans="1:10" x14ac:dyDescent="0.2">
      <c r="A170" s="1" t="s">
        <v>299</v>
      </c>
      <c r="B170" s="1" t="s">
        <v>2071</v>
      </c>
      <c r="I170" s="3" t="str">
        <f>"D47"</f>
        <v>D47</v>
      </c>
      <c r="J170" s="3" t="str">
        <f>"130A9"</f>
        <v>130A9</v>
      </c>
    </row>
    <row r="171" spans="1:10" x14ac:dyDescent="0.2">
      <c r="A171" s="1" t="s">
        <v>300</v>
      </c>
      <c r="B171" s="1" t="s">
        <v>2072</v>
      </c>
      <c r="I171" s="3" t="str">
        <f>"D48"</f>
        <v>D48</v>
      </c>
      <c r="J171" s="3" t="str">
        <f>"130AA"</f>
        <v>130AA</v>
      </c>
    </row>
    <row r="172" spans="1:10" x14ac:dyDescent="0.2">
      <c r="A172" s="1" t="s">
        <v>302</v>
      </c>
      <c r="B172" s="1" t="s">
        <v>2073</v>
      </c>
      <c r="I172" s="3" t="str">
        <f>"D48A"</f>
        <v>D48A</v>
      </c>
      <c r="J172" s="3" t="str">
        <f>"130AB"</f>
        <v>130AB</v>
      </c>
    </row>
    <row r="173" spans="1:10" x14ac:dyDescent="0.2">
      <c r="A173" s="1" t="s">
        <v>303</v>
      </c>
      <c r="B173" s="1" t="s">
        <v>2074</v>
      </c>
      <c r="I173" s="3" t="str">
        <f>"D49"</f>
        <v>D49</v>
      </c>
      <c r="J173" s="3" t="str">
        <f>"130AC"</f>
        <v>130AC</v>
      </c>
    </row>
    <row r="174" spans="1:10" x14ac:dyDescent="0.2">
      <c r="A174" s="1" t="s">
        <v>305</v>
      </c>
      <c r="B174" s="1" t="s">
        <v>2075</v>
      </c>
      <c r="I174" s="3" t="str">
        <f>"D50"</f>
        <v>D50</v>
      </c>
      <c r="J174" s="3" t="str">
        <f>"130AD"</f>
        <v>130AD</v>
      </c>
    </row>
    <row r="175" spans="1:10" x14ac:dyDescent="0.2">
      <c r="A175" s="1" t="s">
        <v>307</v>
      </c>
      <c r="B175" s="1" t="s">
        <v>2076</v>
      </c>
      <c r="I175" s="3" t="str">
        <f>"D50A"</f>
        <v>D50A</v>
      </c>
      <c r="J175" s="3" t="str">
        <f>"130AE"</f>
        <v>130AE</v>
      </c>
    </row>
    <row r="176" spans="1:10" x14ac:dyDescent="0.2">
      <c r="A176" s="1" t="s">
        <v>308</v>
      </c>
      <c r="B176" s="1" t="s">
        <v>2077</v>
      </c>
      <c r="I176" s="3" t="str">
        <f>"D50B"</f>
        <v>D50B</v>
      </c>
      <c r="J176" s="3" t="str">
        <f>"130AF"</f>
        <v>130AF</v>
      </c>
    </row>
    <row r="177" spans="1:10" x14ac:dyDescent="0.2">
      <c r="A177" s="1" t="s">
        <v>309</v>
      </c>
      <c r="B177" s="1" t="s">
        <v>2078</v>
      </c>
      <c r="I177" s="3" t="str">
        <f>"D50C"</f>
        <v>D50C</v>
      </c>
      <c r="J177" s="3" t="str">
        <f>"130B0"</f>
        <v>130B0</v>
      </c>
    </row>
    <row r="178" spans="1:10" x14ac:dyDescent="0.2">
      <c r="A178" s="1" t="s">
        <v>310</v>
      </c>
      <c r="B178" s="1" t="s">
        <v>2079</v>
      </c>
      <c r="I178" s="3" t="str">
        <f>"D50D"</f>
        <v>D50D</v>
      </c>
      <c r="J178" s="3" t="str">
        <f>"130B1"</f>
        <v>130B1</v>
      </c>
    </row>
    <row r="179" spans="1:10" x14ac:dyDescent="0.2">
      <c r="A179" s="1" t="s">
        <v>311</v>
      </c>
      <c r="B179" s="1" t="s">
        <v>2080</v>
      </c>
      <c r="I179" s="3" t="str">
        <f>"D50E"</f>
        <v>D50E</v>
      </c>
      <c r="J179" s="3" t="str">
        <f>"130B2"</f>
        <v>130B2</v>
      </c>
    </row>
    <row r="180" spans="1:10" x14ac:dyDescent="0.2">
      <c r="A180" s="1" t="s">
        <v>312</v>
      </c>
      <c r="B180" s="1" t="s">
        <v>2081</v>
      </c>
      <c r="I180" s="3" t="str">
        <f>"D50F"</f>
        <v>D50F</v>
      </c>
      <c r="J180" s="3" t="str">
        <f>"130B3"</f>
        <v>130B3</v>
      </c>
    </row>
    <row r="181" spans="1:10" x14ac:dyDescent="0.2">
      <c r="A181" s="1" t="s">
        <v>313</v>
      </c>
      <c r="B181" s="1" t="s">
        <v>2082</v>
      </c>
      <c r="I181" s="3" t="str">
        <f>"D50G"</f>
        <v>D50G</v>
      </c>
      <c r="J181" s="3" t="str">
        <f>"130B4"</f>
        <v>130B4</v>
      </c>
    </row>
    <row r="182" spans="1:10" x14ac:dyDescent="0.2">
      <c r="A182" s="1" t="s">
        <v>314</v>
      </c>
      <c r="B182" s="1" t="s">
        <v>2083</v>
      </c>
      <c r="I182" s="3" t="str">
        <f>"D50H"</f>
        <v>D50H</v>
      </c>
      <c r="J182" s="3" t="str">
        <f>"130B5"</f>
        <v>130B5</v>
      </c>
    </row>
    <row r="183" spans="1:10" x14ac:dyDescent="0.2">
      <c r="A183" s="1" t="s">
        <v>315</v>
      </c>
      <c r="B183" s="1" t="s">
        <v>2084</v>
      </c>
      <c r="I183" s="3" t="str">
        <f>"D50I"</f>
        <v>D50I</v>
      </c>
      <c r="J183" s="3" t="str">
        <f>"130B6"</f>
        <v>130B6</v>
      </c>
    </row>
    <row r="184" spans="1:10" x14ac:dyDescent="0.2">
      <c r="A184" s="1" t="s">
        <v>316</v>
      </c>
      <c r="B184" s="1" t="s">
        <v>2085</v>
      </c>
      <c r="I184" s="3" t="str">
        <f>"D51"</f>
        <v>D51</v>
      </c>
      <c r="J184" s="3" t="str">
        <f>"130B7"</f>
        <v>130B7</v>
      </c>
    </row>
    <row r="185" spans="1:10" x14ac:dyDescent="0.2">
      <c r="A185" s="1" t="s">
        <v>319</v>
      </c>
      <c r="B185" s="1" t="s">
        <v>2086</v>
      </c>
      <c r="I185" s="3" t="str">
        <f>"D52"</f>
        <v>D52</v>
      </c>
      <c r="J185" s="3" t="str">
        <f>"130B8"</f>
        <v>130B8</v>
      </c>
    </row>
    <row r="186" spans="1:10" x14ac:dyDescent="0.2">
      <c r="A186" s="1" t="s">
        <v>321</v>
      </c>
      <c r="B186" s="1" t="s">
        <v>2087</v>
      </c>
      <c r="I186" s="3" t="str">
        <f>"D52A"</f>
        <v>D52A</v>
      </c>
      <c r="J186" s="3" t="str">
        <f>"130B9"</f>
        <v>130B9</v>
      </c>
    </row>
    <row r="187" spans="1:10" x14ac:dyDescent="0.2">
      <c r="A187" s="1" t="s">
        <v>322</v>
      </c>
      <c r="B187" s="1" t="s">
        <v>2088</v>
      </c>
      <c r="I187" s="3" t="str">
        <f>"D53"</f>
        <v>D53</v>
      </c>
      <c r="J187" s="3" t="str">
        <f>"130BA"</f>
        <v>130BA</v>
      </c>
    </row>
    <row r="188" spans="1:10" x14ac:dyDescent="0.2">
      <c r="A188" s="1" t="s">
        <v>324</v>
      </c>
      <c r="B188" s="1" t="s">
        <v>2089</v>
      </c>
      <c r="I188" s="3" t="str">
        <f>"D54"</f>
        <v>D54</v>
      </c>
      <c r="J188" s="3" t="str">
        <f>"130BB"</f>
        <v>130BB</v>
      </c>
    </row>
    <row r="189" spans="1:10" x14ac:dyDescent="0.2">
      <c r="A189" s="1" t="s">
        <v>326</v>
      </c>
      <c r="B189" s="1" t="s">
        <v>2090</v>
      </c>
      <c r="I189" s="3" t="str">
        <f>"D54A"</f>
        <v>D54A</v>
      </c>
      <c r="J189" s="3" t="str">
        <f>"130BC"</f>
        <v>130BC</v>
      </c>
    </row>
    <row r="190" spans="1:10" x14ac:dyDescent="0.2">
      <c r="A190" s="1" t="s">
        <v>327</v>
      </c>
      <c r="B190" s="1" t="s">
        <v>2091</v>
      </c>
      <c r="I190" s="3" t="str">
        <f>"D55"</f>
        <v>D55</v>
      </c>
      <c r="J190" s="3" t="str">
        <f>"130BD"</f>
        <v>130BD</v>
      </c>
    </row>
    <row r="191" spans="1:10" x14ac:dyDescent="0.2">
      <c r="A191" s="1" t="s">
        <v>329</v>
      </c>
      <c r="B191" s="1" t="s">
        <v>2092</v>
      </c>
      <c r="I191" s="3" t="str">
        <f>"D56"</f>
        <v>D56</v>
      </c>
      <c r="J191" s="3" t="str">
        <f>"130BE"</f>
        <v>130BE</v>
      </c>
    </row>
    <row r="192" spans="1:10" x14ac:dyDescent="0.2">
      <c r="A192" s="1" t="s">
        <v>334</v>
      </c>
      <c r="B192" s="1" t="s">
        <v>2093</v>
      </c>
      <c r="I192" s="3" t="str">
        <f>"D57"</f>
        <v>D57</v>
      </c>
      <c r="J192" s="3" t="str">
        <f>"130BF"</f>
        <v>130BF</v>
      </c>
    </row>
    <row r="193" spans="1:10" x14ac:dyDescent="0.2">
      <c r="A193" s="1" t="s">
        <v>337</v>
      </c>
      <c r="B193" s="1" t="s">
        <v>2094</v>
      </c>
      <c r="I193" s="3" t="str">
        <f>"D58"</f>
        <v>D58</v>
      </c>
      <c r="J193" s="3" t="str">
        <f>"130C0"</f>
        <v>130C0</v>
      </c>
    </row>
    <row r="194" spans="1:10" x14ac:dyDescent="0.2">
      <c r="A194" s="1" t="s">
        <v>340</v>
      </c>
      <c r="B194" s="1" t="s">
        <v>2095</v>
      </c>
      <c r="I194" s="3" t="str">
        <f>"D59"</f>
        <v>D59</v>
      </c>
      <c r="J194" s="3" t="str">
        <f>"130C1"</f>
        <v>130C1</v>
      </c>
    </row>
    <row r="195" spans="1:10" x14ac:dyDescent="0.2">
      <c r="A195" s="1" t="s">
        <v>342</v>
      </c>
      <c r="B195" s="1" t="s">
        <v>2096</v>
      </c>
      <c r="I195" s="3" t="str">
        <f>"D60"</f>
        <v>D60</v>
      </c>
      <c r="J195" s="3" t="str">
        <f>"130C2"</f>
        <v>130C2</v>
      </c>
    </row>
    <row r="196" spans="1:10" x14ac:dyDescent="0.2">
      <c r="A196" s="1" t="s">
        <v>344</v>
      </c>
      <c r="B196" s="1" t="s">
        <v>2097</v>
      </c>
      <c r="I196" s="3" t="str">
        <f>"D61"</f>
        <v>D61</v>
      </c>
      <c r="J196" s="3" t="str">
        <f>"130C3"</f>
        <v>130C3</v>
      </c>
    </row>
    <row r="197" spans="1:10" x14ac:dyDescent="0.2">
      <c r="A197" s="1" t="s">
        <v>346</v>
      </c>
      <c r="B197" s="1" t="s">
        <v>2098</v>
      </c>
      <c r="I197" s="3" t="str">
        <f>"D62"</f>
        <v>D62</v>
      </c>
      <c r="J197" s="3" t="str">
        <f>"130C4"</f>
        <v>130C4</v>
      </c>
    </row>
    <row r="198" spans="1:10" x14ac:dyDescent="0.2">
      <c r="A198" s="1" t="s">
        <v>347</v>
      </c>
      <c r="B198" s="1" t="s">
        <v>2099</v>
      </c>
      <c r="I198" s="3" t="str">
        <f>"D63"</f>
        <v>D63</v>
      </c>
      <c r="J198" s="3" t="str">
        <f>"130C5"</f>
        <v>130C5</v>
      </c>
    </row>
    <row r="199" spans="1:10" x14ac:dyDescent="0.2">
      <c r="A199" s="1" t="s">
        <v>348</v>
      </c>
      <c r="B199" s="1" t="s">
        <v>2100</v>
      </c>
      <c r="I199" s="3" t="str">
        <f>"D64"</f>
        <v>D64</v>
      </c>
      <c r="J199" s="3" t="str">
        <f>"130C6"</f>
        <v>130C6</v>
      </c>
    </row>
    <row r="200" spans="1:10" x14ac:dyDescent="0.2">
      <c r="A200" s="1" t="s">
        <v>349</v>
      </c>
      <c r="B200" s="1" t="s">
        <v>2101</v>
      </c>
      <c r="I200" s="3" t="str">
        <f>"D65"</f>
        <v>D65</v>
      </c>
      <c r="J200" s="3" t="str">
        <f>"130C7"</f>
        <v>130C7</v>
      </c>
    </row>
    <row r="201" spans="1:10" x14ac:dyDescent="0.2">
      <c r="A201" s="1" t="s">
        <v>350</v>
      </c>
      <c r="B201" s="1" t="s">
        <v>2102</v>
      </c>
      <c r="I201" s="3" t="str">
        <f>"D66"</f>
        <v>D66</v>
      </c>
      <c r="J201" s="3" t="str">
        <f>"130C8"</f>
        <v>130C8</v>
      </c>
    </row>
    <row r="202" spans="1:10" x14ac:dyDescent="0.2">
      <c r="A202" s="1" t="s">
        <v>351</v>
      </c>
      <c r="B202" s="1" t="s">
        <v>2103</v>
      </c>
      <c r="I202" s="3" t="str">
        <f>"D67"</f>
        <v>D67</v>
      </c>
      <c r="J202" s="3" t="str">
        <f>"130C9"</f>
        <v>130C9</v>
      </c>
    </row>
    <row r="203" spans="1:10" x14ac:dyDescent="0.2">
      <c r="A203" s="1" t="s">
        <v>352</v>
      </c>
      <c r="B203" s="1" t="s">
        <v>2104</v>
      </c>
      <c r="I203" s="3" t="str">
        <f>"D67A"</f>
        <v>D67A</v>
      </c>
      <c r="J203" s="3" t="str">
        <f>"130CA"</f>
        <v>130CA</v>
      </c>
    </row>
    <row r="204" spans="1:10" x14ac:dyDescent="0.2">
      <c r="A204" s="1" t="s">
        <v>353</v>
      </c>
      <c r="B204" s="1" t="s">
        <v>2105</v>
      </c>
      <c r="I204" s="3" t="str">
        <f>"D67B"</f>
        <v>D67B</v>
      </c>
      <c r="J204" s="3" t="str">
        <f>"130CB"</f>
        <v>130CB</v>
      </c>
    </row>
    <row r="205" spans="1:10" x14ac:dyDescent="0.2">
      <c r="A205" s="1" t="s">
        <v>354</v>
      </c>
      <c r="B205" s="1" t="s">
        <v>2106</v>
      </c>
      <c r="I205" s="3" t="str">
        <f>"D67C"</f>
        <v>D67C</v>
      </c>
      <c r="J205" s="3" t="str">
        <f>"130CC"</f>
        <v>130CC</v>
      </c>
    </row>
    <row r="206" spans="1:10" x14ac:dyDescent="0.2">
      <c r="A206" s="1" t="s">
        <v>355</v>
      </c>
      <c r="B206" s="1" t="s">
        <v>2107</v>
      </c>
      <c r="I206" s="3" t="str">
        <f>"D67D"</f>
        <v>D67D</v>
      </c>
      <c r="J206" s="3" t="str">
        <f>"130CD"</f>
        <v>130CD</v>
      </c>
    </row>
    <row r="207" spans="1:10" x14ac:dyDescent="0.2">
      <c r="A207" s="1" t="s">
        <v>356</v>
      </c>
      <c r="B207" s="1" t="s">
        <v>2108</v>
      </c>
      <c r="I207" s="3" t="str">
        <f>"D67E"</f>
        <v>D67E</v>
      </c>
      <c r="J207" s="3" t="str">
        <f>"130CE"</f>
        <v>130CE</v>
      </c>
    </row>
    <row r="208" spans="1:10" x14ac:dyDescent="0.2">
      <c r="A208" s="1" t="s">
        <v>357</v>
      </c>
      <c r="B208" s="1" t="s">
        <v>2109</v>
      </c>
      <c r="I208" s="3" t="str">
        <f>"D67F"</f>
        <v>D67F</v>
      </c>
      <c r="J208" s="3" t="str">
        <f>"130CF"</f>
        <v>130CF</v>
      </c>
    </row>
    <row r="209" spans="1:10" x14ac:dyDescent="0.2">
      <c r="A209" s="1" t="s">
        <v>358</v>
      </c>
      <c r="B209" s="1" t="s">
        <v>2110</v>
      </c>
      <c r="I209" s="3" t="str">
        <f>"D67G"</f>
        <v>D67G</v>
      </c>
      <c r="J209" s="3" t="str">
        <f>"130D0"</f>
        <v>130D0</v>
      </c>
    </row>
    <row r="210" spans="1:10" x14ac:dyDescent="0.2">
      <c r="A210" s="1" t="s">
        <v>359</v>
      </c>
      <c r="B210" s="1" t="s">
        <v>2111</v>
      </c>
      <c r="I210" s="3" t="str">
        <f>"D67H"</f>
        <v>D67H</v>
      </c>
      <c r="J210" s="3" t="str">
        <f>"130D1"</f>
        <v>130D1</v>
      </c>
    </row>
    <row r="211" spans="1:10" x14ac:dyDescent="0.2">
      <c r="A211" s="1" t="s">
        <v>360</v>
      </c>
      <c r="B211" s="1" t="s">
        <v>2112</v>
      </c>
      <c r="I211" s="3" t="str">
        <f>"E1"</f>
        <v>E1</v>
      </c>
      <c r="J211" s="3" t="str">
        <f>"130D2"</f>
        <v>130D2</v>
      </c>
    </row>
    <row r="212" spans="1:10" x14ac:dyDescent="0.2">
      <c r="A212" s="1" t="s">
        <v>361</v>
      </c>
      <c r="B212" s="1" t="s">
        <v>2113</v>
      </c>
      <c r="I212" s="3" t="str">
        <f>"E2"</f>
        <v>E2</v>
      </c>
      <c r="J212" s="3" t="str">
        <f>"130D3"</f>
        <v>130D3</v>
      </c>
    </row>
    <row r="213" spans="1:10" x14ac:dyDescent="0.2">
      <c r="A213" s="1" t="s">
        <v>363</v>
      </c>
      <c r="B213" s="1" t="s">
        <v>2114</v>
      </c>
      <c r="I213" s="3" t="str">
        <f>"E3"</f>
        <v>E3</v>
      </c>
      <c r="J213" s="3" t="str">
        <f>"130D4"</f>
        <v>130D4</v>
      </c>
    </row>
    <row r="214" spans="1:10" x14ac:dyDescent="0.2">
      <c r="A214" s="1" t="s">
        <v>365</v>
      </c>
      <c r="B214" s="1" t="s">
        <v>2115</v>
      </c>
      <c r="I214" s="3" t="str">
        <f>"E4"</f>
        <v>E4</v>
      </c>
      <c r="J214" s="3" t="str">
        <f>"130D5"</f>
        <v>130D5</v>
      </c>
    </row>
    <row r="215" spans="1:10" x14ac:dyDescent="0.2">
      <c r="A215" s="1" t="s">
        <v>367</v>
      </c>
      <c r="B215" s="1" t="s">
        <v>2116</v>
      </c>
      <c r="I215" s="3" t="str">
        <f>"E5"</f>
        <v>E5</v>
      </c>
      <c r="J215" s="3" t="str">
        <f>"130D6"</f>
        <v>130D6</v>
      </c>
    </row>
    <row r="216" spans="1:10" x14ac:dyDescent="0.2">
      <c r="A216" s="1" t="s">
        <v>368</v>
      </c>
      <c r="B216" s="1" t="s">
        <v>2117</v>
      </c>
      <c r="I216" s="3" t="str">
        <f>"E6"</f>
        <v>E6</v>
      </c>
      <c r="J216" s="3" t="str">
        <f>"130D7"</f>
        <v>130D7</v>
      </c>
    </row>
    <row r="217" spans="1:10" x14ac:dyDescent="0.2">
      <c r="A217" s="1" t="s">
        <v>370</v>
      </c>
      <c r="B217" s="1" t="s">
        <v>2118</v>
      </c>
      <c r="I217" s="3" t="str">
        <f>"E7"</f>
        <v>E7</v>
      </c>
      <c r="J217" s="3" t="str">
        <f>"130D8"</f>
        <v>130D8</v>
      </c>
    </row>
    <row r="218" spans="1:10" x14ac:dyDescent="0.2">
      <c r="A218" s="1" t="s">
        <v>371</v>
      </c>
      <c r="B218" s="1" t="s">
        <v>2119</v>
      </c>
      <c r="I218" s="3" t="str">
        <f>"E8"</f>
        <v>E8</v>
      </c>
      <c r="J218" s="3" t="str">
        <f>"130D9"</f>
        <v>130D9</v>
      </c>
    </row>
    <row r="219" spans="1:10" x14ac:dyDescent="0.2">
      <c r="A219" s="1" t="s">
        <v>372</v>
      </c>
      <c r="B219" s="1" t="s">
        <v>2120</v>
      </c>
      <c r="I219" s="3" t="str">
        <f>"E8A"</f>
        <v>E8A</v>
      </c>
      <c r="J219" s="3" t="str">
        <f>"130DA"</f>
        <v>130DA</v>
      </c>
    </row>
    <row r="220" spans="1:10" x14ac:dyDescent="0.2">
      <c r="A220" s="1" t="s">
        <v>373</v>
      </c>
      <c r="B220" s="1" t="s">
        <v>2121</v>
      </c>
      <c r="I220" s="3" t="str">
        <f>"E9"</f>
        <v>E9</v>
      </c>
      <c r="J220" s="3" t="str">
        <f>"130DB"</f>
        <v>130DB</v>
      </c>
    </row>
    <row r="221" spans="1:10" x14ac:dyDescent="0.2">
      <c r="A221" s="1" t="s">
        <v>374</v>
      </c>
      <c r="B221" s="1" t="s">
        <v>2122</v>
      </c>
      <c r="I221" s="3" t="str">
        <f>"E9A"</f>
        <v>E9A</v>
      </c>
      <c r="J221" s="3" t="str">
        <f>"130DC"</f>
        <v>130DC</v>
      </c>
    </row>
    <row r="222" spans="1:10" x14ac:dyDescent="0.2">
      <c r="A222" s="1" t="s">
        <v>375</v>
      </c>
      <c r="B222" s="1" t="s">
        <v>2123</v>
      </c>
      <c r="I222" s="3" t="str">
        <f>"E10"</f>
        <v>E10</v>
      </c>
      <c r="J222" s="3" t="str">
        <f>"130DD"</f>
        <v>130DD</v>
      </c>
    </row>
    <row r="223" spans="1:10" x14ac:dyDescent="0.2">
      <c r="A223" s="1" t="s">
        <v>376</v>
      </c>
      <c r="B223" s="1" t="s">
        <v>2124</v>
      </c>
      <c r="I223" s="3" t="str">
        <f>"E11"</f>
        <v>E11</v>
      </c>
      <c r="J223" s="3" t="str">
        <f>"130DE"</f>
        <v>130DE</v>
      </c>
    </row>
    <row r="224" spans="1:10" x14ac:dyDescent="0.2">
      <c r="A224" s="1" t="s">
        <v>377</v>
      </c>
      <c r="B224" s="1" t="s">
        <v>2125</v>
      </c>
      <c r="I224" s="3" t="str">
        <f>"E12"</f>
        <v>E12</v>
      </c>
      <c r="J224" s="3" t="str">
        <f>"130DF"</f>
        <v>130DF</v>
      </c>
    </row>
    <row r="225" spans="1:10" x14ac:dyDescent="0.2">
      <c r="A225" s="1" t="s">
        <v>378</v>
      </c>
      <c r="B225" s="1" t="s">
        <v>2703</v>
      </c>
      <c r="I225" s="3" t="str">
        <f>"E13"</f>
        <v>E13</v>
      </c>
      <c r="J225" s="3" t="str">
        <f>"130E0"</f>
        <v>130E0</v>
      </c>
    </row>
    <row r="226" spans="1:10" x14ac:dyDescent="0.2">
      <c r="A226" s="1" t="s">
        <v>379</v>
      </c>
      <c r="B226" s="1" t="s">
        <v>2704</v>
      </c>
      <c r="I226" s="3" t="str">
        <f>"E14"</f>
        <v>E14</v>
      </c>
      <c r="J226" s="3" t="str">
        <f>"130E1"</f>
        <v>130E1</v>
      </c>
    </row>
    <row r="227" spans="1:10" x14ac:dyDescent="0.2">
      <c r="A227" s="1" t="s">
        <v>380</v>
      </c>
      <c r="B227" s="1" t="s">
        <v>2705</v>
      </c>
      <c r="I227" s="3" t="str">
        <f>"E15"</f>
        <v>E15</v>
      </c>
      <c r="J227" s="3" t="str">
        <f>"130E2"</f>
        <v>130E2</v>
      </c>
    </row>
    <row r="228" spans="1:10" x14ac:dyDescent="0.2">
      <c r="A228" s="1" t="s">
        <v>381</v>
      </c>
      <c r="B228" s="1" t="s">
        <v>2706</v>
      </c>
      <c r="I228" s="3" t="str">
        <f>"E16"</f>
        <v>E16</v>
      </c>
      <c r="J228" s="3" t="str">
        <f>"130E3"</f>
        <v>130E3</v>
      </c>
    </row>
    <row r="229" spans="1:10" x14ac:dyDescent="0.2">
      <c r="A229" s="1" t="s">
        <v>382</v>
      </c>
      <c r="B229" s="1" t="s">
        <v>2707</v>
      </c>
      <c r="I229" s="3" t="str">
        <f>"E16A"</f>
        <v>E16A</v>
      </c>
      <c r="J229" s="3" t="str">
        <f>"130E4"</f>
        <v>130E4</v>
      </c>
    </row>
    <row r="230" spans="1:10" x14ac:dyDescent="0.2">
      <c r="A230" s="1" t="s">
        <v>383</v>
      </c>
      <c r="B230" s="1" t="s">
        <v>2708</v>
      </c>
      <c r="I230" s="3" t="str">
        <f>"E17"</f>
        <v>E17</v>
      </c>
      <c r="J230" s="3" t="str">
        <f>"130E5"</f>
        <v>130E5</v>
      </c>
    </row>
    <row r="231" spans="1:10" x14ac:dyDescent="0.2">
      <c r="A231" s="1" t="s">
        <v>385</v>
      </c>
      <c r="B231" s="1" t="s">
        <v>2709</v>
      </c>
      <c r="I231" s="3" t="str">
        <f>"E17A"</f>
        <v>E17A</v>
      </c>
      <c r="J231" s="3" t="str">
        <f>"130E6"</f>
        <v>130E6</v>
      </c>
    </row>
    <row r="232" spans="1:10" x14ac:dyDescent="0.2">
      <c r="A232" s="1" t="s">
        <v>386</v>
      </c>
      <c r="B232" s="1" t="s">
        <v>2710</v>
      </c>
      <c r="I232" s="3" t="str">
        <f>"E18"</f>
        <v>E18</v>
      </c>
      <c r="J232" s="3" t="str">
        <f>"130E7"</f>
        <v>130E7</v>
      </c>
    </row>
    <row r="233" spans="1:10" x14ac:dyDescent="0.2">
      <c r="A233" s="1" t="s">
        <v>387</v>
      </c>
      <c r="B233" s="1" t="s">
        <v>2711</v>
      </c>
      <c r="I233" s="3" t="str">
        <f>"E19"</f>
        <v>E19</v>
      </c>
      <c r="J233" s="3" t="str">
        <f>"130E8"</f>
        <v>130E8</v>
      </c>
    </row>
    <row r="234" spans="1:10" x14ac:dyDescent="0.2">
      <c r="A234" s="1" t="s">
        <v>388</v>
      </c>
      <c r="B234" s="1" t="s">
        <v>2712</v>
      </c>
      <c r="I234" s="3" t="str">
        <f>"E20"</f>
        <v>E20</v>
      </c>
      <c r="J234" s="3" t="str">
        <f>"130E9"</f>
        <v>130E9</v>
      </c>
    </row>
    <row r="235" spans="1:10" x14ac:dyDescent="0.2">
      <c r="A235" s="1" t="s">
        <v>389</v>
      </c>
      <c r="B235" s="1" t="s">
        <v>2126</v>
      </c>
      <c r="I235" s="3" t="str">
        <f>"E20A"</f>
        <v>E20A</v>
      </c>
      <c r="J235" s="3" t="str">
        <f>"130EA"</f>
        <v>130EA</v>
      </c>
    </row>
    <row r="236" spans="1:10" x14ac:dyDescent="0.2">
      <c r="A236" s="1" t="s">
        <v>390</v>
      </c>
      <c r="B236" s="1" t="s">
        <v>2127</v>
      </c>
      <c r="I236" s="3" t="str">
        <f>"E21"</f>
        <v>E21</v>
      </c>
      <c r="J236" s="3" t="str">
        <f>"130EB"</f>
        <v>130EB</v>
      </c>
    </row>
    <row r="237" spans="1:10" x14ac:dyDescent="0.2">
      <c r="A237" s="1" t="s">
        <v>391</v>
      </c>
      <c r="B237" s="1" t="s">
        <v>2128</v>
      </c>
      <c r="I237" s="3" t="str">
        <f>"E22"</f>
        <v>E22</v>
      </c>
      <c r="J237" s="3" t="str">
        <f>"130EC"</f>
        <v>130EC</v>
      </c>
    </row>
    <row r="238" spans="1:10" x14ac:dyDescent="0.2">
      <c r="A238" s="1" t="s">
        <v>393</v>
      </c>
      <c r="B238" s="1" t="s">
        <v>2129</v>
      </c>
      <c r="I238" s="3" t="str">
        <f>"E23"</f>
        <v>E23</v>
      </c>
      <c r="J238" s="3" t="str">
        <f>"130ED"</f>
        <v>130ED</v>
      </c>
    </row>
    <row r="239" spans="1:10" x14ac:dyDescent="0.2">
      <c r="A239" s="1" t="s">
        <v>396</v>
      </c>
      <c r="B239" s="1" t="s">
        <v>2130</v>
      </c>
      <c r="I239" s="3" t="str">
        <f>"E24"</f>
        <v>E24</v>
      </c>
      <c r="J239" s="3" t="str">
        <f>"130EE"</f>
        <v>130EE</v>
      </c>
    </row>
    <row r="240" spans="1:10" x14ac:dyDescent="0.2">
      <c r="A240" s="1" t="s">
        <v>398</v>
      </c>
      <c r="B240" s="1" t="s">
        <v>2131</v>
      </c>
      <c r="I240" s="3" t="str">
        <f>"E25"</f>
        <v>E25</v>
      </c>
      <c r="J240" s="3" t="str">
        <f>"130EF"</f>
        <v>130EF</v>
      </c>
    </row>
    <row r="241" spans="1:10" x14ac:dyDescent="0.2">
      <c r="A241" s="1" t="s">
        <v>399</v>
      </c>
      <c r="B241" s="1" t="s">
        <v>2132</v>
      </c>
      <c r="I241" s="3" t="str">
        <f>"E26"</f>
        <v>E26</v>
      </c>
      <c r="J241" s="3" t="str">
        <f>"130F0"</f>
        <v>130F0</v>
      </c>
    </row>
    <row r="242" spans="1:10" x14ac:dyDescent="0.2">
      <c r="A242" s="1" t="s">
        <v>400</v>
      </c>
      <c r="B242" s="1" t="s">
        <v>2133</v>
      </c>
      <c r="I242" s="3" t="str">
        <f>"E27"</f>
        <v>E27</v>
      </c>
      <c r="J242" s="3" t="str">
        <f>"130F1"</f>
        <v>130F1</v>
      </c>
    </row>
    <row r="243" spans="1:10" x14ac:dyDescent="0.2">
      <c r="A243" s="1" t="s">
        <v>401</v>
      </c>
      <c r="B243" s="1" t="s">
        <v>2134</v>
      </c>
      <c r="I243" s="3" t="str">
        <f>"E28"</f>
        <v>E28</v>
      </c>
      <c r="J243" s="3" t="str">
        <f>"130F2"</f>
        <v>130F2</v>
      </c>
    </row>
    <row r="244" spans="1:10" x14ac:dyDescent="0.2">
      <c r="A244" s="1" t="s">
        <v>402</v>
      </c>
      <c r="B244" s="1" t="s">
        <v>2135</v>
      </c>
      <c r="I244" s="3" t="str">
        <f>"E28A"</f>
        <v>E28A</v>
      </c>
      <c r="J244" s="3" t="str">
        <f>"130F3"</f>
        <v>130F3</v>
      </c>
    </row>
    <row r="245" spans="1:10" x14ac:dyDescent="0.2">
      <c r="A245" s="1" t="s">
        <v>403</v>
      </c>
      <c r="B245" s="1" t="s">
        <v>2136</v>
      </c>
      <c r="I245" s="3" t="str">
        <f>"E29"</f>
        <v>E29</v>
      </c>
      <c r="J245" s="3" t="str">
        <f>"130F4"</f>
        <v>130F4</v>
      </c>
    </row>
    <row r="246" spans="1:10" x14ac:dyDescent="0.2">
      <c r="A246" s="1" t="s">
        <v>404</v>
      </c>
      <c r="B246" s="1" t="s">
        <v>2137</v>
      </c>
      <c r="I246" s="3" t="str">
        <f>"E30"</f>
        <v>E30</v>
      </c>
      <c r="J246" s="3" t="str">
        <f>"130F5"</f>
        <v>130F5</v>
      </c>
    </row>
    <row r="247" spans="1:10" x14ac:dyDescent="0.2">
      <c r="A247" s="1" t="s">
        <v>405</v>
      </c>
      <c r="B247" s="1" t="s">
        <v>2138</v>
      </c>
      <c r="I247" s="3" t="str">
        <f>"E31"</f>
        <v>E31</v>
      </c>
      <c r="J247" s="3" t="str">
        <f>"130F6"</f>
        <v>130F6</v>
      </c>
    </row>
    <row r="248" spans="1:10" x14ac:dyDescent="0.2">
      <c r="A248" s="1" t="s">
        <v>406</v>
      </c>
      <c r="B248" s="1" t="s">
        <v>2139</v>
      </c>
      <c r="I248" s="3" t="str">
        <f>"E32"</f>
        <v>E32</v>
      </c>
      <c r="J248" s="3" t="str">
        <f>"130F7"</f>
        <v>130F7</v>
      </c>
    </row>
    <row r="249" spans="1:10" x14ac:dyDescent="0.2">
      <c r="A249" s="1" t="s">
        <v>407</v>
      </c>
      <c r="B249" s="1" t="s">
        <v>2140</v>
      </c>
      <c r="I249" s="3" t="str">
        <f>"E33"</f>
        <v>E33</v>
      </c>
      <c r="J249" s="3" t="str">
        <f>"130F8"</f>
        <v>130F8</v>
      </c>
    </row>
    <row r="250" spans="1:10" x14ac:dyDescent="0.2">
      <c r="A250" s="1" t="s">
        <v>408</v>
      </c>
      <c r="B250" s="1" t="s">
        <v>2141</v>
      </c>
      <c r="I250" s="3" t="str">
        <f>"E34"</f>
        <v>E34</v>
      </c>
      <c r="J250" s="3" t="str">
        <f>"130F9"</f>
        <v>130F9</v>
      </c>
    </row>
    <row r="251" spans="1:10" x14ac:dyDescent="0.2">
      <c r="A251" s="1" t="s">
        <v>410</v>
      </c>
      <c r="B251" s="1" t="s">
        <v>2142</v>
      </c>
      <c r="I251" s="3" t="str">
        <f>"E34A"</f>
        <v>E34A</v>
      </c>
      <c r="J251" s="3" t="str">
        <f>"130FA"</f>
        <v>130FA</v>
      </c>
    </row>
    <row r="252" spans="1:10" x14ac:dyDescent="0.2">
      <c r="A252" s="1" t="s">
        <v>411</v>
      </c>
      <c r="B252" s="1" t="s">
        <v>2143</v>
      </c>
      <c r="I252" s="3" t="str">
        <f>"E36"</f>
        <v>E36</v>
      </c>
      <c r="J252" s="3" t="str">
        <f>"130FB"</f>
        <v>130FB</v>
      </c>
    </row>
    <row r="253" spans="1:10" x14ac:dyDescent="0.2">
      <c r="A253" s="1" t="s">
        <v>412</v>
      </c>
      <c r="B253" s="1" t="s">
        <v>2144</v>
      </c>
      <c r="I253" s="3" t="str">
        <f>"E37"</f>
        <v>E37</v>
      </c>
      <c r="J253" s="3" t="str">
        <f>"130FC"</f>
        <v>130FC</v>
      </c>
    </row>
    <row r="254" spans="1:10" x14ac:dyDescent="0.2">
      <c r="A254" s="1" t="s">
        <v>413</v>
      </c>
      <c r="B254" s="1" t="s">
        <v>2145</v>
      </c>
      <c r="I254" s="3" t="str">
        <f>"E38"</f>
        <v>E38</v>
      </c>
      <c r="J254" s="3" t="str">
        <f>"130FD"</f>
        <v>130FD</v>
      </c>
    </row>
    <row r="255" spans="1:10" x14ac:dyDescent="0.2">
      <c r="A255" s="1" t="s">
        <v>414</v>
      </c>
      <c r="B255" s="1" t="s">
        <v>2146</v>
      </c>
      <c r="I255" s="3" t="str">
        <f>"F1"</f>
        <v>F1</v>
      </c>
      <c r="J255" s="3" t="str">
        <f>"130FE"</f>
        <v>130FE</v>
      </c>
    </row>
    <row r="256" spans="1:10" x14ac:dyDescent="0.2">
      <c r="A256" s="1" t="s">
        <v>415</v>
      </c>
      <c r="B256" s="1" t="s">
        <v>2147</v>
      </c>
      <c r="I256" s="3" t="str">
        <f>"F1A"</f>
        <v>F1A</v>
      </c>
      <c r="J256" s="3" t="str">
        <f>"130FF"</f>
        <v>130FF</v>
      </c>
    </row>
    <row r="257" spans="1:10" x14ac:dyDescent="0.2">
      <c r="A257" s="1" t="s">
        <v>416</v>
      </c>
      <c r="B257" s="1" t="s">
        <v>2713</v>
      </c>
      <c r="I257" s="3" t="str">
        <f>"F2"</f>
        <v>F2</v>
      </c>
      <c r="J257" s="3" t="str">
        <f>"13100"</f>
        <v>13100</v>
      </c>
    </row>
    <row r="258" spans="1:10" x14ac:dyDescent="0.2">
      <c r="A258" s="1" t="s">
        <v>417</v>
      </c>
      <c r="B258" s="1" t="s">
        <v>2714</v>
      </c>
      <c r="I258" s="3" t="str">
        <f>"F3"</f>
        <v>F3</v>
      </c>
      <c r="J258" s="3" t="str">
        <f>"13101"</f>
        <v>13101</v>
      </c>
    </row>
    <row r="259" spans="1:10" x14ac:dyDescent="0.2">
      <c r="A259" s="1" t="s">
        <v>418</v>
      </c>
      <c r="B259" s="1" t="s">
        <v>2715</v>
      </c>
      <c r="I259" s="3" t="str">
        <f>"F4"</f>
        <v>F4</v>
      </c>
      <c r="J259" s="3" t="str">
        <f>"13102"</f>
        <v>13102</v>
      </c>
    </row>
    <row r="260" spans="1:10" x14ac:dyDescent="0.2">
      <c r="A260" s="1" t="s">
        <v>420</v>
      </c>
      <c r="B260" s="1" t="s">
        <v>2716</v>
      </c>
      <c r="I260" s="3" t="str">
        <f>"F5"</f>
        <v>F5</v>
      </c>
      <c r="J260" s="3" t="str">
        <f>"13103"</f>
        <v>13103</v>
      </c>
    </row>
    <row r="261" spans="1:10" x14ac:dyDescent="0.2">
      <c r="A261" s="1" t="s">
        <v>422</v>
      </c>
      <c r="B261" s="1" t="s">
        <v>2717</v>
      </c>
      <c r="I261" s="3" t="str">
        <f>"F6"</f>
        <v>F6</v>
      </c>
      <c r="J261" s="3" t="str">
        <f>"13104"</f>
        <v>13104</v>
      </c>
    </row>
    <row r="262" spans="1:10" x14ac:dyDescent="0.2">
      <c r="A262" s="1" t="s">
        <v>423</v>
      </c>
      <c r="B262" s="1" t="s">
        <v>2718</v>
      </c>
      <c r="I262" s="3" t="str">
        <f>"F7"</f>
        <v>F7</v>
      </c>
      <c r="J262" s="3" t="str">
        <f>"13105"</f>
        <v>13105</v>
      </c>
    </row>
    <row r="263" spans="1:10" x14ac:dyDescent="0.2">
      <c r="A263" s="1" t="s">
        <v>424</v>
      </c>
      <c r="B263" s="1" t="s">
        <v>2719</v>
      </c>
      <c r="I263" s="3" t="str">
        <f>"F8"</f>
        <v>F8</v>
      </c>
      <c r="J263" s="3" t="str">
        <f>"13106"</f>
        <v>13106</v>
      </c>
    </row>
    <row r="264" spans="1:10" x14ac:dyDescent="0.2">
      <c r="A264" s="1" t="s">
        <v>425</v>
      </c>
      <c r="B264" s="1" t="s">
        <v>2720</v>
      </c>
      <c r="I264" s="3" t="str">
        <f>"F9"</f>
        <v>F9</v>
      </c>
      <c r="J264" s="3" t="str">
        <f>"13107"</f>
        <v>13107</v>
      </c>
    </row>
    <row r="265" spans="1:10" x14ac:dyDescent="0.2">
      <c r="A265" s="1" t="s">
        <v>426</v>
      </c>
      <c r="B265" s="1" t="s">
        <v>2721</v>
      </c>
      <c r="I265" s="3" t="str">
        <f>"F10"</f>
        <v>F10</v>
      </c>
      <c r="J265" s="3" t="str">
        <f>"13108"</f>
        <v>13108</v>
      </c>
    </row>
    <row r="266" spans="1:10" x14ac:dyDescent="0.2">
      <c r="A266" s="1" t="s">
        <v>427</v>
      </c>
      <c r="B266" s="1" t="s">
        <v>2722</v>
      </c>
      <c r="I266" s="3" t="str">
        <f>"F11"</f>
        <v>F11</v>
      </c>
      <c r="J266" s="3" t="str">
        <f>"13109"</f>
        <v>13109</v>
      </c>
    </row>
    <row r="267" spans="1:10" x14ac:dyDescent="0.2">
      <c r="A267" s="1" t="s">
        <v>428</v>
      </c>
      <c r="B267" s="1" t="s">
        <v>2148</v>
      </c>
      <c r="I267" s="3" t="str">
        <f>"F12"</f>
        <v>F12</v>
      </c>
      <c r="J267" s="3" t="str">
        <f>"1310A"</f>
        <v>1310A</v>
      </c>
    </row>
    <row r="268" spans="1:10" x14ac:dyDescent="0.2">
      <c r="A268" s="1" t="s">
        <v>430</v>
      </c>
      <c r="B268" s="1" t="s">
        <v>2149</v>
      </c>
      <c r="I268" s="3" t="str">
        <f>"F13"</f>
        <v>F13</v>
      </c>
      <c r="J268" s="3" t="str">
        <f>"1310B"</f>
        <v>1310B</v>
      </c>
    </row>
    <row r="269" spans="1:10" x14ac:dyDescent="0.2">
      <c r="A269" s="1" t="s">
        <v>432</v>
      </c>
      <c r="B269" s="1" t="s">
        <v>2150</v>
      </c>
      <c r="I269" s="3" t="str">
        <f>"F13A"</f>
        <v>F13A</v>
      </c>
      <c r="J269" s="3" t="str">
        <f>"1310C"</f>
        <v>1310C</v>
      </c>
    </row>
    <row r="270" spans="1:10" x14ac:dyDescent="0.2">
      <c r="A270" s="1" t="s">
        <v>433</v>
      </c>
      <c r="B270" s="1" t="s">
        <v>2151</v>
      </c>
      <c r="I270" s="3" t="str">
        <f>"F14"</f>
        <v>F14</v>
      </c>
      <c r="J270" s="3" t="str">
        <f>"1310D"</f>
        <v>1310D</v>
      </c>
    </row>
    <row r="271" spans="1:10" x14ac:dyDescent="0.2">
      <c r="A271" s="1" t="s">
        <v>434</v>
      </c>
      <c r="B271" s="1" t="s">
        <v>2152</v>
      </c>
      <c r="I271" s="3" t="str">
        <f>"F15"</f>
        <v>F15</v>
      </c>
      <c r="J271" s="3" t="str">
        <f>"1310E"</f>
        <v>1310E</v>
      </c>
    </row>
    <row r="272" spans="1:10" x14ac:dyDescent="0.2">
      <c r="A272" s="1" t="s">
        <v>435</v>
      </c>
      <c r="B272" s="1" t="s">
        <v>2153</v>
      </c>
      <c r="I272" s="3" t="str">
        <f>"F16"</f>
        <v>F16</v>
      </c>
      <c r="J272" s="3" t="str">
        <f>"1310F"</f>
        <v>1310F</v>
      </c>
    </row>
    <row r="273" spans="1:10" x14ac:dyDescent="0.2">
      <c r="A273" s="1" t="s">
        <v>437</v>
      </c>
      <c r="B273" s="1" t="s">
        <v>2723</v>
      </c>
      <c r="I273" s="3" t="str">
        <f>"F17"</f>
        <v>F17</v>
      </c>
      <c r="J273" s="3" t="str">
        <f>"13110"</f>
        <v>13110</v>
      </c>
    </row>
    <row r="274" spans="1:10" x14ac:dyDescent="0.2">
      <c r="A274" s="1" t="s">
        <v>438</v>
      </c>
      <c r="B274" s="1" t="s">
        <v>2724</v>
      </c>
      <c r="I274" s="3" t="str">
        <f>"F18"</f>
        <v>F18</v>
      </c>
      <c r="J274" s="3" t="str">
        <f>"13111"</f>
        <v>13111</v>
      </c>
    </row>
    <row r="275" spans="1:10" x14ac:dyDescent="0.2">
      <c r="A275" s="1" t="s">
        <v>441</v>
      </c>
      <c r="B275" s="1" t="s">
        <v>2725</v>
      </c>
      <c r="I275" s="3" t="str">
        <f>"F19"</f>
        <v>F19</v>
      </c>
      <c r="J275" s="3" t="str">
        <f>"13112"</f>
        <v>13112</v>
      </c>
    </row>
    <row r="276" spans="1:10" x14ac:dyDescent="0.2">
      <c r="A276" s="1" t="s">
        <v>442</v>
      </c>
      <c r="B276" s="1" t="s">
        <v>2726</v>
      </c>
      <c r="I276" s="3" t="str">
        <f>"F20"</f>
        <v>F20</v>
      </c>
      <c r="J276" s="3" t="str">
        <f>"13113"</f>
        <v>13113</v>
      </c>
    </row>
    <row r="277" spans="1:10" x14ac:dyDescent="0.2">
      <c r="A277" s="1" t="s">
        <v>444</v>
      </c>
      <c r="B277" s="1" t="s">
        <v>2727</v>
      </c>
      <c r="I277" s="3" t="str">
        <f>"F21"</f>
        <v>F21</v>
      </c>
      <c r="J277" s="3" t="str">
        <f>"13114"</f>
        <v>13114</v>
      </c>
    </row>
    <row r="278" spans="1:10" x14ac:dyDescent="0.2">
      <c r="A278" s="1" t="s">
        <v>449</v>
      </c>
      <c r="B278" s="1" t="s">
        <v>2728</v>
      </c>
      <c r="I278" s="3" t="str">
        <f>"F21A"</f>
        <v>F21A</v>
      </c>
      <c r="J278" s="3" t="str">
        <f>"13115"</f>
        <v>13115</v>
      </c>
    </row>
    <row r="279" spans="1:10" x14ac:dyDescent="0.2">
      <c r="A279" s="1" t="s">
        <v>450</v>
      </c>
      <c r="B279" s="1" t="s">
        <v>2729</v>
      </c>
      <c r="I279" s="3" t="str">
        <f>"F22"</f>
        <v>F22</v>
      </c>
      <c r="J279" s="3" t="str">
        <f>"13116"</f>
        <v>13116</v>
      </c>
    </row>
    <row r="280" spans="1:10" x14ac:dyDescent="0.2">
      <c r="A280" s="1" t="s">
        <v>453</v>
      </c>
      <c r="B280" s="1" t="s">
        <v>2730</v>
      </c>
      <c r="I280" s="3" t="str">
        <f>"F23"</f>
        <v>F23</v>
      </c>
      <c r="J280" s="3" t="str">
        <f>"13117"</f>
        <v>13117</v>
      </c>
    </row>
    <row r="281" spans="1:10" x14ac:dyDescent="0.2">
      <c r="A281" s="1" t="s">
        <v>455</v>
      </c>
      <c r="B281" s="1" t="s">
        <v>2731</v>
      </c>
      <c r="I281" s="3" t="str">
        <f>"F24"</f>
        <v>F24</v>
      </c>
      <c r="J281" s="3" t="str">
        <f>"13118"</f>
        <v>13118</v>
      </c>
    </row>
    <row r="282" spans="1:10" x14ac:dyDescent="0.2">
      <c r="A282" s="1" t="s">
        <v>456</v>
      </c>
      <c r="B282" s="1" t="s">
        <v>2732</v>
      </c>
      <c r="I282" s="3" t="str">
        <f>"F25"</f>
        <v>F25</v>
      </c>
      <c r="J282" s="3" t="str">
        <f>"13119"</f>
        <v>13119</v>
      </c>
    </row>
    <row r="283" spans="1:10" x14ac:dyDescent="0.2">
      <c r="A283" s="1" t="s">
        <v>458</v>
      </c>
      <c r="B283" s="1" t="s">
        <v>2154</v>
      </c>
      <c r="I283" s="3" t="str">
        <f>"F26"</f>
        <v>F26</v>
      </c>
      <c r="J283" s="3" t="str">
        <f>"1311A"</f>
        <v>1311A</v>
      </c>
    </row>
    <row r="284" spans="1:10" x14ac:dyDescent="0.2">
      <c r="A284" s="1" t="s">
        <v>460</v>
      </c>
      <c r="B284" s="1" t="s">
        <v>2155</v>
      </c>
      <c r="I284" s="3" t="str">
        <f>"F27"</f>
        <v>F27</v>
      </c>
      <c r="J284" s="3" t="str">
        <f>"1311B"</f>
        <v>1311B</v>
      </c>
    </row>
    <row r="285" spans="1:10" x14ac:dyDescent="0.2">
      <c r="A285" s="1" t="s">
        <v>461</v>
      </c>
      <c r="B285" s="1" t="s">
        <v>2156</v>
      </c>
      <c r="I285" s="3" t="str">
        <f>"F28"</f>
        <v>F28</v>
      </c>
      <c r="J285" s="3" t="str">
        <f>"1311C"</f>
        <v>1311C</v>
      </c>
    </row>
    <row r="286" spans="1:10" x14ac:dyDescent="0.2">
      <c r="A286" s="1" t="s">
        <v>462</v>
      </c>
      <c r="B286" s="1" t="s">
        <v>2157</v>
      </c>
      <c r="I286" s="3" t="str">
        <f>"F29"</f>
        <v>F29</v>
      </c>
      <c r="J286" s="3" t="str">
        <f>"1311D"</f>
        <v>1311D</v>
      </c>
    </row>
    <row r="287" spans="1:10" x14ac:dyDescent="0.2">
      <c r="A287" s="1" t="s">
        <v>464</v>
      </c>
      <c r="B287" s="1" t="s">
        <v>2158</v>
      </c>
      <c r="I287" s="3" t="str">
        <f>"F30"</f>
        <v>F30</v>
      </c>
      <c r="J287" s="3" t="str">
        <f>"1311E"</f>
        <v>1311E</v>
      </c>
    </row>
    <row r="288" spans="1:10" x14ac:dyDescent="0.2">
      <c r="A288" s="1" t="s">
        <v>466</v>
      </c>
      <c r="B288" s="1" t="s">
        <v>2159</v>
      </c>
      <c r="I288" s="3" t="str">
        <f>"F31"</f>
        <v>F31</v>
      </c>
      <c r="J288" s="3" t="str">
        <f>"1311F"</f>
        <v>1311F</v>
      </c>
    </row>
    <row r="289" spans="1:10" x14ac:dyDescent="0.2">
      <c r="A289" s="1" t="s">
        <v>468</v>
      </c>
      <c r="B289" s="1" t="s">
        <v>2733</v>
      </c>
      <c r="I289" s="3" t="str">
        <f>"F31A"</f>
        <v>F31A</v>
      </c>
      <c r="J289" s="3" t="str">
        <f>"13120"</f>
        <v>13120</v>
      </c>
    </row>
    <row r="290" spans="1:10" x14ac:dyDescent="0.2">
      <c r="A290" s="1" t="s">
        <v>469</v>
      </c>
      <c r="B290" s="1" t="s">
        <v>2734</v>
      </c>
      <c r="I290" s="3" t="str">
        <f>"F32"</f>
        <v>F32</v>
      </c>
      <c r="J290" s="3" t="str">
        <f>"13121"</f>
        <v>13121</v>
      </c>
    </row>
    <row r="291" spans="1:10" x14ac:dyDescent="0.2">
      <c r="A291" s="1" t="s">
        <v>471</v>
      </c>
      <c r="B291" s="1" t="s">
        <v>2735</v>
      </c>
      <c r="I291" s="3" t="str">
        <f>"F33"</f>
        <v>F33</v>
      </c>
      <c r="J291" s="3" t="str">
        <f>"13122"</f>
        <v>13122</v>
      </c>
    </row>
    <row r="292" spans="1:10" x14ac:dyDescent="0.2">
      <c r="A292" s="1" t="s">
        <v>473</v>
      </c>
      <c r="B292" s="1" t="s">
        <v>2736</v>
      </c>
      <c r="I292" s="3" t="str">
        <f>"F34"</f>
        <v>F34</v>
      </c>
      <c r="J292" s="3" t="str">
        <f>"13123"</f>
        <v>13123</v>
      </c>
    </row>
    <row r="293" spans="1:10" x14ac:dyDescent="0.2">
      <c r="A293" s="1" t="s">
        <v>475</v>
      </c>
      <c r="B293" s="1" t="s">
        <v>2737</v>
      </c>
      <c r="I293" s="3" t="str">
        <f>"F35"</f>
        <v>F35</v>
      </c>
      <c r="J293" s="3" t="str">
        <f>"13124"</f>
        <v>13124</v>
      </c>
    </row>
    <row r="294" spans="1:10" x14ac:dyDescent="0.2">
      <c r="A294" s="1" t="s">
        <v>477</v>
      </c>
      <c r="B294" s="1" t="s">
        <v>2738</v>
      </c>
      <c r="I294" s="3" t="str">
        <f>"F36"</f>
        <v>F36</v>
      </c>
      <c r="J294" s="3" t="str">
        <f>"13125"</f>
        <v>13125</v>
      </c>
    </row>
    <row r="295" spans="1:10" x14ac:dyDescent="0.2">
      <c r="A295" s="1" t="s">
        <v>479</v>
      </c>
      <c r="B295" s="1" t="s">
        <v>2739</v>
      </c>
      <c r="I295" s="3" t="str">
        <f>"F37"</f>
        <v>F37</v>
      </c>
      <c r="J295" s="3" t="str">
        <f>"13126"</f>
        <v>13126</v>
      </c>
    </row>
    <row r="296" spans="1:10" x14ac:dyDescent="0.2">
      <c r="A296" s="1" t="s">
        <v>481</v>
      </c>
      <c r="B296" s="1" t="s">
        <v>2740</v>
      </c>
      <c r="I296" s="3" t="str">
        <f>"F37A"</f>
        <v>F37A</v>
      </c>
      <c r="J296" s="3" t="str">
        <f>"13127"</f>
        <v>13127</v>
      </c>
    </row>
    <row r="297" spans="1:10" x14ac:dyDescent="0.2">
      <c r="A297" s="1" t="s">
        <v>482</v>
      </c>
      <c r="B297" s="1" t="s">
        <v>2741</v>
      </c>
      <c r="I297" s="3" t="str">
        <f>"F38"</f>
        <v>F38</v>
      </c>
      <c r="J297" s="3" t="str">
        <f>"13128"</f>
        <v>13128</v>
      </c>
    </row>
    <row r="298" spans="1:10" x14ac:dyDescent="0.2">
      <c r="A298" s="1" t="s">
        <v>483</v>
      </c>
      <c r="B298" s="1" t="s">
        <v>2742</v>
      </c>
      <c r="I298" s="3" t="str">
        <f>"F38A"</f>
        <v>F38A</v>
      </c>
      <c r="J298" s="3" t="str">
        <f>"13129"</f>
        <v>13129</v>
      </c>
    </row>
    <row r="299" spans="1:10" x14ac:dyDescent="0.2">
      <c r="A299" s="1" t="s">
        <v>484</v>
      </c>
      <c r="B299" s="1" t="s">
        <v>2160</v>
      </c>
      <c r="I299" s="3" t="str">
        <f>"F39"</f>
        <v>F39</v>
      </c>
      <c r="J299" s="3" t="str">
        <f>"1312A"</f>
        <v>1312A</v>
      </c>
    </row>
    <row r="300" spans="1:10" x14ac:dyDescent="0.2">
      <c r="A300" s="1" t="s">
        <v>486</v>
      </c>
      <c r="B300" s="1" t="s">
        <v>2161</v>
      </c>
      <c r="I300" s="3" t="str">
        <f>"F40"</f>
        <v>F40</v>
      </c>
      <c r="J300" s="3" t="str">
        <f>"1312B"</f>
        <v>1312B</v>
      </c>
    </row>
    <row r="301" spans="1:10" x14ac:dyDescent="0.2">
      <c r="A301" s="1" t="s">
        <v>488</v>
      </c>
      <c r="B301" s="1" t="s">
        <v>2162</v>
      </c>
      <c r="I301" s="3" t="str">
        <f>"F41"</f>
        <v>F41</v>
      </c>
      <c r="J301" s="3" t="str">
        <f>"1312C"</f>
        <v>1312C</v>
      </c>
    </row>
    <row r="302" spans="1:10" x14ac:dyDescent="0.2">
      <c r="A302" s="1" t="s">
        <v>489</v>
      </c>
      <c r="B302" s="1" t="s">
        <v>2163</v>
      </c>
      <c r="I302" s="3" t="str">
        <f>"F42"</f>
        <v>F42</v>
      </c>
      <c r="J302" s="3" t="str">
        <f>"1312D"</f>
        <v>1312D</v>
      </c>
    </row>
    <row r="303" spans="1:10" x14ac:dyDescent="0.2">
      <c r="A303" s="1" t="s">
        <v>491</v>
      </c>
      <c r="B303" s="1" t="s">
        <v>2164</v>
      </c>
      <c r="I303" s="3" t="str">
        <f>"F43"</f>
        <v>F43</v>
      </c>
      <c r="J303" s="3" t="str">
        <f>"1312E"</f>
        <v>1312E</v>
      </c>
    </row>
    <row r="304" spans="1:10" x14ac:dyDescent="0.2">
      <c r="A304" s="1" t="s">
        <v>492</v>
      </c>
      <c r="B304" s="1" t="s">
        <v>2165</v>
      </c>
      <c r="I304" s="3" t="str">
        <f>"F44"</f>
        <v>F44</v>
      </c>
      <c r="J304" s="3" t="str">
        <f>"1312F"</f>
        <v>1312F</v>
      </c>
    </row>
    <row r="305" spans="1:10" x14ac:dyDescent="0.2">
      <c r="A305" s="1" t="s">
        <v>495</v>
      </c>
      <c r="B305" s="1" t="s">
        <v>2743</v>
      </c>
      <c r="I305" s="3" t="str">
        <f>"F45"</f>
        <v>F45</v>
      </c>
      <c r="J305" s="3" t="str">
        <f>"13130"</f>
        <v>13130</v>
      </c>
    </row>
    <row r="306" spans="1:10" x14ac:dyDescent="0.2">
      <c r="A306" s="1" t="s">
        <v>496</v>
      </c>
      <c r="B306" s="1" t="s">
        <v>2744</v>
      </c>
      <c r="I306" s="3" t="str">
        <f>"F45A"</f>
        <v>F45A</v>
      </c>
      <c r="J306" s="3" t="str">
        <f>"13131"</f>
        <v>13131</v>
      </c>
    </row>
    <row r="307" spans="1:10" x14ac:dyDescent="0.2">
      <c r="A307" s="1" t="s">
        <v>497</v>
      </c>
      <c r="B307" s="1" t="s">
        <v>2745</v>
      </c>
      <c r="I307" s="3" t="str">
        <f>"F46"</f>
        <v>F46</v>
      </c>
      <c r="J307" s="3" t="str">
        <f>"13132"</f>
        <v>13132</v>
      </c>
    </row>
    <row r="308" spans="1:10" x14ac:dyDescent="0.2">
      <c r="A308" s="1" t="s">
        <v>500</v>
      </c>
      <c r="B308" s="1" t="s">
        <v>2746</v>
      </c>
      <c r="I308" s="3" t="str">
        <f>"F46A"</f>
        <v>F46A</v>
      </c>
      <c r="J308" s="3" t="str">
        <f>"13133"</f>
        <v>13133</v>
      </c>
    </row>
    <row r="309" spans="1:10" x14ac:dyDescent="0.2">
      <c r="A309" s="1" t="s">
        <v>501</v>
      </c>
      <c r="B309" s="1" t="s">
        <v>2747</v>
      </c>
      <c r="I309" s="3" t="str">
        <f>"F47"</f>
        <v>F47</v>
      </c>
      <c r="J309" s="3" t="str">
        <f>"13134"</f>
        <v>13134</v>
      </c>
    </row>
    <row r="310" spans="1:10" x14ac:dyDescent="0.2">
      <c r="A310" s="1" t="s">
        <v>502</v>
      </c>
      <c r="B310" s="1" t="s">
        <v>2748</v>
      </c>
      <c r="I310" s="3" t="str">
        <f>"F47A"</f>
        <v>F47A</v>
      </c>
      <c r="J310" s="3" t="str">
        <f>"13135"</f>
        <v>13135</v>
      </c>
    </row>
    <row r="311" spans="1:10" x14ac:dyDescent="0.2">
      <c r="A311" s="1" t="s">
        <v>503</v>
      </c>
      <c r="B311" s="1" t="s">
        <v>2749</v>
      </c>
      <c r="I311" s="3" t="str">
        <f>"F48"</f>
        <v>F48</v>
      </c>
      <c r="J311" s="3" t="str">
        <f>"13136"</f>
        <v>13136</v>
      </c>
    </row>
    <row r="312" spans="1:10" x14ac:dyDescent="0.2">
      <c r="A312" s="1" t="s">
        <v>504</v>
      </c>
      <c r="B312" s="1" t="s">
        <v>2750</v>
      </c>
      <c r="I312" s="3" t="str">
        <f>"F49"</f>
        <v>F49</v>
      </c>
      <c r="J312" s="3" t="str">
        <f>"13137"</f>
        <v>13137</v>
      </c>
    </row>
    <row r="313" spans="1:10" x14ac:dyDescent="0.2">
      <c r="A313" s="1" t="s">
        <v>505</v>
      </c>
      <c r="B313" s="1" t="s">
        <v>2751</v>
      </c>
      <c r="I313" s="3" t="str">
        <f>"F50"</f>
        <v>F50</v>
      </c>
      <c r="J313" s="3" t="str">
        <f>"13138"</f>
        <v>13138</v>
      </c>
    </row>
    <row r="314" spans="1:10" x14ac:dyDescent="0.2">
      <c r="A314" s="1" t="s">
        <v>506</v>
      </c>
      <c r="B314" s="1" t="s">
        <v>2752</v>
      </c>
      <c r="I314" s="3" t="str">
        <f>"F51"</f>
        <v>F51</v>
      </c>
      <c r="J314" s="3" t="str">
        <f>"13139"</f>
        <v>13139</v>
      </c>
    </row>
    <row r="315" spans="1:10" x14ac:dyDescent="0.2">
      <c r="A315" s="1" t="s">
        <v>507</v>
      </c>
      <c r="B315" s="1" t="s">
        <v>2166</v>
      </c>
      <c r="I315" s="3" t="str">
        <f>"F51A"</f>
        <v>F51A</v>
      </c>
      <c r="J315" s="3" t="str">
        <f>"1313A"</f>
        <v>1313A</v>
      </c>
    </row>
    <row r="316" spans="1:10" x14ac:dyDescent="0.2">
      <c r="A316" s="1" t="s">
        <v>508</v>
      </c>
      <c r="B316" s="1" t="s">
        <v>2167</v>
      </c>
      <c r="I316" s="3" t="str">
        <f>"F51B"</f>
        <v>F51B</v>
      </c>
      <c r="J316" s="3" t="str">
        <f>"1313B"</f>
        <v>1313B</v>
      </c>
    </row>
    <row r="317" spans="1:10" x14ac:dyDescent="0.2">
      <c r="A317" s="1" t="s">
        <v>509</v>
      </c>
      <c r="B317" s="1" t="s">
        <v>2168</v>
      </c>
      <c r="I317" s="3" t="str">
        <f>"F51C"</f>
        <v>F51C</v>
      </c>
      <c r="J317" s="3" t="str">
        <f>"1313C"</f>
        <v>1313C</v>
      </c>
    </row>
    <row r="318" spans="1:10" x14ac:dyDescent="0.2">
      <c r="A318" s="1" t="s">
        <v>510</v>
      </c>
      <c r="B318" s="1" t="s">
        <v>2169</v>
      </c>
      <c r="I318" s="3" t="str">
        <f>"F52"</f>
        <v>F52</v>
      </c>
      <c r="J318" s="3" t="str">
        <f>"1313D"</f>
        <v>1313D</v>
      </c>
    </row>
    <row r="319" spans="1:10" x14ac:dyDescent="0.2">
      <c r="A319" s="1" t="s">
        <v>511</v>
      </c>
      <c r="B319" s="1" t="s">
        <v>2170</v>
      </c>
      <c r="I319" s="3" t="str">
        <f>"F53"</f>
        <v>F53</v>
      </c>
      <c r="J319" s="3" t="str">
        <f>"1313E"</f>
        <v>1313E</v>
      </c>
    </row>
    <row r="320" spans="1:10" x14ac:dyDescent="0.2">
      <c r="A320" s="1" t="s">
        <v>512</v>
      </c>
      <c r="B320" s="1" t="s">
        <v>2171</v>
      </c>
      <c r="I320" s="3" t="str">
        <f>"G1"</f>
        <v>G1</v>
      </c>
      <c r="J320" s="3" t="str">
        <f>"1313F"</f>
        <v>1313F</v>
      </c>
    </row>
    <row r="321" spans="1:10" x14ac:dyDescent="0.2">
      <c r="A321" s="1" t="s">
        <v>514</v>
      </c>
      <c r="B321" s="1" t="s">
        <v>2753</v>
      </c>
      <c r="I321" s="3" t="str">
        <f>"G2"</f>
        <v>G2</v>
      </c>
      <c r="J321" s="3" t="str">
        <f>"13140"</f>
        <v>13140</v>
      </c>
    </row>
    <row r="322" spans="1:10" x14ac:dyDescent="0.2">
      <c r="A322" s="1" t="s">
        <v>516</v>
      </c>
      <c r="B322" s="1" t="s">
        <v>2754</v>
      </c>
      <c r="I322" s="3" t="str">
        <f>"G3"</f>
        <v>G3</v>
      </c>
      <c r="J322" s="3" t="str">
        <f>"13141"</f>
        <v>13141</v>
      </c>
    </row>
    <row r="323" spans="1:10" x14ac:dyDescent="0.2">
      <c r="A323" s="1" t="s">
        <v>517</v>
      </c>
      <c r="B323" s="1" t="s">
        <v>2755</v>
      </c>
      <c r="I323" s="3" t="str">
        <f>"G4"</f>
        <v>G4</v>
      </c>
      <c r="J323" s="3" t="str">
        <f>"13142"</f>
        <v>13142</v>
      </c>
    </row>
    <row r="324" spans="1:10" x14ac:dyDescent="0.2">
      <c r="A324" s="1" t="s">
        <v>519</v>
      </c>
      <c r="B324" s="1" t="s">
        <v>2756</v>
      </c>
      <c r="I324" s="3" t="str">
        <f>"G5"</f>
        <v>G5</v>
      </c>
      <c r="J324" s="3" t="str">
        <f>"13143"</f>
        <v>13143</v>
      </c>
    </row>
    <row r="325" spans="1:10" x14ac:dyDescent="0.2">
      <c r="A325" s="1" t="s">
        <v>520</v>
      </c>
      <c r="B325" s="1" t="s">
        <v>2757</v>
      </c>
      <c r="I325" s="3" t="str">
        <f>"G6"</f>
        <v>G6</v>
      </c>
      <c r="J325" s="3" t="str">
        <f>"13144"</f>
        <v>13144</v>
      </c>
    </row>
    <row r="326" spans="1:10" x14ac:dyDescent="0.2">
      <c r="A326" s="1" t="s">
        <v>521</v>
      </c>
      <c r="B326" s="1" t="s">
        <v>2758</v>
      </c>
      <c r="I326" s="3" t="str">
        <f>"G6A"</f>
        <v>G6A</v>
      </c>
      <c r="J326" s="3" t="str">
        <f>"13145"</f>
        <v>13145</v>
      </c>
    </row>
    <row r="327" spans="1:10" x14ac:dyDescent="0.2">
      <c r="A327" s="1" t="s">
        <v>522</v>
      </c>
      <c r="B327" s="1" t="s">
        <v>2759</v>
      </c>
      <c r="I327" s="3" t="str">
        <f>"G7"</f>
        <v>G7</v>
      </c>
      <c r="J327" s="3" t="str">
        <f>"13146"</f>
        <v>13146</v>
      </c>
    </row>
    <row r="328" spans="1:10" x14ac:dyDescent="0.2">
      <c r="A328" s="1" t="s">
        <v>523</v>
      </c>
      <c r="B328" s="1" t="s">
        <v>2760</v>
      </c>
      <c r="I328" s="3" t="str">
        <f>"G7A"</f>
        <v>G7A</v>
      </c>
      <c r="J328" s="3" t="str">
        <f>"13147"</f>
        <v>13147</v>
      </c>
    </row>
    <row r="329" spans="1:10" x14ac:dyDescent="0.2">
      <c r="A329" s="1" t="s">
        <v>525</v>
      </c>
      <c r="B329" s="1" t="s">
        <v>2761</v>
      </c>
      <c r="I329" s="3" t="str">
        <f>"G7B"</f>
        <v>G7B</v>
      </c>
      <c r="J329" s="3" t="str">
        <f>"13148"</f>
        <v>13148</v>
      </c>
    </row>
    <row r="330" spans="1:10" x14ac:dyDescent="0.2">
      <c r="A330" s="1" t="s">
        <v>526</v>
      </c>
      <c r="B330" s="1" t="s">
        <v>2762</v>
      </c>
      <c r="I330" s="3" t="str">
        <f>"G8"</f>
        <v>G8</v>
      </c>
      <c r="J330" s="3" t="str">
        <f>"13149"</f>
        <v>13149</v>
      </c>
    </row>
    <row r="331" spans="1:10" x14ac:dyDescent="0.2">
      <c r="A331" s="1" t="s">
        <v>527</v>
      </c>
      <c r="B331" s="1" t="s">
        <v>2172</v>
      </c>
      <c r="I331" s="3" t="str">
        <f>"G9"</f>
        <v>G9</v>
      </c>
      <c r="J331" s="3" t="str">
        <f>"1314A"</f>
        <v>1314A</v>
      </c>
    </row>
    <row r="332" spans="1:10" x14ac:dyDescent="0.2">
      <c r="A332" s="1" t="s">
        <v>528</v>
      </c>
      <c r="B332" s="1" t="s">
        <v>2173</v>
      </c>
      <c r="I332" s="3" t="str">
        <f>"G10"</f>
        <v>G10</v>
      </c>
      <c r="J332" s="3" t="str">
        <f>"1314B"</f>
        <v>1314B</v>
      </c>
    </row>
    <row r="333" spans="1:10" x14ac:dyDescent="0.2">
      <c r="A333" s="1" t="s">
        <v>529</v>
      </c>
      <c r="B333" s="1" t="s">
        <v>2174</v>
      </c>
      <c r="I333" s="3" t="str">
        <f>"G11"</f>
        <v>G11</v>
      </c>
      <c r="J333" s="3" t="str">
        <f>"1314C"</f>
        <v>1314C</v>
      </c>
    </row>
    <row r="334" spans="1:10" x14ac:dyDescent="0.2">
      <c r="A334" s="1" t="s">
        <v>530</v>
      </c>
      <c r="B334" s="1" t="s">
        <v>2175</v>
      </c>
      <c r="I334" s="3" t="str">
        <f>"G11A"</f>
        <v>G11A</v>
      </c>
      <c r="J334" s="3" t="str">
        <f>"1314D"</f>
        <v>1314D</v>
      </c>
    </row>
    <row r="335" spans="1:10" x14ac:dyDescent="0.2">
      <c r="A335" s="1" t="s">
        <v>531</v>
      </c>
      <c r="B335" s="1" t="s">
        <v>2176</v>
      </c>
      <c r="I335" s="3" t="str">
        <f>"G12"</f>
        <v>G12</v>
      </c>
      <c r="J335" s="3" t="str">
        <f>"1314E"</f>
        <v>1314E</v>
      </c>
    </row>
    <row r="336" spans="1:10" x14ac:dyDescent="0.2">
      <c r="A336" s="1" t="s">
        <v>532</v>
      </c>
      <c r="B336" s="1" t="s">
        <v>2177</v>
      </c>
      <c r="I336" s="3" t="str">
        <f>"G13"</f>
        <v>G13</v>
      </c>
      <c r="J336" s="3" t="str">
        <f>"1314F"</f>
        <v>1314F</v>
      </c>
    </row>
    <row r="337" spans="1:10" x14ac:dyDescent="0.2">
      <c r="A337" s="1" t="s">
        <v>533</v>
      </c>
      <c r="B337" s="1" t="s">
        <v>2763</v>
      </c>
      <c r="I337" s="3" t="str">
        <f>"G14"</f>
        <v>G14</v>
      </c>
      <c r="J337" s="3" t="str">
        <f>"13150"</f>
        <v>13150</v>
      </c>
    </row>
    <row r="338" spans="1:10" x14ac:dyDescent="0.2">
      <c r="A338" s="1" t="s">
        <v>535</v>
      </c>
      <c r="B338" s="1" t="s">
        <v>2764</v>
      </c>
      <c r="I338" s="3" t="str">
        <f>"G15"</f>
        <v>G15</v>
      </c>
      <c r="J338" s="3" t="str">
        <f>"13151"</f>
        <v>13151</v>
      </c>
    </row>
    <row r="339" spans="1:10" x14ac:dyDescent="0.2">
      <c r="A339" s="1" t="s">
        <v>536</v>
      </c>
      <c r="B339" s="1" t="s">
        <v>2765</v>
      </c>
      <c r="I339" s="3" t="str">
        <f>"G16"</f>
        <v>G16</v>
      </c>
      <c r="J339" s="3" t="str">
        <f>"13152"</f>
        <v>13152</v>
      </c>
    </row>
    <row r="340" spans="1:10" x14ac:dyDescent="0.2">
      <c r="A340" s="1" t="s">
        <v>538</v>
      </c>
      <c r="B340" s="1" t="s">
        <v>2766</v>
      </c>
      <c r="I340" s="3" t="str">
        <f>"G17"</f>
        <v>G17</v>
      </c>
      <c r="J340" s="3" t="str">
        <f>"13153"</f>
        <v>13153</v>
      </c>
    </row>
    <row r="341" spans="1:10" x14ac:dyDescent="0.2">
      <c r="A341" s="1" t="s">
        <v>540</v>
      </c>
      <c r="B341" s="1" t="s">
        <v>2767</v>
      </c>
      <c r="I341" s="3" t="str">
        <f>"G18"</f>
        <v>G18</v>
      </c>
      <c r="J341" s="3" t="str">
        <f>"13154"</f>
        <v>13154</v>
      </c>
    </row>
    <row r="342" spans="1:10" x14ac:dyDescent="0.2">
      <c r="A342" s="1" t="s">
        <v>542</v>
      </c>
      <c r="B342" s="1" t="s">
        <v>2768</v>
      </c>
      <c r="I342" s="3" t="str">
        <f>"G19"</f>
        <v>G19</v>
      </c>
      <c r="J342" s="3" t="str">
        <f>"13155"</f>
        <v>13155</v>
      </c>
    </row>
    <row r="343" spans="1:10" x14ac:dyDescent="0.2">
      <c r="A343" s="1" t="s">
        <v>543</v>
      </c>
      <c r="B343" s="1" t="s">
        <v>2769</v>
      </c>
      <c r="I343" s="3" t="str">
        <f>"G20"</f>
        <v>G20</v>
      </c>
      <c r="J343" s="3" t="str">
        <f>"13156"</f>
        <v>13156</v>
      </c>
    </row>
    <row r="344" spans="1:10" x14ac:dyDescent="0.2">
      <c r="A344" s="1" t="s">
        <v>545</v>
      </c>
      <c r="B344" s="1" t="s">
        <v>2770</v>
      </c>
      <c r="I344" s="3" t="str">
        <f>"G20A"</f>
        <v>G20A</v>
      </c>
      <c r="J344" s="3" t="str">
        <f>"13157"</f>
        <v>13157</v>
      </c>
    </row>
    <row r="345" spans="1:10" x14ac:dyDescent="0.2">
      <c r="A345" s="1" t="s">
        <v>546</v>
      </c>
      <c r="B345" s="1" t="s">
        <v>2771</v>
      </c>
      <c r="I345" s="3" t="str">
        <f>"G21"</f>
        <v>G21</v>
      </c>
      <c r="J345" s="3" t="str">
        <f>"13158"</f>
        <v>13158</v>
      </c>
    </row>
    <row r="346" spans="1:10" x14ac:dyDescent="0.2">
      <c r="A346" s="1" t="s">
        <v>548</v>
      </c>
      <c r="B346" s="1" t="s">
        <v>2772</v>
      </c>
      <c r="I346" s="3" t="str">
        <f>"G22"</f>
        <v>G22</v>
      </c>
      <c r="J346" s="3" t="str">
        <f>"13159"</f>
        <v>13159</v>
      </c>
    </row>
    <row r="347" spans="1:10" x14ac:dyDescent="0.2">
      <c r="A347" s="1" t="s">
        <v>550</v>
      </c>
      <c r="B347" s="1" t="s">
        <v>2178</v>
      </c>
      <c r="I347" s="3" t="str">
        <f>"G23"</f>
        <v>G23</v>
      </c>
      <c r="J347" s="3" t="str">
        <f>"1315A"</f>
        <v>1315A</v>
      </c>
    </row>
    <row r="348" spans="1:10" x14ac:dyDescent="0.2">
      <c r="A348" s="1" t="s">
        <v>552</v>
      </c>
      <c r="B348" s="1" t="s">
        <v>2179</v>
      </c>
      <c r="I348" s="3" t="str">
        <f>"G24"</f>
        <v>G24</v>
      </c>
      <c r="J348" s="3" t="str">
        <f>"1315B"</f>
        <v>1315B</v>
      </c>
    </row>
    <row r="349" spans="1:10" x14ac:dyDescent="0.2">
      <c r="A349" s="1" t="s">
        <v>553</v>
      </c>
      <c r="B349" s="1" t="s">
        <v>2180</v>
      </c>
      <c r="I349" s="3" t="str">
        <f>"G25"</f>
        <v>G25</v>
      </c>
      <c r="J349" s="3" t="str">
        <f>"1315C"</f>
        <v>1315C</v>
      </c>
    </row>
    <row r="350" spans="1:10" x14ac:dyDescent="0.2">
      <c r="A350" s="1" t="s">
        <v>555</v>
      </c>
      <c r="B350" s="1" t="s">
        <v>2181</v>
      </c>
      <c r="I350" s="3" t="str">
        <f>"G26"</f>
        <v>G26</v>
      </c>
      <c r="J350" s="3" t="str">
        <f>"1315D"</f>
        <v>1315D</v>
      </c>
    </row>
    <row r="351" spans="1:10" x14ac:dyDescent="0.2">
      <c r="A351" s="1" t="s">
        <v>556</v>
      </c>
      <c r="B351" s="1" t="s">
        <v>2182</v>
      </c>
      <c r="I351" s="3" t="str">
        <f>"G26A"</f>
        <v>G26A</v>
      </c>
      <c r="J351" s="3" t="str">
        <f>"1315E"</f>
        <v>1315E</v>
      </c>
    </row>
    <row r="352" spans="1:10" x14ac:dyDescent="0.2">
      <c r="A352" s="1" t="s">
        <v>557</v>
      </c>
      <c r="B352" s="1" t="s">
        <v>2183</v>
      </c>
      <c r="I352" s="3" t="str">
        <f>"G27"</f>
        <v>G27</v>
      </c>
      <c r="J352" s="3" t="str">
        <f>"1315F"</f>
        <v>1315F</v>
      </c>
    </row>
    <row r="353" spans="1:10" x14ac:dyDescent="0.2">
      <c r="A353" s="1" t="s">
        <v>559</v>
      </c>
      <c r="B353" s="1" t="s">
        <v>2773</v>
      </c>
      <c r="I353" s="3" t="str">
        <f>"G28"</f>
        <v>G28</v>
      </c>
      <c r="J353" s="3" t="str">
        <f>"13160"</f>
        <v>13160</v>
      </c>
    </row>
    <row r="354" spans="1:10" x14ac:dyDescent="0.2">
      <c r="A354" s="1" t="s">
        <v>561</v>
      </c>
      <c r="B354" s="1" t="s">
        <v>2774</v>
      </c>
      <c r="I354" s="3" t="str">
        <f>"G29"</f>
        <v>G29</v>
      </c>
      <c r="J354" s="3" t="str">
        <f>"13161"</f>
        <v>13161</v>
      </c>
    </row>
    <row r="355" spans="1:10" x14ac:dyDescent="0.2">
      <c r="A355" s="1" t="s">
        <v>563</v>
      </c>
      <c r="B355" s="1" t="s">
        <v>2775</v>
      </c>
      <c r="I355" s="3" t="str">
        <f>"G30"</f>
        <v>G30</v>
      </c>
      <c r="J355" s="3" t="str">
        <f>"13162"</f>
        <v>13162</v>
      </c>
    </row>
    <row r="356" spans="1:10" x14ac:dyDescent="0.2">
      <c r="A356" s="1" t="s">
        <v>564</v>
      </c>
      <c r="B356" s="1" t="s">
        <v>2776</v>
      </c>
      <c r="I356" s="3" t="str">
        <f>"G31"</f>
        <v>G31</v>
      </c>
      <c r="J356" s="3" t="str">
        <f>"13163"</f>
        <v>13163</v>
      </c>
    </row>
    <row r="357" spans="1:10" x14ac:dyDescent="0.2">
      <c r="A357" s="1" t="s">
        <v>565</v>
      </c>
      <c r="B357" s="1" t="s">
        <v>2777</v>
      </c>
      <c r="I357" s="3" t="str">
        <f>"G32"</f>
        <v>G32</v>
      </c>
      <c r="J357" s="3" t="str">
        <f>"13164"</f>
        <v>13164</v>
      </c>
    </row>
    <row r="358" spans="1:10" x14ac:dyDescent="0.2">
      <c r="A358" s="1" t="s">
        <v>567</v>
      </c>
      <c r="B358" s="1" t="s">
        <v>2778</v>
      </c>
      <c r="I358" s="3" t="str">
        <f>"G33"</f>
        <v>G33</v>
      </c>
      <c r="J358" s="3" t="str">
        <f>"13165"</f>
        <v>13165</v>
      </c>
    </row>
    <row r="359" spans="1:10" x14ac:dyDescent="0.2">
      <c r="A359" s="1" t="s">
        <v>568</v>
      </c>
      <c r="B359" s="1" t="s">
        <v>2779</v>
      </c>
      <c r="I359" s="3" t="str">
        <f>"G34"</f>
        <v>G34</v>
      </c>
      <c r="J359" s="3" t="str">
        <f>"13166"</f>
        <v>13166</v>
      </c>
    </row>
    <row r="360" spans="1:10" x14ac:dyDescent="0.2">
      <c r="A360" s="1" t="s">
        <v>569</v>
      </c>
      <c r="B360" s="1" t="s">
        <v>2780</v>
      </c>
      <c r="I360" s="3" t="str">
        <f>"G35"</f>
        <v>G35</v>
      </c>
      <c r="J360" s="3" t="str">
        <f>"13167"</f>
        <v>13167</v>
      </c>
    </row>
    <row r="361" spans="1:10" x14ac:dyDescent="0.2">
      <c r="A361" s="1" t="s">
        <v>571</v>
      </c>
      <c r="B361" s="1" t="s">
        <v>2781</v>
      </c>
      <c r="I361" s="3" t="str">
        <f>"G36"</f>
        <v>G36</v>
      </c>
      <c r="J361" s="3" t="str">
        <f>"13168"</f>
        <v>13168</v>
      </c>
    </row>
    <row r="362" spans="1:10" x14ac:dyDescent="0.2">
      <c r="A362" s="1" t="s">
        <v>573</v>
      </c>
      <c r="B362" s="1" t="s">
        <v>2782</v>
      </c>
      <c r="I362" s="3" t="str">
        <f>"G36A"</f>
        <v>G36A</v>
      </c>
      <c r="J362" s="3" t="str">
        <f>"13169"</f>
        <v>13169</v>
      </c>
    </row>
    <row r="363" spans="1:10" x14ac:dyDescent="0.2">
      <c r="A363" s="1" t="s">
        <v>574</v>
      </c>
      <c r="B363" s="1" t="s">
        <v>2184</v>
      </c>
      <c r="I363" s="3" t="str">
        <f>"G37"</f>
        <v>G37</v>
      </c>
      <c r="J363" s="3" t="str">
        <f>"1316A"</f>
        <v>1316A</v>
      </c>
    </row>
    <row r="364" spans="1:10" x14ac:dyDescent="0.2">
      <c r="A364" s="1" t="s">
        <v>575</v>
      </c>
      <c r="B364" s="1" t="s">
        <v>2185</v>
      </c>
      <c r="I364" s="3" t="str">
        <f>"G37A"</f>
        <v>G37A</v>
      </c>
      <c r="J364" s="3" t="str">
        <f>"1316B"</f>
        <v>1316B</v>
      </c>
    </row>
    <row r="365" spans="1:10" x14ac:dyDescent="0.2">
      <c r="A365" s="1" t="s">
        <v>576</v>
      </c>
      <c r="B365" s="1" t="s">
        <v>2186</v>
      </c>
      <c r="I365" s="3" t="str">
        <f>"G38"</f>
        <v>G38</v>
      </c>
      <c r="J365" s="3" t="str">
        <f>"1316C"</f>
        <v>1316C</v>
      </c>
    </row>
    <row r="366" spans="1:10" x14ac:dyDescent="0.2">
      <c r="A366" s="1" t="s">
        <v>578</v>
      </c>
      <c r="B366" s="1" t="s">
        <v>2187</v>
      </c>
      <c r="I366" s="3" t="str">
        <f>"G39"</f>
        <v>G39</v>
      </c>
      <c r="J366" s="3" t="str">
        <f>"1316D"</f>
        <v>1316D</v>
      </c>
    </row>
    <row r="367" spans="1:10" x14ac:dyDescent="0.2">
      <c r="A367" s="1" t="s">
        <v>580</v>
      </c>
      <c r="B367" s="1" t="s">
        <v>2188</v>
      </c>
      <c r="I367" s="3" t="str">
        <f>"G40"</f>
        <v>G40</v>
      </c>
      <c r="J367" s="3" t="str">
        <f>"1316E"</f>
        <v>1316E</v>
      </c>
    </row>
    <row r="368" spans="1:10" x14ac:dyDescent="0.2">
      <c r="A368" s="1" t="s">
        <v>582</v>
      </c>
      <c r="B368" s="1" t="s">
        <v>2189</v>
      </c>
      <c r="I368" s="3" t="str">
        <f>"G41"</f>
        <v>G41</v>
      </c>
      <c r="J368" s="3" t="str">
        <f>"1316F"</f>
        <v>1316F</v>
      </c>
    </row>
    <row r="369" spans="1:10" x14ac:dyDescent="0.2">
      <c r="A369" s="1" t="s">
        <v>584</v>
      </c>
      <c r="B369" s="1" t="s">
        <v>2783</v>
      </c>
      <c r="I369" s="3" t="str">
        <f>"G42"</f>
        <v>G42</v>
      </c>
      <c r="J369" s="3" t="str">
        <f>"13170"</f>
        <v>13170</v>
      </c>
    </row>
    <row r="370" spans="1:10" x14ac:dyDescent="0.2">
      <c r="A370" s="1" t="s">
        <v>586</v>
      </c>
      <c r="B370" s="1" t="s">
        <v>2784</v>
      </c>
      <c r="I370" s="3" t="str">
        <f>"G43"</f>
        <v>G43</v>
      </c>
      <c r="J370" s="3" t="str">
        <f>"13171"</f>
        <v>13171</v>
      </c>
    </row>
    <row r="371" spans="1:10" x14ac:dyDescent="0.2">
      <c r="A371" s="1" t="s">
        <v>588</v>
      </c>
      <c r="B371" s="1" t="s">
        <v>2785</v>
      </c>
      <c r="I371" s="3" t="str">
        <f>"G43A"</f>
        <v>G43A</v>
      </c>
      <c r="J371" s="3" t="str">
        <f>"13172"</f>
        <v>13172</v>
      </c>
    </row>
    <row r="372" spans="1:10" x14ac:dyDescent="0.2">
      <c r="A372" s="1" t="s">
        <v>589</v>
      </c>
      <c r="B372" s="1" t="s">
        <v>2786</v>
      </c>
      <c r="I372" s="3" t="str">
        <f>"G44"</f>
        <v>G44</v>
      </c>
      <c r="J372" s="3" t="str">
        <f>"13173"</f>
        <v>13173</v>
      </c>
    </row>
    <row r="373" spans="1:10" x14ac:dyDescent="0.2">
      <c r="A373" s="1" t="s">
        <v>591</v>
      </c>
      <c r="B373" s="1" t="s">
        <v>2787</v>
      </c>
      <c r="I373" s="3" t="str">
        <f>"G45"</f>
        <v>G45</v>
      </c>
      <c r="J373" s="3" t="str">
        <f>"13174"</f>
        <v>13174</v>
      </c>
    </row>
    <row r="374" spans="1:10" x14ac:dyDescent="0.2">
      <c r="A374" s="1" t="s">
        <v>592</v>
      </c>
      <c r="B374" s="1" t="s">
        <v>2788</v>
      </c>
      <c r="I374" s="3" t="str">
        <f>"G45A"</f>
        <v>G45A</v>
      </c>
      <c r="J374" s="3" t="str">
        <f>"13175"</f>
        <v>13175</v>
      </c>
    </row>
    <row r="375" spans="1:10" x14ac:dyDescent="0.2">
      <c r="A375" s="1" t="s">
        <v>593</v>
      </c>
      <c r="B375" s="1" t="s">
        <v>2789</v>
      </c>
      <c r="I375" s="3" t="str">
        <f>"G46"</f>
        <v>G46</v>
      </c>
      <c r="J375" s="3" t="str">
        <f>"13176"</f>
        <v>13176</v>
      </c>
    </row>
    <row r="376" spans="1:10" x14ac:dyDescent="0.2">
      <c r="A376" s="1" t="s">
        <v>595</v>
      </c>
      <c r="B376" s="1" t="s">
        <v>2790</v>
      </c>
      <c r="I376" s="3" t="str">
        <f>"G47"</f>
        <v>G47</v>
      </c>
      <c r="J376" s="3" t="str">
        <f>"13177"</f>
        <v>13177</v>
      </c>
    </row>
    <row r="377" spans="1:10" x14ac:dyDescent="0.2">
      <c r="A377" s="1" t="s">
        <v>597</v>
      </c>
      <c r="B377" s="1" t="s">
        <v>2791</v>
      </c>
      <c r="I377" s="3" t="str">
        <f>"G48"</f>
        <v>G48</v>
      </c>
      <c r="J377" s="3" t="str">
        <f>"13178"</f>
        <v>13178</v>
      </c>
    </row>
    <row r="378" spans="1:10" x14ac:dyDescent="0.2">
      <c r="A378" s="1" t="s">
        <v>598</v>
      </c>
      <c r="B378" s="1" t="s">
        <v>2792</v>
      </c>
      <c r="I378" s="3" t="str">
        <f>"G49"</f>
        <v>G49</v>
      </c>
      <c r="J378" s="3" t="str">
        <f>"13179"</f>
        <v>13179</v>
      </c>
    </row>
    <row r="379" spans="1:10" x14ac:dyDescent="0.2">
      <c r="A379" s="1" t="s">
        <v>599</v>
      </c>
      <c r="B379" s="1" t="s">
        <v>2190</v>
      </c>
      <c r="I379" s="3" t="str">
        <f>"G50"</f>
        <v>G50</v>
      </c>
      <c r="J379" s="3" t="str">
        <f>"1317A"</f>
        <v>1317A</v>
      </c>
    </row>
    <row r="380" spans="1:10" x14ac:dyDescent="0.2">
      <c r="A380" s="1" t="s">
        <v>600</v>
      </c>
      <c r="B380" s="1" t="s">
        <v>2191</v>
      </c>
      <c r="I380" s="3" t="str">
        <f>"G51"</f>
        <v>G51</v>
      </c>
      <c r="J380" s="3" t="str">
        <f>"1317B"</f>
        <v>1317B</v>
      </c>
    </row>
    <row r="381" spans="1:10" x14ac:dyDescent="0.2">
      <c r="A381" s="1" t="s">
        <v>601</v>
      </c>
      <c r="B381" s="1" t="s">
        <v>2192</v>
      </c>
      <c r="I381" s="3" t="str">
        <f>"G52"</f>
        <v>G52</v>
      </c>
      <c r="J381" s="3" t="str">
        <f>"1317C"</f>
        <v>1317C</v>
      </c>
    </row>
    <row r="382" spans="1:10" x14ac:dyDescent="0.2">
      <c r="A382" s="1" t="s">
        <v>602</v>
      </c>
      <c r="B382" s="1" t="s">
        <v>2193</v>
      </c>
      <c r="I382" s="3" t="str">
        <f>"G53"</f>
        <v>G53</v>
      </c>
      <c r="J382" s="3" t="str">
        <f>"1317D"</f>
        <v>1317D</v>
      </c>
    </row>
    <row r="383" spans="1:10" x14ac:dyDescent="0.2">
      <c r="A383" s="1" t="s">
        <v>603</v>
      </c>
      <c r="B383" s="1" t="s">
        <v>2194</v>
      </c>
      <c r="I383" s="3" t="str">
        <f>"G54"</f>
        <v>G54</v>
      </c>
      <c r="J383" s="3" t="str">
        <f>"1317E"</f>
        <v>1317E</v>
      </c>
    </row>
    <row r="384" spans="1:10" x14ac:dyDescent="0.2">
      <c r="A384" s="1" t="s">
        <v>605</v>
      </c>
      <c r="B384" s="1" t="s">
        <v>2195</v>
      </c>
      <c r="I384" s="3" t="str">
        <f>"H1"</f>
        <v>H1</v>
      </c>
      <c r="J384" s="3" t="str">
        <f>"1317F"</f>
        <v>1317F</v>
      </c>
    </row>
    <row r="385" spans="1:10" x14ac:dyDescent="0.2">
      <c r="A385" s="1" t="s">
        <v>606</v>
      </c>
      <c r="B385" s="1" t="s">
        <v>2793</v>
      </c>
      <c r="I385" s="3" t="str">
        <f>"H2"</f>
        <v>H2</v>
      </c>
      <c r="J385" s="3" t="str">
        <f>"13180"</f>
        <v>13180</v>
      </c>
    </row>
    <row r="386" spans="1:10" x14ac:dyDescent="0.2">
      <c r="A386" s="1" t="s">
        <v>608</v>
      </c>
      <c r="B386" s="1" t="s">
        <v>2794</v>
      </c>
      <c r="I386" s="3" t="str">
        <f>"H3"</f>
        <v>H3</v>
      </c>
      <c r="J386" s="3" t="str">
        <f>"13181"</f>
        <v>13181</v>
      </c>
    </row>
    <row r="387" spans="1:10" x14ac:dyDescent="0.2">
      <c r="A387" s="1" t="s">
        <v>610</v>
      </c>
      <c r="B387" s="1" t="s">
        <v>2795</v>
      </c>
      <c r="I387" s="3" t="str">
        <f>"H4"</f>
        <v>H4</v>
      </c>
      <c r="J387" s="3" t="str">
        <f>"13182"</f>
        <v>13182</v>
      </c>
    </row>
    <row r="388" spans="1:10" x14ac:dyDescent="0.2">
      <c r="A388" s="1" t="s">
        <v>612</v>
      </c>
      <c r="B388" s="1" t="s">
        <v>2796</v>
      </c>
      <c r="I388" s="3" t="str">
        <f>"H5"</f>
        <v>H5</v>
      </c>
      <c r="J388" s="3" t="str">
        <f>"13183"</f>
        <v>13183</v>
      </c>
    </row>
    <row r="389" spans="1:10" x14ac:dyDescent="0.2">
      <c r="A389" s="1" t="s">
        <v>613</v>
      </c>
      <c r="B389" s="1" t="s">
        <v>2797</v>
      </c>
      <c r="I389" s="3" t="str">
        <f>"H6"</f>
        <v>H6</v>
      </c>
      <c r="J389" s="3" t="str">
        <f>"13184"</f>
        <v>13184</v>
      </c>
    </row>
    <row r="390" spans="1:10" x14ac:dyDescent="0.2">
      <c r="A390" s="1" t="s">
        <v>615</v>
      </c>
      <c r="B390" s="1" t="s">
        <v>2798</v>
      </c>
      <c r="I390" s="3" t="str">
        <f>"H6A"</f>
        <v>H6A</v>
      </c>
      <c r="J390" s="3" t="str">
        <f>"13185"</f>
        <v>13185</v>
      </c>
    </row>
    <row r="391" spans="1:10" x14ac:dyDescent="0.2">
      <c r="A391" s="1" t="s">
        <v>616</v>
      </c>
      <c r="B391" s="1" t="s">
        <v>2799</v>
      </c>
      <c r="I391" s="3" t="str">
        <f>"H7"</f>
        <v>H7</v>
      </c>
      <c r="J391" s="3" t="str">
        <f>"13186"</f>
        <v>13186</v>
      </c>
    </row>
    <row r="392" spans="1:10" x14ac:dyDescent="0.2">
      <c r="A392" s="1" t="s">
        <v>617</v>
      </c>
      <c r="B392" s="1" t="s">
        <v>2800</v>
      </c>
      <c r="I392" s="3" t="str">
        <f>"H8"</f>
        <v>H8</v>
      </c>
      <c r="J392" s="3" t="str">
        <f>"13187"</f>
        <v>13187</v>
      </c>
    </row>
    <row r="393" spans="1:10" x14ac:dyDescent="0.2">
      <c r="A393" s="1" t="s">
        <v>618</v>
      </c>
      <c r="B393" s="1" t="s">
        <v>2801</v>
      </c>
      <c r="I393" s="3" t="str">
        <f>"I1"</f>
        <v>I1</v>
      </c>
      <c r="J393" s="3" t="str">
        <f>"13188"</f>
        <v>13188</v>
      </c>
    </row>
    <row r="394" spans="1:10" x14ac:dyDescent="0.2">
      <c r="A394" s="1" t="s">
        <v>620</v>
      </c>
      <c r="B394" s="1" t="s">
        <v>2802</v>
      </c>
      <c r="I394" s="3" t="str">
        <f>"I2"</f>
        <v>I2</v>
      </c>
      <c r="J394" s="3" t="str">
        <f>"13189"</f>
        <v>13189</v>
      </c>
    </row>
    <row r="395" spans="1:10" x14ac:dyDescent="0.2">
      <c r="A395" s="1" t="s">
        <v>622</v>
      </c>
      <c r="B395" s="1" t="s">
        <v>2196</v>
      </c>
      <c r="I395" s="3" t="str">
        <f>"I3"</f>
        <v>I3</v>
      </c>
      <c r="J395" s="3" t="str">
        <f>"1318A"</f>
        <v>1318A</v>
      </c>
    </row>
    <row r="396" spans="1:10" x14ac:dyDescent="0.2">
      <c r="A396" s="1" t="s">
        <v>624</v>
      </c>
      <c r="B396" s="1" t="s">
        <v>2197</v>
      </c>
      <c r="I396" s="3" t="str">
        <f>"I4"</f>
        <v>I4</v>
      </c>
      <c r="J396" s="3" t="str">
        <f>"1318B"</f>
        <v>1318B</v>
      </c>
    </row>
    <row r="397" spans="1:10" x14ac:dyDescent="0.2">
      <c r="A397" s="1" t="s">
        <v>626</v>
      </c>
      <c r="B397" s="1" t="s">
        <v>2198</v>
      </c>
      <c r="I397" s="3" t="str">
        <f>"I5"</f>
        <v>I5</v>
      </c>
      <c r="J397" s="3" t="str">
        <f>"1318C"</f>
        <v>1318C</v>
      </c>
    </row>
    <row r="398" spans="1:10" x14ac:dyDescent="0.2">
      <c r="A398" s="1" t="s">
        <v>628</v>
      </c>
      <c r="B398" s="1" t="s">
        <v>2199</v>
      </c>
      <c r="I398" s="3" t="str">
        <f>"I5A"</f>
        <v>I5A</v>
      </c>
      <c r="J398" s="3" t="str">
        <f>"1318D"</f>
        <v>1318D</v>
      </c>
    </row>
    <row r="399" spans="1:10" x14ac:dyDescent="0.2">
      <c r="A399" s="1" t="s">
        <v>629</v>
      </c>
      <c r="B399" s="1" t="s">
        <v>2200</v>
      </c>
      <c r="I399" s="3" t="str">
        <f>"I6"</f>
        <v>I6</v>
      </c>
      <c r="J399" s="3" t="str">
        <f>"1318E"</f>
        <v>1318E</v>
      </c>
    </row>
    <row r="400" spans="1:10" x14ac:dyDescent="0.2">
      <c r="A400" s="1" t="s">
        <v>631</v>
      </c>
      <c r="B400" s="1" t="s">
        <v>2201</v>
      </c>
      <c r="I400" s="3" t="str">
        <f>"I7"</f>
        <v>I7</v>
      </c>
      <c r="J400" s="3" t="str">
        <f>"1318F"</f>
        <v>1318F</v>
      </c>
    </row>
    <row r="401" spans="1:10" x14ac:dyDescent="0.2">
      <c r="A401" s="1" t="s">
        <v>632</v>
      </c>
      <c r="B401" s="1" t="s">
        <v>2803</v>
      </c>
      <c r="I401" s="3" t="str">
        <f>"I8"</f>
        <v>I8</v>
      </c>
      <c r="J401" s="3" t="str">
        <f>"13190"</f>
        <v>13190</v>
      </c>
    </row>
    <row r="402" spans="1:10" x14ac:dyDescent="0.2">
      <c r="A402" s="1" t="s">
        <v>634</v>
      </c>
      <c r="B402" s="1" t="s">
        <v>2804</v>
      </c>
      <c r="I402" s="3" t="str">
        <f>"I9"</f>
        <v>I9</v>
      </c>
      <c r="J402" s="3" t="str">
        <f>"13191"</f>
        <v>13191</v>
      </c>
    </row>
    <row r="403" spans="1:10" x14ac:dyDescent="0.2">
      <c r="A403" s="1" t="s">
        <v>636</v>
      </c>
      <c r="B403" s="1" t="s">
        <v>2805</v>
      </c>
      <c r="I403" s="3" t="str">
        <f>"I9A"</f>
        <v>I9A</v>
      </c>
      <c r="J403" s="3" t="str">
        <f>"13192"</f>
        <v>13192</v>
      </c>
    </row>
    <row r="404" spans="1:10" x14ac:dyDescent="0.2">
      <c r="A404" s="1" t="s">
        <v>637</v>
      </c>
      <c r="B404" s="1" t="s">
        <v>2806</v>
      </c>
      <c r="I404" s="3" t="str">
        <f>"I10"</f>
        <v>I10</v>
      </c>
      <c r="J404" s="3" t="str">
        <f>"13193"</f>
        <v>13193</v>
      </c>
    </row>
    <row r="405" spans="1:10" x14ac:dyDescent="0.2">
      <c r="A405" s="1" t="s">
        <v>639</v>
      </c>
      <c r="B405" s="1" t="s">
        <v>2807</v>
      </c>
      <c r="I405" s="3" t="str">
        <f>"I10A"</f>
        <v>I10A</v>
      </c>
      <c r="J405" s="3" t="str">
        <f>"13194"</f>
        <v>13194</v>
      </c>
    </row>
    <row r="406" spans="1:10" x14ac:dyDescent="0.2">
      <c r="A406" s="1" t="s">
        <v>640</v>
      </c>
      <c r="B406" s="1" t="s">
        <v>2808</v>
      </c>
      <c r="I406" s="3" t="str">
        <f>"I11"</f>
        <v>I11</v>
      </c>
      <c r="J406" s="3" t="str">
        <f>"13195"</f>
        <v>13195</v>
      </c>
    </row>
    <row r="407" spans="1:10" x14ac:dyDescent="0.2">
      <c r="A407" s="1" t="s">
        <v>642</v>
      </c>
      <c r="B407" s="1" t="s">
        <v>2809</v>
      </c>
      <c r="I407" s="3" t="str">
        <f>"I11A"</f>
        <v>I11A</v>
      </c>
      <c r="J407" s="3" t="str">
        <f>"13196"</f>
        <v>13196</v>
      </c>
    </row>
    <row r="408" spans="1:10" x14ac:dyDescent="0.2">
      <c r="A408" s="1" t="s">
        <v>643</v>
      </c>
      <c r="B408" s="1" t="s">
        <v>2810</v>
      </c>
      <c r="I408" s="3" t="str">
        <f>"I12"</f>
        <v>I12</v>
      </c>
      <c r="J408" s="3" t="str">
        <f>"13197"</f>
        <v>13197</v>
      </c>
    </row>
    <row r="409" spans="1:10" x14ac:dyDescent="0.2">
      <c r="A409" s="1" t="s">
        <v>644</v>
      </c>
      <c r="B409" s="1" t="s">
        <v>2811</v>
      </c>
      <c r="I409" s="3" t="str">
        <f>"I13"</f>
        <v>I13</v>
      </c>
      <c r="J409" s="3" t="str">
        <f>"13198"</f>
        <v>13198</v>
      </c>
    </row>
    <row r="410" spans="1:10" x14ac:dyDescent="0.2">
      <c r="A410" s="1" t="s">
        <v>645</v>
      </c>
      <c r="B410" s="1" t="s">
        <v>2812</v>
      </c>
      <c r="I410" s="3" t="str">
        <f>"I14"</f>
        <v>I14</v>
      </c>
      <c r="J410" s="3" t="str">
        <f>"13199"</f>
        <v>13199</v>
      </c>
    </row>
    <row r="411" spans="1:10" x14ac:dyDescent="0.2">
      <c r="A411" s="1" t="s">
        <v>646</v>
      </c>
      <c r="B411" s="1" t="s">
        <v>2202</v>
      </c>
      <c r="I411" s="3" t="str">
        <f>"I15"</f>
        <v>I15</v>
      </c>
      <c r="J411" s="3" t="str">
        <f>"1319A"</f>
        <v>1319A</v>
      </c>
    </row>
    <row r="412" spans="1:10" x14ac:dyDescent="0.2">
      <c r="A412" s="1" t="s">
        <v>647</v>
      </c>
      <c r="B412" s="1" t="s">
        <v>2203</v>
      </c>
      <c r="I412" s="3" t="str">
        <f>"K1"</f>
        <v>K1</v>
      </c>
      <c r="J412" s="3" t="str">
        <f>"1319B"</f>
        <v>1319B</v>
      </c>
    </row>
    <row r="413" spans="1:10" x14ac:dyDescent="0.2">
      <c r="A413" s="1" t="s">
        <v>649</v>
      </c>
      <c r="B413" s="1" t="s">
        <v>2204</v>
      </c>
      <c r="I413" s="3" t="str">
        <f>"K2"</f>
        <v>K2</v>
      </c>
      <c r="J413" s="3" t="str">
        <f>"1319C"</f>
        <v>1319C</v>
      </c>
    </row>
    <row r="414" spans="1:10" x14ac:dyDescent="0.2">
      <c r="A414" s="1" t="s">
        <v>650</v>
      </c>
      <c r="B414" s="1" t="s">
        <v>2205</v>
      </c>
      <c r="I414" s="3" t="str">
        <f>"K3"</f>
        <v>K3</v>
      </c>
      <c r="J414" s="3" t="str">
        <f>"1319D"</f>
        <v>1319D</v>
      </c>
    </row>
    <row r="415" spans="1:10" x14ac:dyDescent="0.2">
      <c r="A415" s="1" t="s">
        <v>652</v>
      </c>
      <c r="B415" s="1" t="s">
        <v>2206</v>
      </c>
      <c r="I415" s="3" t="str">
        <f>"K4"</f>
        <v>K4</v>
      </c>
      <c r="J415" s="3" t="str">
        <f>"1319E"</f>
        <v>1319E</v>
      </c>
    </row>
    <row r="416" spans="1:10" x14ac:dyDescent="0.2">
      <c r="A416" s="1" t="s">
        <v>654</v>
      </c>
      <c r="B416" s="1" t="s">
        <v>2207</v>
      </c>
      <c r="I416" s="3" t="str">
        <f>"K5"</f>
        <v>K5</v>
      </c>
      <c r="J416" s="3" t="str">
        <f>"1319F"</f>
        <v>1319F</v>
      </c>
    </row>
    <row r="417" spans="1:10" x14ac:dyDescent="0.2">
      <c r="A417" s="1" t="s">
        <v>656</v>
      </c>
      <c r="B417" s="1" t="s">
        <v>2208</v>
      </c>
      <c r="I417" s="3" t="str">
        <f>"K6"</f>
        <v>K6</v>
      </c>
      <c r="J417" s="3" t="str">
        <f>"131A0"</f>
        <v>131A0</v>
      </c>
    </row>
    <row r="418" spans="1:10" x14ac:dyDescent="0.2">
      <c r="A418" s="1" t="s">
        <v>658</v>
      </c>
      <c r="B418" s="1" t="s">
        <v>2209</v>
      </c>
      <c r="I418" s="3" t="str">
        <f>"K7"</f>
        <v>K7</v>
      </c>
      <c r="J418" s="3" t="str">
        <f>"131A1"</f>
        <v>131A1</v>
      </c>
    </row>
    <row r="419" spans="1:10" x14ac:dyDescent="0.2">
      <c r="A419" s="1" t="s">
        <v>659</v>
      </c>
      <c r="B419" s="1" t="s">
        <v>2210</v>
      </c>
      <c r="I419" s="3" t="str">
        <f>"K8"</f>
        <v>K8</v>
      </c>
      <c r="J419" s="3" t="str">
        <f>"131A2"</f>
        <v>131A2</v>
      </c>
    </row>
    <row r="420" spans="1:10" x14ac:dyDescent="0.2">
      <c r="A420" s="1" t="s">
        <v>660</v>
      </c>
      <c r="B420" s="1" t="s">
        <v>2211</v>
      </c>
      <c r="I420" s="3" t="str">
        <f>"L1"</f>
        <v>L1</v>
      </c>
      <c r="J420" s="3" t="str">
        <f>"131A3"</f>
        <v>131A3</v>
      </c>
    </row>
    <row r="421" spans="1:10" x14ac:dyDescent="0.2">
      <c r="A421" s="1" t="s">
        <v>662</v>
      </c>
      <c r="B421" s="1" t="s">
        <v>2212</v>
      </c>
      <c r="I421" s="3" t="str">
        <f>"L2"</f>
        <v>L2</v>
      </c>
      <c r="J421" s="3" t="str">
        <f>"131A4"</f>
        <v>131A4</v>
      </c>
    </row>
    <row r="422" spans="1:10" x14ac:dyDescent="0.2">
      <c r="A422" s="1" t="s">
        <v>664</v>
      </c>
      <c r="B422" s="1" t="s">
        <v>2213</v>
      </c>
      <c r="I422" s="3" t="str">
        <f>"L2A"</f>
        <v>L2A</v>
      </c>
      <c r="J422" s="3" t="str">
        <f>"131A5"</f>
        <v>131A5</v>
      </c>
    </row>
    <row r="423" spans="1:10" x14ac:dyDescent="0.2">
      <c r="A423" s="1" t="s">
        <v>665</v>
      </c>
      <c r="B423" s="1" t="s">
        <v>2214</v>
      </c>
      <c r="I423" s="3" t="str">
        <f>"L3"</f>
        <v>L3</v>
      </c>
      <c r="J423" s="3" t="str">
        <f>"131A6"</f>
        <v>131A6</v>
      </c>
    </row>
    <row r="424" spans="1:10" x14ac:dyDescent="0.2">
      <c r="A424" s="1" t="s">
        <v>666</v>
      </c>
      <c r="B424" s="1" t="s">
        <v>2215</v>
      </c>
      <c r="I424" s="3" t="str">
        <f>"L4"</f>
        <v>L4</v>
      </c>
      <c r="J424" s="3" t="str">
        <f>"131A7"</f>
        <v>131A7</v>
      </c>
    </row>
    <row r="425" spans="1:10" x14ac:dyDescent="0.2">
      <c r="A425" s="1" t="s">
        <v>667</v>
      </c>
      <c r="B425" s="1" t="s">
        <v>2216</v>
      </c>
      <c r="I425" s="3" t="str">
        <f>"L5"</f>
        <v>L5</v>
      </c>
      <c r="J425" s="3" t="str">
        <f>"131A8"</f>
        <v>131A8</v>
      </c>
    </row>
    <row r="426" spans="1:10" x14ac:dyDescent="0.2">
      <c r="A426" s="1" t="s">
        <v>668</v>
      </c>
      <c r="B426" s="1" t="s">
        <v>2217</v>
      </c>
      <c r="I426" s="3" t="str">
        <f>"L6"</f>
        <v>L6</v>
      </c>
      <c r="J426" s="3" t="str">
        <f>"131A9"</f>
        <v>131A9</v>
      </c>
    </row>
    <row r="427" spans="1:10" x14ac:dyDescent="0.2">
      <c r="A427" s="1" t="s">
        <v>669</v>
      </c>
      <c r="B427" s="1" t="s">
        <v>2218</v>
      </c>
      <c r="I427" s="3" t="str">
        <f>"L6A"</f>
        <v>L6A</v>
      </c>
      <c r="J427" s="3" t="str">
        <f>"131AA"</f>
        <v>131AA</v>
      </c>
    </row>
    <row r="428" spans="1:10" x14ac:dyDescent="0.2">
      <c r="A428" s="1" t="s">
        <v>670</v>
      </c>
      <c r="B428" s="1" t="s">
        <v>2219</v>
      </c>
      <c r="I428" s="3" t="str">
        <f>"L7"</f>
        <v>L7</v>
      </c>
      <c r="J428" s="3" t="str">
        <f>"131AB"</f>
        <v>131AB</v>
      </c>
    </row>
    <row r="429" spans="1:10" x14ac:dyDescent="0.2">
      <c r="A429" s="1" t="s">
        <v>672</v>
      </c>
      <c r="B429" s="1" t="s">
        <v>2220</v>
      </c>
      <c r="I429" s="3" t="str">
        <f>"L8"</f>
        <v>L8</v>
      </c>
      <c r="J429" s="3" t="str">
        <f>"131AC"</f>
        <v>131AC</v>
      </c>
    </row>
    <row r="430" spans="1:10" x14ac:dyDescent="0.2">
      <c r="A430" s="1" t="s">
        <v>673</v>
      </c>
      <c r="B430" s="1" t="s">
        <v>2221</v>
      </c>
      <c r="I430" s="3" t="str">
        <f>"M1"</f>
        <v>M1</v>
      </c>
      <c r="J430" s="3" t="str">
        <f>"131AD"</f>
        <v>131AD</v>
      </c>
    </row>
    <row r="431" spans="1:10" x14ac:dyDescent="0.2">
      <c r="A431" s="1" t="s">
        <v>675</v>
      </c>
      <c r="B431" s="1" t="s">
        <v>2222</v>
      </c>
      <c r="I431" s="3" t="str">
        <f>"M1A"</f>
        <v>M1A</v>
      </c>
      <c r="J431" s="3" t="str">
        <f>"131AE"</f>
        <v>131AE</v>
      </c>
    </row>
    <row r="432" spans="1:10" x14ac:dyDescent="0.2">
      <c r="A432" s="1" t="s">
        <v>676</v>
      </c>
      <c r="B432" s="1" t="s">
        <v>2223</v>
      </c>
      <c r="I432" s="3" t="str">
        <f>"M1B"</f>
        <v>M1B</v>
      </c>
      <c r="J432" s="3" t="str">
        <f>"131AF"</f>
        <v>131AF</v>
      </c>
    </row>
    <row r="433" spans="1:10" x14ac:dyDescent="0.2">
      <c r="A433" s="1" t="s">
        <v>677</v>
      </c>
      <c r="B433" s="1" t="s">
        <v>2224</v>
      </c>
      <c r="I433" s="3" t="str">
        <f>"M2"</f>
        <v>M2</v>
      </c>
      <c r="J433" s="3" t="str">
        <f>"131B0"</f>
        <v>131B0</v>
      </c>
    </row>
    <row r="434" spans="1:10" x14ac:dyDescent="0.2">
      <c r="A434" s="1" t="s">
        <v>679</v>
      </c>
      <c r="B434" s="1" t="s">
        <v>2225</v>
      </c>
      <c r="I434" s="3" t="str">
        <f>"M3"</f>
        <v>M3</v>
      </c>
      <c r="J434" s="3" t="str">
        <f>"131B1"</f>
        <v>131B1</v>
      </c>
    </row>
    <row r="435" spans="1:10" x14ac:dyDescent="0.2">
      <c r="A435" s="1" t="s">
        <v>681</v>
      </c>
      <c r="B435" s="1" t="s">
        <v>2226</v>
      </c>
      <c r="I435" s="3" t="str">
        <f>"M3A"</f>
        <v>M3A</v>
      </c>
      <c r="J435" s="3" t="str">
        <f>"131B2"</f>
        <v>131B2</v>
      </c>
    </row>
    <row r="436" spans="1:10" x14ac:dyDescent="0.2">
      <c r="A436" s="1" t="s">
        <v>682</v>
      </c>
      <c r="B436" s="1" t="s">
        <v>2227</v>
      </c>
      <c r="I436" s="3" t="str">
        <f>"M4"</f>
        <v>M4</v>
      </c>
      <c r="J436" s="3" t="str">
        <f>"131B3"</f>
        <v>131B3</v>
      </c>
    </row>
    <row r="437" spans="1:10" x14ac:dyDescent="0.2">
      <c r="A437" s="1" t="s">
        <v>684</v>
      </c>
      <c r="B437" s="1" t="s">
        <v>2228</v>
      </c>
      <c r="I437" s="3" t="str">
        <f>"M5"</f>
        <v>M5</v>
      </c>
      <c r="J437" s="3" t="str">
        <f>"131B4"</f>
        <v>131B4</v>
      </c>
    </row>
    <row r="438" spans="1:10" x14ac:dyDescent="0.2">
      <c r="A438" s="1" t="s">
        <v>685</v>
      </c>
      <c r="B438" s="1" t="s">
        <v>2229</v>
      </c>
      <c r="I438" s="3" t="str">
        <f>"M6"</f>
        <v>M6</v>
      </c>
      <c r="J438" s="3" t="str">
        <f>"131B5"</f>
        <v>131B5</v>
      </c>
    </row>
    <row r="439" spans="1:10" x14ac:dyDescent="0.2">
      <c r="A439" s="1" t="s">
        <v>687</v>
      </c>
      <c r="B439" s="1" t="s">
        <v>2230</v>
      </c>
      <c r="I439" s="3" t="str">
        <f>"M7"</f>
        <v>M7</v>
      </c>
      <c r="J439" s="3" t="str">
        <f>"131B6"</f>
        <v>131B6</v>
      </c>
    </row>
    <row r="440" spans="1:10" x14ac:dyDescent="0.2">
      <c r="A440" s="1" t="s">
        <v>688</v>
      </c>
      <c r="B440" s="1" t="s">
        <v>2231</v>
      </c>
      <c r="I440" s="3" t="str">
        <f>"M8"</f>
        <v>M8</v>
      </c>
      <c r="J440" s="3" t="str">
        <f>"131B7"</f>
        <v>131B7</v>
      </c>
    </row>
    <row r="441" spans="1:10" x14ac:dyDescent="0.2">
      <c r="A441" s="1" t="s">
        <v>690</v>
      </c>
      <c r="B441" s="1" t="s">
        <v>2232</v>
      </c>
      <c r="I441" s="3" t="str">
        <f>"M9"</f>
        <v>M9</v>
      </c>
      <c r="J441" s="3" t="str">
        <f>"131B8"</f>
        <v>131B8</v>
      </c>
    </row>
    <row r="442" spans="1:10" x14ac:dyDescent="0.2">
      <c r="A442" s="1" t="s">
        <v>692</v>
      </c>
      <c r="B442" s="1" t="s">
        <v>2233</v>
      </c>
      <c r="I442" s="3" t="str">
        <f>"M10"</f>
        <v>M10</v>
      </c>
      <c r="J442" s="3" t="str">
        <f>"131B9"</f>
        <v>131B9</v>
      </c>
    </row>
    <row r="443" spans="1:10" x14ac:dyDescent="0.2">
      <c r="A443" s="1" t="s">
        <v>693</v>
      </c>
      <c r="B443" s="1" t="s">
        <v>2234</v>
      </c>
      <c r="I443" s="3" t="str">
        <f>"M10A"</f>
        <v>M10A</v>
      </c>
      <c r="J443" s="3" t="str">
        <f>"131BA"</f>
        <v>131BA</v>
      </c>
    </row>
    <row r="444" spans="1:10" x14ac:dyDescent="0.2">
      <c r="A444" s="1" t="s">
        <v>694</v>
      </c>
      <c r="B444" s="1" t="s">
        <v>2235</v>
      </c>
      <c r="I444" s="3" t="str">
        <f>"M11"</f>
        <v>M11</v>
      </c>
      <c r="J444" s="3" t="str">
        <f>"131BB"</f>
        <v>131BB</v>
      </c>
    </row>
    <row r="445" spans="1:10" x14ac:dyDescent="0.2">
      <c r="A445" s="1" t="s">
        <v>696</v>
      </c>
      <c r="B445" s="1" t="s">
        <v>2236</v>
      </c>
      <c r="I445" s="3" t="str">
        <f>"M12"</f>
        <v>M12</v>
      </c>
      <c r="J445" s="3" t="str">
        <f>"131BC"</f>
        <v>131BC</v>
      </c>
    </row>
    <row r="446" spans="1:10" x14ac:dyDescent="0.2">
      <c r="A446" s="1" t="s">
        <v>698</v>
      </c>
      <c r="B446" s="1" t="s">
        <v>2237</v>
      </c>
      <c r="I446" s="3" t="str">
        <f>"M12A"</f>
        <v>M12A</v>
      </c>
      <c r="J446" s="3" t="str">
        <f>"131BD"</f>
        <v>131BD</v>
      </c>
    </row>
    <row r="447" spans="1:10" x14ac:dyDescent="0.2">
      <c r="A447" s="1" t="s">
        <v>699</v>
      </c>
      <c r="B447" s="1" t="s">
        <v>2238</v>
      </c>
      <c r="I447" s="3" t="str">
        <f>"M12B"</f>
        <v>M12B</v>
      </c>
      <c r="J447" s="3" t="str">
        <f>"131BE"</f>
        <v>131BE</v>
      </c>
    </row>
    <row r="448" spans="1:10" x14ac:dyDescent="0.2">
      <c r="A448" s="1" t="s">
        <v>700</v>
      </c>
      <c r="B448" s="1" t="s">
        <v>2239</v>
      </c>
      <c r="I448" s="3" t="str">
        <f>"M12C"</f>
        <v>M12C</v>
      </c>
      <c r="J448" s="3" t="str">
        <f>"131BF"</f>
        <v>131BF</v>
      </c>
    </row>
    <row r="449" spans="1:10" x14ac:dyDescent="0.2">
      <c r="A449" s="1" t="s">
        <v>701</v>
      </c>
      <c r="B449" s="1" t="s">
        <v>2240</v>
      </c>
      <c r="I449" s="3" t="str">
        <f>"M12D"</f>
        <v>M12D</v>
      </c>
      <c r="J449" s="3" t="str">
        <f>"131C0"</f>
        <v>131C0</v>
      </c>
    </row>
    <row r="450" spans="1:10" x14ac:dyDescent="0.2">
      <c r="A450" s="1" t="s">
        <v>702</v>
      </c>
      <c r="B450" s="1" t="s">
        <v>2241</v>
      </c>
      <c r="I450" s="3" t="str">
        <f>"M12E"</f>
        <v>M12E</v>
      </c>
      <c r="J450" s="3" t="str">
        <f>"131C1"</f>
        <v>131C1</v>
      </c>
    </row>
    <row r="451" spans="1:10" x14ac:dyDescent="0.2">
      <c r="A451" s="1" t="s">
        <v>703</v>
      </c>
      <c r="B451" s="1" t="s">
        <v>2242</v>
      </c>
      <c r="I451" s="3" t="str">
        <f>"M12F"</f>
        <v>M12F</v>
      </c>
      <c r="J451" s="3" t="str">
        <f>"131C2"</f>
        <v>131C2</v>
      </c>
    </row>
    <row r="452" spans="1:10" x14ac:dyDescent="0.2">
      <c r="A452" s="1" t="s">
        <v>704</v>
      </c>
      <c r="B452" s="1" t="s">
        <v>2243</v>
      </c>
      <c r="I452" s="3" t="str">
        <f>"M12G"</f>
        <v>M12G</v>
      </c>
      <c r="J452" s="3" t="str">
        <f>"131C3"</f>
        <v>131C3</v>
      </c>
    </row>
    <row r="453" spans="1:10" x14ac:dyDescent="0.2">
      <c r="A453" s="1" t="s">
        <v>705</v>
      </c>
      <c r="B453" s="1" t="s">
        <v>2244</v>
      </c>
      <c r="I453" s="3" t="str">
        <f>"M12H"</f>
        <v>M12H</v>
      </c>
      <c r="J453" s="3" t="str">
        <f>"131C4"</f>
        <v>131C4</v>
      </c>
    </row>
    <row r="454" spans="1:10" x14ac:dyDescent="0.2">
      <c r="A454" s="1" t="s">
        <v>706</v>
      </c>
      <c r="B454" s="1" t="s">
        <v>2245</v>
      </c>
      <c r="I454" s="3" t="str">
        <f>"M13"</f>
        <v>M13</v>
      </c>
      <c r="J454" s="3" t="str">
        <f>"131C5"</f>
        <v>131C5</v>
      </c>
    </row>
    <row r="455" spans="1:10" x14ac:dyDescent="0.2">
      <c r="A455" s="1" t="s">
        <v>708</v>
      </c>
      <c r="B455" s="1" t="s">
        <v>2246</v>
      </c>
      <c r="I455" s="3" t="str">
        <f>"M14"</f>
        <v>M14</v>
      </c>
      <c r="J455" s="3" t="str">
        <f>"131C6"</f>
        <v>131C6</v>
      </c>
    </row>
    <row r="456" spans="1:10" x14ac:dyDescent="0.2">
      <c r="A456" s="1" t="s">
        <v>709</v>
      </c>
      <c r="B456" s="1" t="s">
        <v>2247</v>
      </c>
      <c r="I456" s="3" t="str">
        <f>"M15"</f>
        <v>M15</v>
      </c>
      <c r="J456" s="3" t="str">
        <f>"131C7"</f>
        <v>131C7</v>
      </c>
    </row>
    <row r="457" spans="1:10" x14ac:dyDescent="0.2">
      <c r="A457" s="1" t="s">
        <v>710</v>
      </c>
      <c r="B457" s="1" t="s">
        <v>2248</v>
      </c>
      <c r="I457" s="3" t="str">
        <f>"M15A"</f>
        <v>M15A</v>
      </c>
      <c r="J457" s="3" t="str">
        <f>"131C8"</f>
        <v>131C8</v>
      </c>
    </row>
    <row r="458" spans="1:10" x14ac:dyDescent="0.2">
      <c r="A458" s="1" t="s">
        <v>711</v>
      </c>
      <c r="B458" s="1" t="s">
        <v>2249</v>
      </c>
      <c r="I458" s="3" t="str">
        <f>"M16"</f>
        <v>M16</v>
      </c>
      <c r="J458" s="3" t="str">
        <f>"131C9"</f>
        <v>131C9</v>
      </c>
    </row>
    <row r="459" spans="1:10" x14ac:dyDescent="0.2">
      <c r="A459" s="1" t="s">
        <v>713</v>
      </c>
      <c r="B459" s="1" t="s">
        <v>2250</v>
      </c>
      <c r="I459" s="3" t="str">
        <f>"M16A"</f>
        <v>M16A</v>
      </c>
      <c r="J459" s="3" t="str">
        <f>"131CA"</f>
        <v>131CA</v>
      </c>
    </row>
    <row r="460" spans="1:10" x14ac:dyDescent="0.2">
      <c r="A460" s="1" t="s">
        <v>714</v>
      </c>
      <c r="B460" s="1" t="s">
        <v>2251</v>
      </c>
      <c r="I460" s="3" t="str">
        <f>"M17"</f>
        <v>M17</v>
      </c>
      <c r="J460" s="3" t="str">
        <f>"131CB"</f>
        <v>131CB</v>
      </c>
    </row>
    <row r="461" spans="1:10" x14ac:dyDescent="0.2">
      <c r="A461" s="1" t="s">
        <v>716</v>
      </c>
      <c r="B461" s="1" t="s">
        <v>2252</v>
      </c>
      <c r="I461" s="3" t="str">
        <f>"M17A"</f>
        <v>M17A</v>
      </c>
      <c r="J461" s="3" t="str">
        <f>"131CC"</f>
        <v>131CC</v>
      </c>
    </row>
    <row r="462" spans="1:10" x14ac:dyDescent="0.2">
      <c r="A462" s="1" t="s">
        <v>717</v>
      </c>
      <c r="B462" s="1" t="s">
        <v>2253</v>
      </c>
      <c r="I462" s="3" t="str">
        <f>"M18"</f>
        <v>M18</v>
      </c>
      <c r="J462" s="3" t="str">
        <f>"131CD"</f>
        <v>131CD</v>
      </c>
    </row>
    <row r="463" spans="1:10" x14ac:dyDescent="0.2">
      <c r="A463" s="1" t="s">
        <v>719</v>
      </c>
      <c r="B463" s="1" t="s">
        <v>2254</v>
      </c>
      <c r="I463" s="3" t="str">
        <f>"M19"</f>
        <v>M19</v>
      </c>
      <c r="J463" s="3" t="str">
        <f>"131CE"</f>
        <v>131CE</v>
      </c>
    </row>
    <row r="464" spans="1:10" x14ac:dyDescent="0.2">
      <c r="A464" s="1" t="s">
        <v>720</v>
      </c>
      <c r="B464" s="1" t="s">
        <v>2255</v>
      </c>
      <c r="I464" s="3" t="str">
        <f>"M20"</f>
        <v>M20</v>
      </c>
      <c r="J464" s="3" t="str">
        <f>"131CF"</f>
        <v>131CF</v>
      </c>
    </row>
    <row r="465" spans="1:10" x14ac:dyDescent="0.2">
      <c r="A465" s="1" t="s">
        <v>722</v>
      </c>
      <c r="B465" s="1" t="s">
        <v>2256</v>
      </c>
      <c r="I465" s="3" t="str">
        <f>"M21"</f>
        <v>M21</v>
      </c>
      <c r="J465" s="3" t="str">
        <f>"131D0"</f>
        <v>131D0</v>
      </c>
    </row>
    <row r="466" spans="1:10" x14ac:dyDescent="0.2">
      <c r="A466" s="1" t="s">
        <v>724</v>
      </c>
      <c r="B466" s="1" t="s">
        <v>2257</v>
      </c>
      <c r="I466" s="3" t="str">
        <f>"M22"</f>
        <v>M22</v>
      </c>
      <c r="J466" s="3" t="str">
        <f>"131D1"</f>
        <v>131D1</v>
      </c>
    </row>
    <row r="467" spans="1:10" x14ac:dyDescent="0.2">
      <c r="A467" s="1" t="s">
        <v>725</v>
      </c>
      <c r="B467" s="1" t="s">
        <v>2258</v>
      </c>
      <c r="I467" s="3" t="str">
        <f>"M22A"</f>
        <v>M22A</v>
      </c>
      <c r="J467" s="3" t="str">
        <f>"131D2"</f>
        <v>131D2</v>
      </c>
    </row>
    <row r="468" spans="1:10" x14ac:dyDescent="0.2">
      <c r="A468" s="1" t="s">
        <v>726</v>
      </c>
      <c r="B468" s="1" t="s">
        <v>2259</v>
      </c>
      <c r="I468" s="3" t="str">
        <f>"M23"</f>
        <v>M23</v>
      </c>
      <c r="J468" s="3" t="str">
        <f>"131D3"</f>
        <v>131D3</v>
      </c>
    </row>
    <row r="469" spans="1:10" x14ac:dyDescent="0.2">
      <c r="A469" s="1" t="s">
        <v>728</v>
      </c>
      <c r="B469" s="1" t="s">
        <v>2260</v>
      </c>
      <c r="I469" s="3" t="str">
        <f>"M24"</f>
        <v>M24</v>
      </c>
      <c r="J469" s="3" t="str">
        <f>"131D4"</f>
        <v>131D4</v>
      </c>
    </row>
    <row r="470" spans="1:10" x14ac:dyDescent="0.2">
      <c r="A470" s="1" t="s">
        <v>730</v>
      </c>
      <c r="B470" s="1" t="s">
        <v>2261</v>
      </c>
      <c r="I470" s="3" t="str">
        <f>"M24A"</f>
        <v>M24A</v>
      </c>
      <c r="J470" s="3" t="str">
        <f>"131D5"</f>
        <v>131D5</v>
      </c>
    </row>
    <row r="471" spans="1:10" x14ac:dyDescent="0.2">
      <c r="A471" s="1" t="s">
        <v>731</v>
      </c>
      <c r="B471" s="1" t="s">
        <v>2262</v>
      </c>
      <c r="I471" s="3" t="str">
        <f>"M25"</f>
        <v>M25</v>
      </c>
      <c r="J471" s="3" t="str">
        <f>"131D6"</f>
        <v>131D6</v>
      </c>
    </row>
    <row r="472" spans="1:10" x14ac:dyDescent="0.2">
      <c r="A472" s="1" t="s">
        <v>732</v>
      </c>
      <c r="B472" s="1" t="s">
        <v>2263</v>
      </c>
      <c r="I472" s="3" t="str">
        <f>"M26"</f>
        <v>M26</v>
      </c>
      <c r="J472" s="3" t="str">
        <f>"131D7"</f>
        <v>131D7</v>
      </c>
    </row>
    <row r="473" spans="1:10" x14ac:dyDescent="0.2">
      <c r="A473" s="1" t="s">
        <v>734</v>
      </c>
      <c r="B473" s="1" t="s">
        <v>2264</v>
      </c>
      <c r="I473" s="3" t="str">
        <f>"M27"</f>
        <v>M27</v>
      </c>
      <c r="J473" s="3" t="str">
        <f>"131D8"</f>
        <v>131D8</v>
      </c>
    </row>
    <row r="474" spans="1:10" x14ac:dyDescent="0.2">
      <c r="A474" s="1" t="s">
        <v>735</v>
      </c>
      <c r="B474" s="1" t="s">
        <v>2265</v>
      </c>
      <c r="I474" s="3" t="str">
        <f>"M28"</f>
        <v>M28</v>
      </c>
      <c r="J474" s="3" t="str">
        <f>"131D9"</f>
        <v>131D9</v>
      </c>
    </row>
    <row r="475" spans="1:10" x14ac:dyDescent="0.2">
      <c r="A475" s="1" t="s">
        <v>736</v>
      </c>
      <c r="B475" s="1" t="s">
        <v>2266</v>
      </c>
      <c r="I475" s="3" t="str">
        <f>"M28A"</f>
        <v>M28A</v>
      </c>
      <c r="J475" s="3" t="str">
        <f>"131DA"</f>
        <v>131DA</v>
      </c>
    </row>
    <row r="476" spans="1:10" x14ac:dyDescent="0.2">
      <c r="A476" s="1" t="s">
        <v>737</v>
      </c>
      <c r="B476" s="1" t="s">
        <v>2267</v>
      </c>
      <c r="I476" s="3" t="str">
        <f>"M29"</f>
        <v>M29</v>
      </c>
      <c r="J476" s="3" t="str">
        <f>"131DB"</f>
        <v>131DB</v>
      </c>
    </row>
    <row r="477" spans="1:10" x14ac:dyDescent="0.2">
      <c r="A477" s="1" t="s">
        <v>739</v>
      </c>
      <c r="B477" s="1" t="s">
        <v>2268</v>
      </c>
      <c r="I477" s="3" t="str">
        <f>"M30"</f>
        <v>M30</v>
      </c>
      <c r="J477" s="3" t="str">
        <f>"131DC"</f>
        <v>131DC</v>
      </c>
    </row>
    <row r="478" spans="1:10" x14ac:dyDescent="0.2">
      <c r="A478" s="1" t="s">
        <v>741</v>
      </c>
      <c r="B478" s="1" t="s">
        <v>2269</v>
      </c>
      <c r="I478" s="3" t="str">
        <f>"M31"</f>
        <v>M31</v>
      </c>
      <c r="J478" s="3" t="str">
        <f>"131DD"</f>
        <v>131DD</v>
      </c>
    </row>
    <row r="479" spans="1:10" x14ac:dyDescent="0.2">
      <c r="A479" s="1" t="s">
        <v>742</v>
      </c>
      <c r="B479" s="1" t="s">
        <v>2270</v>
      </c>
      <c r="I479" s="3" t="str">
        <f>"M31A"</f>
        <v>M31A</v>
      </c>
      <c r="J479" s="3" t="str">
        <f>"131DE"</f>
        <v>131DE</v>
      </c>
    </row>
    <row r="480" spans="1:10" x14ac:dyDescent="0.2">
      <c r="A480" s="1" t="s">
        <v>743</v>
      </c>
      <c r="B480" s="1" t="s">
        <v>2271</v>
      </c>
      <c r="I480" s="3" t="str">
        <f>"M32"</f>
        <v>M32</v>
      </c>
      <c r="J480" s="3" t="str">
        <f>"131DF"</f>
        <v>131DF</v>
      </c>
    </row>
    <row r="481" spans="1:10" x14ac:dyDescent="0.2">
      <c r="A481" s="1" t="s">
        <v>744</v>
      </c>
      <c r="B481" s="1" t="s">
        <v>2813</v>
      </c>
      <c r="I481" s="3" t="str">
        <f>"M33"</f>
        <v>M33</v>
      </c>
      <c r="J481" s="3" t="str">
        <f>"131E0"</f>
        <v>131E0</v>
      </c>
    </row>
    <row r="482" spans="1:10" x14ac:dyDescent="0.2">
      <c r="A482" s="1" t="s">
        <v>745</v>
      </c>
      <c r="B482" s="1" t="s">
        <v>2814</v>
      </c>
      <c r="I482" s="3" t="str">
        <f>"M33A"</f>
        <v>M33A</v>
      </c>
      <c r="J482" s="3" t="str">
        <f>"131E1"</f>
        <v>131E1</v>
      </c>
    </row>
    <row r="483" spans="1:10" x14ac:dyDescent="0.2">
      <c r="A483" s="1" t="s">
        <v>746</v>
      </c>
      <c r="B483" s="1" t="s">
        <v>2815</v>
      </c>
      <c r="I483" s="3" t="str">
        <f>"M33B"</f>
        <v>M33B</v>
      </c>
      <c r="J483" s="3" t="str">
        <f>"131E2"</f>
        <v>131E2</v>
      </c>
    </row>
    <row r="484" spans="1:10" x14ac:dyDescent="0.2">
      <c r="A484" s="1" t="s">
        <v>747</v>
      </c>
      <c r="B484" s="1" t="s">
        <v>2816</v>
      </c>
      <c r="I484" s="3" t="str">
        <f>"M34"</f>
        <v>M34</v>
      </c>
      <c r="J484" s="3" t="str">
        <f>"131E3"</f>
        <v>131E3</v>
      </c>
    </row>
    <row r="485" spans="1:10" x14ac:dyDescent="0.2">
      <c r="A485" s="1" t="s">
        <v>749</v>
      </c>
      <c r="B485" s="1" t="s">
        <v>2817</v>
      </c>
      <c r="I485" s="3" t="str">
        <f>"M35"</f>
        <v>M35</v>
      </c>
      <c r="J485" s="3" t="str">
        <f>"131E4"</f>
        <v>131E4</v>
      </c>
    </row>
    <row r="486" spans="1:10" x14ac:dyDescent="0.2">
      <c r="A486" s="1" t="s">
        <v>750</v>
      </c>
      <c r="B486" s="1" t="s">
        <v>2818</v>
      </c>
      <c r="I486" s="3" t="str">
        <f>"M36"</f>
        <v>M36</v>
      </c>
      <c r="J486" s="3" t="str">
        <f>"131E5"</f>
        <v>131E5</v>
      </c>
    </row>
    <row r="487" spans="1:10" x14ac:dyDescent="0.2">
      <c r="A487" s="1" t="s">
        <v>752</v>
      </c>
      <c r="B487" s="1" t="s">
        <v>2819</v>
      </c>
      <c r="I487" s="3" t="str">
        <f>"M37"</f>
        <v>M37</v>
      </c>
      <c r="J487" s="3" t="str">
        <f>"131E6"</f>
        <v>131E6</v>
      </c>
    </row>
    <row r="488" spans="1:10" x14ac:dyDescent="0.2">
      <c r="A488" s="1" t="s">
        <v>753</v>
      </c>
      <c r="B488" s="1" t="s">
        <v>2820</v>
      </c>
      <c r="I488" s="3" t="str">
        <f>"M38"</f>
        <v>M38</v>
      </c>
      <c r="J488" s="3" t="str">
        <f>"131E7"</f>
        <v>131E7</v>
      </c>
    </row>
    <row r="489" spans="1:10" x14ac:dyDescent="0.2">
      <c r="A489" s="1" t="s">
        <v>754</v>
      </c>
      <c r="B489" s="1" t="s">
        <v>2821</v>
      </c>
      <c r="I489" s="3" t="str">
        <f>"M39"</f>
        <v>M39</v>
      </c>
      <c r="J489" s="3" t="str">
        <f>"131E8"</f>
        <v>131E8</v>
      </c>
    </row>
    <row r="490" spans="1:10" x14ac:dyDescent="0.2">
      <c r="A490" s="1" t="s">
        <v>755</v>
      </c>
      <c r="B490" s="1" t="s">
        <v>2822</v>
      </c>
      <c r="I490" s="3" t="str">
        <f>"M40"</f>
        <v>M40</v>
      </c>
      <c r="J490" s="3" t="str">
        <f>"131E9"</f>
        <v>131E9</v>
      </c>
    </row>
    <row r="491" spans="1:10" x14ac:dyDescent="0.2">
      <c r="A491" s="1" t="s">
        <v>757</v>
      </c>
      <c r="B491" s="1" t="s">
        <v>2272</v>
      </c>
      <c r="I491" s="3" t="str">
        <f>"M40A"</f>
        <v>M40A</v>
      </c>
      <c r="J491" s="3" t="str">
        <f>"131EA"</f>
        <v>131EA</v>
      </c>
    </row>
    <row r="492" spans="1:10" x14ac:dyDescent="0.2">
      <c r="A492" s="1" t="s">
        <v>758</v>
      </c>
      <c r="B492" s="1" t="s">
        <v>2273</v>
      </c>
      <c r="I492" s="3" t="str">
        <f>"M41"</f>
        <v>M41</v>
      </c>
      <c r="J492" s="3" t="str">
        <f>"131EB"</f>
        <v>131EB</v>
      </c>
    </row>
    <row r="493" spans="1:10" x14ac:dyDescent="0.2">
      <c r="A493" s="1" t="s">
        <v>759</v>
      </c>
      <c r="B493" s="1" t="s">
        <v>2274</v>
      </c>
      <c r="I493" s="3" t="str">
        <f>"M42"</f>
        <v>M42</v>
      </c>
      <c r="J493" s="3" t="str">
        <f>"131EC"</f>
        <v>131EC</v>
      </c>
    </row>
    <row r="494" spans="1:10" x14ac:dyDescent="0.2">
      <c r="A494" s="1" t="s">
        <v>760</v>
      </c>
      <c r="B494" s="1" t="s">
        <v>2275</v>
      </c>
      <c r="I494" s="3" t="str">
        <f>"M43"</f>
        <v>M43</v>
      </c>
      <c r="J494" s="3" t="str">
        <f>"131ED"</f>
        <v>131ED</v>
      </c>
    </row>
    <row r="495" spans="1:10" x14ac:dyDescent="0.2">
      <c r="A495" s="1" t="s">
        <v>761</v>
      </c>
      <c r="B495" s="1" t="s">
        <v>2276</v>
      </c>
      <c r="I495" s="3" t="str">
        <f>"M44"</f>
        <v>M44</v>
      </c>
      <c r="J495" s="3" t="str">
        <f>"131EE"</f>
        <v>131EE</v>
      </c>
    </row>
    <row r="496" spans="1:10" x14ac:dyDescent="0.2">
      <c r="A496" s="1" t="s">
        <v>762</v>
      </c>
      <c r="B496" s="1" t="s">
        <v>2277</v>
      </c>
      <c r="I496" s="3" t="str">
        <f>"N1"</f>
        <v>N1</v>
      </c>
      <c r="J496" s="3" t="str">
        <f>"131EF"</f>
        <v>131EF</v>
      </c>
    </row>
    <row r="497" spans="1:10" x14ac:dyDescent="0.2">
      <c r="A497" s="1" t="s">
        <v>764</v>
      </c>
      <c r="B497" s="1" t="s">
        <v>2278</v>
      </c>
      <c r="I497" s="3" t="str">
        <f>"N2"</f>
        <v>N2</v>
      </c>
      <c r="J497" s="3" t="str">
        <f>"131F0"</f>
        <v>131F0</v>
      </c>
    </row>
    <row r="498" spans="1:10" x14ac:dyDescent="0.2">
      <c r="A498" s="1" t="s">
        <v>765</v>
      </c>
      <c r="B498" s="1" t="s">
        <v>2279</v>
      </c>
      <c r="I498" s="3" t="str">
        <f>"N3"</f>
        <v>N3</v>
      </c>
      <c r="J498" s="3" t="str">
        <f>"131F1"</f>
        <v>131F1</v>
      </c>
    </row>
    <row r="499" spans="1:10" x14ac:dyDescent="0.2">
      <c r="A499" s="1" t="s">
        <v>766</v>
      </c>
      <c r="B499" s="1" t="s">
        <v>2280</v>
      </c>
      <c r="I499" s="3" t="str">
        <f>"N4"</f>
        <v>N4</v>
      </c>
      <c r="J499" s="3" t="str">
        <f>"131F2"</f>
        <v>131F2</v>
      </c>
    </row>
    <row r="500" spans="1:10" x14ac:dyDescent="0.2">
      <c r="A500" s="1" t="s">
        <v>769</v>
      </c>
      <c r="B500" s="1" t="s">
        <v>2281</v>
      </c>
      <c r="I500" s="3" t="str">
        <f>"N5"</f>
        <v>N5</v>
      </c>
      <c r="J500" s="3" t="str">
        <f>"131F3"</f>
        <v>131F3</v>
      </c>
    </row>
    <row r="501" spans="1:10" x14ac:dyDescent="0.2">
      <c r="A501" s="1" t="s">
        <v>773</v>
      </c>
      <c r="B501" s="1" t="s">
        <v>2282</v>
      </c>
      <c r="I501" s="3" t="str">
        <f>"N6"</f>
        <v>N6</v>
      </c>
      <c r="J501" s="3" t="str">
        <f>"131F4"</f>
        <v>131F4</v>
      </c>
    </row>
    <row r="502" spans="1:10" x14ac:dyDescent="0.2">
      <c r="A502" s="1" t="s">
        <v>774</v>
      </c>
      <c r="B502" s="1" t="s">
        <v>2283</v>
      </c>
      <c r="I502" s="3" t="str">
        <f>"N7"</f>
        <v>N7</v>
      </c>
      <c r="J502" s="3" t="str">
        <f>"131F5"</f>
        <v>131F5</v>
      </c>
    </row>
    <row r="503" spans="1:10" x14ac:dyDescent="0.2">
      <c r="A503" s="1" t="s">
        <v>775</v>
      </c>
      <c r="B503" s="1" t="s">
        <v>2284</v>
      </c>
      <c r="I503" s="3" t="str">
        <f>"N8"</f>
        <v>N8</v>
      </c>
      <c r="J503" s="3" t="str">
        <f>"131F6"</f>
        <v>131F6</v>
      </c>
    </row>
    <row r="504" spans="1:10" x14ac:dyDescent="0.2">
      <c r="A504" s="1" t="s">
        <v>777</v>
      </c>
      <c r="B504" s="1" t="s">
        <v>2285</v>
      </c>
      <c r="I504" s="3" t="str">
        <f>"N9"</f>
        <v>N9</v>
      </c>
      <c r="J504" s="3" t="str">
        <f>"131F7"</f>
        <v>131F7</v>
      </c>
    </row>
    <row r="505" spans="1:10" x14ac:dyDescent="0.2">
      <c r="A505" s="1" t="s">
        <v>779</v>
      </c>
      <c r="B505" s="1" t="s">
        <v>2286</v>
      </c>
      <c r="I505" s="3" t="str">
        <f>"N10"</f>
        <v>N10</v>
      </c>
      <c r="J505" s="3" t="str">
        <f>"131F8"</f>
        <v>131F8</v>
      </c>
    </row>
    <row r="506" spans="1:10" x14ac:dyDescent="0.2">
      <c r="A506" s="1" t="s">
        <v>780</v>
      </c>
      <c r="B506" s="1" t="s">
        <v>2287</v>
      </c>
      <c r="I506" s="3" t="str">
        <f>"N11"</f>
        <v>N11</v>
      </c>
      <c r="J506" s="3" t="str">
        <f>"131F9"</f>
        <v>131F9</v>
      </c>
    </row>
    <row r="507" spans="1:10" x14ac:dyDescent="0.2">
      <c r="A507" s="1" t="s">
        <v>783</v>
      </c>
      <c r="B507" s="1" t="s">
        <v>2288</v>
      </c>
      <c r="I507" s="3" t="str">
        <f>"N12"</f>
        <v>N12</v>
      </c>
      <c r="J507" s="3" t="str">
        <f>"131FA"</f>
        <v>131FA</v>
      </c>
    </row>
    <row r="508" spans="1:10" x14ac:dyDescent="0.2">
      <c r="A508" s="1" t="s">
        <v>784</v>
      </c>
      <c r="B508" s="1" t="s">
        <v>2289</v>
      </c>
      <c r="I508" s="3" t="str">
        <f>"N13"</f>
        <v>N13</v>
      </c>
      <c r="J508" s="3" t="str">
        <f>"131FB"</f>
        <v>131FB</v>
      </c>
    </row>
    <row r="509" spans="1:10" x14ac:dyDescent="0.2">
      <c r="A509" s="1" t="s">
        <v>785</v>
      </c>
      <c r="B509" s="1" t="s">
        <v>2290</v>
      </c>
      <c r="I509" s="3" t="str">
        <f>"N14"</f>
        <v>N14</v>
      </c>
      <c r="J509" s="3" t="str">
        <f>"131FC"</f>
        <v>131FC</v>
      </c>
    </row>
    <row r="510" spans="1:10" x14ac:dyDescent="0.2">
      <c r="A510" s="1" t="s">
        <v>788</v>
      </c>
      <c r="B510" s="1" t="s">
        <v>2291</v>
      </c>
      <c r="I510" s="3" t="str">
        <f>"N15"</f>
        <v>N15</v>
      </c>
      <c r="J510" s="3" t="str">
        <f>"131FD"</f>
        <v>131FD</v>
      </c>
    </row>
    <row r="511" spans="1:10" x14ac:dyDescent="0.2">
      <c r="A511" s="1" t="s">
        <v>790</v>
      </c>
      <c r="B511" s="1" t="s">
        <v>2292</v>
      </c>
      <c r="I511" s="3" t="str">
        <f>"N16"</f>
        <v>N16</v>
      </c>
      <c r="J511" s="3" t="str">
        <f>"131FE"</f>
        <v>131FE</v>
      </c>
    </row>
    <row r="512" spans="1:10" x14ac:dyDescent="0.2">
      <c r="A512" s="1" t="s">
        <v>792</v>
      </c>
      <c r="B512" s="1" t="s">
        <v>2293</v>
      </c>
      <c r="I512" s="3" t="str">
        <f>"N17"</f>
        <v>N17</v>
      </c>
      <c r="J512" s="3" t="str">
        <f>"131FF"</f>
        <v>131FF</v>
      </c>
    </row>
    <row r="513" spans="1:10" x14ac:dyDescent="0.2">
      <c r="A513" s="1" t="s">
        <v>793</v>
      </c>
      <c r="B513" s="1" t="s">
        <v>2823</v>
      </c>
      <c r="I513" s="3" t="str">
        <f>"N18"</f>
        <v>N18</v>
      </c>
      <c r="J513" s="3" t="str">
        <f>"13200"</f>
        <v>13200</v>
      </c>
    </row>
    <row r="514" spans="1:10" x14ac:dyDescent="0.2">
      <c r="A514" s="1" t="s">
        <v>795</v>
      </c>
      <c r="B514" s="1" t="s">
        <v>2824</v>
      </c>
      <c r="I514" s="3" t="str">
        <f>"N18A"</f>
        <v>N18A</v>
      </c>
      <c r="J514" s="3" t="str">
        <f>"13201"</f>
        <v>13201</v>
      </c>
    </row>
    <row r="515" spans="1:10" x14ac:dyDescent="0.2">
      <c r="A515" s="1" t="s">
        <v>796</v>
      </c>
      <c r="B515" s="1" t="s">
        <v>2825</v>
      </c>
      <c r="I515" s="3" t="str">
        <f>"N18B"</f>
        <v>N18B</v>
      </c>
      <c r="J515" s="3" t="str">
        <f>"13202"</f>
        <v>13202</v>
      </c>
    </row>
    <row r="516" spans="1:10" x14ac:dyDescent="0.2">
      <c r="A516" s="1" t="s">
        <v>797</v>
      </c>
      <c r="B516" s="1" t="s">
        <v>2826</v>
      </c>
      <c r="I516" s="3" t="str">
        <f>"N19"</f>
        <v>N19</v>
      </c>
      <c r="J516" s="3" t="str">
        <f>"13203"</f>
        <v>13203</v>
      </c>
    </row>
    <row r="517" spans="1:10" x14ac:dyDescent="0.2">
      <c r="A517" s="1" t="s">
        <v>798</v>
      </c>
      <c r="B517" s="1" t="s">
        <v>2827</v>
      </c>
      <c r="I517" s="3" t="str">
        <f>"N20"</f>
        <v>N20</v>
      </c>
      <c r="J517" s="3" t="str">
        <f>"13204"</f>
        <v>13204</v>
      </c>
    </row>
    <row r="518" spans="1:10" x14ac:dyDescent="0.2">
      <c r="A518" s="1" t="s">
        <v>800</v>
      </c>
      <c r="B518" s="1" t="s">
        <v>2828</v>
      </c>
      <c r="I518" s="3" t="str">
        <f>"N21"</f>
        <v>N21</v>
      </c>
      <c r="J518" s="3" t="str">
        <f>"13205"</f>
        <v>13205</v>
      </c>
    </row>
    <row r="519" spans="1:10" x14ac:dyDescent="0.2">
      <c r="A519" s="1" t="s">
        <v>801</v>
      </c>
      <c r="B519" s="1" t="s">
        <v>2829</v>
      </c>
      <c r="I519" s="3" t="str">
        <f>"N22"</f>
        <v>N22</v>
      </c>
      <c r="J519" s="3" t="str">
        <f>"13206"</f>
        <v>13206</v>
      </c>
    </row>
    <row r="520" spans="1:10" x14ac:dyDescent="0.2">
      <c r="A520" s="1" t="s">
        <v>802</v>
      </c>
      <c r="B520" s="1" t="s">
        <v>2830</v>
      </c>
      <c r="I520" s="3" t="str">
        <f>"N23"</f>
        <v>N23</v>
      </c>
      <c r="J520" s="3" t="str">
        <f>"13207"</f>
        <v>13207</v>
      </c>
    </row>
    <row r="521" spans="1:10" x14ac:dyDescent="0.2">
      <c r="A521" s="1" t="s">
        <v>803</v>
      </c>
      <c r="B521" s="1" t="s">
        <v>2831</v>
      </c>
      <c r="I521" s="3" t="str">
        <f>"N24"</f>
        <v>N24</v>
      </c>
      <c r="J521" s="3" t="str">
        <f>"13208"</f>
        <v>13208</v>
      </c>
    </row>
    <row r="522" spans="1:10" x14ac:dyDescent="0.2">
      <c r="A522" s="1" t="s">
        <v>805</v>
      </c>
      <c r="B522" s="1" t="s">
        <v>2832</v>
      </c>
      <c r="I522" s="3" t="str">
        <f>"N25"</f>
        <v>N25</v>
      </c>
      <c r="J522" s="3" t="str">
        <f>"13209"</f>
        <v>13209</v>
      </c>
    </row>
    <row r="523" spans="1:10" x14ac:dyDescent="0.2">
      <c r="A523" s="1" t="s">
        <v>807</v>
      </c>
      <c r="B523" s="1" t="s">
        <v>2294</v>
      </c>
      <c r="I523" s="3" t="str">
        <f>"N25A"</f>
        <v>N25A</v>
      </c>
      <c r="J523" s="3" t="str">
        <f>"1320A"</f>
        <v>1320A</v>
      </c>
    </row>
    <row r="524" spans="1:10" x14ac:dyDescent="0.2">
      <c r="A524" s="1" t="s">
        <v>808</v>
      </c>
      <c r="B524" s="1" t="s">
        <v>2295</v>
      </c>
      <c r="I524" s="3" t="str">
        <f>"N26"</f>
        <v>N26</v>
      </c>
      <c r="J524" s="3" t="str">
        <f>"1320B"</f>
        <v>1320B</v>
      </c>
    </row>
    <row r="525" spans="1:10" x14ac:dyDescent="0.2">
      <c r="A525" s="1" t="s">
        <v>810</v>
      </c>
      <c r="B525" s="1" t="s">
        <v>2296</v>
      </c>
      <c r="I525" s="3" t="str">
        <f>"N27"</f>
        <v>N27</v>
      </c>
      <c r="J525" s="3" t="str">
        <f>"1320C"</f>
        <v>1320C</v>
      </c>
    </row>
    <row r="526" spans="1:10" x14ac:dyDescent="0.2">
      <c r="A526" s="1" t="s">
        <v>812</v>
      </c>
      <c r="B526" s="1" t="s">
        <v>2297</v>
      </c>
      <c r="I526" s="3" t="str">
        <f>"N28"</f>
        <v>N28</v>
      </c>
      <c r="J526" s="3" t="str">
        <f>"1320D"</f>
        <v>1320D</v>
      </c>
    </row>
    <row r="527" spans="1:10" x14ac:dyDescent="0.2">
      <c r="A527" s="1" t="s">
        <v>814</v>
      </c>
      <c r="B527" s="1" t="s">
        <v>2298</v>
      </c>
      <c r="I527" s="3" t="str">
        <f>"N29"</f>
        <v>N29</v>
      </c>
      <c r="J527" s="3" t="str">
        <f>"1320E"</f>
        <v>1320E</v>
      </c>
    </row>
    <row r="528" spans="1:10" x14ac:dyDescent="0.2">
      <c r="A528" s="1" t="s">
        <v>816</v>
      </c>
      <c r="B528" s="1" t="s">
        <v>2299</v>
      </c>
      <c r="I528" s="3" t="str">
        <f>"N30"</f>
        <v>N30</v>
      </c>
      <c r="J528" s="3" t="str">
        <f>"1320F"</f>
        <v>1320F</v>
      </c>
    </row>
    <row r="529" spans="1:10" x14ac:dyDescent="0.2">
      <c r="A529" s="1" t="s">
        <v>818</v>
      </c>
      <c r="B529" s="1" t="s">
        <v>2833</v>
      </c>
      <c r="I529" s="3" t="str">
        <f>"N31"</f>
        <v>N31</v>
      </c>
      <c r="J529" s="3" t="str">
        <f>"13210"</f>
        <v>13210</v>
      </c>
    </row>
    <row r="530" spans="1:10" x14ac:dyDescent="0.2">
      <c r="A530" s="1" t="s">
        <v>819</v>
      </c>
      <c r="B530" s="1" t="s">
        <v>2834</v>
      </c>
      <c r="I530" s="3" t="str">
        <f>"N32"</f>
        <v>N32</v>
      </c>
      <c r="J530" s="3" t="str">
        <f>"13211"</f>
        <v>13211</v>
      </c>
    </row>
    <row r="531" spans="1:10" x14ac:dyDescent="0.2">
      <c r="A531" s="1" t="s">
        <v>820</v>
      </c>
      <c r="B531" s="1" t="s">
        <v>2835</v>
      </c>
      <c r="I531" s="3" t="str">
        <f>"N33"</f>
        <v>N33</v>
      </c>
      <c r="J531" s="3" t="str">
        <f>"13212"</f>
        <v>13212</v>
      </c>
    </row>
    <row r="532" spans="1:10" x14ac:dyDescent="0.2">
      <c r="A532" s="1" t="s">
        <v>821</v>
      </c>
      <c r="B532" s="1" t="s">
        <v>2836</v>
      </c>
      <c r="I532" s="3" t="str">
        <f>"N33A"</f>
        <v>N33A</v>
      </c>
      <c r="J532" s="3" t="str">
        <f>"13213"</f>
        <v>13213</v>
      </c>
    </row>
    <row r="533" spans="1:10" x14ac:dyDescent="0.2">
      <c r="A533" s="1" t="s">
        <v>822</v>
      </c>
      <c r="B533" s="1" t="s">
        <v>2837</v>
      </c>
      <c r="I533" s="3" t="str">
        <f>"N34"</f>
        <v>N34</v>
      </c>
      <c r="J533" s="3" t="str">
        <f>"13214"</f>
        <v>13214</v>
      </c>
    </row>
    <row r="534" spans="1:10" x14ac:dyDescent="0.2">
      <c r="A534" s="1" t="s">
        <v>823</v>
      </c>
      <c r="B534" s="1" t="s">
        <v>2838</v>
      </c>
      <c r="I534" s="3" t="str">
        <f>"N34A"</f>
        <v>N34A</v>
      </c>
      <c r="J534" s="3" t="str">
        <f>"13215"</f>
        <v>13215</v>
      </c>
    </row>
    <row r="535" spans="1:10" x14ac:dyDescent="0.2">
      <c r="A535" s="1" t="s">
        <v>824</v>
      </c>
      <c r="B535" s="1" t="s">
        <v>2839</v>
      </c>
      <c r="I535" s="3" t="str">
        <f>"N35"</f>
        <v>N35</v>
      </c>
      <c r="J535" s="3" t="str">
        <f>"13216"</f>
        <v>13216</v>
      </c>
    </row>
    <row r="536" spans="1:10" x14ac:dyDescent="0.2">
      <c r="A536" s="1" t="s">
        <v>826</v>
      </c>
      <c r="B536" s="1" t="s">
        <v>2840</v>
      </c>
      <c r="I536" s="3" t="str">
        <f>"N35A"</f>
        <v>N35A</v>
      </c>
      <c r="J536" s="3" t="str">
        <f>"13217"</f>
        <v>13217</v>
      </c>
    </row>
    <row r="537" spans="1:10" x14ac:dyDescent="0.2">
      <c r="A537" s="1" t="s">
        <v>828</v>
      </c>
      <c r="B537" s="1" t="s">
        <v>2841</v>
      </c>
      <c r="I537" s="3" t="str">
        <f>"N36"</f>
        <v>N36</v>
      </c>
      <c r="J537" s="3" t="str">
        <f>"13218"</f>
        <v>13218</v>
      </c>
    </row>
    <row r="538" spans="1:10" x14ac:dyDescent="0.2">
      <c r="A538" s="1" t="s">
        <v>829</v>
      </c>
      <c r="B538" s="1" t="s">
        <v>2842</v>
      </c>
      <c r="I538" s="3" t="str">
        <f>"N37"</f>
        <v>N37</v>
      </c>
      <c r="J538" s="3" t="str">
        <f>"13219"</f>
        <v>13219</v>
      </c>
    </row>
    <row r="539" spans="1:10" x14ac:dyDescent="0.2">
      <c r="A539" s="1" t="s">
        <v>831</v>
      </c>
      <c r="B539" s="1" t="s">
        <v>2300</v>
      </c>
      <c r="I539" s="3" t="str">
        <f>"N37A"</f>
        <v>N37A</v>
      </c>
      <c r="J539" s="3" t="str">
        <f>"1321A"</f>
        <v>1321A</v>
      </c>
    </row>
    <row r="540" spans="1:10" x14ac:dyDescent="0.2">
      <c r="A540" s="1" t="s">
        <v>832</v>
      </c>
      <c r="B540" s="1" t="s">
        <v>2301</v>
      </c>
      <c r="I540" s="3" t="str">
        <f>"N38"</f>
        <v>N38</v>
      </c>
      <c r="J540" s="3" t="str">
        <f>"1321B"</f>
        <v>1321B</v>
      </c>
    </row>
    <row r="541" spans="1:10" x14ac:dyDescent="0.2">
      <c r="A541" s="1" t="s">
        <v>833</v>
      </c>
      <c r="B541" s="1" t="s">
        <v>2302</v>
      </c>
      <c r="I541" s="3" t="str">
        <f>"N39"</f>
        <v>N39</v>
      </c>
      <c r="J541" s="3" t="str">
        <f>"1321C"</f>
        <v>1321C</v>
      </c>
    </row>
    <row r="542" spans="1:10" x14ac:dyDescent="0.2">
      <c r="A542" s="1" t="s">
        <v>834</v>
      </c>
      <c r="B542" s="1" t="s">
        <v>2303</v>
      </c>
      <c r="I542" s="3" t="str">
        <f>"N40"</f>
        <v>N40</v>
      </c>
      <c r="J542" s="3" t="str">
        <f>"1321D"</f>
        <v>1321D</v>
      </c>
    </row>
    <row r="543" spans="1:10" x14ac:dyDescent="0.2">
      <c r="A543" s="1" t="s">
        <v>836</v>
      </c>
      <c r="B543" s="1" t="s">
        <v>2304</v>
      </c>
      <c r="I543" s="3" t="str">
        <f>"N41"</f>
        <v>N41</v>
      </c>
      <c r="J543" s="3" t="str">
        <f>"1321E"</f>
        <v>1321E</v>
      </c>
    </row>
    <row r="544" spans="1:10" x14ac:dyDescent="0.2">
      <c r="A544" s="1" t="s">
        <v>837</v>
      </c>
      <c r="B544" s="1" t="s">
        <v>2305</v>
      </c>
      <c r="I544" s="3" t="str">
        <f>"N42"</f>
        <v>N42</v>
      </c>
      <c r="J544" s="3" t="str">
        <f>"1321F"</f>
        <v>1321F</v>
      </c>
    </row>
    <row r="545" spans="1:10" x14ac:dyDescent="0.2">
      <c r="A545" s="1" t="s">
        <v>839</v>
      </c>
      <c r="B545" s="1" t="s">
        <v>2843</v>
      </c>
      <c r="I545" s="3" t="str">
        <f>"NL1"</f>
        <v>NL1</v>
      </c>
      <c r="J545" s="3" t="str">
        <f>"13220"</f>
        <v>13220</v>
      </c>
    </row>
    <row r="546" spans="1:10" x14ac:dyDescent="0.2">
      <c r="A546" s="1" t="s">
        <v>840</v>
      </c>
      <c r="B546" s="1" t="s">
        <v>2844</v>
      </c>
      <c r="I546" s="3" t="str">
        <f>"NL2"</f>
        <v>NL2</v>
      </c>
      <c r="J546" s="3" t="str">
        <f>"13221"</f>
        <v>13221</v>
      </c>
    </row>
    <row r="547" spans="1:10" x14ac:dyDescent="0.2">
      <c r="A547" s="1" t="s">
        <v>841</v>
      </c>
      <c r="B547" s="1" t="s">
        <v>2845</v>
      </c>
      <c r="I547" s="3" t="str">
        <f>"NL3"</f>
        <v>NL3</v>
      </c>
      <c r="J547" s="3" t="str">
        <f>"13222"</f>
        <v>13222</v>
      </c>
    </row>
    <row r="548" spans="1:10" x14ac:dyDescent="0.2">
      <c r="A548" s="1" t="s">
        <v>842</v>
      </c>
      <c r="B548" s="1" t="s">
        <v>2846</v>
      </c>
      <c r="I548" s="3" t="str">
        <f>"NL4"</f>
        <v>NL4</v>
      </c>
      <c r="J548" s="3" t="str">
        <f>"13223"</f>
        <v>13223</v>
      </c>
    </row>
    <row r="549" spans="1:10" x14ac:dyDescent="0.2">
      <c r="A549" s="1" t="s">
        <v>843</v>
      </c>
      <c r="B549" s="1" t="s">
        <v>2847</v>
      </c>
      <c r="I549" s="3" t="str">
        <f>"NL5"</f>
        <v>NL5</v>
      </c>
      <c r="J549" s="3" t="str">
        <f>"13224"</f>
        <v>13224</v>
      </c>
    </row>
    <row r="550" spans="1:10" x14ac:dyDescent="0.2">
      <c r="A550" s="1" t="s">
        <v>844</v>
      </c>
      <c r="B550" s="1" t="s">
        <v>2848</v>
      </c>
      <c r="I550" s="3" t="str">
        <f>"NL5A"</f>
        <v>NL5A</v>
      </c>
      <c r="J550" s="3" t="str">
        <f>"13225"</f>
        <v>13225</v>
      </c>
    </row>
    <row r="551" spans="1:10" x14ac:dyDescent="0.2">
      <c r="A551" s="1" t="s">
        <v>845</v>
      </c>
      <c r="B551" s="1" t="s">
        <v>2849</v>
      </c>
      <c r="I551" s="3" t="str">
        <f>"NL6"</f>
        <v>NL6</v>
      </c>
      <c r="J551" s="3" t="str">
        <f>"13226"</f>
        <v>13226</v>
      </c>
    </row>
    <row r="552" spans="1:10" x14ac:dyDescent="0.2">
      <c r="A552" s="1" t="s">
        <v>846</v>
      </c>
      <c r="B552" s="1" t="s">
        <v>2850</v>
      </c>
      <c r="I552" s="3" t="str">
        <f>"NL7"</f>
        <v>NL7</v>
      </c>
      <c r="J552" s="3" t="str">
        <f>"13227"</f>
        <v>13227</v>
      </c>
    </row>
    <row r="553" spans="1:10" x14ac:dyDescent="0.2">
      <c r="A553" s="1" t="s">
        <v>847</v>
      </c>
      <c r="B553" s="1" t="s">
        <v>2851</v>
      </c>
      <c r="I553" s="3" t="str">
        <f>"NL8"</f>
        <v>NL8</v>
      </c>
      <c r="J553" s="3" t="str">
        <f>"13228"</f>
        <v>13228</v>
      </c>
    </row>
    <row r="554" spans="1:10" x14ac:dyDescent="0.2">
      <c r="A554" s="1" t="s">
        <v>848</v>
      </c>
      <c r="B554" s="1" t="s">
        <v>2852</v>
      </c>
      <c r="I554" s="3" t="str">
        <f>"NL9"</f>
        <v>NL9</v>
      </c>
      <c r="J554" s="3" t="str">
        <f>"13229"</f>
        <v>13229</v>
      </c>
    </row>
    <row r="555" spans="1:10" x14ac:dyDescent="0.2">
      <c r="A555" s="1" t="s">
        <v>849</v>
      </c>
      <c r="B555" s="1" t="s">
        <v>2306</v>
      </c>
      <c r="I555" s="3" t="str">
        <f>"NL10"</f>
        <v>NL10</v>
      </c>
      <c r="J555" s="3" t="str">
        <f>"1322A"</f>
        <v>1322A</v>
      </c>
    </row>
    <row r="556" spans="1:10" x14ac:dyDescent="0.2">
      <c r="A556" s="1" t="s">
        <v>850</v>
      </c>
      <c r="B556" s="1" t="s">
        <v>2307</v>
      </c>
      <c r="I556" s="3" t="str">
        <f>"NL11"</f>
        <v>NL11</v>
      </c>
      <c r="J556" s="3" t="str">
        <f>"1322B"</f>
        <v>1322B</v>
      </c>
    </row>
    <row r="557" spans="1:10" x14ac:dyDescent="0.2">
      <c r="A557" s="1" t="s">
        <v>851</v>
      </c>
      <c r="B557" s="1" t="s">
        <v>2308</v>
      </c>
      <c r="I557" s="3" t="str">
        <f>"NL12"</f>
        <v>NL12</v>
      </c>
      <c r="J557" s="3" t="str">
        <f>"1322C"</f>
        <v>1322C</v>
      </c>
    </row>
    <row r="558" spans="1:10" x14ac:dyDescent="0.2">
      <c r="A558" s="1" t="s">
        <v>852</v>
      </c>
      <c r="B558" s="1" t="s">
        <v>2309</v>
      </c>
      <c r="I558" s="3" t="str">
        <f>"NL13"</f>
        <v>NL13</v>
      </c>
      <c r="J558" s="3" t="str">
        <f>"1322D"</f>
        <v>1322D</v>
      </c>
    </row>
    <row r="559" spans="1:10" x14ac:dyDescent="0.2">
      <c r="A559" s="1" t="s">
        <v>853</v>
      </c>
      <c r="B559" s="1" t="s">
        <v>2310</v>
      </c>
      <c r="I559" s="3" t="str">
        <f>"NL14"</f>
        <v>NL14</v>
      </c>
      <c r="J559" s="3" t="str">
        <f>"1322E"</f>
        <v>1322E</v>
      </c>
    </row>
    <row r="560" spans="1:10" x14ac:dyDescent="0.2">
      <c r="A560" s="1" t="s">
        <v>854</v>
      </c>
      <c r="B560" s="1" t="s">
        <v>2311</v>
      </c>
      <c r="I560" s="3" t="str">
        <f>"NL15"</f>
        <v>NL15</v>
      </c>
      <c r="J560" s="3" t="str">
        <f>"1322F"</f>
        <v>1322F</v>
      </c>
    </row>
    <row r="561" spans="1:10" x14ac:dyDescent="0.2">
      <c r="A561" s="1" t="s">
        <v>855</v>
      </c>
      <c r="B561" s="1" t="s">
        <v>2853</v>
      </c>
      <c r="I561" s="3" t="str">
        <f>"NL16"</f>
        <v>NL16</v>
      </c>
      <c r="J561" s="3" t="str">
        <f>"13230"</f>
        <v>13230</v>
      </c>
    </row>
    <row r="562" spans="1:10" x14ac:dyDescent="0.2">
      <c r="A562" s="1" t="s">
        <v>856</v>
      </c>
      <c r="B562" s="1" t="s">
        <v>2854</v>
      </c>
      <c r="I562" s="3" t="str">
        <f>"NL17"</f>
        <v>NL17</v>
      </c>
      <c r="J562" s="3" t="str">
        <f>"13231"</f>
        <v>13231</v>
      </c>
    </row>
    <row r="563" spans="1:10" x14ac:dyDescent="0.2">
      <c r="A563" s="1" t="s">
        <v>857</v>
      </c>
      <c r="B563" s="1" t="s">
        <v>2855</v>
      </c>
      <c r="I563" s="3" t="str">
        <f>"NL17A"</f>
        <v>NL17A</v>
      </c>
      <c r="J563" s="3" t="str">
        <f>"13232"</f>
        <v>13232</v>
      </c>
    </row>
    <row r="564" spans="1:10" x14ac:dyDescent="0.2">
      <c r="A564" s="1" t="s">
        <v>858</v>
      </c>
      <c r="B564" s="1" t="s">
        <v>2856</v>
      </c>
      <c r="I564" s="3" t="str">
        <f>"NL18"</f>
        <v>NL18</v>
      </c>
      <c r="J564" s="3" t="str">
        <f>"13233"</f>
        <v>13233</v>
      </c>
    </row>
    <row r="565" spans="1:10" x14ac:dyDescent="0.2">
      <c r="A565" s="1" t="s">
        <v>859</v>
      </c>
      <c r="B565" s="1" t="s">
        <v>2857</v>
      </c>
      <c r="I565" s="3" t="str">
        <f>"NL19"</f>
        <v>NL19</v>
      </c>
      <c r="J565" s="3" t="str">
        <f>"13234"</f>
        <v>13234</v>
      </c>
    </row>
    <row r="566" spans="1:10" x14ac:dyDescent="0.2">
      <c r="A566" s="1" t="s">
        <v>860</v>
      </c>
      <c r="B566" s="1" t="s">
        <v>2858</v>
      </c>
      <c r="I566" s="3" t="str">
        <f>"NL20"</f>
        <v>NL20</v>
      </c>
      <c r="J566" s="3" t="str">
        <f>"13235"</f>
        <v>13235</v>
      </c>
    </row>
    <row r="567" spans="1:10" x14ac:dyDescent="0.2">
      <c r="A567" s="1" t="s">
        <v>861</v>
      </c>
      <c r="B567" s="1" t="s">
        <v>2859</v>
      </c>
      <c r="I567" s="3" t="str">
        <f>"NU1"</f>
        <v>NU1</v>
      </c>
      <c r="J567" s="3" t="str">
        <f>"13236"</f>
        <v>13236</v>
      </c>
    </row>
    <row r="568" spans="1:10" x14ac:dyDescent="0.2">
      <c r="A568" s="1" t="s">
        <v>862</v>
      </c>
      <c r="B568" s="1" t="s">
        <v>2860</v>
      </c>
      <c r="I568" s="3" t="str">
        <f>"NU2"</f>
        <v>NU2</v>
      </c>
      <c r="J568" s="3" t="str">
        <f>"13237"</f>
        <v>13237</v>
      </c>
    </row>
    <row r="569" spans="1:10" x14ac:dyDescent="0.2">
      <c r="A569" s="1" t="s">
        <v>863</v>
      </c>
      <c r="B569" s="1" t="s">
        <v>2861</v>
      </c>
      <c r="I569" s="3" t="str">
        <f>"NU3"</f>
        <v>NU3</v>
      </c>
      <c r="J569" s="3" t="str">
        <f>"13238"</f>
        <v>13238</v>
      </c>
    </row>
    <row r="570" spans="1:10" x14ac:dyDescent="0.2">
      <c r="A570" s="1" t="s">
        <v>864</v>
      </c>
      <c r="B570" s="1" t="s">
        <v>2862</v>
      </c>
      <c r="I570" s="3" t="str">
        <f>"NU4"</f>
        <v>NU4</v>
      </c>
      <c r="J570" s="3" t="str">
        <f>"13239"</f>
        <v>13239</v>
      </c>
    </row>
    <row r="571" spans="1:10" x14ac:dyDescent="0.2">
      <c r="A571" s="1" t="s">
        <v>865</v>
      </c>
      <c r="B571" s="1" t="s">
        <v>2312</v>
      </c>
      <c r="I571" s="3" t="str">
        <f>"NU5"</f>
        <v>NU5</v>
      </c>
      <c r="J571" s="3" t="str">
        <f>"1323A"</f>
        <v>1323A</v>
      </c>
    </row>
    <row r="572" spans="1:10" x14ac:dyDescent="0.2">
      <c r="A572" s="1" t="s">
        <v>866</v>
      </c>
      <c r="B572" s="1" t="s">
        <v>2313</v>
      </c>
      <c r="I572" s="3" t="str">
        <f>"NU6"</f>
        <v>NU6</v>
      </c>
      <c r="J572" s="3" t="str">
        <f>"1323B"</f>
        <v>1323B</v>
      </c>
    </row>
    <row r="573" spans="1:10" x14ac:dyDescent="0.2">
      <c r="A573" s="1" t="s">
        <v>867</v>
      </c>
      <c r="B573" s="1" t="s">
        <v>2314</v>
      </c>
      <c r="I573" s="3" t="str">
        <f>"NU7"</f>
        <v>NU7</v>
      </c>
      <c r="J573" s="3" t="str">
        <f>"1323C"</f>
        <v>1323C</v>
      </c>
    </row>
    <row r="574" spans="1:10" x14ac:dyDescent="0.2">
      <c r="A574" s="1" t="s">
        <v>868</v>
      </c>
      <c r="B574" s="1" t="s">
        <v>2315</v>
      </c>
      <c r="I574" s="3" t="str">
        <f>"NU8"</f>
        <v>NU8</v>
      </c>
      <c r="J574" s="3" t="str">
        <f>"1323D"</f>
        <v>1323D</v>
      </c>
    </row>
    <row r="575" spans="1:10" x14ac:dyDescent="0.2">
      <c r="A575" s="1" t="s">
        <v>869</v>
      </c>
      <c r="B575" s="1" t="s">
        <v>2316</v>
      </c>
      <c r="I575" s="3" t="str">
        <f>"NU9"</f>
        <v>NU9</v>
      </c>
      <c r="J575" s="3" t="str">
        <f>"1323E"</f>
        <v>1323E</v>
      </c>
    </row>
    <row r="576" spans="1:10" x14ac:dyDescent="0.2">
      <c r="A576" s="1" t="s">
        <v>870</v>
      </c>
      <c r="B576" s="1" t="s">
        <v>2317</v>
      </c>
      <c r="I576" s="3" t="str">
        <f>"NU10"</f>
        <v>NU10</v>
      </c>
      <c r="J576" s="3" t="str">
        <f>"1323F"</f>
        <v>1323F</v>
      </c>
    </row>
    <row r="577" spans="1:10" x14ac:dyDescent="0.2">
      <c r="A577" s="1" t="s">
        <v>871</v>
      </c>
      <c r="B577" s="1" t="s">
        <v>2863</v>
      </c>
      <c r="I577" s="3" t="str">
        <f>"NU10A"</f>
        <v>NU10A</v>
      </c>
      <c r="J577" s="3" t="str">
        <f>"13240"</f>
        <v>13240</v>
      </c>
    </row>
    <row r="578" spans="1:10" x14ac:dyDescent="0.2">
      <c r="A578" s="1" t="s">
        <v>872</v>
      </c>
      <c r="B578" s="1" t="s">
        <v>2864</v>
      </c>
      <c r="I578" s="3" t="str">
        <f>"NU11"</f>
        <v>NU11</v>
      </c>
      <c r="J578" s="3" t="str">
        <f>"13241"</f>
        <v>13241</v>
      </c>
    </row>
    <row r="579" spans="1:10" x14ac:dyDescent="0.2">
      <c r="A579" s="1" t="s">
        <v>873</v>
      </c>
      <c r="B579" s="1" t="s">
        <v>2865</v>
      </c>
      <c r="I579" s="3" t="str">
        <f>"NU11A"</f>
        <v>NU11A</v>
      </c>
      <c r="J579" s="3" t="str">
        <f>"13242"</f>
        <v>13242</v>
      </c>
    </row>
    <row r="580" spans="1:10" x14ac:dyDescent="0.2">
      <c r="A580" s="1" t="s">
        <v>874</v>
      </c>
      <c r="B580" s="1" t="s">
        <v>2866</v>
      </c>
      <c r="I580" s="3" t="str">
        <f>"NU12"</f>
        <v>NU12</v>
      </c>
      <c r="J580" s="3" t="str">
        <f>"13243"</f>
        <v>13243</v>
      </c>
    </row>
    <row r="581" spans="1:10" x14ac:dyDescent="0.2">
      <c r="A581" s="1" t="s">
        <v>875</v>
      </c>
      <c r="B581" s="1" t="s">
        <v>2867</v>
      </c>
      <c r="I581" s="3" t="str">
        <f>"NU13"</f>
        <v>NU13</v>
      </c>
      <c r="J581" s="3" t="str">
        <f>"13244"</f>
        <v>13244</v>
      </c>
    </row>
    <row r="582" spans="1:10" x14ac:dyDescent="0.2">
      <c r="A582" s="1" t="s">
        <v>876</v>
      </c>
      <c r="B582" s="1" t="s">
        <v>2868</v>
      </c>
      <c r="I582" s="3" t="str">
        <f>"NU14"</f>
        <v>NU14</v>
      </c>
      <c r="J582" s="3" t="str">
        <f>"13245"</f>
        <v>13245</v>
      </c>
    </row>
    <row r="583" spans="1:10" x14ac:dyDescent="0.2">
      <c r="A583" s="1" t="s">
        <v>877</v>
      </c>
      <c r="B583" s="1" t="s">
        <v>2869</v>
      </c>
      <c r="I583" s="3" t="str">
        <f>"NU15"</f>
        <v>NU15</v>
      </c>
      <c r="J583" s="3" t="str">
        <f>"13246"</f>
        <v>13246</v>
      </c>
    </row>
    <row r="584" spans="1:10" x14ac:dyDescent="0.2">
      <c r="A584" s="1" t="s">
        <v>878</v>
      </c>
      <c r="B584" s="1" t="s">
        <v>2870</v>
      </c>
      <c r="I584" s="3" t="str">
        <f>"NU16"</f>
        <v>NU16</v>
      </c>
      <c r="J584" s="3" t="str">
        <f>"13247"</f>
        <v>13247</v>
      </c>
    </row>
    <row r="585" spans="1:10" x14ac:dyDescent="0.2">
      <c r="A585" s="1" t="s">
        <v>879</v>
      </c>
      <c r="B585" s="1" t="s">
        <v>2871</v>
      </c>
      <c r="I585" s="3" t="str">
        <f>"NU17"</f>
        <v>NU17</v>
      </c>
      <c r="J585" s="3" t="str">
        <f>"13248"</f>
        <v>13248</v>
      </c>
    </row>
    <row r="586" spans="1:10" x14ac:dyDescent="0.2">
      <c r="A586" s="1" t="s">
        <v>880</v>
      </c>
      <c r="B586" s="1" t="s">
        <v>2872</v>
      </c>
      <c r="I586" s="3" t="str">
        <f>"NU18"</f>
        <v>NU18</v>
      </c>
      <c r="J586" s="3" t="str">
        <f>"13249"</f>
        <v>13249</v>
      </c>
    </row>
    <row r="587" spans="1:10" x14ac:dyDescent="0.2">
      <c r="A587" s="1" t="s">
        <v>881</v>
      </c>
      <c r="B587" s="1" t="s">
        <v>2318</v>
      </c>
      <c r="I587" s="3" t="str">
        <f>"NU18A"</f>
        <v>NU18A</v>
      </c>
      <c r="J587" s="3" t="str">
        <f>"1324A"</f>
        <v>1324A</v>
      </c>
    </row>
    <row r="588" spans="1:10" x14ac:dyDescent="0.2">
      <c r="A588" s="1" t="s">
        <v>882</v>
      </c>
      <c r="B588" s="1" t="s">
        <v>2319</v>
      </c>
      <c r="I588" s="3" t="str">
        <f>"NU19"</f>
        <v>NU19</v>
      </c>
      <c r="J588" s="3" t="str">
        <f>"1324B"</f>
        <v>1324B</v>
      </c>
    </row>
    <row r="589" spans="1:10" x14ac:dyDescent="0.2">
      <c r="A589" s="1" t="s">
        <v>883</v>
      </c>
      <c r="B589" s="1" t="s">
        <v>2320</v>
      </c>
      <c r="I589" s="3" t="str">
        <f>"NU20"</f>
        <v>NU20</v>
      </c>
      <c r="J589" s="3" t="str">
        <f>"1324C"</f>
        <v>1324C</v>
      </c>
    </row>
    <row r="590" spans="1:10" x14ac:dyDescent="0.2">
      <c r="A590" s="1" t="s">
        <v>884</v>
      </c>
      <c r="B590" s="1" t="s">
        <v>2321</v>
      </c>
      <c r="I590" s="3" t="str">
        <f>"NU21"</f>
        <v>NU21</v>
      </c>
      <c r="J590" s="3" t="str">
        <f>"1324D"</f>
        <v>1324D</v>
      </c>
    </row>
    <row r="591" spans="1:10" x14ac:dyDescent="0.2">
      <c r="A591" s="1" t="s">
        <v>885</v>
      </c>
      <c r="B591" s="1" t="s">
        <v>2322</v>
      </c>
      <c r="I591" s="3" t="str">
        <f>"NU22"</f>
        <v>NU22</v>
      </c>
      <c r="J591" s="3" t="str">
        <f>"1324E"</f>
        <v>1324E</v>
      </c>
    </row>
    <row r="592" spans="1:10" x14ac:dyDescent="0.2">
      <c r="A592" s="1" t="s">
        <v>886</v>
      </c>
      <c r="B592" s="1" t="s">
        <v>2323</v>
      </c>
      <c r="I592" s="3" t="str">
        <f>"NU22A"</f>
        <v>NU22A</v>
      </c>
      <c r="J592" s="3" t="str">
        <f>"1324F"</f>
        <v>1324F</v>
      </c>
    </row>
    <row r="593" spans="1:10" x14ac:dyDescent="0.2">
      <c r="A593" s="1" t="s">
        <v>887</v>
      </c>
      <c r="B593" s="1" t="s">
        <v>2873</v>
      </c>
      <c r="I593" s="3" t="str">
        <f>"O1"</f>
        <v>O1</v>
      </c>
      <c r="J593" s="3" t="str">
        <f>"13250"</f>
        <v>13250</v>
      </c>
    </row>
    <row r="594" spans="1:10" x14ac:dyDescent="0.2">
      <c r="A594" s="1" t="s">
        <v>889</v>
      </c>
      <c r="B594" s="1" t="s">
        <v>2874</v>
      </c>
      <c r="I594" s="3" t="str">
        <f>"O1A"</f>
        <v>O1A</v>
      </c>
      <c r="J594" s="3" t="str">
        <f>"13251"</f>
        <v>13251</v>
      </c>
    </row>
    <row r="595" spans="1:10" x14ac:dyDescent="0.2">
      <c r="A595" s="1" t="s">
        <v>890</v>
      </c>
      <c r="B595" s="1" t="s">
        <v>2875</v>
      </c>
      <c r="I595" s="3" t="str">
        <f>"O2"</f>
        <v>O2</v>
      </c>
      <c r="J595" s="3" t="str">
        <f>"13252"</f>
        <v>13252</v>
      </c>
    </row>
    <row r="596" spans="1:10" x14ac:dyDescent="0.2">
      <c r="A596" s="1" t="s">
        <v>891</v>
      </c>
      <c r="B596" s="1" t="s">
        <v>2876</v>
      </c>
      <c r="I596" s="3" t="str">
        <f>"O3"</f>
        <v>O3</v>
      </c>
      <c r="J596" s="3" t="str">
        <f>"13253"</f>
        <v>13253</v>
      </c>
    </row>
    <row r="597" spans="1:10" x14ac:dyDescent="0.2">
      <c r="A597" s="1" t="s">
        <v>892</v>
      </c>
      <c r="B597" s="1" t="s">
        <v>2877</v>
      </c>
      <c r="I597" s="3" t="str">
        <f>"O4"</f>
        <v>O4</v>
      </c>
      <c r="J597" s="3" t="str">
        <f>"13254"</f>
        <v>13254</v>
      </c>
    </row>
    <row r="598" spans="1:10" x14ac:dyDescent="0.2">
      <c r="A598" s="1" t="s">
        <v>894</v>
      </c>
      <c r="B598" s="1" t="s">
        <v>2878</v>
      </c>
      <c r="I598" s="3" t="str">
        <f>"O5"</f>
        <v>O5</v>
      </c>
      <c r="J598" s="3" t="str">
        <f>"13255"</f>
        <v>13255</v>
      </c>
    </row>
    <row r="599" spans="1:10" x14ac:dyDescent="0.2">
      <c r="A599" s="1" t="s">
        <v>895</v>
      </c>
      <c r="B599" s="1" t="s">
        <v>2879</v>
      </c>
      <c r="I599" s="3" t="str">
        <f>"O5A"</f>
        <v>O5A</v>
      </c>
      <c r="J599" s="3" t="str">
        <f>"13256"</f>
        <v>13256</v>
      </c>
    </row>
    <row r="600" spans="1:10" x14ac:dyDescent="0.2">
      <c r="A600" s="1" t="s">
        <v>896</v>
      </c>
      <c r="B600" s="1" t="s">
        <v>2880</v>
      </c>
      <c r="I600" s="3" t="str">
        <f>"O6"</f>
        <v>O6</v>
      </c>
      <c r="J600" s="3" t="str">
        <f>"13257"</f>
        <v>13257</v>
      </c>
    </row>
    <row r="601" spans="1:10" x14ac:dyDescent="0.2">
      <c r="A601" s="1" t="s">
        <v>898</v>
      </c>
      <c r="B601" s="1" t="s">
        <v>2881</v>
      </c>
      <c r="I601" s="3" t="str">
        <f>"O6A"</f>
        <v>O6A</v>
      </c>
      <c r="J601" s="3" t="str">
        <f>"13258"</f>
        <v>13258</v>
      </c>
    </row>
    <row r="602" spans="1:10" x14ac:dyDescent="0.2">
      <c r="A602" s="1" t="s">
        <v>899</v>
      </c>
      <c r="B602" s="1" t="s">
        <v>2882</v>
      </c>
      <c r="I602" s="3" t="str">
        <f>"O6B"</f>
        <v>O6B</v>
      </c>
      <c r="J602" s="3" t="str">
        <f>"13259"</f>
        <v>13259</v>
      </c>
    </row>
    <row r="603" spans="1:10" x14ac:dyDescent="0.2">
      <c r="A603" s="1" t="s">
        <v>900</v>
      </c>
      <c r="B603" s="1" t="s">
        <v>2324</v>
      </c>
      <c r="I603" s="3" t="str">
        <f>"O6C"</f>
        <v>O6C</v>
      </c>
      <c r="J603" s="3" t="str">
        <f>"1325A"</f>
        <v>1325A</v>
      </c>
    </row>
    <row r="604" spans="1:10" x14ac:dyDescent="0.2">
      <c r="A604" s="1" t="s">
        <v>901</v>
      </c>
      <c r="B604" s="1" t="s">
        <v>2325</v>
      </c>
      <c r="I604" s="3" t="str">
        <f>"O6D"</f>
        <v>O6D</v>
      </c>
      <c r="J604" s="3" t="str">
        <f>"1325B"</f>
        <v>1325B</v>
      </c>
    </row>
    <row r="605" spans="1:10" x14ac:dyDescent="0.2">
      <c r="A605" s="1" t="s">
        <v>902</v>
      </c>
      <c r="B605" s="1" t="s">
        <v>2326</v>
      </c>
      <c r="I605" s="3" t="str">
        <f>"O6E"</f>
        <v>O6E</v>
      </c>
      <c r="J605" s="3" t="str">
        <f>"1325C"</f>
        <v>1325C</v>
      </c>
    </row>
    <row r="606" spans="1:10" x14ac:dyDescent="0.2">
      <c r="A606" s="1" t="s">
        <v>903</v>
      </c>
      <c r="B606" s="1" t="s">
        <v>2327</v>
      </c>
      <c r="I606" s="3" t="str">
        <f>"O6F"</f>
        <v>O6F</v>
      </c>
      <c r="J606" s="3" t="str">
        <f>"1325D"</f>
        <v>1325D</v>
      </c>
    </row>
    <row r="607" spans="1:10" x14ac:dyDescent="0.2">
      <c r="A607" s="1" t="s">
        <v>904</v>
      </c>
      <c r="B607" s="1" t="s">
        <v>2328</v>
      </c>
      <c r="I607" s="3" t="str">
        <f>"O7"</f>
        <v>O7</v>
      </c>
      <c r="J607" s="3" t="str">
        <f>"1325E"</f>
        <v>1325E</v>
      </c>
    </row>
    <row r="608" spans="1:10" x14ac:dyDescent="0.2">
      <c r="A608" s="1" t="s">
        <v>905</v>
      </c>
      <c r="B608" s="1" t="s">
        <v>2329</v>
      </c>
      <c r="I608" s="3" t="str">
        <f>"O8"</f>
        <v>O8</v>
      </c>
      <c r="J608" s="3" t="str">
        <f>"1325F"</f>
        <v>1325F</v>
      </c>
    </row>
    <row r="609" spans="1:10" x14ac:dyDescent="0.2">
      <c r="A609" s="1" t="s">
        <v>906</v>
      </c>
      <c r="B609" s="1" t="s">
        <v>2883</v>
      </c>
      <c r="I609" s="3" t="str">
        <f>"O9"</f>
        <v>O9</v>
      </c>
      <c r="J609" s="3" t="str">
        <f>"13260"</f>
        <v>13260</v>
      </c>
    </row>
    <row r="610" spans="1:10" x14ac:dyDescent="0.2">
      <c r="A610" s="1" t="s">
        <v>907</v>
      </c>
      <c r="B610" s="1" t="s">
        <v>2884</v>
      </c>
      <c r="I610" s="3" t="str">
        <f>"O10"</f>
        <v>O10</v>
      </c>
      <c r="J610" s="3" t="str">
        <f>"13261"</f>
        <v>13261</v>
      </c>
    </row>
    <row r="611" spans="1:10" x14ac:dyDescent="0.2">
      <c r="A611" s="1" t="s">
        <v>908</v>
      </c>
      <c r="B611" s="1" t="s">
        <v>2885</v>
      </c>
      <c r="I611" s="3" t="str">
        <f>"O10A"</f>
        <v>O10A</v>
      </c>
      <c r="J611" s="3" t="str">
        <f>"13262"</f>
        <v>13262</v>
      </c>
    </row>
    <row r="612" spans="1:10" x14ac:dyDescent="0.2">
      <c r="A612" s="1" t="s">
        <v>909</v>
      </c>
      <c r="B612" s="1" t="s">
        <v>2886</v>
      </c>
      <c r="I612" s="3" t="str">
        <f>"O10B"</f>
        <v>O10B</v>
      </c>
      <c r="J612" s="3" t="str">
        <f>"13263"</f>
        <v>13263</v>
      </c>
    </row>
    <row r="613" spans="1:10" x14ac:dyDescent="0.2">
      <c r="A613" s="1" t="s">
        <v>910</v>
      </c>
      <c r="B613" s="1" t="s">
        <v>2887</v>
      </c>
      <c r="I613" s="3" t="str">
        <f>"O10C"</f>
        <v>O10C</v>
      </c>
      <c r="J613" s="3" t="str">
        <f>"13264"</f>
        <v>13264</v>
      </c>
    </row>
    <row r="614" spans="1:10" x14ac:dyDescent="0.2">
      <c r="A614" s="1" t="s">
        <v>911</v>
      </c>
      <c r="B614" s="1" t="s">
        <v>2888</v>
      </c>
      <c r="I614" s="3" t="str">
        <f>"O11"</f>
        <v>O11</v>
      </c>
      <c r="J614" s="3" t="str">
        <f>"13265"</f>
        <v>13265</v>
      </c>
    </row>
    <row r="615" spans="1:10" x14ac:dyDescent="0.2">
      <c r="A615" s="1" t="s">
        <v>913</v>
      </c>
      <c r="B615" s="1" t="s">
        <v>2889</v>
      </c>
      <c r="I615" s="3" t="str">
        <f>"O12"</f>
        <v>O12</v>
      </c>
      <c r="J615" s="3" t="str">
        <f>"13266"</f>
        <v>13266</v>
      </c>
    </row>
    <row r="616" spans="1:10" x14ac:dyDescent="0.2">
      <c r="A616" s="1" t="s">
        <v>914</v>
      </c>
      <c r="B616" s="1" t="s">
        <v>2890</v>
      </c>
      <c r="I616" s="3" t="str">
        <f>"O13"</f>
        <v>O13</v>
      </c>
      <c r="J616" s="3" t="str">
        <f>"13267"</f>
        <v>13267</v>
      </c>
    </row>
    <row r="617" spans="1:10" x14ac:dyDescent="0.2">
      <c r="A617" s="1" t="s">
        <v>915</v>
      </c>
      <c r="B617" s="1" t="s">
        <v>2891</v>
      </c>
      <c r="I617" s="3" t="str">
        <f>"O14"</f>
        <v>O14</v>
      </c>
      <c r="J617" s="3" t="str">
        <f>"13268"</f>
        <v>13268</v>
      </c>
    </row>
    <row r="618" spans="1:10" x14ac:dyDescent="0.2">
      <c r="A618" s="1" t="s">
        <v>916</v>
      </c>
      <c r="B618" s="1" t="s">
        <v>2892</v>
      </c>
      <c r="I618" s="3" t="str">
        <f>"O15"</f>
        <v>O15</v>
      </c>
      <c r="J618" s="3" t="str">
        <f>"13269"</f>
        <v>13269</v>
      </c>
    </row>
    <row r="619" spans="1:10" x14ac:dyDescent="0.2">
      <c r="A619" s="1" t="s">
        <v>918</v>
      </c>
      <c r="B619" s="1" t="s">
        <v>2330</v>
      </c>
      <c r="I619" s="3" t="str">
        <f>"O16"</f>
        <v>O16</v>
      </c>
      <c r="J619" s="3" t="str">
        <f>"1326A"</f>
        <v>1326A</v>
      </c>
    </row>
    <row r="620" spans="1:10" x14ac:dyDescent="0.2">
      <c r="A620" s="1" t="s">
        <v>919</v>
      </c>
      <c r="B620" s="1" t="s">
        <v>2331</v>
      </c>
      <c r="I620" s="3" t="str">
        <f>"O17"</f>
        <v>O17</v>
      </c>
      <c r="J620" s="3" t="str">
        <f>"1326B"</f>
        <v>1326B</v>
      </c>
    </row>
    <row r="621" spans="1:10" x14ac:dyDescent="0.2">
      <c r="A621" s="1" t="s">
        <v>920</v>
      </c>
      <c r="B621" s="1" t="s">
        <v>2332</v>
      </c>
      <c r="I621" s="3" t="str">
        <f>"O18"</f>
        <v>O18</v>
      </c>
      <c r="J621" s="3" t="str">
        <f>"1326C"</f>
        <v>1326C</v>
      </c>
    </row>
    <row r="622" spans="1:10" x14ac:dyDescent="0.2">
      <c r="A622" s="1" t="s">
        <v>922</v>
      </c>
      <c r="B622" s="1" t="s">
        <v>2333</v>
      </c>
      <c r="I622" s="3" t="str">
        <f>"O19"</f>
        <v>O19</v>
      </c>
      <c r="J622" s="3" t="str">
        <f>"1326D"</f>
        <v>1326D</v>
      </c>
    </row>
    <row r="623" spans="1:10" x14ac:dyDescent="0.2">
      <c r="A623" s="1" t="s">
        <v>923</v>
      </c>
      <c r="B623" s="1" t="s">
        <v>2334</v>
      </c>
      <c r="I623" s="3" t="str">
        <f>"O19A"</f>
        <v>O19A</v>
      </c>
      <c r="J623" s="3" t="str">
        <f>"1326E"</f>
        <v>1326E</v>
      </c>
    </row>
    <row r="624" spans="1:10" x14ac:dyDescent="0.2">
      <c r="A624" s="1" t="s">
        <v>924</v>
      </c>
      <c r="B624" s="1" t="s">
        <v>2335</v>
      </c>
      <c r="I624" s="3" t="str">
        <f>"O20"</f>
        <v>O20</v>
      </c>
      <c r="J624" s="3" t="str">
        <f>"1326F"</f>
        <v>1326F</v>
      </c>
    </row>
    <row r="625" spans="1:10" x14ac:dyDescent="0.2">
      <c r="A625" s="1" t="s">
        <v>925</v>
      </c>
      <c r="B625" s="1" t="s">
        <v>2893</v>
      </c>
      <c r="I625" s="3" t="str">
        <f>"O20A"</f>
        <v>O20A</v>
      </c>
      <c r="J625" s="3" t="str">
        <f>"13270"</f>
        <v>13270</v>
      </c>
    </row>
    <row r="626" spans="1:10" x14ac:dyDescent="0.2">
      <c r="A626" s="1" t="s">
        <v>926</v>
      </c>
      <c r="B626" s="1" t="s">
        <v>2894</v>
      </c>
      <c r="I626" s="3" t="str">
        <f>"O21"</f>
        <v>O21</v>
      </c>
      <c r="J626" s="3" t="str">
        <f>"13271"</f>
        <v>13271</v>
      </c>
    </row>
    <row r="627" spans="1:10" x14ac:dyDescent="0.2">
      <c r="A627" s="1" t="s">
        <v>927</v>
      </c>
      <c r="B627" s="1" t="s">
        <v>2895</v>
      </c>
      <c r="I627" s="3" t="str">
        <f>"O22"</f>
        <v>O22</v>
      </c>
      <c r="J627" s="3" t="str">
        <f>"13272"</f>
        <v>13272</v>
      </c>
    </row>
    <row r="628" spans="1:10" x14ac:dyDescent="0.2">
      <c r="A628" s="1" t="s">
        <v>929</v>
      </c>
      <c r="B628" s="1" t="s">
        <v>2896</v>
      </c>
      <c r="I628" s="3" t="str">
        <f>"O23"</f>
        <v>O23</v>
      </c>
      <c r="J628" s="3" t="str">
        <f>"13273"</f>
        <v>13273</v>
      </c>
    </row>
    <row r="629" spans="1:10" x14ac:dyDescent="0.2">
      <c r="A629" s="1" t="s">
        <v>930</v>
      </c>
      <c r="B629" s="1" t="s">
        <v>2897</v>
      </c>
      <c r="I629" s="3" t="str">
        <f>"O24"</f>
        <v>O24</v>
      </c>
      <c r="J629" s="3" t="str">
        <f>"13274"</f>
        <v>13274</v>
      </c>
    </row>
    <row r="630" spans="1:10" x14ac:dyDescent="0.2">
      <c r="A630" s="1" t="s">
        <v>931</v>
      </c>
      <c r="B630" s="1" t="s">
        <v>2898</v>
      </c>
      <c r="I630" s="3" t="str">
        <f>"O24A"</f>
        <v>O24A</v>
      </c>
      <c r="J630" s="3" t="str">
        <f>"13275"</f>
        <v>13275</v>
      </c>
    </row>
    <row r="631" spans="1:10" x14ac:dyDescent="0.2">
      <c r="A631" s="1" t="s">
        <v>932</v>
      </c>
      <c r="B631" s="1" t="s">
        <v>2899</v>
      </c>
      <c r="I631" s="3" t="str">
        <f>"O25"</f>
        <v>O25</v>
      </c>
      <c r="J631" s="3" t="str">
        <f>"13276"</f>
        <v>13276</v>
      </c>
    </row>
    <row r="632" spans="1:10" x14ac:dyDescent="0.2">
      <c r="A632" s="1" t="s">
        <v>934</v>
      </c>
      <c r="B632" s="1" t="s">
        <v>2900</v>
      </c>
      <c r="I632" s="3" t="str">
        <f>"O25A"</f>
        <v>O25A</v>
      </c>
      <c r="J632" s="3" t="str">
        <f>"13277"</f>
        <v>13277</v>
      </c>
    </row>
    <row r="633" spans="1:10" x14ac:dyDescent="0.2">
      <c r="A633" s="1" t="s">
        <v>935</v>
      </c>
      <c r="B633" s="1" t="s">
        <v>2901</v>
      </c>
      <c r="I633" s="3" t="str">
        <f>"O26"</f>
        <v>O26</v>
      </c>
      <c r="J633" s="3" t="str">
        <f>"13278"</f>
        <v>13278</v>
      </c>
    </row>
    <row r="634" spans="1:10" x14ac:dyDescent="0.2">
      <c r="A634" s="1" t="s">
        <v>936</v>
      </c>
      <c r="B634" s="1" t="s">
        <v>2902</v>
      </c>
      <c r="I634" s="3" t="str">
        <f>"O27"</f>
        <v>O27</v>
      </c>
      <c r="J634" s="3" t="str">
        <f>"13279"</f>
        <v>13279</v>
      </c>
    </row>
    <row r="635" spans="1:10" x14ac:dyDescent="0.2">
      <c r="A635" s="1" t="s">
        <v>937</v>
      </c>
      <c r="B635" s="1" t="s">
        <v>2336</v>
      </c>
      <c r="I635" s="3" t="str">
        <f>"O28"</f>
        <v>O28</v>
      </c>
      <c r="J635" s="3" t="str">
        <f>"1327A"</f>
        <v>1327A</v>
      </c>
    </row>
    <row r="636" spans="1:10" x14ac:dyDescent="0.2">
      <c r="A636" s="1" t="s">
        <v>939</v>
      </c>
      <c r="B636" s="1" t="s">
        <v>2337</v>
      </c>
      <c r="I636" s="3" t="str">
        <f>"O29"</f>
        <v>O29</v>
      </c>
      <c r="J636" s="3" t="str">
        <f>"1327B"</f>
        <v>1327B</v>
      </c>
    </row>
    <row r="637" spans="1:10" x14ac:dyDescent="0.2">
      <c r="A637" s="1" t="s">
        <v>941</v>
      </c>
      <c r="B637" s="1" t="s">
        <v>2338</v>
      </c>
      <c r="I637" s="3" t="str">
        <f>"O29A"</f>
        <v>O29A</v>
      </c>
      <c r="J637" s="3" t="str">
        <f>"1327C"</f>
        <v>1327C</v>
      </c>
    </row>
    <row r="638" spans="1:10" x14ac:dyDescent="0.2">
      <c r="A638" s="1" t="s">
        <v>942</v>
      </c>
      <c r="B638" s="1" t="s">
        <v>2339</v>
      </c>
      <c r="I638" s="3" t="str">
        <f>"O30"</f>
        <v>O30</v>
      </c>
      <c r="J638" s="3" t="str">
        <f>"1327D"</f>
        <v>1327D</v>
      </c>
    </row>
    <row r="639" spans="1:10" x14ac:dyDescent="0.2">
      <c r="A639" s="1" t="s">
        <v>944</v>
      </c>
      <c r="B639" s="1" t="s">
        <v>2340</v>
      </c>
      <c r="I639" s="3" t="str">
        <f>"O30A"</f>
        <v>O30A</v>
      </c>
      <c r="J639" s="3" t="str">
        <f>"1327E"</f>
        <v>1327E</v>
      </c>
    </row>
    <row r="640" spans="1:10" x14ac:dyDescent="0.2">
      <c r="A640" s="1" t="s">
        <v>945</v>
      </c>
      <c r="B640" s="1" t="s">
        <v>2341</v>
      </c>
      <c r="I640" s="3" t="str">
        <f>"O31"</f>
        <v>O31</v>
      </c>
      <c r="J640" s="3" t="str">
        <f>"1327F"</f>
        <v>1327F</v>
      </c>
    </row>
    <row r="641" spans="1:10" x14ac:dyDescent="0.2">
      <c r="A641" s="1" t="s">
        <v>946</v>
      </c>
      <c r="B641" s="1" t="s">
        <v>2903</v>
      </c>
      <c r="I641" s="3" t="str">
        <f>"O32"</f>
        <v>O32</v>
      </c>
      <c r="J641" s="3" t="str">
        <f>"13280"</f>
        <v>13280</v>
      </c>
    </row>
    <row r="642" spans="1:10" x14ac:dyDescent="0.2">
      <c r="A642" s="1" t="s">
        <v>947</v>
      </c>
      <c r="B642" s="1" t="s">
        <v>2904</v>
      </c>
      <c r="I642" s="3" t="str">
        <f>"O33"</f>
        <v>O33</v>
      </c>
      <c r="J642" s="3" t="str">
        <f>"13281"</f>
        <v>13281</v>
      </c>
    </row>
    <row r="643" spans="1:10" x14ac:dyDescent="0.2">
      <c r="A643" s="1" t="s">
        <v>948</v>
      </c>
      <c r="B643" s="1" t="s">
        <v>2905</v>
      </c>
      <c r="I643" s="3" t="str">
        <f>"O33A"</f>
        <v>O33A</v>
      </c>
      <c r="J643" s="3" t="str">
        <f>"13282"</f>
        <v>13282</v>
      </c>
    </row>
    <row r="644" spans="1:10" x14ac:dyDescent="0.2">
      <c r="A644" s="1" t="s">
        <v>949</v>
      </c>
      <c r="B644" s="1" t="s">
        <v>2906</v>
      </c>
      <c r="I644" s="3" t="str">
        <f>"O34"</f>
        <v>O34</v>
      </c>
      <c r="J644" s="3" t="str">
        <f>"13283"</f>
        <v>13283</v>
      </c>
    </row>
    <row r="645" spans="1:10" x14ac:dyDescent="0.2">
      <c r="A645" s="1" t="s">
        <v>951</v>
      </c>
      <c r="B645" s="1" t="s">
        <v>2907</v>
      </c>
      <c r="I645" s="3" t="str">
        <f>"O35"</f>
        <v>O35</v>
      </c>
      <c r="J645" s="3" t="str">
        <f>"13284"</f>
        <v>13284</v>
      </c>
    </row>
    <row r="646" spans="1:10" x14ac:dyDescent="0.2">
      <c r="A646" s="1" t="s">
        <v>953</v>
      </c>
      <c r="B646" s="1" t="s">
        <v>2908</v>
      </c>
      <c r="I646" s="3" t="str">
        <f>"O36"</f>
        <v>O36</v>
      </c>
      <c r="J646" s="3" t="str">
        <f>"13285"</f>
        <v>13285</v>
      </c>
    </row>
    <row r="647" spans="1:10" x14ac:dyDescent="0.2">
      <c r="A647" s="1" t="s">
        <v>955</v>
      </c>
      <c r="B647" s="1" t="s">
        <v>2909</v>
      </c>
      <c r="I647" s="3" t="str">
        <f>"O36A"</f>
        <v>O36A</v>
      </c>
      <c r="J647" s="3" t="str">
        <f>"13286"</f>
        <v>13286</v>
      </c>
    </row>
    <row r="648" spans="1:10" x14ac:dyDescent="0.2">
      <c r="A648" s="1" t="s">
        <v>956</v>
      </c>
      <c r="B648" s="1" t="s">
        <v>2910</v>
      </c>
      <c r="I648" s="3" t="str">
        <f>"O36B"</f>
        <v>O36B</v>
      </c>
      <c r="J648" s="3" t="str">
        <f>"13287"</f>
        <v>13287</v>
      </c>
    </row>
    <row r="649" spans="1:10" x14ac:dyDescent="0.2">
      <c r="A649" s="1" t="s">
        <v>957</v>
      </c>
      <c r="B649" s="1" t="s">
        <v>2911</v>
      </c>
      <c r="I649" s="3" t="str">
        <f>"O36C"</f>
        <v>O36C</v>
      </c>
      <c r="J649" s="3" t="str">
        <f>"13288"</f>
        <v>13288</v>
      </c>
    </row>
    <row r="650" spans="1:10" x14ac:dyDescent="0.2">
      <c r="A650" s="1" t="s">
        <v>958</v>
      </c>
      <c r="B650" s="1" t="s">
        <v>2912</v>
      </c>
      <c r="I650" s="3" t="str">
        <f>"O36D"</f>
        <v>O36D</v>
      </c>
      <c r="J650" s="3" t="str">
        <f>"13289"</f>
        <v>13289</v>
      </c>
    </row>
    <row r="651" spans="1:10" x14ac:dyDescent="0.2">
      <c r="A651" s="1" t="s">
        <v>959</v>
      </c>
      <c r="B651" s="1" t="s">
        <v>2342</v>
      </c>
      <c r="I651" s="3" t="str">
        <f>"O37"</f>
        <v>O37</v>
      </c>
      <c r="J651" s="3" t="str">
        <f>"1328A"</f>
        <v>1328A</v>
      </c>
    </row>
    <row r="652" spans="1:10" x14ac:dyDescent="0.2">
      <c r="A652" s="1" t="s">
        <v>960</v>
      </c>
      <c r="B652" s="1" t="s">
        <v>2343</v>
      </c>
      <c r="I652" s="3" t="str">
        <f>"O38"</f>
        <v>O38</v>
      </c>
      <c r="J652" s="3" t="str">
        <f>"1328B"</f>
        <v>1328B</v>
      </c>
    </row>
    <row r="653" spans="1:10" x14ac:dyDescent="0.2">
      <c r="A653" s="1" t="s">
        <v>961</v>
      </c>
      <c r="B653" s="1" t="s">
        <v>2344</v>
      </c>
      <c r="I653" s="3" t="str">
        <f>"O39"</f>
        <v>O39</v>
      </c>
      <c r="J653" s="3" t="str">
        <f>"1328C"</f>
        <v>1328C</v>
      </c>
    </row>
    <row r="654" spans="1:10" x14ac:dyDescent="0.2">
      <c r="A654" s="1" t="s">
        <v>962</v>
      </c>
      <c r="B654" s="1" t="s">
        <v>2345</v>
      </c>
      <c r="I654" s="3" t="str">
        <f>"O40"</f>
        <v>O40</v>
      </c>
      <c r="J654" s="3" t="str">
        <f>"1328D"</f>
        <v>1328D</v>
      </c>
    </row>
    <row r="655" spans="1:10" x14ac:dyDescent="0.2">
      <c r="A655" s="1" t="s">
        <v>963</v>
      </c>
      <c r="B655" s="1" t="s">
        <v>2346</v>
      </c>
      <c r="I655" s="3" t="str">
        <f>"O41"</f>
        <v>O41</v>
      </c>
      <c r="J655" s="3" t="str">
        <f>"1328E"</f>
        <v>1328E</v>
      </c>
    </row>
    <row r="656" spans="1:10" x14ac:dyDescent="0.2">
      <c r="A656" s="1" t="s">
        <v>964</v>
      </c>
      <c r="B656" s="1" t="s">
        <v>2347</v>
      </c>
      <c r="I656" s="3" t="str">
        <f>"O42"</f>
        <v>O42</v>
      </c>
      <c r="J656" s="3" t="str">
        <f>"1328F"</f>
        <v>1328F</v>
      </c>
    </row>
    <row r="657" spans="1:10" x14ac:dyDescent="0.2">
      <c r="A657" s="1" t="s">
        <v>966</v>
      </c>
      <c r="B657" s="1" t="s">
        <v>2913</v>
      </c>
      <c r="I657" s="3" t="str">
        <f>"O43"</f>
        <v>O43</v>
      </c>
      <c r="J657" s="3" t="str">
        <f>"13290"</f>
        <v>13290</v>
      </c>
    </row>
    <row r="658" spans="1:10" x14ac:dyDescent="0.2">
      <c r="A658" s="1" t="s">
        <v>967</v>
      </c>
      <c r="B658" s="1" t="s">
        <v>2914</v>
      </c>
      <c r="I658" s="3" t="str">
        <f>"O44"</f>
        <v>O44</v>
      </c>
      <c r="J658" s="3" t="str">
        <f>"13291"</f>
        <v>13291</v>
      </c>
    </row>
    <row r="659" spans="1:10" x14ac:dyDescent="0.2">
      <c r="A659" s="1" t="s">
        <v>968</v>
      </c>
      <c r="B659" s="1" t="s">
        <v>2915</v>
      </c>
      <c r="I659" s="3" t="str">
        <f>"O45"</f>
        <v>O45</v>
      </c>
      <c r="J659" s="3" t="str">
        <f>"13292"</f>
        <v>13292</v>
      </c>
    </row>
    <row r="660" spans="1:10" x14ac:dyDescent="0.2">
      <c r="A660" s="1" t="s">
        <v>970</v>
      </c>
      <c r="B660" s="1" t="s">
        <v>2916</v>
      </c>
      <c r="I660" s="3" t="str">
        <f>"O46"</f>
        <v>O46</v>
      </c>
      <c r="J660" s="3" t="str">
        <f>"13293"</f>
        <v>13293</v>
      </c>
    </row>
    <row r="661" spans="1:10" x14ac:dyDescent="0.2">
      <c r="A661" s="1" t="s">
        <v>971</v>
      </c>
      <c r="B661" s="1" t="s">
        <v>2917</v>
      </c>
      <c r="I661" s="3" t="str">
        <f>"O47"</f>
        <v>O47</v>
      </c>
      <c r="J661" s="3" t="str">
        <f>"13294"</f>
        <v>13294</v>
      </c>
    </row>
    <row r="662" spans="1:10" x14ac:dyDescent="0.2">
      <c r="A662" s="1" t="s">
        <v>973</v>
      </c>
      <c r="B662" s="1" t="s">
        <v>2918</v>
      </c>
      <c r="I662" s="3" t="str">
        <f>"O48"</f>
        <v>O48</v>
      </c>
      <c r="J662" s="3" t="str">
        <f>"13295"</f>
        <v>13295</v>
      </c>
    </row>
    <row r="663" spans="1:10" x14ac:dyDescent="0.2">
      <c r="A663" s="1" t="s">
        <v>974</v>
      </c>
      <c r="B663" s="1" t="s">
        <v>2919</v>
      </c>
      <c r="I663" s="3" t="str">
        <f>"O49"</f>
        <v>O49</v>
      </c>
      <c r="J663" s="3" t="str">
        <f>"13296"</f>
        <v>13296</v>
      </c>
    </row>
    <row r="664" spans="1:10" x14ac:dyDescent="0.2">
      <c r="A664" s="1" t="s">
        <v>976</v>
      </c>
      <c r="B664" s="1" t="s">
        <v>2920</v>
      </c>
      <c r="I664" s="3" t="str">
        <f>"O50"</f>
        <v>O50</v>
      </c>
      <c r="J664" s="3" t="str">
        <f>"13297"</f>
        <v>13297</v>
      </c>
    </row>
    <row r="665" spans="1:10" x14ac:dyDescent="0.2">
      <c r="A665" s="1" t="s">
        <v>978</v>
      </c>
      <c r="B665" s="1" t="s">
        <v>2921</v>
      </c>
      <c r="I665" s="3" t="str">
        <f>"O50A"</f>
        <v>O50A</v>
      </c>
      <c r="J665" s="3" t="str">
        <f>"13298"</f>
        <v>13298</v>
      </c>
    </row>
    <row r="666" spans="1:10" x14ac:dyDescent="0.2">
      <c r="A666" s="1" t="s">
        <v>979</v>
      </c>
      <c r="B666" s="1" t="s">
        <v>2922</v>
      </c>
      <c r="I666" s="3" t="str">
        <f>"O50B"</f>
        <v>O50B</v>
      </c>
      <c r="J666" s="3" t="str">
        <f>"13299"</f>
        <v>13299</v>
      </c>
    </row>
    <row r="667" spans="1:10" x14ac:dyDescent="0.2">
      <c r="A667" s="1" t="s">
        <v>980</v>
      </c>
      <c r="B667" s="1" t="s">
        <v>2348</v>
      </c>
      <c r="I667" s="3" t="str">
        <f>"O51"</f>
        <v>O51</v>
      </c>
      <c r="J667" s="3" t="str">
        <f>"1329A"</f>
        <v>1329A</v>
      </c>
    </row>
    <row r="668" spans="1:10" x14ac:dyDescent="0.2">
      <c r="A668" s="1" t="s">
        <v>982</v>
      </c>
      <c r="B668" s="1" t="s">
        <v>2349</v>
      </c>
      <c r="I668" s="3" t="str">
        <f>"P1"</f>
        <v>P1</v>
      </c>
      <c r="J668" s="3" t="str">
        <f>"1329B"</f>
        <v>1329B</v>
      </c>
    </row>
    <row r="669" spans="1:10" x14ac:dyDescent="0.2">
      <c r="A669" s="1" t="s">
        <v>983</v>
      </c>
      <c r="B669" s="1" t="s">
        <v>2350</v>
      </c>
      <c r="I669" s="3" t="str">
        <f>"P1A"</f>
        <v>P1A</v>
      </c>
      <c r="J669" s="3" t="str">
        <f>"1329C"</f>
        <v>1329C</v>
      </c>
    </row>
    <row r="670" spans="1:10" x14ac:dyDescent="0.2">
      <c r="A670" s="1" t="s">
        <v>984</v>
      </c>
      <c r="B670" s="1" t="s">
        <v>2351</v>
      </c>
      <c r="I670" s="3" t="str">
        <f>"P2"</f>
        <v>P2</v>
      </c>
      <c r="J670" s="3" t="str">
        <f>"1329D"</f>
        <v>1329D</v>
      </c>
    </row>
    <row r="671" spans="1:10" x14ac:dyDescent="0.2">
      <c r="A671" s="1" t="s">
        <v>985</v>
      </c>
      <c r="B671" s="1" t="s">
        <v>2352</v>
      </c>
      <c r="I671" s="3" t="str">
        <f>"P3"</f>
        <v>P3</v>
      </c>
      <c r="J671" s="3" t="str">
        <f>"1329E"</f>
        <v>1329E</v>
      </c>
    </row>
    <row r="672" spans="1:10" x14ac:dyDescent="0.2">
      <c r="A672" s="1" t="s">
        <v>986</v>
      </c>
      <c r="B672" s="1" t="s">
        <v>2353</v>
      </c>
      <c r="I672" s="3" t="str">
        <f>"P3A"</f>
        <v>P3A</v>
      </c>
      <c r="J672" s="3" t="str">
        <f>"1329F"</f>
        <v>1329F</v>
      </c>
    </row>
    <row r="673" spans="1:10" x14ac:dyDescent="0.2">
      <c r="A673" s="1" t="s">
        <v>987</v>
      </c>
      <c r="B673" s="1" t="s">
        <v>2354</v>
      </c>
      <c r="I673" s="3" t="str">
        <f>"P4"</f>
        <v>P4</v>
      </c>
      <c r="J673" s="3" t="str">
        <f>"132A0"</f>
        <v>132A0</v>
      </c>
    </row>
    <row r="674" spans="1:10" x14ac:dyDescent="0.2">
      <c r="A674" s="1" t="s">
        <v>989</v>
      </c>
      <c r="B674" s="1" t="s">
        <v>2355</v>
      </c>
      <c r="I674" s="3" t="str">
        <f>"P5"</f>
        <v>P5</v>
      </c>
      <c r="J674" s="3" t="str">
        <f>"132A1"</f>
        <v>132A1</v>
      </c>
    </row>
    <row r="675" spans="1:10" x14ac:dyDescent="0.2">
      <c r="A675" s="1" t="s">
        <v>992</v>
      </c>
      <c r="B675" s="1" t="s">
        <v>2356</v>
      </c>
      <c r="I675" s="3" t="str">
        <f>"P6"</f>
        <v>P6</v>
      </c>
      <c r="J675" s="3" t="str">
        <f>"132A2"</f>
        <v>132A2</v>
      </c>
    </row>
    <row r="676" spans="1:10" x14ac:dyDescent="0.2">
      <c r="A676" s="1" t="s">
        <v>994</v>
      </c>
      <c r="B676" s="1" t="s">
        <v>2357</v>
      </c>
      <c r="I676" s="3" t="str">
        <f>"P7"</f>
        <v>P7</v>
      </c>
      <c r="J676" s="3" t="str">
        <f>"132A3"</f>
        <v>132A3</v>
      </c>
    </row>
    <row r="677" spans="1:10" x14ac:dyDescent="0.2">
      <c r="A677" s="1" t="s">
        <v>995</v>
      </c>
      <c r="B677" s="1" t="s">
        <v>2358</v>
      </c>
      <c r="I677" s="3" t="str">
        <f>"P8"</f>
        <v>P8</v>
      </c>
      <c r="J677" s="3" t="str">
        <f>"132A4"</f>
        <v>132A4</v>
      </c>
    </row>
    <row r="678" spans="1:10" x14ac:dyDescent="0.2">
      <c r="A678" s="1" t="s">
        <v>997</v>
      </c>
      <c r="B678" s="1" t="s">
        <v>2359</v>
      </c>
      <c r="I678" s="3" t="str">
        <f>"P9"</f>
        <v>P9</v>
      </c>
      <c r="J678" s="3" t="str">
        <f>"132A5"</f>
        <v>132A5</v>
      </c>
    </row>
    <row r="679" spans="1:10" x14ac:dyDescent="0.2">
      <c r="A679" s="1" t="s">
        <v>998</v>
      </c>
      <c r="B679" s="1" t="s">
        <v>2360</v>
      </c>
      <c r="I679" s="3" t="str">
        <f>"P10"</f>
        <v>P10</v>
      </c>
      <c r="J679" s="3" t="str">
        <f>"132A6"</f>
        <v>132A6</v>
      </c>
    </row>
    <row r="680" spans="1:10" x14ac:dyDescent="0.2">
      <c r="A680" s="1" t="s">
        <v>999</v>
      </c>
      <c r="B680" s="1" t="s">
        <v>2361</v>
      </c>
      <c r="I680" s="3" t="str">
        <f>"P11"</f>
        <v>P11</v>
      </c>
      <c r="J680" s="3" t="str">
        <f>"132A7"</f>
        <v>132A7</v>
      </c>
    </row>
    <row r="681" spans="1:10" x14ac:dyDescent="0.2">
      <c r="A681" s="1" t="s">
        <v>1000</v>
      </c>
      <c r="B681" s="1" t="s">
        <v>2362</v>
      </c>
      <c r="I681" s="3" t="str">
        <f>"Q1"</f>
        <v>Q1</v>
      </c>
      <c r="J681" s="3" t="str">
        <f>"132A8"</f>
        <v>132A8</v>
      </c>
    </row>
    <row r="682" spans="1:10" x14ac:dyDescent="0.2">
      <c r="A682" s="1" t="s">
        <v>1002</v>
      </c>
      <c r="B682" s="1" t="s">
        <v>2363</v>
      </c>
      <c r="I682" s="3" t="str">
        <f>"Q2"</f>
        <v>Q2</v>
      </c>
      <c r="J682" s="3" t="str">
        <f>"132A9"</f>
        <v>132A9</v>
      </c>
    </row>
    <row r="683" spans="1:10" x14ac:dyDescent="0.2">
      <c r="A683" s="1" t="s">
        <v>1004</v>
      </c>
      <c r="B683" s="1" t="s">
        <v>2364</v>
      </c>
      <c r="I683" s="3" t="str">
        <f>"Q3"</f>
        <v>Q3</v>
      </c>
      <c r="J683" s="3" t="str">
        <f>"132AA"</f>
        <v>132AA</v>
      </c>
    </row>
    <row r="684" spans="1:10" x14ac:dyDescent="0.2">
      <c r="A684" s="1" t="s">
        <v>1006</v>
      </c>
      <c r="B684" s="1" t="s">
        <v>2365</v>
      </c>
      <c r="I684" s="3" t="str">
        <f>"Q4"</f>
        <v>Q4</v>
      </c>
      <c r="J684" s="3" t="str">
        <f>"132AB"</f>
        <v>132AB</v>
      </c>
    </row>
    <row r="685" spans="1:10" x14ac:dyDescent="0.2">
      <c r="A685" s="1" t="s">
        <v>1007</v>
      </c>
      <c r="B685" s="1" t="s">
        <v>2366</v>
      </c>
      <c r="I685" s="3" t="str">
        <f>"Q5"</f>
        <v>Q5</v>
      </c>
      <c r="J685" s="3" t="str">
        <f>"132AC"</f>
        <v>132AC</v>
      </c>
    </row>
    <row r="686" spans="1:10" x14ac:dyDescent="0.2">
      <c r="A686" s="1" t="s">
        <v>1008</v>
      </c>
      <c r="B686" s="1" t="s">
        <v>2367</v>
      </c>
      <c r="I686" s="3" t="str">
        <f>"Q6"</f>
        <v>Q6</v>
      </c>
      <c r="J686" s="3" t="str">
        <f>"132AD"</f>
        <v>132AD</v>
      </c>
    </row>
    <row r="687" spans="1:10" x14ac:dyDescent="0.2">
      <c r="A687" s="1" t="s">
        <v>1011</v>
      </c>
      <c r="B687" s="1" t="s">
        <v>2368</v>
      </c>
      <c r="I687" s="3" t="str">
        <f>"Q7"</f>
        <v>Q7</v>
      </c>
      <c r="J687" s="3" t="str">
        <f>"132AE"</f>
        <v>132AE</v>
      </c>
    </row>
    <row r="688" spans="1:10" x14ac:dyDescent="0.2">
      <c r="A688" s="1" t="s">
        <v>1012</v>
      </c>
      <c r="B688" s="1" t="s">
        <v>2369</v>
      </c>
      <c r="I688" s="3" t="str">
        <f>"R1"</f>
        <v>R1</v>
      </c>
      <c r="J688" s="3" t="str">
        <f>"132AF"</f>
        <v>132AF</v>
      </c>
    </row>
    <row r="689" spans="1:10" x14ac:dyDescent="0.2">
      <c r="A689" s="1" t="s">
        <v>1015</v>
      </c>
      <c r="B689" s="1" t="s">
        <v>2370</v>
      </c>
      <c r="I689" s="3" t="str">
        <f>"R2"</f>
        <v>R2</v>
      </c>
      <c r="J689" s="3" t="str">
        <f>"132B0"</f>
        <v>132B0</v>
      </c>
    </row>
    <row r="690" spans="1:10" x14ac:dyDescent="0.2">
      <c r="A690" s="1" t="s">
        <v>1016</v>
      </c>
      <c r="B690" s="1" t="s">
        <v>2371</v>
      </c>
      <c r="I690" s="3" t="str">
        <f>"R2A"</f>
        <v>R2A</v>
      </c>
      <c r="J690" s="3" t="str">
        <f>"132B1"</f>
        <v>132B1</v>
      </c>
    </row>
    <row r="691" spans="1:10" x14ac:dyDescent="0.2">
      <c r="A691" s="1" t="s">
        <v>1017</v>
      </c>
      <c r="B691" s="1" t="s">
        <v>2372</v>
      </c>
      <c r="I691" s="3" t="str">
        <f>"R3"</f>
        <v>R3</v>
      </c>
      <c r="J691" s="3" t="str">
        <f>"132B2"</f>
        <v>132B2</v>
      </c>
    </row>
    <row r="692" spans="1:10" x14ac:dyDescent="0.2">
      <c r="A692" s="1" t="s">
        <v>1018</v>
      </c>
      <c r="B692" s="1" t="s">
        <v>2373</v>
      </c>
      <c r="I692" s="3" t="str">
        <f>"R3A"</f>
        <v>R3A</v>
      </c>
      <c r="J692" s="3" t="str">
        <f>"132B3"</f>
        <v>132B3</v>
      </c>
    </row>
    <row r="693" spans="1:10" x14ac:dyDescent="0.2">
      <c r="A693" s="1" t="s">
        <v>1019</v>
      </c>
      <c r="B693" s="1" t="s">
        <v>2374</v>
      </c>
      <c r="I693" s="3" t="str">
        <f>"R3B"</f>
        <v>R3B</v>
      </c>
      <c r="J693" s="3" t="str">
        <f>"132B4"</f>
        <v>132B4</v>
      </c>
    </row>
    <row r="694" spans="1:10" x14ac:dyDescent="0.2">
      <c r="A694" s="1" t="s">
        <v>1020</v>
      </c>
      <c r="B694" s="1" t="s">
        <v>2375</v>
      </c>
      <c r="I694" s="3" t="str">
        <f>"R4"</f>
        <v>R4</v>
      </c>
      <c r="J694" s="3" t="str">
        <f>"132B5"</f>
        <v>132B5</v>
      </c>
    </row>
    <row r="695" spans="1:10" x14ac:dyDescent="0.2">
      <c r="A695" s="1" t="s">
        <v>1022</v>
      </c>
      <c r="B695" s="1" t="s">
        <v>2376</v>
      </c>
      <c r="I695" s="3" t="str">
        <f>"R5"</f>
        <v>R5</v>
      </c>
      <c r="J695" s="3" t="str">
        <f>"132B6"</f>
        <v>132B6</v>
      </c>
    </row>
    <row r="696" spans="1:10" x14ac:dyDescent="0.2">
      <c r="A696" s="1" t="s">
        <v>1025</v>
      </c>
      <c r="B696" s="1" t="s">
        <v>2377</v>
      </c>
      <c r="I696" s="3" t="str">
        <f>"R6"</f>
        <v>R6</v>
      </c>
      <c r="J696" s="3" t="str">
        <f>"132B7"</f>
        <v>132B7</v>
      </c>
    </row>
    <row r="697" spans="1:10" x14ac:dyDescent="0.2">
      <c r="A697" s="1" t="s">
        <v>1026</v>
      </c>
      <c r="B697" s="1" t="s">
        <v>2378</v>
      </c>
      <c r="I697" s="3" t="str">
        <f>"R7"</f>
        <v>R7</v>
      </c>
      <c r="J697" s="3" t="str">
        <f>"132B8"</f>
        <v>132B8</v>
      </c>
    </row>
    <row r="698" spans="1:10" x14ac:dyDescent="0.2">
      <c r="A698" s="1" t="s">
        <v>1028</v>
      </c>
      <c r="B698" s="1" t="s">
        <v>2379</v>
      </c>
      <c r="I698" s="3" t="str">
        <f>"R8"</f>
        <v>R8</v>
      </c>
      <c r="J698" s="3" t="str">
        <f>"132B9"</f>
        <v>132B9</v>
      </c>
    </row>
    <row r="699" spans="1:10" x14ac:dyDescent="0.2">
      <c r="A699" s="1" t="s">
        <v>1030</v>
      </c>
      <c r="B699" s="1" t="s">
        <v>2380</v>
      </c>
      <c r="I699" s="3" t="str">
        <f>"R9"</f>
        <v>R9</v>
      </c>
      <c r="J699" s="3" t="str">
        <f>"132BA"</f>
        <v>132BA</v>
      </c>
    </row>
    <row r="700" spans="1:10" x14ac:dyDescent="0.2">
      <c r="A700" s="1" t="s">
        <v>1032</v>
      </c>
      <c r="B700" s="1" t="s">
        <v>2381</v>
      </c>
      <c r="I700" s="3" t="str">
        <f>"R10"</f>
        <v>R10</v>
      </c>
      <c r="J700" s="3" t="str">
        <f>"132BB"</f>
        <v>132BB</v>
      </c>
    </row>
    <row r="701" spans="1:10" x14ac:dyDescent="0.2">
      <c r="A701" s="1" t="s">
        <v>1033</v>
      </c>
      <c r="B701" s="1" t="s">
        <v>2382</v>
      </c>
      <c r="I701" s="3" t="str">
        <f>"R10A"</f>
        <v>R10A</v>
      </c>
      <c r="J701" s="3" t="str">
        <f>"132BC"</f>
        <v>132BC</v>
      </c>
    </row>
    <row r="702" spans="1:10" x14ac:dyDescent="0.2">
      <c r="A702" s="1" t="s">
        <v>1034</v>
      </c>
      <c r="B702" s="1" t="s">
        <v>2383</v>
      </c>
      <c r="I702" s="3" t="str">
        <f>"R11"</f>
        <v>R11</v>
      </c>
      <c r="J702" s="3" t="str">
        <f>"132BD"</f>
        <v>132BD</v>
      </c>
    </row>
    <row r="703" spans="1:10" x14ac:dyDescent="0.2">
      <c r="A703" s="1" t="s">
        <v>1037</v>
      </c>
      <c r="B703" s="1" t="s">
        <v>2384</v>
      </c>
      <c r="I703" s="3" t="str">
        <f>"R12"</f>
        <v>R12</v>
      </c>
      <c r="J703" s="3" t="str">
        <f>"132BE"</f>
        <v>132BE</v>
      </c>
    </row>
    <row r="704" spans="1:10" x14ac:dyDescent="0.2">
      <c r="A704" s="1" t="s">
        <v>1038</v>
      </c>
      <c r="B704" s="1" t="s">
        <v>2385</v>
      </c>
      <c r="I704" s="3" t="str">
        <f>"R13"</f>
        <v>R13</v>
      </c>
      <c r="J704" s="3" t="str">
        <f>"132BF"</f>
        <v>132BF</v>
      </c>
    </row>
    <row r="705" spans="1:10" x14ac:dyDescent="0.2">
      <c r="A705" s="1" t="s">
        <v>1039</v>
      </c>
      <c r="B705" s="1" t="s">
        <v>2386</v>
      </c>
      <c r="I705" s="3" t="str">
        <f>"R14"</f>
        <v>R14</v>
      </c>
      <c r="J705" s="3" t="str">
        <f>"132C0"</f>
        <v>132C0</v>
      </c>
    </row>
    <row r="706" spans="1:10" x14ac:dyDescent="0.2">
      <c r="A706" s="1" t="s">
        <v>1041</v>
      </c>
      <c r="B706" s="1" t="s">
        <v>2387</v>
      </c>
      <c r="I706" s="3" t="str">
        <f>"R15"</f>
        <v>R15</v>
      </c>
      <c r="J706" s="3" t="str">
        <f>"132C1"</f>
        <v>132C1</v>
      </c>
    </row>
    <row r="707" spans="1:10" x14ac:dyDescent="0.2">
      <c r="A707" s="1" t="s">
        <v>1043</v>
      </c>
      <c r="B707" s="1" t="s">
        <v>2388</v>
      </c>
      <c r="I707" s="3" t="str">
        <f>"R16"</f>
        <v>R16</v>
      </c>
      <c r="J707" s="3" t="str">
        <f>"132C2"</f>
        <v>132C2</v>
      </c>
    </row>
    <row r="708" spans="1:10" x14ac:dyDescent="0.2">
      <c r="A708" s="1" t="s">
        <v>1045</v>
      </c>
      <c r="B708" s="1" t="s">
        <v>2389</v>
      </c>
      <c r="I708" s="3" t="str">
        <f>"R16A"</f>
        <v>R16A</v>
      </c>
      <c r="J708" s="3" t="str">
        <f>"132C3"</f>
        <v>132C3</v>
      </c>
    </row>
    <row r="709" spans="1:10" x14ac:dyDescent="0.2">
      <c r="A709" s="1" t="s">
        <v>1046</v>
      </c>
      <c r="B709" s="1" t="s">
        <v>2390</v>
      </c>
      <c r="I709" s="3" t="str">
        <f>"R17"</f>
        <v>R17</v>
      </c>
      <c r="J709" s="3" t="str">
        <f>"132C4"</f>
        <v>132C4</v>
      </c>
    </row>
    <row r="710" spans="1:10" x14ac:dyDescent="0.2">
      <c r="A710" s="1" t="s">
        <v>1047</v>
      </c>
      <c r="B710" s="1" t="s">
        <v>2391</v>
      </c>
      <c r="I710" s="3" t="str">
        <f>"R18"</f>
        <v>R18</v>
      </c>
      <c r="J710" s="3" t="str">
        <f>"132C5"</f>
        <v>132C5</v>
      </c>
    </row>
    <row r="711" spans="1:10" x14ac:dyDescent="0.2">
      <c r="A711" s="1" t="s">
        <v>1048</v>
      </c>
      <c r="B711" s="1" t="s">
        <v>2392</v>
      </c>
      <c r="I711" s="3" t="str">
        <f>"R19"</f>
        <v>R19</v>
      </c>
      <c r="J711" s="3" t="str">
        <f>"132C6"</f>
        <v>132C6</v>
      </c>
    </row>
    <row r="712" spans="1:10" x14ac:dyDescent="0.2">
      <c r="A712" s="1" t="s">
        <v>1049</v>
      </c>
      <c r="B712" s="1" t="s">
        <v>2393</v>
      </c>
      <c r="I712" s="3" t="str">
        <f>"R20"</f>
        <v>R20</v>
      </c>
      <c r="J712" s="3" t="str">
        <f>"132C7"</f>
        <v>132C7</v>
      </c>
    </row>
    <row r="713" spans="1:10" x14ac:dyDescent="0.2">
      <c r="A713" s="1" t="s">
        <v>1050</v>
      </c>
      <c r="B713" s="1" t="s">
        <v>2394</v>
      </c>
      <c r="I713" s="3" t="str">
        <f>"R21"</f>
        <v>R21</v>
      </c>
      <c r="J713" s="3" t="str">
        <f>"132C8"</f>
        <v>132C8</v>
      </c>
    </row>
    <row r="714" spans="1:10" x14ac:dyDescent="0.2">
      <c r="A714" s="1" t="s">
        <v>1051</v>
      </c>
      <c r="B714" s="1" t="s">
        <v>2395</v>
      </c>
      <c r="I714" s="3" t="str">
        <f>"R22"</f>
        <v>R22</v>
      </c>
      <c r="J714" s="3" t="str">
        <f>"132C9"</f>
        <v>132C9</v>
      </c>
    </row>
    <row r="715" spans="1:10" x14ac:dyDescent="0.2">
      <c r="A715" s="1" t="s">
        <v>1053</v>
      </c>
      <c r="B715" s="1" t="s">
        <v>2396</v>
      </c>
      <c r="I715" s="3" t="str">
        <f>"R23"</f>
        <v>R23</v>
      </c>
      <c r="J715" s="3" t="str">
        <f>"132CA"</f>
        <v>132CA</v>
      </c>
    </row>
    <row r="716" spans="1:10" x14ac:dyDescent="0.2">
      <c r="A716" s="1" t="s">
        <v>1054</v>
      </c>
      <c r="B716" s="1" t="s">
        <v>2397</v>
      </c>
      <c r="I716" s="3" t="str">
        <f>"R24"</f>
        <v>R24</v>
      </c>
      <c r="J716" s="3" t="str">
        <f>"132CB"</f>
        <v>132CB</v>
      </c>
    </row>
    <row r="717" spans="1:10" x14ac:dyDescent="0.2">
      <c r="A717" s="1" t="s">
        <v>1055</v>
      </c>
      <c r="B717" s="1" t="s">
        <v>2398</v>
      </c>
      <c r="I717" s="3" t="str">
        <f>"R25"</f>
        <v>R25</v>
      </c>
      <c r="J717" s="3" t="str">
        <f>"132CC"</f>
        <v>132CC</v>
      </c>
    </row>
    <row r="718" spans="1:10" x14ac:dyDescent="0.2">
      <c r="A718" s="1" t="s">
        <v>1056</v>
      </c>
      <c r="B718" s="1" t="s">
        <v>2399</v>
      </c>
      <c r="I718" s="3" t="str">
        <f>"R26"</f>
        <v>R26</v>
      </c>
      <c r="J718" s="3" t="str">
        <f>"132CD"</f>
        <v>132CD</v>
      </c>
    </row>
    <row r="719" spans="1:10" x14ac:dyDescent="0.2">
      <c r="A719" s="1" t="s">
        <v>1057</v>
      </c>
      <c r="B719" s="1" t="s">
        <v>2400</v>
      </c>
      <c r="I719" s="3" t="str">
        <f>"R27"</f>
        <v>R27</v>
      </c>
      <c r="J719" s="3" t="str">
        <f>"132CE"</f>
        <v>132CE</v>
      </c>
    </row>
    <row r="720" spans="1:10" x14ac:dyDescent="0.2">
      <c r="A720" s="1" t="s">
        <v>1058</v>
      </c>
      <c r="B720" s="1" t="s">
        <v>2401</v>
      </c>
      <c r="I720" s="3" t="str">
        <f>"R28"</f>
        <v>R28</v>
      </c>
      <c r="J720" s="3" t="str">
        <f>"132CF"</f>
        <v>132CF</v>
      </c>
    </row>
    <row r="721" spans="1:10" x14ac:dyDescent="0.2">
      <c r="A721" s="1" t="s">
        <v>1059</v>
      </c>
      <c r="B721" s="1" t="s">
        <v>2402</v>
      </c>
      <c r="I721" s="3" t="str">
        <f>"R29"</f>
        <v>R29</v>
      </c>
      <c r="J721" s="3" t="str">
        <f>"132D0"</f>
        <v>132D0</v>
      </c>
    </row>
    <row r="722" spans="1:10" x14ac:dyDescent="0.2">
      <c r="A722" s="1" t="s">
        <v>1060</v>
      </c>
      <c r="B722" s="1" t="s">
        <v>2403</v>
      </c>
      <c r="I722" s="3" t="str">
        <f>"S1"</f>
        <v>S1</v>
      </c>
      <c r="J722" s="3" t="str">
        <f>"132D1"</f>
        <v>132D1</v>
      </c>
    </row>
    <row r="723" spans="1:10" x14ac:dyDescent="0.2">
      <c r="A723" s="1" t="s">
        <v>1062</v>
      </c>
      <c r="B723" s="1" t="s">
        <v>2404</v>
      </c>
      <c r="I723" s="3" t="str">
        <f>"S2"</f>
        <v>S2</v>
      </c>
      <c r="J723" s="3" t="str">
        <f>"132D2"</f>
        <v>132D2</v>
      </c>
    </row>
    <row r="724" spans="1:10" x14ac:dyDescent="0.2">
      <c r="A724" s="1" t="s">
        <v>1063</v>
      </c>
      <c r="B724" s="1" t="s">
        <v>2405</v>
      </c>
      <c r="I724" s="3" t="str">
        <f>"S2A"</f>
        <v>S2A</v>
      </c>
      <c r="J724" s="3" t="str">
        <f>"132D3"</f>
        <v>132D3</v>
      </c>
    </row>
    <row r="725" spans="1:10" x14ac:dyDescent="0.2">
      <c r="A725" s="1" t="s">
        <v>1064</v>
      </c>
      <c r="B725" s="1" t="s">
        <v>2406</v>
      </c>
      <c r="I725" s="3" t="str">
        <f>"S3"</f>
        <v>S3</v>
      </c>
      <c r="J725" s="3" t="str">
        <f>"132D4"</f>
        <v>132D4</v>
      </c>
    </row>
    <row r="726" spans="1:10" x14ac:dyDescent="0.2">
      <c r="A726" s="1" t="s">
        <v>1066</v>
      </c>
      <c r="B726" s="1" t="s">
        <v>2407</v>
      </c>
      <c r="I726" s="3" t="str">
        <f>"S4"</f>
        <v>S4</v>
      </c>
      <c r="J726" s="3" t="str">
        <f>"132D5"</f>
        <v>132D5</v>
      </c>
    </row>
    <row r="727" spans="1:10" x14ac:dyDescent="0.2">
      <c r="A727" s="1" t="s">
        <v>1067</v>
      </c>
      <c r="B727" s="1" t="s">
        <v>2408</v>
      </c>
      <c r="I727" s="3" t="str">
        <f>"S5"</f>
        <v>S5</v>
      </c>
      <c r="J727" s="3" t="str">
        <f>"132D6"</f>
        <v>132D6</v>
      </c>
    </row>
    <row r="728" spans="1:10" x14ac:dyDescent="0.2">
      <c r="A728" s="1" t="s">
        <v>1069</v>
      </c>
      <c r="B728" s="1" t="s">
        <v>2409</v>
      </c>
      <c r="I728" s="3" t="str">
        <f>"S6"</f>
        <v>S6</v>
      </c>
      <c r="J728" s="3" t="str">
        <f>"132D7"</f>
        <v>132D7</v>
      </c>
    </row>
    <row r="729" spans="1:10" x14ac:dyDescent="0.2">
      <c r="A729" s="1" t="s">
        <v>1070</v>
      </c>
      <c r="B729" s="1" t="s">
        <v>2410</v>
      </c>
      <c r="I729" s="3" t="str">
        <f>"S6A"</f>
        <v>S6A</v>
      </c>
      <c r="J729" s="3" t="str">
        <f>"132D8"</f>
        <v>132D8</v>
      </c>
    </row>
    <row r="730" spans="1:10" x14ac:dyDescent="0.2">
      <c r="A730" s="1" t="s">
        <v>1071</v>
      </c>
      <c r="B730" s="1" t="s">
        <v>2411</v>
      </c>
      <c r="I730" s="3" t="str">
        <f>"S7"</f>
        <v>S7</v>
      </c>
      <c r="J730" s="3" t="str">
        <f>"132D9"</f>
        <v>132D9</v>
      </c>
    </row>
    <row r="731" spans="1:10" x14ac:dyDescent="0.2">
      <c r="A731" s="1" t="s">
        <v>1073</v>
      </c>
      <c r="B731" s="1" t="s">
        <v>2412</v>
      </c>
      <c r="I731" s="3" t="str">
        <f>"S8"</f>
        <v>S8</v>
      </c>
      <c r="J731" s="3" t="str">
        <f>"132DA"</f>
        <v>132DA</v>
      </c>
    </row>
    <row r="732" spans="1:10" x14ac:dyDescent="0.2">
      <c r="A732" s="1" t="s">
        <v>1075</v>
      </c>
      <c r="B732" s="1" t="s">
        <v>2413</v>
      </c>
      <c r="I732" s="3" t="str">
        <f>"S9"</f>
        <v>S9</v>
      </c>
      <c r="J732" s="3" t="str">
        <f>"132DB"</f>
        <v>132DB</v>
      </c>
    </row>
    <row r="733" spans="1:10" x14ac:dyDescent="0.2">
      <c r="A733" s="1" t="s">
        <v>1077</v>
      </c>
      <c r="B733" s="1" t="s">
        <v>2414</v>
      </c>
      <c r="I733" s="3" t="str">
        <f>"S10"</f>
        <v>S10</v>
      </c>
      <c r="J733" s="3" t="str">
        <f>"132DC"</f>
        <v>132DC</v>
      </c>
    </row>
    <row r="734" spans="1:10" x14ac:dyDescent="0.2">
      <c r="A734" s="1" t="s">
        <v>1079</v>
      </c>
      <c r="B734" s="1" t="s">
        <v>2415</v>
      </c>
      <c r="I734" s="3" t="str">
        <f>"S11"</f>
        <v>S11</v>
      </c>
      <c r="J734" s="3" t="str">
        <f>"132DD"</f>
        <v>132DD</v>
      </c>
    </row>
    <row r="735" spans="1:10" x14ac:dyDescent="0.2">
      <c r="A735" s="1" t="s">
        <v>1081</v>
      </c>
      <c r="B735" s="1" t="s">
        <v>2416</v>
      </c>
      <c r="I735" s="3" t="str">
        <f>"S12"</f>
        <v>S12</v>
      </c>
      <c r="J735" s="3" t="str">
        <f>"132DE"</f>
        <v>132DE</v>
      </c>
    </row>
    <row r="736" spans="1:10" x14ac:dyDescent="0.2">
      <c r="A736" s="1" t="s">
        <v>1083</v>
      </c>
      <c r="B736" s="1" t="s">
        <v>2417</v>
      </c>
      <c r="I736" s="3" t="str">
        <f>"S13"</f>
        <v>S13</v>
      </c>
      <c r="J736" s="3" t="str">
        <f>"132DF"</f>
        <v>132DF</v>
      </c>
    </row>
    <row r="737" spans="1:10" x14ac:dyDescent="0.2">
      <c r="A737" s="1" t="s">
        <v>1084</v>
      </c>
      <c r="B737" s="1" t="s">
        <v>2923</v>
      </c>
      <c r="I737" s="3" t="str">
        <f>"S14"</f>
        <v>S14</v>
      </c>
      <c r="J737" s="3" t="str">
        <f>"132E0"</f>
        <v>132E0</v>
      </c>
    </row>
    <row r="738" spans="1:10" x14ac:dyDescent="0.2">
      <c r="A738" s="1" t="s">
        <v>1085</v>
      </c>
      <c r="B738" s="1" t="s">
        <v>2924</v>
      </c>
      <c r="I738" s="3" t="str">
        <f>"S14A"</f>
        <v>S14A</v>
      </c>
      <c r="J738" s="3" t="str">
        <f>"132E1"</f>
        <v>132E1</v>
      </c>
    </row>
    <row r="739" spans="1:10" x14ac:dyDescent="0.2">
      <c r="A739" s="1" t="s">
        <v>1086</v>
      </c>
      <c r="B739" s="1" t="s">
        <v>2925</v>
      </c>
      <c r="I739" s="3" t="str">
        <f>"S14B"</f>
        <v>S14B</v>
      </c>
      <c r="J739" s="3" t="str">
        <f>"132E2"</f>
        <v>132E2</v>
      </c>
    </row>
    <row r="740" spans="1:10" x14ac:dyDescent="0.2">
      <c r="A740" s="1" t="s">
        <v>1087</v>
      </c>
      <c r="B740" s="1" t="s">
        <v>2926</v>
      </c>
      <c r="I740" s="3" t="str">
        <f>"S15"</f>
        <v>S15</v>
      </c>
      <c r="J740" s="3" t="str">
        <f>"132E3"</f>
        <v>132E3</v>
      </c>
    </row>
    <row r="741" spans="1:10" x14ac:dyDescent="0.2">
      <c r="A741" s="1" t="s">
        <v>1090</v>
      </c>
      <c r="B741" s="1" t="s">
        <v>2927</v>
      </c>
      <c r="I741" s="3" t="str">
        <f>"S16"</f>
        <v>S16</v>
      </c>
      <c r="J741" s="3" t="str">
        <f>"132E4"</f>
        <v>132E4</v>
      </c>
    </row>
    <row r="742" spans="1:10" x14ac:dyDescent="0.2">
      <c r="A742" s="1" t="s">
        <v>1091</v>
      </c>
      <c r="B742" s="1" t="s">
        <v>2928</v>
      </c>
      <c r="I742" s="3" t="str">
        <f>"S17"</f>
        <v>S17</v>
      </c>
      <c r="J742" s="3" t="str">
        <f>"132E5"</f>
        <v>132E5</v>
      </c>
    </row>
    <row r="743" spans="1:10" x14ac:dyDescent="0.2">
      <c r="A743" s="1" t="s">
        <v>1092</v>
      </c>
      <c r="B743" s="1" t="s">
        <v>2929</v>
      </c>
      <c r="I743" s="3" t="str">
        <f>"S17A"</f>
        <v>S17A</v>
      </c>
      <c r="J743" s="3" t="str">
        <f>"132E6"</f>
        <v>132E6</v>
      </c>
    </row>
    <row r="744" spans="1:10" x14ac:dyDescent="0.2">
      <c r="A744" s="1" t="s">
        <v>1093</v>
      </c>
      <c r="B744" s="1" t="s">
        <v>2930</v>
      </c>
      <c r="I744" s="3" t="str">
        <f>"S18"</f>
        <v>S18</v>
      </c>
      <c r="J744" s="3" t="str">
        <f>"132E7"</f>
        <v>132E7</v>
      </c>
    </row>
    <row r="745" spans="1:10" x14ac:dyDescent="0.2">
      <c r="A745" s="1" t="s">
        <v>1095</v>
      </c>
      <c r="B745" s="1" t="s">
        <v>2931</v>
      </c>
      <c r="I745" s="3" t="str">
        <f>"S19"</f>
        <v>S19</v>
      </c>
      <c r="J745" s="3" t="str">
        <f>"132E8"</f>
        <v>132E8</v>
      </c>
    </row>
    <row r="746" spans="1:10" x14ac:dyDescent="0.2">
      <c r="A746" s="1" t="s">
        <v>1097</v>
      </c>
      <c r="B746" s="1" t="s">
        <v>2932</v>
      </c>
      <c r="I746" s="3" t="str">
        <f>"S20"</f>
        <v>S20</v>
      </c>
      <c r="J746" s="3" t="str">
        <f>"132E9"</f>
        <v>132E9</v>
      </c>
    </row>
    <row r="747" spans="1:10" x14ac:dyDescent="0.2">
      <c r="A747" s="1" t="s">
        <v>1099</v>
      </c>
      <c r="B747" s="1" t="s">
        <v>2418</v>
      </c>
      <c r="I747" s="3" t="str">
        <f>"S21"</f>
        <v>S21</v>
      </c>
      <c r="J747" s="3" t="str">
        <f>"132EA"</f>
        <v>132EA</v>
      </c>
    </row>
    <row r="748" spans="1:10" x14ac:dyDescent="0.2">
      <c r="A748" s="1" t="s">
        <v>1100</v>
      </c>
      <c r="B748" s="1" t="s">
        <v>2419</v>
      </c>
      <c r="I748" s="3" t="str">
        <f>"S22"</f>
        <v>S22</v>
      </c>
      <c r="J748" s="3" t="str">
        <f>"132EB"</f>
        <v>132EB</v>
      </c>
    </row>
    <row r="749" spans="1:10" x14ac:dyDescent="0.2">
      <c r="A749" s="1" t="s">
        <v>1102</v>
      </c>
      <c r="B749" s="1" t="s">
        <v>2420</v>
      </c>
      <c r="I749" s="3" t="str">
        <f>"S23"</f>
        <v>S23</v>
      </c>
      <c r="J749" s="3" t="str">
        <f>"132EC"</f>
        <v>132EC</v>
      </c>
    </row>
    <row r="750" spans="1:10" x14ac:dyDescent="0.2">
      <c r="A750" s="1" t="s">
        <v>1104</v>
      </c>
      <c r="B750" s="1" t="s">
        <v>2421</v>
      </c>
      <c r="I750" s="3" t="str">
        <f>"S24"</f>
        <v>S24</v>
      </c>
      <c r="J750" s="3" t="str">
        <f>"132ED"</f>
        <v>132ED</v>
      </c>
    </row>
    <row r="751" spans="1:10" x14ac:dyDescent="0.2">
      <c r="A751" s="1" t="s">
        <v>1106</v>
      </c>
      <c r="B751" s="1" t="s">
        <v>2422</v>
      </c>
      <c r="I751" s="3" t="str">
        <f>"S25"</f>
        <v>S25</v>
      </c>
      <c r="J751" s="3" t="str">
        <f>"132EE"</f>
        <v>132EE</v>
      </c>
    </row>
    <row r="752" spans="1:10" x14ac:dyDescent="0.2">
      <c r="A752" s="1" t="s">
        <v>1107</v>
      </c>
      <c r="B752" s="1" t="s">
        <v>2423</v>
      </c>
      <c r="I752" s="3" t="str">
        <f>"S26"</f>
        <v>S26</v>
      </c>
      <c r="J752" s="3" t="str">
        <f>"132EF"</f>
        <v>132EF</v>
      </c>
    </row>
    <row r="753" spans="1:10" x14ac:dyDescent="0.2">
      <c r="A753" s="1" t="s">
        <v>1109</v>
      </c>
      <c r="B753" s="1" t="s">
        <v>2424</v>
      </c>
      <c r="I753" s="3" t="str">
        <f>"S26A"</f>
        <v>S26A</v>
      </c>
      <c r="J753" s="3" t="str">
        <f>"132F0"</f>
        <v>132F0</v>
      </c>
    </row>
    <row r="754" spans="1:10" x14ac:dyDescent="0.2">
      <c r="A754" s="1" t="s">
        <v>1110</v>
      </c>
      <c r="B754" s="1" t="s">
        <v>2425</v>
      </c>
      <c r="I754" s="3" t="str">
        <f>"S26B"</f>
        <v>S26B</v>
      </c>
      <c r="J754" s="3" t="str">
        <f>"132F1"</f>
        <v>132F1</v>
      </c>
    </row>
    <row r="755" spans="1:10" x14ac:dyDescent="0.2">
      <c r="A755" s="1" t="s">
        <v>1111</v>
      </c>
      <c r="B755" s="1" t="s">
        <v>2426</v>
      </c>
      <c r="I755" s="3" t="str">
        <f>"S27"</f>
        <v>S27</v>
      </c>
      <c r="J755" s="3" t="str">
        <f>"132F2"</f>
        <v>132F2</v>
      </c>
    </row>
    <row r="756" spans="1:10" x14ac:dyDescent="0.2">
      <c r="A756" s="1" t="s">
        <v>1113</v>
      </c>
      <c r="B756" s="1" t="s">
        <v>2427</v>
      </c>
      <c r="I756" s="3" t="str">
        <f>"S28"</f>
        <v>S28</v>
      </c>
      <c r="J756" s="3" t="str">
        <f>"132F3"</f>
        <v>132F3</v>
      </c>
    </row>
    <row r="757" spans="1:10" x14ac:dyDescent="0.2">
      <c r="A757" s="1" t="s">
        <v>1114</v>
      </c>
      <c r="B757" s="1" t="s">
        <v>2428</v>
      </c>
      <c r="I757" s="3" t="str">
        <f>"S29"</f>
        <v>S29</v>
      </c>
      <c r="J757" s="3" t="str">
        <f>"132F4"</f>
        <v>132F4</v>
      </c>
    </row>
    <row r="758" spans="1:10" x14ac:dyDescent="0.2">
      <c r="A758" s="1" t="s">
        <v>1116</v>
      </c>
      <c r="B758" s="1" t="s">
        <v>2429</v>
      </c>
      <c r="I758" s="3" t="str">
        <f>"S30"</f>
        <v>S30</v>
      </c>
      <c r="J758" s="3" t="str">
        <f>"132F5"</f>
        <v>132F5</v>
      </c>
    </row>
    <row r="759" spans="1:10" x14ac:dyDescent="0.2">
      <c r="A759" s="1" t="s">
        <v>1118</v>
      </c>
      <c r="B759" s="1" t="s">
        <v>2430</v>
      </c>
      <c r="I759" s="3" t="str">
        <f>"S31"</f>
        <v>S31</v>
      </c>
      <c r="J759" s="3" t="str">
        <f>"132F6"</f>
        <v>132F6</v>
      </c>
    </row>
    <row r="760" spans="1:10" x14ac:dyDescent="0.2">
      <c r="A760" s="1" t="s">
        <v>1119</v>
      </c>
      <c r="B760" s="1" t="s">
        <v>2431</v>
      </c>
      <c r="I760" s="3" t="str">
        <f>"S32"</f>
        <v>S32</v>
      </c>
      <c r="J760" s="3" t="str">
        <f>"132F7"</f>
        <v>132F7</v>
      </c>
    </row>
    <row r="761" spans="1:10" x14ac:dyDescent="0.2">
      <c r="A761" s="1" t="s">
        <v>1121</v>
      </c>
      <c r="B761" s="1" t="s">
        <v>2432</v>
      </c>
      <c r="I761" s="3" t="str">
        <f>"S33"</f>
        <v>S33</v>
      </c>
      <c r="J761" s="3" t="str">
        <f>"132F8"</f>
        <v>132F8</v>
      </c>
    </row>
    <row r="762" spans="1:10" x14ac:dyDescent="0.2">
      <c r="A762" s="1" t="s">
        <v>1123</v>
      </c>
      <c r="B762" s="1" t="s">
        <v>2433</v>
      </c>
      <c r="I762" s="3" t="str">
        <f>"S34"</f>
        <v>S34</v>
      </c>
      <c r="J762" s="3" t="str">
        <f>"132F9"</f>
        <v>132F9</v>
      </c>
    </row>
    <row r="763" spans="1:10" x14ac:dyDescent="0.2">
      <c r="A763" s="1" t="s">
        <v>1125</v>
      </c>
      <c r="B763" s="1" t="s">
        <v>2434</v>
      </c>
      <c r="I763" s="3" t="str">
        <f>"S35"</f>
        <v>S35</v>
      </c>
      <c r="J763" s="3" t="str">
        <f>"132FA"</f>
        <v>132FA</v>
      </c>
    </row>
    <row r="764" spans="1:10" x14ac:dyDescent="0.2">
      <c r="A764" s="1" t="s">
        <v>1127</v>
      </c>
      <c r="B764" s="1" t="s">
        <v>2435</v>
      </c>
      <c r="I764" s="3" t="str">
        <f>"S35A"</f>
        <v>S35A</v>
      </c>
      <c r="J764" s="3" t="str">
        <f>"132FB"</f>
        <v>132FB</v>
      </c>
    </row>
    <row r="765" spans="1:10" x14ac:dyDescent="0.2">
      <c r="A765" s="1" t="s">
        <v>1128</v>
      </c>
      <c r="B765" s="1" t="s">
        <v>2436</v>
      </c>
      <c r="I765" s="3" t="str">
        <f>"S36"</f>
        <v>S36</v>
      </c>
      <c r="J765" s="3" t="str">
        <f>"132FC"</f>
        <v>132FC</v>
      </c>
    </row>
    <row r="766" spans="1:10" x14ac:dyDescent="0.2">
      <c r="A766" s="1" t="s">
        <v>1129</v>
      </c>
      <c r="B766" s="1" t="s">
        <v>2437</v>
      </c>
      <c r="I766" s="3" t="str">
        <f>"S37"</f>
        <v>S37</v>
      </c>
      <c r="J766" s="3" t="str">
        <f>"132FD"</f>
        <v>132FD</v>
      </c>
    </row>
    <row r="767" spans="1:10" x14ac:dyDescent="0.2">
      <c r="A767" s="1" t="s">
        <v>1131</v>
      </c>
      <c r="B767" s="1" t="s">
        <v>2438</v>
      </c>
      <c r="I767" s="3" t="str">
        <f>"S38"</f>
        <v>S38</v>
      </c>
      <c r="J767" s="3" t="str">
        <f>"132FE"</f>
        <v>132FE</v>
      </c>
    </row>
    <row r="768" spans="1:10" x14ac:dyDescent="0.2">
      <c r="A768" s="1" t="s">
        <v>1133</v>
      </c>
      <c r="B768" s="1" t="s">
        <v>2439</v>
      </c>
      <c r="I768" s="3" t="str">
        <f>"S39"</f>
        <v>S39</v>
      </c>
      <c r="J768" s="3" t="str">
        <f>"132FF"</f>
        <v>132FF</v>
      </c>
    </row>
    <row r="769" spans="1:10" x14ac:dyDescent="0.2">
      <c r="A769" s="1" t="s">
        <v>1135</v>
      </c>
      <c r="B769" s="1" t="s">
        <v>2933</v>
      </c>
      <c r="I769" s="3" t="str">
        <f>"S40"</f>
        <v>S40</v>
      </c>
      <c r="J769" s="3" t="str">
        <f>"13300"</f>
        <v>13300</v>
      </c>
    </row>
    <row r="770" spans="1:10" x14ac:dyDescent="0.2">
      <c r="A770" s="1" t="s">
        <v>1137</v>
      </c>
      <c r="B770" s="1" t="s">
        <v>2934</v>
      </c>
      <c r="I770" s="3" t="str">
        <f>"S41"</f>
        <v>S41</v>
      </c>
      <c r="J770" s="3" t="str">
        <f>"13301"</f>
        <v>13301</v>
      </c>
    </row>
    <row r="771" spans="1:10" x14ac:dyDescent="0.2">
      <c r="A771" s="1" t="s">
        <v>1139</v>
      </c>
      <c r="B771" s="1" t="s">
        <v>2935</v>
      </c>
      <c r="I771" s="3" t="str">
        <f>"S42"</f>
        <v>S42</v>
      </c>
      <c r="J771" s="3" t="str">
        <f>"13302"</f>
        <v>13302</v>
      </c>
    </row>
    <row r="772" spans="1:10" x14ac:dyDescent="0.2">
      <c r="A772" s="1" t="s">
        <v>1143</v>
      </c>
      <c r="B772" s="1" t="s">
        <v>2936</v>
      </c>
      <c r="I772" s="3" t="str">
        <f>"S43"</f>
        <v>S43</v>
      </c>
      <c r="J772" s="3" t="str">
        <f>"13303"</f>
        <v>13303</v>
      </c>
    </row>
    <row r="773" spans="1:10" x14ac:dyDescent="0.2">
      <c r="A773" s="1" t="s">
        <v>1145</v>
      </c>
      <c r="B773" s="1" t="s">
        <v>2937</v>
      </c>
      <c r="I773" s="3" t="str">
        <f>"S44"</f>
        <v>S44</v>
      </c>
      <c r="J773" s="3" t="str">
        <f>"13304"</f>
        <v>13304</v>
      </c>
    </row>
    <row r="774" spans="1:10" x14ac:dyDescent="0.2">
      <c r="A774" s="1" t="s">
        <v>1147</v>
      </c>
      <c r="B774" s="1" t="s">
        <v>2938</v>
      </c>
      <c r="I774" s="3" t="str">
        <f>"S45"</f>
        <v>S45</v>
      </c>
      <c r="J774" s="3" t="str">
        <f>"13305"</f>
        <v>13305</v>
      </c>
    </row>
    <row r="775" spans="1:10" x14ac:dyDescent="0.2">
      <c r="A775" s="1" t="s">
        <v>1149</v>
      </c>
      <c r="B775" s="1" t="s">
        <v>2939</v>
      </c>
      <c r="I775" s="3" t="str">
        <f>"S46"</f>
        <v>S46</v>
      </c>
      <c r="J775" s="3" t="str">
        <f>"13306"</f>
        <v>13306</v>
      </c>
    </row>
    <row r="776" spans="1:10" x14ac:dyDescent="0.2">
      <c r="A776" s="1" t="s">
        <v>1150</v>
      </c>
      <c r="B776" s="1" t="s">
        <v>2940</v>
      </c>
      <c r="I776" s="3" t="str">
        <f>"T1"</f>
        <v>T1</v>
      </c>
      <c r="J776" s="3" t="str">
        <f>"13307"</f>
        <v>13307</v>
      </c>
    </row>
    <row r="777" spans="1:10" x14ac:dyDescent="0.2">
      <c r="A777" s="1" t="s">
        <v>1151</v>
      </c>
      <c r="B777" s="1" t="s">
        <v>2941</v>
      </c>
      <c r="I777" s="3" t="str">
        <f>"T2"</f>
        <v>T2</v>
      </c>
      <c r="J777" s="3" t="str">
        <f>"13308"</f>
        <v>13308</v>
      </c>
    </row>
    <row r="778" spans="1:10" x14ac:dyDescent="0.2">
      <c r="A778" s="1" t="s">
        <v>1152</v>
      </c>
      <c r="B778" s="1" t="s">
        <v>2942</v>
      </c>
      <c r="I778" s="3" t="str">
        <f>"T3"</f>
        <v>T3</v>
      </c>
      <c r="J778" s="3" t="str">
        <f>"13309"</f>
        <v>13309</v>
      </c>
    </row>
    <row r="779" spans="1:10" x14ac:dyDescent="0.2">
      <c r="A779" s="1" t="s">
        <v>1154</v>
      </c>
      <c r="B779" s="1" t="s">
        <v>2440</v>
      </c>
      <c r="I779" s="3" t="str">
        <f>"T3A"</f>
        <v>T3A</v>
      </c>
      <c r="J779" s="3" t="str">
        <f>"1330A"</f>
        <v>1330A</v>
      </c>
    </row>
    <row r="780" spans="1:10" x14ac:dyDescent="0.2">
      <c r="A780" s="1" t="s">
        <v>1155</v>
      </c>
      <c r="B780" s="1" t="s">
        <v>2441</v>
      </c>
      <c r="I780" s="3" t="str">
        <f>"T4"</f>
        <v>T4</v>
      </c>
      <c r="J780" s="3" t="str">
        <f>"1330B"</f>
        <v>1330B</v>
      </c>
    </row>
    <row r="781" spans="1:10" x14ac:dyDescent="0.2">
      <c r="A781" s="1" t="s">
        <v>1156</v>
      </c>
      <c r="B781" s="1" t="s">
        <v>2442</v>
      </c>
      <c r="I781" s="3" t="str">
        <f>"T5"</f>
        <v>T5</v>
      </c>
      <c r="J781" s="3" t="str">
        <f>"1330C"</f>
        <v>1330C</v>
      </c>
    </row>
    <row r="782" spans="1:10" x14ac:dyDescent="0.2">
      <c r="A782" s="1" t="s">
        <v>1157</v>
      </c>
      <c r="B782" s="1" t="s">
        <v>2443</v>
      </c>
      <c r="I782" s="3" t="str">
        <f>"T6"</f>
        <v>T6</v>
      </c>
      <c r="J782" s="3" t="str">
        <f>"1330D"</f>
        <v>1330D</v>
      </c>
    </row>
    <row r="783" spans="1:10" x14ac:dyDescent="0.2">
      <c r="A783" s="1" t="s">
        <v>1159</v>
      </c>
      <c r="B783" s="1" t="s">
        <v>2444</v>
      </c>
      <c r="I783" s="3" t="str">
        <f>"T7"</f>
        <v>T7</v>
      </c>
      <c r="J783" s="3" t="str">
        <f>"1330E"</f>
        <v>1330E</v>
      </c>
    </row>
    <row r="784" spans="1:10" x14ac:dyDescent="0.2">
      <c r="A784" s="1" t="s">
        <v>1160</v>
      </c>
      <c r="B784" s="1" t="s">
        <v>2445</v>
      </c>
      <c r="I784" s="3" t="str">
        <f>"T7A"</f>
        <v>T7A</v>
      </c>
      <c r="J784" s="3" t="str">
        <f>"1330F"</f>
        <v>1330F</v>
      </c>
    </row>
    <row r="785" spans="1:10" x14ac:dyDescent="0.2">
      <c r="A785" s="1" t="s">
        <v>1162</v>
      </c>
      <c r="B785" s="1" t="s">
        <v>2943</v>
      </c>
      <c r="I785" s="3" t="str">
        <f>"T8"</f>
        <v>T8</v>
      </c>
      <c r="J785" s="3" t="str">
        <f>"13310"</f>
        <v>13310</v>
      </c>
    </row>
    <row r="786" spans="1:10" x14ac:dyDescent="0.2">
      <c r="A786" s="1" t="s">
        <v>1163</v>
      </c>
      <c r="B786" s="1" t="s">
        <v>2944</v>
      </c>
      <c r="I786" s="3" t="str">
        <f>"T8A"</f>
        <v>T8A</v>
      </c>
      <c r="J786" s="3" t="str">
        <f>"13311"</f>
        <v>13311</v>
      </c>
    </row>
    <row r="787" spans="1:10" x14ac:dyDescent="0.2">
      <c r="A787" s="1" t="s">
        <v>1164</v>
      </c>
      <c r="B787" s="1" t="s">
        <v>2945</v>
      </c>
      <c r="I787" s="3" t="str">
        <f>"T9"</f>
        <v>T9</v>
      </c>
      <c r="J787" s="3" t="str">
        <f>"13312"</f>
        <v>13312</v>
      </c>
    </row>
    <row r="788" spans="1:10" x14ac:dyDescent="0.2">
      <c r="A788" s="1" t="s">
        <v>1166</v>
      </c>
      <c r="B788" s="1" t="s">
        <v>2946</v>
      </c>
      <c r="I788" s="3" t="str">
        <f>"T9A"</f>
        <v>T9A</v>
      </c>
      <c r="J788" s="3" t="str">
        <f>"13313"</f>
        <v>13313</v>
      </c>
    </row>
    <row r="789" spans="1:10" x14ac:dyDescent="0.2">
      <c r="A789" s="1" t="s">
        <v>1167</v>
      </c>
      <c r="B789" s="1" t="s">
        <v>2947</v>
      </c>
      <c r="I789" s="3" t="str">
        <f>"T10"</f>
        <v>T10</v>
      </c>
      <c r="J789" s="3" t="str">
        <f>"13314"</f>
        <v>13314</v>
      </c>
    </row>
    <row r="790" spans="1:10" x14ac:dyDescent="0.2">
      <c r="A790" s="1" t="s">
        <v>1169</v>
      </c>
      <c r="B790" s="1" t="s">
        <v>2948</v>
      </c>
      <c r="I790" s="3" t="str">
        <f>"T11"</f>
        <v>T11</v>
      </c>
      <c r="J790" s="3" t="str">
        <f>"13315"</f>
        <v>13315</v>
      </c>
    </row>
    <row r="791" spans="1:10" x14ac:dyDescent="0.2">
      <c r="A791" s="1" t="s">
        <v>1173</v>
      </c>
      <c r="B791" s="1" t="s">
        <v>2949</v>
      </c>
      <c r="I791" s="3" t="str">
        <f>"T11A"</f>
        <v>T11A</v>
      </c>
      <c r="J791" s="3" t="str">
        <f>"13316"</f>
        <v>13316</v>
      </c>
    </row>
    <row r="792" spans="1:10" x14ac:dyDescent="0.2">
      <c r="A792" s="1" t="s">
        <v>1174</v>
      </c>
      <c r="B792" s="1" t="s">
        <v>2950</v>
      </c>
      <c r="I792" s="3" t="str">
        <f>"T12"</f>
        <v>T12</v>
      </c>
      <c r="J792" s="3" t="str">
        <f>"13317"</f>
        <v>13317</v>
      </c>
    </row>
    <row r="793" spans="1:10" x14ac:dyDescent="0.2">
      <c r="A793" s="1" t="s">
        <v>1179</v>
      </c>
      <c r="B793" s="1" t="s">
        <v>2951</v>
      </c>
      <c r="I793" s="3" t="str">
        <f>"T13"</f>
        <v>T13</v>
      </c>
      <c r="J793" s="3" t="str">
        <f>"13318"</f>
        <v>13318</v>
      </c>
    </row>
    <row r="794" spans="1:10" x14ac:dyDescent="0.2">
      <c r="A794" s="1" t="s">
        <v>1181</v>
      </c>
      <c r="B794" s="1" t="s">
        <v>2952</v>
      </c>
      <c r="I794" s="3" t="str">
        <f>"T14"</f>
        <v>T14</v>
      </c>
      <c r="J794" s="3" t="str">
        <f>"13319"</f>
        <v>13319</v>
      </c>
    </row>
    <row r="795" spans="1:10" x14ac:dyDescent="0.2">
      <c r="A795" s="1" t="s">
        <v>1183</v>
      </c>
      <c r="B795" s="1" t="s">
        <v>2446</v>
      </c>
      <c r="I795" s="3" t="str">
        <f>"T15"</f>
        <v>T15</v>
      </c>
      <c r="J795" s="3" t="str">
        <f>"1331A"</f>
        <v>1331A</v>
      </c>
    </row>
    <row r="796" spans="1:10" x14ac:dyDescent="0.2">
      <c r="A796" s="1" t="s">
        <v>1184</v>
      </c>
      <c r="B796" s="1" t="s">
        <v>2447</v>
      </c>
      <c r="I796" s="3" t="str">
        <f>"T16"</f>
        <v>T16</v>
      </c>
      <c r="J796" s="3" t="str">
        <f>"1331B"</f>
        <v>1331B</v>
      </c>
    </row>
    <row r="797" spans="1:10" x14ac:dyDescent="0.2">
      <c r="A797" s="1" t="s">
        <v>1185</v>
      </c>
      <c r="B797" s="1" t="s">
        <v>2448</v>
      </c>
      <c r="I797" s="3" t="str">
        <f>"T16A"</f>
        <v>T16A</v>
      </c>
      <c r="J797" s="3" t="str">
        <f>"1331C"</f>
        <v>1331C</v>
      </c>
    </row>
    <row r="798" spans="1:10" x14ac:dyDescent="0.2">
      <c r="A798" s="1" t="s">
        <v>1186</v>
      </c>
      <c r="B798" s="1" t="s">
        <v>2449</v>
      </c>
      <c r="I798" s="3" t="str">
        <f>"T17"</f>
        <v>T17</v>
      </c>
      <c r="J798" s="3" t="str">
        <f>"1331D"</f>
        <v>1331D</v>
      </c>
    </row>
    <row r="799" spans="1:10" x14ac:dyDescent="0.2">
      <c r="A799" s="1" t="s">
        <v>1188</v>
      </c>
      <c r="B799" s="1" t="s">
        <v>2450</v>
      </c>
      <c r="I799" s="3" t="str">
        <f>"T18"</f>
        <v>T18</v>
      </c>
      <c r="J799" s="3" t="str">
        <f>"1331E"</f>
        <v>1331E</v>
      </c>
    </row>
    <row r="800" spans="1:10" x14ac:dyDescent="0.2">
      <c r="A800" s="1" t="s">
        <v>1190</v>
      </c>
      <c r="B800" s="1" t="s">
        <v>2451</v>
      </c>
      <c r="I800" s="3" t="str">
        <f>"T19"</f>
        <v>T19</v>
      </c>
      <c r="J800" s="3" t="str">
        <f>"1331F"</f>
        <v>1331F</v>
      </c>
    </row>
    <row r="801" spans="1:10" x14ac:dyDescent="0.2">
      <c r="A801" s="1" t="s">
        <v>1192</v>
      </c>
      <c r="B801" s="1" t="s">
        <v>2953</v>
      </c>
      <c r="I801" s="3" t="str">
        <f>"T20"</f>
        <v>T20</v>
      </c>
      <c r="J801" s="3" t="str">
        <f>"13320"</f>
        <v>13320</v>
      </c>
    </row>
    <row r="802" spans="1:10" x14ac:dyDescent="0.2">
      <c r="A802" s="1" t="s">
        <v>1193</v>
      </c>
      <c r="B802" s="1" t="s">
        <v>2954</v>
      </c>
      <c r="I802" s="3" t="str">
        <f>"T21"</f>
        <v>T21</v>
      </c>
      <c r="J802" s="3" t="str">
        <f>"13321"</f>
        <v>13321</v>
      </c>
    </row>
    <row r="803" spans="1:10" x14ac:dyDescent="0.2">
      <c r="A803" s="1" t="s">
        <v>1195</v>
      </c>
      <c r="B803" s="1" t="s">
        <v>2955</v>
      </c>
      <c r="I803" s="3" t="str">
        <f>"T22"</f>
        <v>T22</v>
      </c>
      <c r="J803" s="3" t="str">
        <f>"13322"</f>
        <v>13322</v>
      </c>
    </row>
    <row r="804" spans="1:10" x14ac:dyDescent="0.2">
      <c r="A804" s="1" t="s">
        <v>1197</v>
      </c>
      <c r="B804" s="1" t="s">
        <v>2956</v>
      </c>
      <c r="I804" s="3" t="str">
        <f>"T23"</f>
        <v>T23</v>
      </c>
      <c r="J804" s="3" t="str">
        <f>"13323"</f>
        <v>13323</v>
      </c>
    </row>
    <row r="805" spans="1:10" x14ac:dyDescent="0.2">
      <c r="A805" s="1" t="s">
        <v>1198</v>
      </c>
      <c r="B805" s="1" t="s">
        <v>2957</v>
      </c>
      <c r="I805" s="3" t="str">
        <f>"T24"</f>
        <v>T24</v>
      </c>
      <c r="J805" s="3" t="str">
        <f>"13324"</f>
        <v>13324</v>
      </c>
    </row>
    <row r="806" spans="1:10" x14ac:dyDescent="0.2">
      <c r="A806" s="1" t="s">
        <v>1200</v>
      </c>
      <c r="B806" s="1" t="s">
        <v>2958</v>
      </c>
      <c r="I806" s="3" t="str">
        <f>"T25"</f>
        <v>T25</v>
      </c>
      <c r="J806" s="3" t="str">
        <f>"13325"</f>
        <v>13325</v>
      </c>
    </row>
    <row r="807" spans="1:10" x14ac:dyDescent="0.2">
      <c r="A807" s="1" t="s">
        <v>1202</v>
      </c>
      <c r="B807" s="1" t="s">
        <v>2959</v>
      </c>
      <c r="I807" s="3" t="str">
        <f>"T26"</f>
        <v>T26</v>
      </c>
      <c r="J807" s="3" t="str">
        <f>"13326"</f>
        <v>13326</v>
      </c>
    </row>
    <row r="808" spans="1:10" x14ac:dyDescent="0.2">
      <c r="A808" s="1" t="s">
        <v>1203</v>
      </c>
      <c r="B808" s="1" t="s">
        <v>2960</v>
      </c>
      <c r="I808" s="3" t="str">
        <f>"T27"</f>
        <v>T27</v>
      </c>
      <c r="J808" s="3" t="str">
        <f>"13327"</f>
        <v>13327</v>
      </c>
    </row>
    <row r="809" spans="1:10" x14ac:dyDescent="0.2">
      <c r="A809" s="1" t="s">
        <v>1204</v>
      </c>
      <c r="B809" s="1" t="s">
        <v>2961</v>
      </c>
      <c r="I809" s="3" t="str">
        <f>"T28"</f>
        <v>T28</v>
      </c>
      <c r="J809" s="3" t="str">
        <f>"13328"</f>
        <v>13328</v>
      </c>
    </row>
    <row r="810" spans="1:10" x14ac:dyDescent="0.2">
      <c r="A810" s="1" t="s">
        <v>1206</v>
      </c>
      <c r="B810" s="1" t="s">
        <v>2962</v>
      </c>
      <c r="I810" s="3" t="str">
        <f>"T29"</f>
        <v>T29</v>
      </c>
      <c r="J810" s="3" t="str">
        <f>"13329"</f>
        <v>13329</v>
      </c>
    </row>
    <row r="811" spans="1:10" x14ac:dyDescent="0.2">
      <c r="A811" s="1" t="s">
        <v>1208</v>
      </c>
      <c r="B811" s="1" t="s">
        <v>2452</v>
      </c>
      <c r="I811" s="3" t="str">
        <f>"T30"</f>
        <v>T30</v>
      </c>
      <c r="J811" s="3" t="str">
        <f>"1332A"</f>
        <v>1332A</v>
      </c>
    </row>
    <row r="812" spans="1:10" x14ac:dyDescent="0.2">
      <c r="A812" s="1" t="s">
        <v>1209</v>
      </c>
      <c r="B812" s="1" t="s">
        <v>2453</v>
      </c>
      <c r="I812" s="3" t="str">
        <f>"T31"</f>
        <v>T31</v>
      </c>
      <c r="J812" s="3" t="str">
        <f>"1332B"</f>
        <v>1332B</v>
      </c>
    </row>
    <row r="813" spans="1:10" x14ac:dyDescent="0.2">
      <c r="A813" s="1" t="s">
        <v>1211</v>
      </c>
      <c r="B813" s="1" t="s">
        <v>2454</v>
      </c>
      <c r="I813" s="3" t="str">
        <f>"T32"</f>
        <v>T32</v>
      </c>
      <c r="J813" s="3" t="str">
        <f>"1332C"</f>
        <v>1332C</v>
      </c>
    </row>
    <row r="814" spans="1:10" x14ac:dyDescent="0.2">
      <c r="A814" s="1" t="s">
        <v>1212</v>
      </c>
      <c r="B814" s="1" t="s">
        <v>2455</v>
      </c>
      <c r="I814" s="3" t="str">
        <f>"T32A"</f>
        <v>T32A</v>
      </c>
      <c r="J814" s="3" t="str">
        <f>"1332D"</f>
        <v>1332D</v>
      </c>
    </row>
    <row r="815" spans="1:10" x14ac:dyDescent="0.2">
      <c r="A815" s="1" t="s">
        <v>1213</v>
      </c>
      <c r="B815" s="1" t="s">
        <v>2456</v>
      </c>
      <c r="I815" s="3" t="str">
        <f>"T33"</f>
        <v>T33</v>
      </c>
      <c r="J815" s="3" t="str">
        <f>"1332E"</f>
        <v>1332E</v>
      </c>
    </row>
    <row r="816" spans="1:10" x14ac:dyDescent="0.2">
      <c r="A816" s="1" t="s">
        <v>1214</v>
      </c>
      <c r="B816" s="1" t="s">
        <v>2457</v>
      </c>
      <c r="I816" s="3" t="str">
        <f>"T33A"</f>
        <v>T33A</v>
      </c>
      <c r="J816" s="3" t="str">
        <f>"1332F"</f>
        <v>1332F</v>
      </c>
    </row>
    <row r="817" spans="1:10" x14ac:dyDescent="0.2">
      <c r="A817" s="1" t="s">
        <v>1215</v>
      </c>
      <c r="B817" s="1" t="s">
        <v>2963</v>
      </c>
      <c r="I817" s="3" t="str">
        <f>"T34"</f>
        <v>T34</v>
      </c>
      <c r="J817" s="3" t="str">
        <f>"13330"</f>
        <v>13330</v>
      </c>
    </row>
    <row r="818" spans="1:10" x14ac:dyDescent="0.2">
      <c r="A818" s="1" t="s">
        <v>1217</v>
      </c>
      <c r="B818" s="1" t="s">
        <v>2964</v>
      </c>
      <c r="I818" s="3" t="str">
        <f>"T35"</f>
        <v>T35</v>
      </c>
      <c r="J818" s="3" t="str">
        <f>"13331"</f>
        <v>13331</v>
      </c>
    </row>
    <row r="819" spans="1:10" x14ac:dyDescent="0.2">
      <c r="A819" s="1" t="s">
        <v>1218</v>
      </c>
      <c r="B819" s="1" t="s">
        <v>2965</v>
      </c>
      <c r="I819" s="3" t="str">
        <f>"T36"</f>
        <v>T36</v>
      </c>
      <c r="J819" s="3" t="str">
        <f>"13332"</f>
        <v>13332</v>
      </c>
    </row>
    <row r="820" spans="1:10" x14ac:dyDescent="0.2">
      <c r="A820" s="1" t="s">
        <v>1219</v>
      </c>
      <c r="B820" s="1" t="s">
        <v>2966</v>
      </c>
      <c r="I820" s="3" t="str">
        <f>"U1"</f>
        <v>U1</v>
      </c>
      <c r="J820" s="3" t="str">
        <f>"13333"</f>
        <v>13333</v>
      </c>
    </row>
    <row r="821" spans="1:10" x14ac:dyDescent="0.2">
      <c r="A821" s="1" t="s">
        <v>1221</v>
      </c>
      <c r="B821" s="1" t="s">
        <v>2967</v>
      </c>
      <c r="I821" s="3" t="str">
        <f>"U2"</f>
        <v>U2</v>
      </c>
      <c r="J821" s="3" t="str">
        <f>"13334"</f>
        <v>13334</v>
      </c>
    </row>
    <row r="822" spans="1:10" x14ac:dyDescent="0.2">
      <c r="A822" s="1" t="s">
        <v>1222</v>
      </c>
      <c r="B822" s="1" t="s">
        <v>2968</v>
      </c>
      <c r="I822" s="3" t="str">
        <f>"U3"</f>
        <v>U3</v>
      </c>
      <c r="J822" s="3" t="str">
        <f>"13335"</f>
        <v>13335</v>
      </c>
    </row>
    <row r="823" spans="1:10" x14ac:dyDescent="0.2">
      <c r="A823" s="1" t="s">
        <v>1223</v>
      </c>
      <c r="B823" s="1" t="s">
        <v>2969</v>
      </c>
      <c r="I823" s="3" t="str">
        <f>"U4"</f>
        <v>U4</v>
      </c>
      <c r="J823" s="3" t="str">
        <f>"13336"</f>
        <v>13336</v>
      </c>
    </row>
    <row r="824" spans="1:10" x14ac:dyDescent="0.2">
      <c r="A824" s="1" t="s">
        <v>1224</v>
      </c>
      <c r="B824" s="1" t="s">
        <v>2970</v>
      </c>
      <c r="I824" s="3" t="str">
        <f>"U5"</f>
        <v>U5</v>
      </c>
      <c r="J824" s="3" t="str">
        <f>"13337"</f>
        <v>13337</v>
      </c>
    </row>
    <row r="825" spans="1:10" x14ac:dyDescent="0.2">
      <c r="A825" s="1" t="s">
        <v>1225</v>
      </c>
      <c r="B825" s="1" t="s">
        <v>2971</v>
      </c>
      <c r="I825" s="3" t="str">
        <f>"U6"</f>
        <v>U6</v>
      </c>
      <c r="J825" s="3" t="str">
        <f>"13338"</f>
        <v>13338</v>
      </c>
    </row>
    <row r="826" spans="1:10" x14ac:dyDescent="0.2">
      <c r="A826" s="1" t="s">
        <v>1227</v>
      </c>
      <c r="B826" s="1" t="s">
        <v>2972</v>
      </c>
      <c r="I826" s="3" t="str">
        <f>"U6A"</f>
        <v>U6A</v>
      </c>
      <c r="J826" s="3" t="str">
        <f>"13339"</f>
        <v>13339</v>
      </c>
    </row>
    <row r="827" spans="1:10" x14ac:dyDescent="0.2">
      <c r="A827" s="1" t="s">
        <v>1228</v>
      </c>
      <c r="B827" s="1" t="s">
        <v>2458</v>
      </c>
      <c r="I827" s="3" t="str">
        <f>"U6B"</f>
        <v>U6B</v>
      </c>
      <c r="J827" s="3" t="str">
        <f>"1333A"</f>
        <v>1333A</v>
      </c>
    </row>
    <row r="828" spans="1:10" x14ac:dyDescent="0.2">
      <c r="A828" s="1" t="s">
        <v>1229</v>
      </c>
      <c r="B828" s="1" t="s">
        <v>2459</v>
      </c>
      <c r="I828" s="3" t="str">
        <f>"U7"</f>
        <v>U7</v>
      </c>
      <c r="J828" s="3" t="str">
        <f>"1333B"</f>
        <v>1333B</v>
      </c>
    </row>
    <row r="829" spans="1:10" x14ac:dyDescent="0.2">
      <c r="A829" s="1" t="s">
        <v>1230</v>
      </c>
      <c r="B829" s="1" t="s">
        <v>2460</v>
      </c>
      <c r="I829" s="3" t="str">
        <f>"U8"</f>
        <v>U8</v>
      </c>
      <c r="J829" s="3" t="str">
        <f>"1333C"</f>
        <v>1333C</v>
      </c>
    </row>
    <row r="830" spans="1:10" x14ac:dyDescent="0.2">
      <c r="A830" s="1" t="s">
        <v>1231</v>
      </c>
      <c r="B830" s="1" t="s">
        <v>2461</v>
      </c>
      <c r="I830" s="3" t="str">
        <f>"U9"</f>
        <v>U9</v>
      </c>
      <c r="J830" s="3" t="str">
        <f>"1333D"</f>
        <v>1333D</v>
      </c>
    </row>
    <row r="831" spans="1:10" x14ac:dyDescent="0.2">
      <c r="A831" s="1" t="s">
        <v>1232</v>
      </c>
      <c r="B831" s="1" t="s">
        <v>2462</v>
      </c>
      <c r="I831" s="3" t="str">
        <f>"U10"</f>
        <v>U10</v>
      </c>
      <c r="J831" s="3" t="str">
        <f>"1333E"</f>
        <v>1333E</v>
      </c>
    </row>
    <row r="832" spans="1:10" x14ac:dyDescent="0.2">
      <c r="A832" s="1" t="s">
        <v>1234</v>
      </c>
      <c r="B832" s="1" t="s">
        <v>2463</v>
      </c>
      <c r="I832" s="3" t="str">
        <f>"U11"</f>
        <v>U11</v>
      </c>
      <c r="J832" s="3" t="str">
        <f>"1333F"</f>
        <v>1333F</v>
      </c>
    </row>
    <row r="833" spans="1:10" x14ac:dyDescent="0.2">
      <c r="A833" s="1" t="s">
        <v>1236</v>
      </c>
      <c r="B833" s="1" t="s">
        <v>2973</v>
      </c>
      <c r="I833" s="3" t="str">
        <f>"U12"</f>
        <v>U12</v>
      </c>
      <c r="J833" s="3" t="str">
        <f>"13340"</f>
        <v>13340</v>
      </c>
    </row>
    <row r="834" spans="1:10" x14ac:dyDescent="0.2">
      <c r="A834" s="1" t="s">
        <v>1237</v>
      </c>
      <c r="B834" s="1" t="s">
        <v>2974</v>
      </c>
      <c r="I834" s="3" t="str">
        <f>"U13"</f>
        <v>U13</v>
      </c>
      <c r="J834" s="3" t="str">
        <f>"13341"</f>
        <v>13341</v>
      </c>
    </row>
    <row r="835" spans="1:10" x14ac:dyDescent="0.2">
      <c r="A835" s="1" t="s">
        <v>1240</v>
      </c>
      <c r="B835" s="1" t="s">
        <v>2975</v>
      </c>
      <c r="I835" s="3" t="str">
        <f>"U14"</f>
        <v>U14</v>
      </c>
      <c r="J835" s="3" t="str">
        <f>"13342"</f>
        <v>13342</v>
      </c>
    </row>
    <row r="836" spans="1:10" x14ac:dyDescent="0.2">
      <c r="A836" s="1" t="s">
        <v>1241</v>
      </c>
      <c r="B836" s="1" t="s">
        <v>2976</v>
      </c>
      <c r="I836" s="3" t="str">
        <f>"U15"</f>
        <v>U15</v>
      </c>
      <c r="J836" s="3" t="str">
        <f>"13343"</f>
        <v>13343</v>
      </c>
    </row>
    <row r="837" spans="1:10" x14ac:dyDescent="0.2">
      <c r="A837" s="1" t="s">
        <v>1243</v>
      </c>
      <c r="B837" s="1" t="s">
        <v>2977</v>
      </c>
      <c r="I837" s="3" t="str">
        <f>"U16"</f>
        <v>U16</v>
      </c>
      <c r="J837" s="3" t="str">
        <f>"13344"</f>
        <v>13344</v>
      </c>
    </row>
    <row r="838" spans="1:10" x14ac:dyDescent="0.2">
      <c r="A838" s="1" t="s">
        <v>1245</v>
      </c>
      <c r="B838" s="1" t="s">
        <v>2978</v>
      </c>
      <c r="I838" s="3" t="str">
        <f>"U17"</f>
        <v>U17</v>
      </c>
      <c r="J838" s="3" t="str">
        <f>"13345"</f>
        <v>13345</v>
      </c>
    </row>
    <row r="839" spans="1:10" x14ac:dyDescent="0.2">
      <c r="A839" s="1" t="s">
        <v>1247</v>
      </c>
      <c r="B839" s="1" t="s">
        <v>2979</v>
      </c>
      <c r="I839" s="3" t="str">
        <f>"U18"</f>
        <v>U18</v>
      </c>
      <c r="J839" s="3" t="str">
        <f>"13346"</f>
        <v>13346</v>
      </c>
    </row>
    <row r="840" spans="1:10" x14ac:dyDescent="0.2">
      <c r="A840" s="1" t="s">
        <v>1248</v>
      </c>
      <c r="B840" s="1" t="s">
        <v>2980</v>
      </c>
      <c r="I840" s="3" t="str">
        <f>"U19"</f>
        <v>U19</v>
      </c>
      <c r="J840" s="3" t="str">
        <f>"13347"</f>
        <v>13347</v>
      </c>
    </row>
    <row r="841" spans="1:10" x14ac:dyDescent="0.2">
      <c r="A841" s="1" t="s">
        <v>1249</v>
      </c>
      <c r="B841" s="1" t="s">
        <v>2981</v>
      </c>
      <c r="I841" s="3" t="str">
        <f>"U20"</f>
        <v>U20</v>
      </c>
      <c r="J841" s="3" t="str">
        <f>"13348"</f>
        <v>13348</v>
      </c>
    </row>
    <row r="842" spans="1:10" x14ac:dyDescent="0.2">
      <c r="A842" s="1" t="s">
        <v>1250</v>
      </c>
      <c r="B842" s="1" t="s">
        <v>2982</v>
      </c>
      <c r="I842" s="3" t="str">
        <f>"U21"</f>
        <v>U21</v>
      </c>
      <c r="J842" s="3" t="str">
        <f>"13349"</f>
        <v>13349</v>
      </c>
    </row>
    <row r="843" spans="1:10" x14ac:dyDescent="0.2">
      <c r="A843" s="1" t="s">
        <v>1252</v>
      </c>
      <c r="B843" s="1" t="s">
        <v>2464</v>
      </c>
      <c r="I843" s="3" t="str">
        <f>"U22"</f>
        <v>U22</v>
      </c>
      <c r="J843" s="3" t="str">
        <f>"1334A"</f>
        <v>1334A</v>
      </c>
    </row>
    <row r="844" spans="1:10" x14ac:dyDescent="0.2">
      <c r="A844" s="1" t="s">
        <v>1254</v>
      </c>
      <c r="B844" s="1" t="s">
        <v>2465</v>
      </c>
      <c r="I844" s="3" t="str">
        <f>"U23"</f>
        <v>U23</v>
      </c>
      <c r="J844" s="3" t="str">
        <f>"1334B"</f>
        <v>1334B</v>
      </c>
    </row>
    <row r="845" spans="1:10" x14ac:dyDescent="0.2">
      <c r="A845" s="1" t="s">
        <v>1256</v>
      </c>
      <c r="B845" s="1" t="s">
        <v>2466</v>
      </c>
      <c r="I845" s="3" t="str">
        <f>"U23A"</f>
        <v>U23A</v>
      </c>
      <c r="J845" s="3" t="str">
        <f>"1334C"</f>
        <v>1334C</v>
      </c>
    </row>
    <row r="846" spans="1:10" x14ac:dyDescent="0.2">
      <c r="A846" s="1" t="s">
        <v>1257</v>
      </c>
      <c r="B846" s="1" t="s">
        <v>2467</v>
      </c>
      <c r="I846" s="3" t="str">
        <f>"U24"</f>
        <v>U24</v>
      </c>
      <c r="J846" s="3" t="str">
        <f>"1334D"</f>
        <v>1334D</v>
      </c>
    </row>
    <row r="847" spans="1:10" x14ac:dyDescent="0.2">
      <c r="A847" s="1" t="s">
        <v>1259</v>
      </c>
      <c r="B847" s="1" t="s">
        <v>2468</v>
      </c>
      <c r="I847" s="3" t="str">
        <f>"U25"</f>
        <v>U25</v>
      </c>
      <c r="J847" s="3" t="str">
        <f>"1334E"</f>
        <v>1334E</v>
      </c>
    </row>
    <row r="848" spans="1:10" x14ac:dyDescent="0.2">
      <c r="A848" s="1" t="s">
        <v>1260</v>
      </c>
      <c r="B848" s="1" t="s">
        <v>2469</v>
      </c>
      <c r="I848" s="3" t="str">
        <f>"U26"</f>
        <v>U26</v>
      </c>
      <c r="J848" s="3" t="str">
        <f>"1334F"</f>
        <v>1334F</v>
      </c>
    </row>
    <row r="849" spans="1:10" x14ac:dyDescent="0.2">
      <c r="A849" s="1" t="s">
        <v>1262</v>
      </c>
      <c r="B849" s="1" t="s">
        <v>2983</v>
      </c>
      <c r="I849" s="3" t="str">
        <f>"U27"</f>
        <v>U27</v>
      </c>
      <c r="J849" s="3" t="str">
        <f>"13350"</f>
        <v>13350</v>
      </c>
    </row>
    <row r="850" spans="1:10" x14ac:dyDescent="0.2">
      <c r="A850" s="1" t="s">
        <v>1263</v>
      </c>
      <c r="B850" s="1" t="s">
        <v>2984</v>
      </c>
      <c r="I850" s="3" t="str">
        <f>"U28"</f>
        <v>U28</v>
      </c>
      <c r="J850" s="3" t="str">
        <f>"13351"</f>
        <v>13351</v>
      </c>
    </row>
    <row r="851" spans="1:10" x14ac:dyDescent="0.2">
      <c r="A851" s="1" t="s">
        <v>1265</v>
      </c>
      <c r="B851" s="1" t="s">
        <v>2985</v>
      </c>
      <c r="I851" s="3" t="str">
        <f>"U29"</f>
        <v>U29</v>
      </c>
      <c r="J851" s="3" t="str">
        <f>"13352"</f>
        <v>13352</v>
      </c>
    </row>
    <row r="852" spans="1:10" x14ac:dyDescent="0.2">
      <c r="A852" s="1" t="s">
        <v>1266</v>
      </c>
      <c r="B852" s="1" t="s">
        <v>2986</v>
      </c>
      <c r="I852" s="3" t="str">
        <f>"U29A"</f>
        <v>U29A</v>
      </c>
      <c r="J852" s="3" t="str">
        <f>"13353"</f>
        <v>13353</v>
      </c>
    </row>
    <row r="853" spans="1:10" x14ac:dyDescent="0.2">
      <c r="A853" s="1" t="s">
        <v>1267</v>
      </c>
      <c r="B853" s="1" t="s">
        <v>2987</v>
      </c>
      <c r="I853" s="3" t="str">
        <f>"U30"</f>
        <v>U30</v>
      </c>
      <c r="J853" s="3" t="str">
        <f>"13354"</f>
        <v>13354</v>
      </c>
    </row>
    <row r="854" spans="1:10" x14ac:dyDescent="0.2">
      <c r="A854" s="1" t="s">
        <v>1268</v>
      </c>
      <c r="B854" s="1" t="s">
        <v>2988</v>
      </c>
      <c r="I854" s="3" t="str">
        <f>"U31"</f>
        <v>U31</v>
      </c>
      <c r="J854" s="3" t="str">
        <f>"13355"</f>
        <v>13355</v>
      </c>
    </row>
    <row r="855" spans="1:10" x14ac:dyDescent="0.2">
      <c r="A855" s="1" t="s">
        <v>1270</v>
      </c>
      <c r="B855" s="1" t="s">
        <v>2989</v>
      </c>
      <c r="I855" s="3" t="str">
        <f>"U32"</f>
        <v>U32</v>
      </c>
      <c r="J855" s="3" t="str">
        <f>"13356"</f>
        <v>13356</v>
      </c>
    </row>
    <row r="856" spans="1:10" x14ac:dyDescent="0.2">
      <c r="A856" s="1" t="s">
        <v>1272</v>
      </c>
      <c r="B856" s="1" t="s">
        <v>2990</v>
      </c>
      <c r="I856" s="3" t="str">
        <f>"U32A"</f>
        <v>U32A</v>
      </c>
      <c r="J856" s="3" t="str">
        <f>"13357"</f>
        <v>13357</v>
      </c>
    </row>
    <row r="857" spans="1:10" x14ac:dyDescent="0.2">
      <c r="A857" s="1" t="s">
        <v>1273</v>
      </c>
      <c r="B857" s="1" t="s">
        <v>2991</v>
      </c>
      <c r="I857" s="3" t="str">
        <f>"U33"</f>
        <v>U33</v>
      </c>
      <c r="J857" s="3" t="str">
        <f>"13358"</f>
        <v>13358</v>
      </c>
    </row>
    <row r="858" spans="1:10" x14ac:dyDescent="0.2">
      <c r="A858" s="1" t="s">
        <v>1275</v>
      </c>
      <c r="B858" s="1" t="s">
        <v>2992</v>
      </c>
      <c r="I858" s="3" t="str">
        <f>"U34"</f>
        <v>U34</v>
      </c>
      <c r="J858" s="3" t="str">
        <f>"13359"</f>
        <v>13359</v>
      </c>
    </row>
    <row r="859" spans="1:10" x14ac:dyDescent="0.2">
      <c r="A859" s="1" t="s">
        <v>1277</v>
      </c>
      <c r="B859" s="1" t="s">
        <v>2470</v>
      </c>
      <c r="I859" s="3" t="str">
        <f>"U35"</f>
        <v>U35</v>
      </c>
      <c r="J859" s="3" t="str">
        <f>"1335A"</f>
        <v>1335A</v>
      </c>
    </row>
    <row r="860" spans="1:10" x14ac:dyDescent="0.2">
      <c r="A860" s="1" t="s">
        <v>1278</v>
      </c>
      <c r="B860" s="1" t="s">
        <v>2471</v>
      </c>
      <c r="I860" s="3" t="str">
        <f>"U36"</f>
        <v>U36</v>
      </c>
      <c r="J860" s="3" t="str">
        <f>"1335B"</f>
        <v>1335B</v>
      </c>
    </row>
    <row r="861" spans="1:10" x14ac:dyDescent="0.2">
      <c r="A861" s="1" t="s">
        <v>1280</v>
      </c>
      <c r="B861" s="1" t="s">
        <v>2472</v>
      </c>
      <c r="I861" s="3" t="str">
        <f>"U37"</f>
        <v>U37</v>
      </c>
      <c r="J861" s="3" t="str">
        <f>"1335C"</f>
        <v>1335C</v>
      </c>
    </row>
    <row r="862" spans="1:10" x14ac:dyDescent="0.2">
      <c r="A862" s="1" t="s">
        <v>1281</v>
      </c>
      <c r="B862" s="1" t="s">
        <v>2473</v>
      </c>
      <c r="I862" s="3" t="str">
        <f>"U38"</f>
        <v>U38</v>
      </c>
      <c r="J862" s="3" t="str">
        <f>"1335D"</f>
        <v>1335D</v>
      </c>
    </row>
    <row r="863" spans="1:10" x14ac:dyDescent="0.2">
      <c r="A863" s="1" t="s">
        <v>1283</v>
      </c>
      <c r="B863" s="1" t="s">
        <v>2474</v>
      </c>
      <c r="I863" s="3" t="str">
        <f>"U39"</f>
        <v>U39</v>
      </c>
      <c r="J863" s="3" t="str">
        <f>"1335E"</f>
        <v>1335E</v>
      </c>
    </row>
    <row r="864" spans="1:10" x14ac:dyDescent="0.2">
      <c r="A864" s="1" t="s">
        <v>1284</v>
      </c>
      <c r="B864" s="1" t="s">
        <v>2475</v>
      </c>
      <c r="I864" s="3" t="str">
        <f>"U40"</f>
        <v>U40</v>
      </c>
      <c r="J864" s="3" t="str">
        <f>"1335F"</f>
        <v>1335F</v>
      </c>
    </row>
    <row r="865" spans="1:10" x14ac:dyDescent="0.2">
      <c r="A865" s="1" t="s">
        <v>1285</v>
      </c>
      <c r="B865" s="1" t="s">
        <v>2993</v>
      </c>
      <c r="I865" s="3" t="str">
        <f>"U41"</f>
        <v>U41</v>
      </c>
      <c r="J865" s="3" t="str">
        <f>"13360"</f>
        <v>13360</v>
      </c>
    </row>
    <row r="866" spans="1:10" x14ac:dyDescent="0.2">
      <c r="A866" s="1" t="s">
        <v>1286</v>
      </c>
      <c r="B866" s="1" t="s">
        <v>2994</v>
      </c>
      <c r="I866" s="3" t="str">
        <f>"U42"</f>
        <v>U42</v>
      </c>
      <c r="J866" s="3" t="str">
        <f>"13361"</f>
        <v>13361</v>
      </c>
    </row>
    <row r="867" spans="1:10" x14ac:dyDescent="0.2">
      <c r="A867" s="1" t="s">
        <v>1287</v>
      </c>
      <c r="B867" s="1" t="s">
        <v>2995</v>
      </c>
      <c r="I867" s="3" t="str">
        <f>"V1"</f>
        <v>V1</v>
      </c>
      <c r="J867" s="3" t="str">
        <f>"13362"</f>
        <v>13362</v>
      </c>
    </row>
    <row r="868" spans="1:10" x14ac:dyDescent="0.2">
      <c r="A868" s="1" t="s">
        <v>1290</v>
      </c>
      <c r="B868" s="1" t="s">
        <v>2996</v>
      </c>
      <c r="I868" s="3" t="str">
        <f>"V1A"</f>
        <v>V1A</v>
      </c>
      <c r="J868" s="3" t="str">
        <f>"13363"</f>
        <v>13363</v>
      </c>
    </row>
    <row r="869" spans="1:10" x14ac:dyDescent="0.2">
      <c r="A869" s="1" t="s">
        <v>1291</v>
      </c>
      <c r="B869" s="1" t="s">
        <v>2997</v>
      </c>
      <c r="I869" s="3" t="str">
        <f>"V1B"</f>
        <v>V1B</v>
      </c>
      <c r="J869" s="3" t="str">
        <f>"13364"</f>
        <v>13364</v>
      </c>
    </row>
    <row r="870" spans="1:10" x14ac:dyDescent="0.2">
      <c r="A870" s="1" t="s">
        <v>1292</v>
      </c>
      <c r="B870" s="1" t="s">
        <v>2998</v>
      </c>
      <c r="I870" s="3" t="str">
        <f>"V1C"</f>
        <v>V1C</v>
      </c>
      <c r="J870" s="3" t="str">
        <f>"13365"</f>
        <v>13365</v>
      </c>
    </row>
    <row r="871" spans="1:10" x14ac:dyDescent="0.2">
      <c r="A871" s="1" t="s">
        <v>1293</v>
      </c>
      <c r="B871" s="1" t="s">
        <v>2999</v>
      </c>
      <c r="I871" s="3" t="str">
        <f>"V1D"</f>
        <v>V1D</v>
      </c>
      <c r="J871" s="3" t="str">
        <f>"13366"</f>
        <v>13366</v>
      </c>
    </row>
    <row r="872" spans="1:10" x14ac:dyDescent="0.2">
      <c r="A872" s="1" t="s">
        <v>1294</v>
      </c>
      <c r="B872" s="1" t="s">
        <v>3000</v>
      </c>
      <c r="I872" s="3" t="str">
        <f>"V1E"</f>
        <v>V1E</v>
      </c>
      <c r="J872" s="3" t="str">
        <f>"13367"</f>
        <v>13367</v>
      </c>
    </row>
    <row r="873" spans="1:10" x14ac:dyDescent="0.2">
      <c r="A873" s="1" t="s">
        <v>1295</v>
      </c>
      <c r="B873" s="1" t="s">
        <v>3001</v>
      </c>
      <c r="I873" s="3" t="str">
        <f>"V1F"</f>
        <v>V1F</v>
      </c>
      <c r="J873" s="3" t="str">
        <f>"13368"</f>
        <v>13368</v>
      </c>
    </row>
    <row r="874" spans="1:10" x14ac:dyDescent="0.2">
      <c r="A874" s="1" t="s">
        <v>1296</v>
      </c>
      <c r="B874" s="1" t="s">
        <v>3002</v>
      </c>
      <c r="I874" s="3" t="str">
        <f>"V1G"</f>
        <v>V1G</v>
      </c>
      <c r="J874" s="3" t="str">
        <f>"13369"</f>
        <v>13369</v>
      </c>
    </row>
    <row r="875" spans="1:10" x14ac:dyDescent="0.2">
      <c r="A875" s="1" t="s">
        <v>1297</v>
      </c>
      <c r="B875" s="1" t="s">
        <v>2476</v>
      </c>
      <c r="I875" s="3" t="str">
        <f>"V1H"</f>
        <v>V1H</v>
      </c>
      <c r="J875" s="3" t="str">
        <f>"1336A"</f>
        <v>1336A</v>
      </c>
    </row>
    <row r="876" spans="1:10" x14ac:dyDescent="0.2">
      <c r="A876" s="1" t="s">
        <v>1298</v>
      </c>
      <c r="B876" s="1" t="s">
        <v>2477</v>
      </c>
      <c r="I876" s="3" t="str">
        <f>"V1I"</f>
        <v>V1I</v>
      </c>
      <c r="J876" s="3" t="str">
        <f>"1336B"</f>
        <v>1336B</v>
      </c>
    </row>
    <row r="877" spans="1:10" x14ac:dyDescent="0.2">
      <c r="A877" s="1" t="s">
        <v>1299</v>
      </c>
      <c r="B877" s="1" t="s">
        <v>2478</v>
      </c>
      <c r="I877" s="3" t="str">
        <f>"V2"</f>
        <v>V2</v>
      </c>
      <c r="J877" s="3" t="str">
        <f>"1336C"</f>
        <v>1336C</v>
      </c>
    </row>
    <row r="878" spans="1:10" x14ac:dyDescent="0.2">
      <c r="A878" s="1" t="s">
        <v>1301</v>
      </c>
      <c r="B878" s="1" t="s">
        <v>2479</v>
      </c>
      <c r="I878" s="3" t="str">
        <f>"V2A"</f>
        <v>V2A</v>
      </c>
      <c r="J878" s="3" t="str">
        <f>"1336D"</f>
        <v>1336D</v>
      </c>
    </row>
    <row r="879" spans="1:10" x14ac:dyDescent="0.2">
      <c r="A879" s="1" t="s">
        <v>1302</v>
      </c>
      <c r="B879" s="1" t="s">
        <v>2480</v>
      </c>
      <c r="I879" s="3" t="str">
        <f>"V3"</f>
        <v>V3</v>
      </c>
      <c r="J879" s="3" t="str">
        <f>"1336E"</f>
        <v>1336E</v>
      </c>
    </row>
    <row r="880" spans="1:10" x14ac:dyDescent="0.2">
      <c r="A880" s="1" t="s">
        <v>1304</v>
      </c>
      <c r="B880" s="1" t="s">
        <v>2481</v>
      </c>
      <c r="I880" s="3" t="str">
        <f>"V4"</f>
        <v>V4</v>
      </c>
      <c r="J880" s="3" t="str">
        <f>"1336F"</f>
        <v>1336F</v>
      </c>
    </row>
    <row r="881" spans="1:10" x14ac:dyDescent="0.2">
      <c r="A881" s="1" t="s">
        <v>1306</v>
      </c>
      <c r="B881" s="1" t="s">
        <v>3003</v>
      </c>
      <c r="I881" s="3" t="str">
        <f>"V5"</f>
        <v>V5</v>
      </c>
      <c r="J881" s="3" t="str">
        <f>"13370"</f>
        <v>13370</v>
      </c>
    </row>
    <row r="882" spans="1:10" x14ac:dyDescent="0.2">
      <c r="A882" s="1" t="s">
        <v>1308</v>
      </c>
      <c r="B882" s="1" t="s">
        <v>3004</v>
      </c>
      <c r="I882" s="3" t="str">
        <f>"V6"</f>
        <v>V6</v>
      </c>
      <c r="J882" s="3" t="str">
        <f>"13371"</f>
        <v>13371</v>
      </c>
    </row>
    <row r="883" spans="1:10" x14ac:dyDescent="0.2">
      <c r="A883" s="1" t="s">
        <v>1310</v>
      </c>
      <c r="B883" s="1" t="s">
        <v>3005</v>
      </c>
      <c r="I883" s="3" t="str">
        <f>"V7"</f>
        <v>V7</v>
      </c>
      <c r="J883" s="3" t="str">
        <f>"13372"</f>
        <v>13372</v>
      </c>
    </row>
    <row r="884" spans="1:10" x14ac:dyDescent="0.2">
      <c r="A884" s="1" t="s">
        <v>1312</v>
      </c>
      <c r="B884" s="1" t="s">
        <v>3006</v>
      </c>
      <c r="I884" s="3" t="str">
        <f>"V7A"</f>
        <v>V7A</v>
      </c>
      <c r="J884" s="3" t="str">
        <f>"13373"</f>
        <v>13373</v>
      </c>
    </row>
    <row r="885" spans="1:10" x14ac:dyDescent="0.2">
      <c r="A885" s="1" t="s">
        <v>1313</v>
      </c>
      <c r="B885" s="1" t="s">
        <v>3007</v>
      </c>
      <c r="I885" s="3" t="str">
        <f>"V7B"</f>
        <v>V7B</v>
      </c>
      <c r="J885" s="3" t="str">
        <f>"13374"</f>
        <v>13374</v>
      </c>
    </row>
    <row r="886" spans="1:10" x14ac:dyDescent="0.2">
      <c r="A886" s="1" t="s">
        <v>1314</v>
      </c>
      <c r="B886" s="1" t="s">
        <v>3008</v>
      </c>
      <c r="I886" s="3" t="str">
        <f>"V8"</f>
        <v>V8</v>
      </c>
      <c r="J886" s="3" t="str">
        <f>"13375"</f>
        <v>13375</v>
      </c>
    </row>
    <row r="887" spans="1:10" x14ac:dyDescent="0.2">
      <c r="A887" s="1" t="s">
        <v>1315</v>
      </c>
      <c r="B887" s="1" t="s">
        <v>3009</v>
      </c>
      <c r="I887" s="3" t="str">
        <f>"V9"</f>
        <v>V9</v>
      </c>
      <c r="J887" s="3" t="str">
        <f>"13376"</f>
        <v>13376</v>
      </c>
    </row>
    <row r="888" spans="1:10" x14ac:dyDescent="0.2">
      <c r="A888" s="1" t="s">
        <v>1316</v>
      </c>
      <c r="B888" s="1" t="s">
        <v>3010</v>
      </c>
      <c r="I888" s="3" t="str">
        <f>"V10"</f>
        <v>V10</v>
      </c>
      <c r="J888" s="3" t="str">
        <f>"13377"</f>
        <v>13377</v>
      </c>
    </row>
    <row r="889" spans="1:10" x14ac:dyDescent="0.2">
      <c r="A889" s="1" t="s">
        <v>1317</v>
      </c>
      <c r="B889" s="1" t="s">
        <v>3011</v>
      </c>
      <c r="I889" s="3" t="str">
        <f>"V11"</f>
        <v>V11</v>
      </c>
      <c r="J889" s="3" t="str">
        <f>"13378"</f>
        <v>13378</v>
      </c>
    </row>
    <row r="890" spans="1:10" x14ac:dyDescent="0.2">
      <c r="A890" s="1" t="s">
        <v>1318</v>
      </c>
      <c r="B890" s="1" t="s">
        <v>3012</v>
      </c>
      <c r="I890" s="3" t="str">
        <f>"V11A"</f>
        <v>V11A</v>
      </c>
      <c r="J890" s="3" t="str">
        <f>"13379"</f>
        <v>13379</v>
      </c>
    </row>
    <row r="891" spans="1:10" x14ac:dyDescent="0.2">
      <c r="A891" s="1" t="s">
        <v>1319</v>
      </c>
      <c r="B891" s="1" t="s">
        <v>2482</v>
      </c>
      <c r="I891" s="3" t="str">
        <f>"V11B"</f>
        <v>V11B</v>
      </c>
      <c r="J891" s="3" t="str">
        <f>"1337A"</f>
        <v>1337A</v>
      </c>
    </row>
    <row r="892" spans="1:10" x14ac:dyDescent="0.2">
      <c r="A892" s="1" t="s">
        <v>1320</v>
      </c>
      <c r="B892" s="1" t="s">
        <v>2483</v>
      </c>
      <c r="I892" s="3" t="str">
        <f>"V11C"</f>
        <v>V11C</v>
      </c>
      <c r="J892" s="3" t="str">
        <f>"1337B"</f>
        <v>1337B</v>
      </c>
    </row>
    <row r="893" spans="1:10" x14ac:dyDescent="0.2">
      <c r="A893" s="1" t="s">
        <v>1321</v>
      </c>
      <c r="B893" s="1" t="s">
        <v>2484</v>
      </c>
      <c r="I893" s="3" t="str">
        <f>"V12"</f>
        <v>V12</v>
      </c>
      <c r="J893" s="3" t="str">
        <f>"1337C"</f>
        <v>1337C</v>
      </c>
    </row>
    <row r="894" spans="1:10" x14ac:dyDescent="0.2">
      <c r="A894" s="1" t="s">
        <v>1323</v>
      </c>
      <c r="B894" s="1" t="s">
        <v>2485</v>
      </c>
      <c r="I894" s="3" t="str">
        <f>"V12A"</f>
        <v>V12A</v>
      </c>
      <c r="J894" s="3" t="str">
        <f>"1337D"</f>
        <v>1337D</v>
      </c>
    </row>
    <row r="895" spans="1:10" x14ac:dyDescent="0.2">
      <c r="A895" s="1" t="s">
        <v>1324</v>
      </c>
      <c r="B895" s="1" t="s">
        <v>2486</v>
      </c>
      <c r="I895" s="3" t="str">
        <f>"V12B"</f>
        <v>V12B</v>
      </c>
      <c r="J895" s="3" t="str">
        <f>"1337E"</f>
        <v>1337E</v>
      </c>
    </row>
    <row r="896" spans="1:10" x14ac:dyDescent="0.2">
      <c r="A896" s="1" t="s">
        <v>1325</v>
      </c>
      <c r="B896" s="1" t="s">
        <v>2487</v>
      </c>
      <c r="I896" s="3" t="str">
        <f>"V13"</f>
        <v>V13</v>
      </c>
      <c r="J896" s="3" t="str">
        <f>"1337F"</f>
        <v>1337F</v>
      </c>
    </row>
    <row r="897" spans="1:10" x14ac:dyDescent="0.2">
      <c r="A897" s="1" t="s">
        <v>1327</v>
      </c>
      <c r="B897" s="1" t="s">
        <v>3013</v>
      </c>
      <c r="I897" s="3" t="str">
        <f>"V14"</f>
        <v>V14</v>
      </c>
      <c r="J897" s="3" t="str">
        <f>"13380"</f>
        <v>13380</v>
      </c>
    </row>
    <row r="898" spans="1:10" x14ac:dyDescent="0.2">
      <c r="A898" s="1" t="s">
        <v>1328</v>
      </c>
      <c r="B898" s="1" t="s">
        <v>3014</v>
      </c>
      <c r="I898" s="3" t="str">
        <f>"V15"</f>
        <v>V15</v>
      </c>
      <c r="J898" s="3" t="str">
        <f>"13381"</f>
        <v>13381</v>
      </c>
    </row>
    <row r="899" spans="1:10" x14ac:dyDescent="0.2">
      <c r="A899" s="1" t="s">
        <v>1330</v>
      </c>
      <c r="B899" s="1" t="s">
        <v>3015</v>
      </c>
      <c r="I899" s="3" t="str">
        <f>"V16"</f>
        <v>V16</v>
      </c>
      <c r="J899" s="3" t="str">
        <f>"13382"</f>
        <v>13382</v>
      </c>
    </row>
    <row r="900" spans="1:10" x14ac:dyDescent="0.2">
      <c r="A900" s="1" t="s">
        <v>1331</v>
      </c>
      <c r="B900" s="1" t="s">
        <v>3016</v>
      </c>
      <c r="I900" s="3" t="str">
        <f>"V17"</f>
        <v>V17</v>
      </c>
      <c r="J900" s="3" t="str">
        <f>"13383"</f>
        <v>13383</v>
      </c>
    </row>
    <row r="901" spans="1:10" x14ac:dyDescent="0.2">
      <c r="A901" s="1" t="s">
        <v>1332</v>
      </c>
      <c r="B901" s="1" t="s">
        <v>3017</v>
      </c>
      <c r="I901" s="3" t="str">
        <f>"V18"</f>
        <v>V18</v>
      </c>
      <c r="J901" s="3" t="str">
        <f>"13384"</f>
        <v>13384</v>
      </c>
    </row>
    <row r="902" spans="1:10" x14ac:dyDescent="0.2">
      <c r="A902" s="1" t="s">
        <v>1333</v>
      </c>
      <c r="B902" s="1" t="s">
        <v>3018</v>
      </c>
      <c r="I902" s="3" t="str">
        <f>"V19"</f>
        <v>V19</v>
      </c>
      <c r="J902" s="3" t="str">
        <f>"13385"</f>
        <v>13385</v>
      </c>
    </row>
    <row r="903" spans="1:10" x14ac:dyDescent="0.2">
      <c r="A903" s="1" t="s">
        <v>1337</v>
      </c>
      <c r="B903" s="1" t="s">
        <v>3019</v>
      </c>
      <c r="I903" s="3" t="str">
        <f>"V20"</f>
        <v>V20</v>
      </c>
      <c r="J903" s="3" t="str">
        <f>"13386"</f>
        <v>13386</v>
      </c>
    </row>
    <row r="904" spans="1:10" x14ac:dyDescent="0.2">
      <c r="A904" s="1" t="s">
        <v>1339</v>
      </c>
      <c r="B904" s="1" t="s">
        <v>3020</v>
      </c>
      <c r="I904" s="3" t="str">
        <f>"V20A"</f>
        <v>V20A</v>
      </c>
      <c r="J904" s="3" t="str">
        <f>"13387"</f>
        <v>13387</v>
      </c>
    </row>
    <row r="905" spans="1:10" x14ac:dyDescent="0.2">
      <c r="A905" s="1" t="s">
        <v>1340</v>
      </c>
      <c r="B905" s="1" t="s">
        <v>3021</v>
      </c>
      <c r="I905" s="3" t="str">
        <f>"V20B"</f>
        <v>V20B</v>
      </c>
      <c r="J905" s="3" t="str">
        <f>"13388"</f>
        <v>13388</v>
      </c>
    </row>
    <row r="906" spans="1:10" x14ac:dyDescent="0.2">
      <c r="A906" s="1" t="s">
        <v>1341</v>
      </c>
      <c r="B906" s="1" t="s">
        <v>3022</v>
      </c>
      <c r="I906" s="3" t="str">
        <f>"V20C"</f>
        <v>V20C</v>
      </c>
      <c r="J906" s="3" t="str">
        <f>"13389"</f>
        <v>13389</v>
      </c>
    </row>
    <row r="907" spans="1:10" x14ac:dyDescent="0.2">
      <c r="A907" s="1" t="s">
        <v>1342</v>
      </c>
      <c r="B907" s="1" t="s">
        <v>2488</v>
      </c>
      <c r="I907" s="3" t="str">
        <f>"V20D"</f>
        <v>V20D</v>
      </c>
      <c r="J907" s="3" t="str">
        <f>"1338A"</f>
        <v>1338A</v>
      </c>
    </row>
    <row r="908" spans="1:10" x14ac:dyDescent="0.2">
      <c r="A908" s="1" t="s">
        <v>1343</v>
      </c>
      <c r="B908" s="1" t="s">
        <v>2489</v>
      </c>
      <c r="I908" s="3" t="str">
        <f>"V20E"</f>
        <v>V20E</v>
      </c>
      <c r="J908" s="3" t="str">
        <f>"1338B"</f>
        <v>1338B</v>
      </c>
    </row>
    <row r="909" spans="1:10" x14ac:dyDescent="0.2">
      <c r="A909" s="1" t="s">
        <v>1344</v>
      </c>
      <c r="B909" s="1" t="s">
        <v>2490</v>
      </c>
      <c r="I909" s="3" t="str">
        <f>"V20F"</f>
        <v>V20F</v>
      </c>
      <c r="J909" s="3" t="str">
        <f>"1338C"</f>
        <v>1338C</v>
      </c>
    </row>
    <row r="910" spans="1:10" x14ac:dyDescent="0.2">
      <c r="A910" s="1" t="s">
        <v>1345</v>
      </c>
      <c r="B910" s="1" t="s">
        <v>2491</v>
      </c>
      <c r="I910" s="3" t="str">
        <f>"V20G"</f>
        <v>V20G</v>
      </c>
      <c r="J910" s="3" t="str">
        <f>"1338D"</f>
        <v>1338D</v>
      </c>
    </row>
    <row r="911" spans="1:10" x14ac:dyDescent="0.2">
      <c r="A911" s="1" t="s">
        <v>1346</v>
      </c>
      <c r="B911" s="1" t="s">
        <v>2492</v>
      </c>
      <c r="I911" s="3" t="str">
        <f>"V20H"</f>
        <v>V20H</v>
      </c>
      <c r="J911" s="3" t="str">
        <f>"1338E"</f>
        <v>1338E</v>
      </c>
    </row>
    <row r="912" spans="1:10" x14ac:dyDescent="0.2">
      <c r="A912" s="1" t="s">
        <v>1347</v>
      </c>
      <c r="B912" s="1" t="s">
        <v>2493</v>
      </c>
      <c r="I912" s="3" t="str">
        <f>"V20I"</f>
        <v>V20I</v>
      </c>
      <c r="J912" s="3" t="str">
        <f>"1338F"</f>
        <v>1338F</v>
      </c>
    </row>
    <row r="913" spans="1:10" x14ac:dyDescent="0.2">
      <c r="A913" s="1" t="s">
        <v>1348</v>
      </c>
      <c r="B913" s="1" t="s">
        <v>3023</v>
      </c>
      <c r="I913" s="3" t="str">
        <f>"V20J"</f>
        <v>V20J</v>
      </c>
      <c r="J913" s="3" t="str">
        <f>"13390"</f>
        <v>13390</v>
      </c>
    </row>
    <row r="914" spans="1:10" x14ac:dyDescent="0.2">
      <c r="A914" s="1" t="s">
        <v>1349</v>
      </c>
      <c r="B914" s="1" t="s">
        <v>3024</v>
      </c>
      <c r="I914" s="3" t="str">
        <f>"V20K"</f>
        <v>V20K</v>
      </c>
      <c r="J914" s="3" t="str">
        <f>"13391"</f>
        <v>13391</v>
      </c>
    </row>
    <row r="915" spans="1:10" x14ac:dyDescent="0.2">
      <c r="A915" s="1" t="s">
        <v>1350</v>
      </c>
      <c r="B915" s="1" t="s">
        <v>3025</v>
      </c>
      <c r="I915" s="3" t="str">
        <f>"V20L"</f>
        <v>V20L</v>
      </c>
      <c r="J915" s="3" t="str">
        <f>"13392"</f>
        <v>13392</v>
      </c>
    </row>
    <row r="916" spans="1:10" x14ac:dyDescent="0.2">
      <c r="A916" s="1" t="s">
        <v>1351</v>
      </c>
      <c r="B916" s="1" t="s">
        <v>3026</v>
      </c>
      <c r="I916" s="3" t="str">
        <f>"V21"</f>
        <v>V21</v>
      </c>
      <c r="J916" s="3" t="str">
        <f>"13393"</f>
        <v>13393</v>
      </c>
    </row>
    <row r="917" spans="1:10" x14ac:dyDescent="0.2">
      <c r="A917" s="1" t="s">
        <v>1352</v>
      </c>
      <c r="B917" s="1" t="s">
        <v>3027</v>
      </c>
      <c r="I917" s="3" t="str">
        <f>"V22"</f>
        <v>V22</v>
      </c>
      <c r="J917" s="3" t="str">
        <f>"13394"</f>
        <v>13394</v>
      </c>
    </row>
    <row r="918" spans="1:10" x14ac:dyDescent="0.2">
      <c r="A918" s="1" t="s">
        <v>1354</v>
      </c>
      <c r="B918" s="1" t="s">
        <v>3028</v>
      </c>
      <c r="I918" s="3" t="str">
        <f>"V23"</f>
        <v>V23</v>
      </c>
      <c r="J918" s="3" t="str">
        <f>"13395"</f>
        <v>13395</v>
      </c>
    </row>
    <row r="919" spans="1:10" x14ac:dyDescent="0.2">
      <c r="A919" s="1" t="s">
        <v>1355</v>
      </c>
      <c r="B919" s="1" t="s">
        <v>3029</v>
      </c>
      <c r="I919" s="3" t="str">
        <f>"V23A"</f>
        <v>V23A</v>
      </c>
      <c r="J919" s="3" t="str">
        <f>"13396"</f>
        <v>13396</v>
      </c>
    </row>
    <row r="920" spans="1:10" x14ac:dyDescent="0.2">
      <c r="A920" s="1" t="s">
        <v>1356</v>
      </c>
      <c r="B920" s="1" t="s">
        <v>3030</v>
      </c>
      <c r="I920" s="3" t="str">
        <f>"V24"</f>
        <v>V24</v>
      </c>
      <c r="J920" s="3" t="str">
        <f>"13397"</f>
        <v>13397</v>
      </c>
    </row>
    <row r="921" spans="1:10" x14ac:dyDescent="0.2">
      <c r="A921" s="1" t="s">
        <v>1358</v>
      </c>
      <c r="B921" s="1" t="s">
        <v>3031</v>
      </c>
      <c r="I921" s="3" t="str">
        <f>"V25"</f>
        <v>V25</v>
      </c>
      <c r="J921" s="3" t="str">
        <f>"13398"</f>
        <v>13398</v>
      </c>
    </row>
    <row r="922" spans="1:10" x14ac:dyDescent="0.2">
      <c r="A922" s="1" t="s">
        <v>1359</v>
      </c>
      <c r="B922" s="1" t="s">
        <v>3032</v>
      </c>
      <c r="I922" s="3" t="str">
        <f>"V26"</f>
        <v>V26</v>
      </c>
      <c r="J922" s="3" t="str">
        <f>"13399"</f>
        <v>13399</v>
      </c>
    </row>
    <row r="923" spans="1:10" x14ac:dyDescent="0.2">
      <c r="A923" s="1" t="s">
        <v>1361</v>
      </c>
      <c r="B923" s="1" t="s">
        <v>2494</v>
      </c>
      <c r="I923" s="3" t="str">
        <f>"V27"</f>
        <v>V27</v>
      </c>
      <c r="J923" s="3" t="str">
        <f>"1339A"</f>
        <v>1339A</v>
      </c>
    </row>
    <row r="924" spans="1:10" x14ac:dyDescent="0.2">
      <c r="A924" s="1" t="s">
        <v>1362</v>
      </c>
      <c r="B924" s="1" t="s">
        <v>2495</v>
      </c>
      <c r="I924" s="3" t="str">
        <f>"V28"</f>
        <v>V28</v>
      </c>
      <c r="J924" s="3" t="str">
        <f>"1339B"</f>
        <v>1339B</v>
      </c>
    </row>
    <row r="925" spans="1:10" x14ac:dyDescent="0.2">
      <c r="A925" s="1" t="s">
        <v>1364</v>
      </c>
      <c r="B925" s="1" t="s">
        <v>2496</v>
      </c>
      <c r="I925" s="3" t="str">
        <f>"V28A"</f>
        <v>V28A</v>
      </c>
      <c r="J925" s="3" t="str">
        <f>"1339C"</f>
        <v>1339C</v>
      </c>
    </row>
    <row r="926" spans="1:10" x14ac:dyDescent="0.2">
      <c r="A926" s="1" t="s">
        <v>1365</v>
      </c>
      <c r="B926" s="1" t="s">
        <v>2497</v>
      </c>
      <c r="I926" s="3" t="str">
        <f>"V29"</f>
        <v>V29</v>
      </c>
      <c r="J926" s="3" t="str">
        <f>"1339D"</f>
        <v>1339D</v>
      </c>
    </row>
    <row r="927" spans="1:10" x14ac:dyDescent="0.2">
      <c r="A927" s="1" t="s">
        <v>1368</v>
      </c>
      <c r="B927" s="1" t="s">
        <v>2498</v>
      </c>
      <c r="I927" s="3" t="str">
        <f>"V29A"</f>
        <v>V29A</v>
      </c>
      <c r="J927" s="3" t="str">
        <f>"1339E"</f>
        <v>1339E</v>
      </c>
    </row>
    <row r="928" spans="1:10" x14ac:dyDescent="0.2">
      <c r="A928" s="1" t="s">
        <v>1369</v>
      </c>
      <c r="B928" s="1" t="s">
        <v>2499</v>
      </c>
      <c r="I928" s="3" t="str">
        <f>"V30"</f>
        <v>V30</v>
      </c>
      <c r="J928" s="3" t="str">
        <f>"1339F"</f>
        <v>1339F</v>
      </c>
    </row>
    <row r="929" spans="1:10" x14ac:dyDescent="0.2">
      <c r="A929" s="1" t="s">
        <v>1371</v>
      </c>
      <c r="B929" s="1" t="s">
        <v>2500</v>
      </c>
      <c r="I929" s="3" t="str">
        <f>"V30A"</f>
        <v>V30A</v>
      </c>
      <c r="J929" s="3" t="str">
        <f>"133A0"</f>
        <v>133A0</v>
      </c>
    </row>
    <row r="930" spans="1:10" x14ac:dyDescent="0.2">
      <c r="A930" s="1" t="s">
        <v>1372</v>
      </c>
      <c r="B930" s="1" t="s">
        <v>2501</v>
      </c>
      <c r="I930" s="3" t="str">
        <f>"V31"</f>
        <v>V31</v>
      </c>
      <c r="J930" s="3" t="str">
        <f>"133A1"</f>
        <v>133A1</v>
      </c>
    </row>
    <row r="931" spans="1:10" x14ac:dyDescent="0.2">
      <c r="A931" s="1" t="s">
        <v>1374</v>
      </c>
      <c r="B931" s="1" t="s">
        <v>2502</v>
      </c>
      <c r="I931" s="3" t="str">
        <f>"V31A"</f>
        <v>V31A</v>
      </c>
      <c r="J931" s="3" t="str">
        <f>"133A2"</f>
        <v>133A2</v>
      </c>
    </row>
    <row r="932" spans="1:10" x14ac:dyDescent="0.2">
      <c r="A932" s="1" t="s">
        <v>1376</v>
      </c>
      <c r="B932" s="1" t="s">
        <v>2503</v>
      </c>
      <c r="I932" s="3" t="str">
        <f>"V32"</f>
        <v>V32</v>
      </c>
      <c r="J932" s="3" t="str">
        <f>"133A3"</f>
        <v>133A3</v>
      </c>
    </row>
    <row r="933" spans="1:10" x14ac:dyDescent="0.2">
      <c r="A933" s="1" t="s">
        <v>1378</v>
      </c>
      <c r="B933" s="1" t="s">
        <v>2504</v>
      </c>
      <c r="I933" s="3" t="str">
        <f>"V33"</f>
        <v>V33</v>
      </c>
      <c r="J933" s="3" t="str">
        <f>"133A4"</f>
        <v>133A4</v>
      </c>
    </row>
    <row r="934" spans="1:10" x14ac:dyDescent="0.2">
      <c r="A934" s="1" t="s">
        <v>1380</v>
      </c>
      <c r="B934" s="1" t="s">
        <v>2505</v>
      </c>
      <c r="I934" s="3" t="str">
        <f>"V33A"</f>
        <v>V33A</v>
      </c>
      <c r="J934" s="3" t="str">
        <f>"133A5"</f>
        <v>133A5</v>
      </c>
    </row>
    <row r="935" spans="1:10" x14ac:dyDescent="0.2">
      <c r="A935" s="1" t="s">
        <v>1381</v>
      </c>
      <c r="B935" s="1" t="s">
        <v>2506</v>
      </c>
      <c r="I935" s="3" t="str">
        <f>"V34"</f>
        <v>V34</v>
      </c>
      <c r="J935" s="3" t="str">
        <f>"133A6"</f>
        <v>133A6</v>
      </c>
    </row>
    <row r="936" spans="1:10" x14ac:dyDescent="0.2">
      <c r="A936" s="1" t="s">
        <v>1382</v>
      </c>
      <c r="B936" s="1" t="s">
        <v>2507</v>
      </c>
      <c r="I936" s="3" t="str">
        <f>"V35"</f>
        <v>V35</v>
      </c>
      <c r="J936" s="3" t="str">
        <f>"133A7"</f>
        <v>133A7</v>
      </c>
    </row>
    <row r="937" spans="1:10" x14ac:dyDescent="0.2">
      <c r="A937" s="1" t="s">
        <v>1383</v>
      </c>
      <c r="B937" s="1" t="s">
        <v>2508</v>
      </c>
      <c r="I937" s="3" t="str">
        <f>"V36"</f>
        <v>V36</v>
      </c>
      <c r="J937" s="3" t="str">
        <f>"133A8"</f>
        <v>133A8</v>
      </c>
    </row>
    <row r="938" spans="1:10" x14ac:dyDescent="0.2">
      <c r="A938" s="1" t="s">
        <v>1384</v>
      </c>
      <c r="B938" s="1" t="s">
        <v>2509</v>
      </c>
      <c r="I938" s="3" t="str">
        <f>"V37"</f>
        <v>V37</v>
      </c>
      <c r="J938" s="3" t="str">
        <f>"133A9"</f>
        <v>133A9</v>
      </c>
    </row>
    <row r="939" spans="1:10" x14ac:dyDescent="0.2">
      <c r="A939" s="1" t="s">
        <v>1386</v>
      </c>
      <c r="B939" s="1" t="s">
        <v>2510</v>
      </c>
      <c r="I939" s="3" t="str">
        <f>"V37A"</f>
        <v>V37A</v>
      </c>
      <c r="J939" s="3" t="str">
        <f>"133AA"</f>
        <v>133AA</v>
      </c>
    </row>
    <row r="940" spans="1:10" x14ac:dyDescent="0.2">
      <c r="A940" s="1" t="s">
        <v>1387</v>
      </c>
      <c r="B940" s="1" t="s">
        <v>2511</v>
      </c>
      <c r="I940" s="3" t="str">
        <f>"V38"</f>
        <v>V38</v>
      </c>
      <c r="J940" s="3" t="str">
        <f>"133AB"</f>
        <v>133AB</v>
      </c>
    </row>
    <row r="941" spans="1:10" x14ac:dyDescent="0.2">
      <c r="A941" s="1" t="s">
        <v>1388</v>
      </c>
      <c r="B941" s="1" t="s">
        <v>2512</v>
      </c>
      <c r="I941" s="3" t="str">
        <f>"V39"</f>
        <v>V39</v>
      </c>
      <c r="J941" s="3" t="str">
        <f>"133AC"</f>
        <v>133AC</v>
      </c>
    </row>
    <row r="942" spans="1:10" x14ac:dyDescent="0.2">
      <c r="A942" s="1" t="s">
        <v>1389</v>
      </c>
      <c r="B942" s="1" t="s">
        <v>2513</v>
      </c>
      <c r="I942" s="3" t="str">
        <f>"V40"</f>
        <v>V40</v>
      </c>
      <c r="J942" s="3" t="str">
        <f>"133AD"</f>
        <v>133AD</v>
      </c>
    </row>
    <row r="943" spans="1:10" x14ac:dyDescent="0.2">
      <c r="A943" s="1" t="s">
        <v>1390</v>
      </c>
      <c r="B943" s="1" t="s">
        <v>2514</v>
      </c>
      <c r="I943" s="3" t="str">
        <f>"V40A"</f>
        <v>V40A</v>
      </c>
      <c r="J943" s="3" t="str">
        <f>"133AE"</f>
        <v>133AE</v>
      </c>
    </row>
    <row r="944" spans="1:10" x14ac:dyDescent="0.2">
      <c r="A944" s="1" t="s">
        <v>1391</v>
      </c>
      <c r="B944" s="1" t="s">
        <v>2515</v>
      </c>
      <c r="I944" s="3" t="str">
        <f>"W1"</f>
        <v>W1</v>
      </c>
      <c r="J944" s="3" t="str">
        <f>"133AF"</f>
        <v>133AF</v>
      </c>
    </row>
    <row r="945" spans="1:10" x14ac:dyDescent="0.2">
      <c r="A945" s="1" t="s">
        <v>1392</v>
      </c>
      <c r="B945" s="1" t="s">
        <v>2516</v>
      </c>
      <c r="I945" s="3" t="str">
        <f>"W2"</f>
        <v>W2</v>
      </c>
      <c r="J945" s="3" t="str">
        <f>"133B0"</f>
        <v>133B0</v>
      </c>
    </row>
    <row r="946" spans="1:10" x14ac:dyDescent="0.2">
      <c r="A946" s="1" t="s">
        <v>1394</v>
      </c>
      <c r="B946" s="1" t="s">
        <v>2517</v>
      </c>
      <c r="I946" s="3" t="str">
        <f>"W3"</f>
        <v>W3</v>
      </c>
      <c r="J946" s="3" t="str">
        <f>"133B1"</f>
        <v>133B1</v>
      </c>
    </row>
    <row r="947" spans="1:10" x14ac:dyDescent="0.2">
      <c r="A947" s="1" t="s">
        <v>1396</v>
      </c>
      <c r="B947" s="1" t="s">
        <v>2518</v>
      </c>
      <c r="I947" s="3" t="str">
        <f>"W3A"</f>
        <v>W3A</v>
      </c>
      <c r="J947" s="3" t="str">
        <f>"133B2"</f>
        <v>133B2</v>
      </c>
    </row>
    <row r="948" spans="1:10" x14ac:dyDescent="0.2">
      <c r="A948" s="1" t="s">
        <v>1397</v>
      </c>
      <c r="B948" s="1" t="s">
        <v>2519</v>
      </c>
      <c r="I948" s="3" t="str">
        <f>"W4"</f>
        <v>W4</v>
      </c>
      <c r="J948" s="3" t="str">
        <f>"133B3"</f>
        <v>133B3</v>
      </c>
    </row>
    <row r="949" spans="1:10" x14ac:dyDescent="0.2">
      <c r="A949" s="1" t="s">
        <v>1398</v>
      </c>
      <c r="B949" s="1" t="s">
        <v>2520</v>
      </c>
      <c r="I949" s="3" t="str">
        <f>"W5"</f>
        <v>W5</v>
      </c>
      <c r="J949" s="3" t="str">
        <f>"133B4"</f>
        <v>133B4</v>
      </c>
    </row>
    <row r="950" spans="1:10" x14ac:dyDescent="0.2">
      <c r="A950" s="1" t="s">
        <v>1399</v>
      </c>
      <c r="B950" s="1" t="s">
        <v>2521</v>
      </c>
      <c r="I950" s="3" t="str">
        <f>"W6"</f>
        <v>W6</v>
      </c>
      <c r="J950" s="3" t="str">
        <f>"133B5"</f>
        <v>133B5</v>
      </c>
    </row>
    <row r="951" spans="1:10" x14ac:dyDescent="0.2">
      <c r="A951" s="1" t="s">
        <v>1400</v>
      </c>
      <c r="B951" s="1" t="s">
        <v>2522</v>
      </c>
      <c r="I951" s="3" t="str">
        <f>"W7"</f>
        <v>W7</v>
      </c>
      <c r="J951" s="3" t="str">
        <f>"133B6"</f>
        <v>133B6</v>
      </c>
    </row>
    <row r="952" spans="1:10" x14ac:dyDescent="0.2">
      <c r="A952" s="1" t="s">
        <v>1401</v>
      </c>
      <c r="B952" s="1" t="s">
        <v>2523</v>
      </c>
      <c r="I952" s="3" t="str">
        <f>"W8"</f>
        <v>W8</v>
      </c>
      <c r="J952" s="3" t="str">
        <f>"133B7"</f>
        <v>133B7</v>
      </c>
    </row>
    <row r="953" spans="1:10" x14ac:dyDescent="0.2">
      <c r="A953" s="1" t="s">
        <v>1402</v>
      </c>
      <c r="B953" s="1" t="s">
        <v>2524</v>
      </c>
      <c r="I953" s="3" t="str">
        <f>"W9"</f>
        <v>W9</v>
      </c>
      <c r="J953" s="3" t="str">
        <f>"133B8"</f>
        <v>133B8</v>
      </c>
    </row>
    <row r="954" spans="1:10" x14ac:dyDescent="0.2">
      <c r="A954" s="1" t="s">
        <v>1404</v>
      </c>
      <c r="B954" s="1" t="s">
        <v>2525</v>
      </c>
      <c r="I954" s="3" t="str">
        <f>"W9A"</f>
        <v>W9A</v>
      </c>
      <c r="J954" s="3" t="str">
        <f>"133B9"</f>
        <v>133B9</v>
      </c>
    </row>
    <row r="955" spans="1:10" x14ac:dyDescent="0.2">
      <c r="A955" s="1" t="s">
        <v>1405</v>
      </c>
      <c r="B955" s="1" t="s">
        <v>2526</v>
      </c>
      <c r="I955" s="3" t="str">
        <f>"W10"</f>
        <v>W10</v>
      </c>
      <c r="J955" s="3" t="str">
        <f>"133BA"</f>
        <v>133BA</v>
      </c>
    </row>
    <row r="956" spans="1:10" x14ac:dyDescent="0.2">
      <c r="A956" s="1" t="s">
        <v>1407</v>
      </c>
      <c r="B956" s="1" t="s">
        <v>2527</v>
      </c>
      <c r="I956" s="3" t="str">
        <f>"W10A"</f>
        <v>W10A</v>
      </c>
      <c r="J956" s="3" t="str">
        <f>"133BB"</f>
        <v>133BB</v>
      </c>
    </row>
    <row r="957" spans="1:10" x14ac:dyDescent="0.2">
      <c r="A957" s="1" t="s">
        <v>1408</v>
      </c>
      <c r="B957" s="1" t="s">
        <v>2528</v>
      </c>
      <c r="I957" s="3" t="str">
        <f>"W11"</f>
        <v>W11</v>
      </c>
      <c r="J957" s="3" t="str">
        <f>"133BC"</f>
        <v>133BC</v>
      </c>
    </row>
    <row r="958" spans="1:10" x14ac:dyDescent="0.2">
      <c r="A958" s="1" t="s">
        <v>1411</v>
      </c>
      <c r="B958" s="1" t="s">
        <v>2529</v>
      </c>
      <c r="I958" s="3" t="str">
        <f>"W12"</f>
        <v>W12</v>
      </c>
      <c r="J958" s="3" t="str">
        <f>"133BD"</f>
        <v>133BD</v>
      </c>
    </row>
    <row r="959" spans="1:10" x14ac:dyDescent="0.2">
      <c r="A959" s="1" t="s">
        <v>1412</v>
      </c>
      <c r="B959" s="1" t="s">
        <v>2530</v>
      </c>
      <c r="I959" s="3" t="str">
        <f>"W13"</f>
        <v>W13</v>
      </c>
      <c r="J959" s="3" t="str">
        <f>"133BE"</f>
        <v>133BE</v>
      </c>
    </row>
    <row r="960" spans="1:10" x14ac:dyDescent="0.2">
      <c r="A960" s="1" t="s">
        <v>1413</v>
      </c>
      <c r="B960" s="1" t="s">
        <v>2531</v>
      </c>
      <c r="I960" s="3" t="str">
        <f>"W14"</f>
        <v>W14</v>
      </c>
      <c r="J960" s="3" t="str">
        <f>"133BF"</f>
        <v>133BF</v>
      </c>
    </row>
    <row r="961" spans="1:10" x14ac:dyDescent="0.2">
      <c r="A961" s="1" t="s">
        <v>1415</v>
      </c>
      <c r="B961" s="1" t="s">
        <v>2532</v>
      </c>
      <c r="I961" s="3" t="str">
        <f>"W14A"</f>
        <v>W14A</v>
      </c>
      <c r="J961" s="3" t="str">
        <f>"133C0"</f>
        <v>133C0</v>
      </c>
    </row>
    <row r="962" spans="1:10" x14ac:dyDescent="0.2">
      <c r="A962" s="1" t="s">
        <v>1416</v>
      </c>
      <c r="B962" s="1" t="s">
        <v>2533</v>
      </c>
      <c r="I962" s="3" t="str">
        <f>"W15"</f>
        <v>W15</v>
      </c>
      <c r="J962" s="3" t="str">
        <f>"133C1"</f>
        <v>133C1</v>
      </c>
    </row>
    <row r="963" spans="1:10" x14ac:dyDescent="0.2">
      <c r="A963" s="1" t="s">
        <v>1417</v>
      </c>
      <c r="B963" s="1" t="s">
        <v>2534</v>
      </c>
      <c r="I963" s="3" t="str">
        <f>"W16"</f>
        <v>W16</v>
      </c>
      <c r="J963" s="3" t="str">
        <f>"133C2"</f>
        <v>133C2</v>
      </c>
    </row>
    <row r="964" spans="1:10" x14ac:dyDescent="0.2">
      <c r="A964" s="1" t="s">
        <v>1418</v>
      </c>
      <c r="B964" s="1" t="s">
        <v>2535</v>
      </c>
      <c r="I964" s="3" t="str">
        <f>"W17"</f>
        <v>W17</v>
      </c>
      <c r="J964" s="3" t="str">
        <f>"133C3"</f>
        <v>133C3</v>
      </c>
    </row>
    <row r="965" spans="1:10" x14ac:dyDescent="0.2">
      <c r="A965" s="1" t="s">
        <v>1420</v>
      </c>
      <c r="B965" s="1" t="s">
        <v>2536</v>
      </c>
      <c r="I965" s="3" t="str">
        <f>"W17A"</f>
        <v>W17A</v>
      </c>
      <c r="J965" s="3" t="str">
        <f>"133C4"</f>
        <v>133C4</v>
      </c>
    </row>
    <row r="966" spans="1:10" x14ac:dyDescent="0.2">
      <c r="A966" s="1" t="s">
        <v>1421</v>
      </c>
      <c r="B966" s="1" t="s">
        <v>2537</v>
      </c>
      <c r="I966" s="3" t="str">
        <f>"W18"</f>
        <v>W18</v>
      </c>
      <c r="J966" s="3" t="str">
        <f>"133C5"</f>
        <v>133C5</v>
      </c>
    </row>
    <row r="967" spans="1:10" x14ac:dyDescent="0.2">
      <c r="A967" s="1" t="s">
        <v>1422</v>
      </c>
      <c r="B967" s="1" t="s">
        <v>2538</v>
      </c>
      <c r="I967" s="3" t="str">
        <f>"W18A"</f>
        <v>W18A</v>
      </c>
      <c r="J967" s="3" t="str">
        <f>"133C6"</f>
        <v>133C6</v>
      </c>
    </row>
    <row r="968" spans="1:10" x14ac:dyDescent="0.2">
      <c r="A968" s="1" t="s">
        <v>1423</v>
      </c>
      <c r="B968" s="1" t="s">
        <v>2539</v>
      </c>
      <c r="I968" s="3" t="str">
        <f>"W19"</f>
        <v>W19</v>
      </c>
      <c r="J968" s="3" t="str">
        <f>"133C7"</f>
        <v>133C7</v>
      </c>
    </row>
    <row r="969" spans="1:10" x14ac:dyDescent="0.2">
      <c r="A969" s="1" t="s">
        <v>1425</v>
      </c>
      <c r="B969" s="1" t="s">
        <v>2540</v>
      </c>
      <c r="I969" s="3" t="str">
        <f>"W20"</f>
        <v>W20</v>
      </c>
      <c r="J969" s="3" t="str">
        <f>"133C8"</f>
        <v>133C8</v>
      </c>
    </row>
    <row r="970" spans="1:10" x14ac:dyDescent="0.2">
      <c r="A970" s="1" t="s">
        <v>1426</v>
      </c>
      <c r="B970" s="1" t="s">
        <v>2541</v>
      </c>
      <c r="I970" s="3" t="str">
        <f>"W21"</f>
        <v>W21</v>
      </c>
      <c r="J970" s="3" t="str">
        <f>"133C9"</f>
        <v>133C9</v>
      </c>
    </row>
    <row r="971" spans="1:10" x14ac:dyDescent="0.2">
      <c r="A971" s="1" t="s">
        <v>1427</v>
      </c>
      <c r="B971" s="1" t="s">
        <v>2542</v>
      </c>
      <c r="I971" s="3" t="str">
        <f>"W22"</f>
        <v>W22</v>
      </c>
      <c r="J971" s="3" t="str">
        <f>"133CA"</f>
        <v>133CA</v>
      </c>
    </row>
    <row r="972" spans="1:10" x14ac:dyDescent="0.2">
      <c r="A972" s="1" t="s">
        <v>1429</v>
      </c>
      <c r="B972" s="1" t="s">
        <v>2543</v>
      </c>
      <c r="I972" s="3" t="str">
        <f>"W23"</f>
        <v>W23</v>
      </c>
      <c r="J972" s="3" t="str">
        <f>"133CB"</f>
        <v>133CB</v>
      </c>
    </row>
    <row r="973" spans="1:10" x14ac:dyDescent="0.2">
      <c r="A973" s="1" t="s">
        <v>1430</v>
      </c>
      <c r="B973" s="1" t="s">
        <v>2544</v>
      </c>
      <c r="I973" s="3" t="str">
        <f>"W24"</f>
        <v>W24</v>
      </c>
      <c r="J973" s="3" t="str">
        <f>"133CC"</f>
        <v>133CC</v>
      </c>
    </row>
    <row r="974" spans="1:10" x14ac:dyDescent="0.2">
      <c r="A974" s="1" t="s">
        <v>1432</v>
      </c>
      <c r="B974" s="1" t="s">
        <v>2545</v>
      </c>
      <c r="I974" s="3" t="str">
        <f>"W24A"</f>
        <v>W24A</v>
      </c>
      <c r="J974" s="3" t="str">
        <f>"133CD"</f>
        <v>133CD</v>
      </c>
    </row>
    <row r="975" spans="1:10" x14ac:dyDescent="0.2">
      <c r="A975" s="1" t="s">
        <v>1433</v>
      </c>
      <c r="B975" s="1" t="s">
        <v>2546</v>
      </c>
      <c r="I975" s="3" t="str">
        <f>"W25"</f>
        <v>W25</v>
      </c>
      <c r="J975" s="3" t="str">
        <f>"133CE"</f>
        <v>133CE</v>
      </c>
    </row>
    <row r="976" spans="1:10" x14ac:dyDescent="0.2">
      <c r="A976" s="1" t="s">
        <v>1435</v>
      </c>
      <c r="B976" s="1" t="s">
        <v>2547</v>
      </c>
      <c r="I976" s="3" t="str">
        <f>"X1"</f>
        <v>X1</v>
      </c>
      <c r="J976" s="3" t="str">
        <f>"133CF"</f>
        <v>133CF</v>
      </c>
    </row>
    <row r="977" spans="1:10" x14ac:dyDescent="0.2">
      <c r="A977" s="1" t="s">
        <v>1437</v>
      </c>
      <c r="B977" s="1" t="s">
        <v>2548</v>
      </c>
      <c r="I977" s="3" t="str">
        <f>"X2"</f>
        <v>X2</v>
      </c>
      <c r="J977" s="3" t="str">
        <f>"133D0"</f>
        <v>133D0</v>
      </c>
    </row>
    <row r="978" spans="1:10" x14ac:dyDescent="0.2">
      <c r="A978" s="1" t="s">
        <v>1438</v>
      </c>
      <c r="B978" s="1" t="s">
        <v>2549</v>
      </c>
      <c r="I978" s="3" t="str">
        <f>"X3"</f>
        <v>X3</v>
      </c>
      <c r="J978" s="3" t="str">
        <f>"133D1"</f>
        <v>133D1</v>
      </c>
    </row>
    <row r="979" spans="1:10" x14ac:dyDescent="0.2">
      <c r="A979" s="1" t="s">
        <v>1439</v>
      </c>
      <c r="B979" s="1" t="s">
        <v>2550</v>
      </c>
      <c r="I979" s="3" t="str">
        <f>"X4"</f>
        <v>X4</v>
      </c>
      <c r="J979" s="3" t="str">
        <f>"133D2"</f>
        <v>133D2</v>
      </c>
    </row>
    <row r="980" spans="1:10" x14ac:dyDescent="0.2">
      <c r="A980" s="1" t="s">
        <v>1440</v>
      </c>
      <c r="B980" s="1" t="s">
        <v>2551</v>
      </c>
      <c r="I980" s="3" t="str">
        <f>"X4A"</f>
        <v>X4A</v>
      </c>
      <c r="J980" s="3" t="str">
        <f>"133D3"</f>
        <v>133D3</v>
      </c>
    </row>
    <row r="981" spans="1:10" x14ac:dyDescent="0.2">
      <c r="A981" s="1" t="s">
        <v>1441</v>
      </c>
      <c r="B981" s="1" t="s">
        <v>2552</v>
      </c>
      <c r="I981" s="3" t="str">
        <f>"X4B"</f>
        <v>X4B</v>
      </c>
      <c r="J981" s="3" t="str">
        <f>"133D4"</f>
        <v>133D4</v>
      </c>
    </row>
    <row r="982" spans="1:10" x14ac:dyDescent="0.2">
      <c r="A982" s="1" t="s">
        <v>1442</v>
      </c>
      <c r="B982" s="1" t="s">
        <v>2553</v>
      </c>
      <c r="I982" s="3" t="str">
        <f>"X5"</f>
        <v>X5</v>
      </c>
      <c r="J982" s="3" t="str">
        <f>"133D5"</f>
        <v>133D5</v>
      </c>
    </row>
    <row r="983" spans="1:10" x14ac:dyDescent="0.2">
      <c r="A983" s="1" t="s">
        <v>1443</v>
      </c>
      <c r="B983" s="1" t="s">
        <v>2554</v>
      </c>
      <c r="I983" s="3" t="str">
        <f>"X6"</f>
        <v>X6</v>
      </c>
      <c r="J983" s="3" t="str">
        <f>"133D6"</f>
        <v>133D6</v>
      </c>
    </row>
    <row r="984" spans="1:10" x14ac:dyDescent="0.2">
      <c r="A984" s="1" t="s">
        <v>1444</v>
      </c>
      <c r="B984" s="1" t="s">
        <v>2555</v>
      </c>
      <c r="I984" s="3" t="str">
        <f>"X6A"</f>
        <v>X6A</v>
      </c>
      <c r="J984" s="3" t="str">
        <f>"133D7"</f>
        <v>133D7</v>
      </c>
    </row>
    <row r="985" spans="1:10" x14ac:dyDescent="0.2">
      <c r="A985" s="1" t="s">
        <v>1445</v>
      </c>
      <c r="B985" s="1" t="s">
        <v>2556</v>
      </c>
      <c r="I985" s="3" t="str">
        <f>"X7"</f>
        <v>X7</v>
      </c>
      <c r="J985" s="3" t="str">
        <f>"133D8"</f>
        <v>133D8</v>
      </c>
    </row>
    <row r="986" spans="1:10" x14ac:dyDescent="0.2">
      <c r="A986" s="1" t="s">
        <v>1446</v>
      </c>
      <c r="B986" s="1" t="s">
        <v>2557</v>
      </c>
      <c r="I986" s="3" t="str">
        <f>"X8"</f>
        <v>X8</v>
      </c>
      <c r="J986" s="3" t="str">
        <f>"133D9"</f>
        <v>133D9</v>
      </c>
    </row>
    <row r="987" spans="1:10" x14ac:dyDescent="0.2">
      <c r="A987" s="1" t="s">
        <v>1449</v>
      </c>
      <c r="B987" s="1" t="s">
        <v>2558</v>
      </c>
      <c r="I987" s="3" t="str">
        <f>"X8A"</f>
        <v>X8A</v>
      </c>
      <c r="J987" s="3" t="str">
        <f>"133DA"</f>
        <v>133DA</v>
      </c>
    </row>
    <row r="988" spans="1:10" x14ac:dyDescent="0.2">
      <c r="A988" s="1" t="s">
        <v>1450</v>
      </c>
      <c r="B988" s="1" t="s">
        <v>2559</v>
      </c>
      <c r="I988" s="3" t="str">
        <f>"Y1"</f>
        <v>Y1</v>
      </c>
      <c r="J988" s="3" t="str">
        <f>"133DB"</f>
        <v>133DB</v>
      </c>
    </row>
    <row r="989" spans="1:10" x14ac:dyDescent="0.2">
      <c r="A989" s="1" t="s">
        <v>1452</v>
      </c>
      <c r="B989" s="1" t="s">
        <v>2560</v>
      </c>
      <c r="I989" s="3" t="str">
        <f>"Y1A"</f>
        <v>Y1A</v>
      </c>
      <c r="J989" s="3" t="str">
        <f>"133DC"</f>
        <v>133DC</v>
      </c>
    </row>
    <row r="990" spans="1:10" x14ac:dyDescent="0.2">
      <c r="A990" s="1" t="s">
        <v>1453</v>
      </c>
      <c r="B990" s="1" t="s">
        <v>2561</v>
      </c>
      <c r="I990" s="3" t="str">
        <f>"Y2"</f>
        <v>Y2</v>
      </c>
      <c r="J990" s="3" t="str">
        <f>"133DD"</f>
        <v>133DD</v>
      </c>
    </row>
    <row r="991" spans="1:10" x14ac:dyDescent="0.2">
      <c r="A991" s="1" t="s">
        <v>1454</v>
      </c>
      <c r="B991" s="1" t="s">
        <v>2562</v>
      </c>
      <c r="I991" s="3" t="str">
        <f>"Y3"</f>
        <v>Y3</v>
      </c>
      <c r="J991" s="3" t="str">
        <f>"133DE"</f>
        <v>133DE</v>
      </c>
    </row>
    <row r="992" spans="1:10" x14ac:dyDescent="0.2">
      <c r="A992" s="1" t="s">
        <v>1457</v>
      </c>
      <c r="B992" s="1" t="s">
        <v>2563</v>
      </c>
      <c r="I992" s="3" t="str">
        <f>"Y4"</f>
        <v>Y4</v>
      </c>
      <c r="J992" s="3" t="str">
        <f>"133DF"</f>
        <v>133DF</v>
      </c>
    </row>
    <row r="993" spans="1:10" x14ac:dyDescent="0.2">
      <c r="A993" s="1" t="s">
        <v>1458</v>
      </c>
      <c r="B993" s="1" t="s">
        <v>3033</v>
      </c>
      <c r="I993" s="3" t="str">
        <f>"Y5"</f>
        <v>Y5</v>
      </c>
      <c r="J993" s="3" t="str">
        <f>"133E0"</f>
        <v>133E0</v>
      </c>
    </row>
    <row r="994" spans="1:10" x14ac:dyDescent="0.2">
      <c r="A994" s="1" t="s">
        <v>1460</v>
      </c>
      <c r="B994" s="1" t="s">
        <v>3034</v>
      </c>
      <c r="I994" s="3" t="str">
        <f>"Y6"</f>
        <v>Y6</v>
      </c>
      <c r="J994" s="3" t="str">
        <f>"133E1"</f>
        <v>133E1</v>
      </c>
    </row>
    <row r="995" spans="1:10" x14ac:dyDescent="0.2">
      <c r="A995" s="1" t="s">
        <v>1462</v>
      </c>
      <c r="B995" s="1" t="s">
        <v>3035</v>
      </c>
      <c r="I995" s="3" t="str">
        <f>"Y7"</f>
        <v>Y7</v>
      </c>
      <c r="J995" s="3" t="str">
        <f>"133E2"</f>
        <v>133E2</v>
      </c>
    </row>
    <row r="996" spans="1:10" x14ac:dyDescent="0.2">
      <c r="A996" s="1" t="s">
        <v>1463</v>
      </c>
      <c r="B996" s="1" t="s">
        <v>3036</v>
      </c>
      <c r="I996" s="3" t="str">
        <f>"Y8"</f>
        <v>Y8</v>
      </c>
      <c r="J996" s="3" t="str">
        <f>"133E3"</f>
        <v>133E3</v>
      </c>
    </row>
    <row r="997" spans="1:10" x14ac:dyDescent="0.2">
      <c r="A997" s="1" t="s">
        <v>1465</v>
      </c>
      <c r="B997" s="1" t="s">
        <v>3037</v>
      </c>
      <c r="I997" s="3" t="str">
        <f>"Z1"</f>
        <v>Z1</v>
      </c>
      <c r="J997" s="3" t="str">
        <f>"133E4"</f>
        <v>133E4</v>
      </c>
    </row>
    <row r="998" spans="1:10" x14ac:dyDescent="0.2">
      <c r="A998" s="1" t="s">
        <v>1467</v>
      </c>
      <c r="B998" s="1" t="s">
        <v>3038</v>
      </c>
      <c r="I998" s="3" t="str">
        <f>"Z2"</f>
        <v>Z2</v>
      </c>
      <c r="J998" s="3" t="str">
        <f>"133E5"</f>
        <v>133E5</v>
      </c>
    </row>
    <row r="999" spans="1:10" x14ac:dyDescent="0.2">
      <c r="A999" s="1" t="s">
        <v>1469</v>
      </c>
      <c r="B999" s="1" t="s">
        <v>3039</v>
      </c>
      <c r="I999" s="3" t="str">
        <f>"Z2A"</f>
        <v>Z2A</v>
      </c>
      <c r="J999" s="3" t="str">
        <f>"133E6"</f>
        <v>133E6</v>
      </c>
    </row>
    <row r="1000" spans="1:10" x14ac:dyDescent="0.2">
      <c r="A1000" s="1" t="s">
        <v>1470</v>
      </c>
      <c r="B1000" s="1" t="s">
        <v>3040</v>
      </c>
      <c r="I1000" s="3" t="str">
        <f>"Z2B"</f>
        <v>Z2B</v>
      </c>
      <c r="J1000" s="3" t="str">
        <f>"133E7"</f>
        <v>133E7</v>
      </c>
    </row>
    <row r="1001" spans="1:10" x14ac:dyDescent="0.2">
      <c r="A1001" s="1" t="s">
        <v>1471</v>
      </c>
      <c r="B1001" s="1" t="s">
        <v>3041</v>
      </c>
      <c r="I1001" s="3" t="str">
        <f>"Z2C"</f>
        <v>Z2C</v>
      </c>
      <c r="J1001" s="3" t="str">
        <f>"133E8"</f>
        <v>133E8</v>
      </c>
    </row>
    <row r="1002" spans="1:10" x14ac:dyDescent="0.2">
      <c r="A1002" s="1" t="s">
        <v>1472</v>
      </c>
      <c r="B1002" s="1" t="s">
        <v>3042</v>
      </c>
      <c r="I1002" s="3" t="str">
        <f>"Z2D"</f>
        <v>Z2D</v>
      </c>
      <c r="J1002" s="3" t="str">
        <f>"133E9"</f>
        <v>133E9</v>
      </c>
    </row>
    <row r="1003" spans="1:10" x14ac:dyDescent="0.2">
      <c r="A1003" s="1" t="s">
        <v>1473</v>
      </c>
      <c r="B1003" s="1" t="s">
        <v>2564</v>
      </c>
      <c r="I1003" s="3" t="str">
        <f>"Z3"</f>
        <v>Z3</v>
      </c>
      <c r="J1003" s="3" t="str">
        <f>"133EA"</f>
        <v>133EA</v>
      </c>
    </row>
    <row r="1004" spans="1:10" x14ac:dyDescent="0.2">
      <c r="A1004" s="1" t="s">
        <v>1474</v>
      </c>
      <c r="B1004" s="1" t="s">
        <v>2565</v>
      </c>
      <c r="I1004" s="3" t="str">
        <f>"Z3A"</f>
        <v>Z3A</v>
      </c>
      <c r="J1004" s="3" t="str">
        <f>"133EB"</f>
        <v>133EB</v>
      </c>
    </row>
    <row r="1005" spans="1:10" x14ac:dyDescent="0.2">
      <c r="A1005" s="1" t="s">
        <v>1475</v>
      </c>
      <c r="B1005" s="1" t="s">
        <v>2566</v>
      </c>
      <c r="I1005" s="3" t="str">
        <f>"Z3B"</f>
        <v>Z3B</v>
      </c>
      <c r="J1005" s="3" t="str">
        <f>"133EC"</f>
        <v>133EC</v>
      </c>
    </row>
    <row r="1006" spans="1:10" x14ac:dyDescent="0.2">
      <c r="A1006" s="1" t="s">
        <v>1476</v>
      </c>
      <c r="B1006" s="1" t="s">
        <v>2567</v>
      </c>
      <c r="I1006" s="3" t="str">
        <f>"Z4"</f>
        <v>Z4</v>
      </c>
      <c r="J1006" s="3" t="str">
        <f>"133ED"</f>
        <v>133ED</v>
      </c>
    </row>
    <row r="1007" spans="1:10" x14ac:dyDescent="0.2">
      <c r="A1007" s="1" t="s">
        <v>1478</v>
      </c>
      <c r="B1007" s="1" t="s">
        <v>2568</v>
      </c>
      <c r="I1007" s="3" t="str">
        <f>"Z4A"</f>
        <v>Z4A</v>
      </c>
      <c r="J1007" s="3" t="str">
        <f>"133EE"</f>
        <v>133EE</v>
      </c>
    </row>
    <row r="1008" spans="1:10" x14ac:dyDescent="0.2">
      <c r="A1008" s="1" t="s">
        <v>1480</v>
      </c>
      <c r="B1008" s="1" t="s">
        <v>2569</v>
      </c>
      <c r="I1008" s="3" t="str">
        <f>"Z5"</f>
        <v>Z5</v>
      </c>
      <c r="J1008" s="3" t="str">
        <f>"133EF"</f>
        <v>133EF</v>
      </c>
    </row>
    <row r="1009" spans="1:10" x14ac:dyDescent="0.2">
      <c r="A1009" s="1" t="s">
        <v>1481</v>
      </c>
      <c r="B1009" s="1" t="s">
        <v>2570</v>
      </c>
      <c r="I1009" s="3" t="str">
        <f>"Z5A"</f>
        <v>Z5A</v>
      </c>
      <c r="J1009" s="3" t="str">
        <f>"133F0"</f>
        <v>133F0</v>
      </c>
    </row>
    <row r="1010" spans="1:10" x14ac:dyDescent="0.2">
      <c r="A1010" s="1" t="s">
        <v>1482</v>
      </c>
      <c r="B1010" s="1" t="s">
        <v>2571</v>
      </c>
      <c r="I1010" s="3" t="str">
        <f>"Z6"</f>
        <v>Z6</v>
      </c>
      <c r="J1010" s="3" t="str">
        <f>"133F1"</f>
        <v>133F1</v>
      </c>
    </row>
    <row r="1011" spans="1:10" x14ac:dyDescent="0.2">
      <c r="A1011" s="1" t="s">
        <v>1483</v>
      </c>
      <c r="B1011" s="1" t="s">
        <v>2572</v>
      </c>
      <c r="I1011" s="3" t="str">
        <f>"Z7"</f>
        <v>Z7</v>
      </c>
      <c r="J1011" s="3" t="str">
        <f>"133F2"</f>
        <v>133F2</v>
      </c>
    </row>
    <row r="1012" spans="1:10" x14ac:dyDescent="0.2">
      <c r="A1012" s="1" t="s">
        <v>1485</v>
      </c>
      <c r="B1012" s="1" t="s">
        <v>2573</v>
      </c>
      <c r="I1012" s="3" t="str">
        <f>"Z8"</f>
        <v>Z8</v>
      </c>
      <c r="J1012" s="3" t="str">
        <f>"133F3"</f>
        <v>133F3</v>
      </c>
    </row>
    <row r="1013" spans="1:10" x14ac:dyDescent="0.2">
      <c r="A1013" s="1" t="s">
        <v>1486</v>
      </c>
      <c r="B1013" s="1" t="s">
        <v>2574</v>
      </c>
      <c r="I1013" s="3" t="str">
        <f>"Z9"</f>
        <v>Z9</v>
      </c>
      <c r="J1013" s="3" t="str">
        <f>"133F4"</f>
        <v>133F4</v>
      </c>
    </row>
    <row r="1014" spans="1:10" x14ac:dyDescent="0.2">
      <c r="A1014" s="1" t="s">
        <v>1487</v>
      </c>
      <c r="B1014" s="1" t="s">
        <v>2575</v>
      </c>
      <c r="I1014" s="3" t="str">
        <f>"Z10"</f>
        <v>Z10</v>
      </c>
      <c r="J1014" s="3" t="str">
        <f>"133F5"</f>
        <v>133F5</v>
      </c>
    </row>
    <row r="1015" spans="1:10" x14ac:dyDescent="0.2">
      <c r="A1015" s="1" t="s">
        <v>1488</v>
      </c>
      <c r="B1015" s="1" t="s">
        <v>2576</v>
      </c>
      <c r="I1015" s="3" t="str">
        <f>"Z11"</f>
        <v>Z11</v>
      </c>
      <c r="J1015" s="3" t="str">
        <f>"133F6"</f>
        <v>133F6</v>
      </c>
    </row>
    <row r="1016" spans="1:10" x14ac:dyDescent="0.2">
      <c r="A1016" s="1" t="s">
        <v>1491</v>
      </c>
      <c r="B1016" s="1" t="s">
        <v>2577</v>
      </c>
      <c r="I1016" s="3" t="str">
        <f>"Z12"</f>
        <v>Z12</v>
      </c>
      <c r="J1016" s="3" t="str">
        <f>"133F7"</f>
        <v>133F7</v>
      </c>
    </row>
    <row r="1017" spans="1:10" x14ac:dyDescent="0.2">
      <c r="A1017" s="1" t="s">
        <v>1492</v>
      </c>
      <c r="B1017" s="1" t="s">
        <v>2578</v>
      </c>
      <c r="I1017" s="3" t="str">
        <f>"Z13"</f>
        <v>Z13</v>
      </c>
      <c r="J1017" s="3" t="str">
        <f>"133F8"</f>
        <v>133F8</v>
      </c>
    </row>
    <row r="1018" spans="1:10" x14ac:dyDescent="0.2">
      <c r="A1018" s="1" t="s">
        <v>1493</v>
      </c>
      <c r="B1018" s="1" t="s">
        <v>2579</v>
      </c>
      <c r="I1018" s="3" t="str">
        <f>"Z14"</f>
        <v>Z14</v>
      </c>
      <c r="J1018" s="3" t="str">
        <f>"133F9"</f>
        <v>133F9</v>
      </c>
    </row>
    <row r="1019" spans="1:10" x14ac:dyDescent="0.2">
      <c r="A1019" s="1" t="s">
        <v>1494</v>
      </c>
      <c r="B1019" s="1" t="s">
        <v>2580</v>
      </c>
      <c r="I1019" s="3" t="str">
        <f>"Z15"</f>
        <v>Z15</v>
      </c>
      <c r="J1019" s="3" t="str">
        <f>"133FA"</f>
        <v>133FA</v>
      </c>
    </row>
    <row r="1020" spans="1:10" x14ac:dyDescent="0.2">
      <c r="A1020" s="1" t="s">
        <v>1495</v>
      </c>
      <c r="B1020" s="1" t="s">
        <v>2581</v>
      </c>
      <c r="I1020" s="3" t="str">
        <f>"Z15A"</f>
        <v>Z15A</v>
      </c>
      <c r="J1020" s="3" t="str">
        <f>"133FB"</f>
        <v>133FB</v>
      </c>
    </row>
    <row r="1021" spans="1:10" x14ac:dyDescent="0.2">
      <c r="A1021" s="1" t="s">
        <v>1496</v>
      </c>
      <c r="B1021" s="1" t="s">
        <v>2582</v>
      </c>
      <c r="I1021" s="3" t="str">
        <f>"Z15B"</f>
        <v>Z15B</v>
      </c>
      <c r="J1021" s="3" t="str">
        <f>"133FC"</f>
        <v>133FC</v>
      </c>
    </row>
    <row r="1022" spans="1:10" x14ac:dyDescent="0.2">
      <c r="A1022" s="1" t="s">
        <v>1497</v>
      </c>
      <c r="B1022" s="1" t="s">
        <v>2583</v>
      </c>
      <c r="I1022" s="3" t="str">
        <f>"Z15C"</f>
        <v>Z15C</v>
      </c>
      <c r="J1022" s="3" t="str">
        <f>"133FD"</f>
        <v>133FD</v>
      </c>
    </row>
    <row r="1023" spans="1:10" x14ac:dyDescent="0.2">
      <c r="A1023" s="1" t="s">
        <v>1498</v>
      </c>
      <c r="B1023" s="1" t="s">
        <v>2584</v>
      </c>
      <c r="I1023" s="3" t="str">
        <f>"Z15D"</f>
        <v>Z15D</v>
      </c>
      <c r="J1023" s="3" t="str">
        <f>"133FE"</f>
        <v>133FE</v>
      </c>
    </row>
    <row r="1024" spans="1:10" x14ac:dyDescent="0.2">
      <c r="A1024" s="1" t="s">
        <v>1499</v>
      </c>
      <c r="B1024" s="1" t="s">
        <v>2585</v>
      </c>
      <c r="I1024" s="3" t="str">
        <f>"Z15E"</f>
        <v>Z15E</v>
      </c>
      <c r="J1024" s="3" t="str">
        <f>"133FF"</f>
        <v>133FF</v>
      </c>
    </row>
    <row r="1025" spans="1:10" x14ac:dyDescent="0.2">
      <c r="A1025" s="1" t="s">
        <v>1500</v>
      </c>
      <c r="B1025" s="1" t="s">
        <v>3043</v>
      </c>
      <c r="I1025" s="3" t="str">
        <f>"Z15F"</f>
        <v>Z15F</v>
      </c>
      <c r="J1025" s="3" t="str">
        <f>"13400"</f>
        <v>13400</v>
      </c>
    </row>
    <row r="1026" spans="1:10" x14ac:dyDescent="0.2">
      <c r="A1026" s="1" t="s">
        <v>1501</v>
      </c>
      <c r="B1026" s="1" t="s">
        <v>3044</v>
      </c>
      <c r="I1026" s="3" t="str">
        <f>"Z15G"</f>
        <v>Z15G</v>
      </c>
      <c r="J1026" s="3" t="str">
        <f>"13401"</f>
        <v>13401</v>
      </c>
    </row>
    <row r="1027" spans="1:10" x14ac:dyDescent="0.2">
      <c r="A1027" s="1" t="s">
        <v>1502</v>
      </c>
      <c r="B1027" s="1" t="s">
        <v>3045</v>
      </c>
      <c r="I1027" s="3" t="str">
        <f>"Z15H"</f>
        <v>Z15H</v>
      </c>
      <c r="J1027" s="3" t="str">
        <f>"13402"</f>
        <v>13402</v>
      </c>
    </row>
    <row r="1028" spans="1:10" x14ac:dyDescent="0.2">
      <c r="A1028" s="1" t="s">
        <v>1503</v>
      </c>
      <c r="B1028" s="1" t="s">
        <v>3046</v>
      </c>
      <c r="I1028" s="3" t="str">
        <f>"Z15I"</f>
        <v>Z15I</v>
      </c>
      <c r="J1028" s="3" t="str">
        <f>"13403"</f>
        <v>13403</v>
      </c>
    </row>
    <row r="1029" spans="1:10" x14ac:dyDescent="0.2">
      <c r="A1029" s="1" t="s">
        <v>1504</v>
      </c>
      <c r="B1029" s="1" t="s">
        <v>3047</v>
      </c>
      <c r="I1029" s="3" t="str">
        <f>"Z16"</f>
        <v>Z16</v>
      </c>
      <c r="J1029" s="3" t="str">
        <f>"13404"</f>
        <v>13404</v>
      </c>
    </row>
    <row r="1030" spans="1:10" x14ac:dyDescent="0.2">
      <c r="A1030" s="1" t="s">
        <v>1505</v>
      </c>
      <c r="B1030" s="1" t="s">
        <v>3048</v>
      </c>
      <c r="I1030" s="3" t="str">
        <f>"Z16A"</f>
        <v>Z16A</v>
      </c>
      <c r="J1030" s="3" t="str">
        <f>"13405"</f>
        <v>13405</v>
      </c>
    </row>
    <row r="1031" spans="1:10" x14ac:dyDescent="0.2">
      <c r="A1031" s="1" t="s">
        <v>1506</v>
      </c>
      <c r="B1031" s="1" t="s">
        <v>3049</v>
      </c>
      <c r="I1031" s="3" t="str">
        <f>"Z16B"</f>
        <v>Z16B</v>
      </c>
      <c r="J1031" s="3" t="str">
        <f>"13406"</f>
        <v>13406</v>
      </c>
    </row>
    <row r="1032" spans="1:10" x14ac:dyDescent="0.2">
      <c r="A1032" s="1" t="s">
        <v>1507</v>
      </c>
      <c r="B1032" s="1" t="s">
        <v>3050</v>
      </c>
      <c r="I1032" s="3" t="str">
        <f>"Z16C"</f>
        <v>Z16C</v>
      </c>
      <c r="J1032" s="3" t="str">
        <f>"13407"</f>
        <v>13407</v>
      </c>
    </row>
    <row r="1033" spans="1:10" x14ac:dyDescent="0.2">
      <c r="A1033" s="1" t="s">
        <v>1508</v>
      </c>
      <c r="B1033" s="1" t="s">
        <v>3051</v>
      </c>
      <c r="I1033" s="3" t="str">
        <f>"Z16D"</f>
        <v>Z16D</v>
      </c>
      <c r="J1033" s="3" t="str">
        <f>"13408"</f>
        <v>13408</v>
      </c>
    </row>
    <row r="1034" spans="1:10" x14ac:dyDescent="0.2">
      <c r="A1034" s="1" t="s">
        <v>1509</v>
      </c>
      <c r="B1034" s="1" t="s">
        <v>3052</v>
      </c>
      <c r="I1034" s="3" t="str">
        <f>"Z16E"</f>
        <v>Z16E</v>
      </c>
      <c r="J1034" s="3" t="str">
        <f>"13409"</f>
        <v>13409</v>
      </c>
    </row>
    <row r="1035" spans="1:10" x14ac:dyDescent="0.2">
      <c r="A1035" s="1" t="s">
        <v>1510</v>
      </c>
      <c r="B1035" s="1" t="s">
        <v>2586</v>
      </c>
      <c r="I1035" s="3" t="str">
        <f>"Z16F"</f>
        <v>Z16F</v>
      </c>
      <c r="J1035" s="3" t="str">
        <f>"1340A"</f>
        <v>1340A</v>
      </c>
    </row>
    <row r="1036" spans="1:10" x14ac:dyDescent="0.2">
      <c r="A1036" s="1" t="s">
        <v>1511</v>
      </c>
      <c r="B1036" s="1" t="s">
        <v>2587</v>
      </c>
      <c r="I1036" s="3" t="str">
        <f>"Z16G"</f>
        <v>Z16G</v>
      </c>
      <c r="J1036" s="3" t="str">
        <f>"1340B"</f>
        <v>1340B</v>
      </c>
    </row>
    <row r="1037" spans="1:10" x14ac:dyDescent="0.2">
      <c r="A1037" s="1" t="s">
        <v>1512</v>
      </c>
      <c r="B1037" s="1" t="s">
        <v>2588</v>
      </c>
      <c r="I1037" s="3" t="str">
        <f>"Z16H"</f>
        <v>Z16H</v>
      </c>
      <c r="J1037" s="3" t="str">
        <f>"1340C"</f>
        <v>1340C</v>
      </c>
    </row>
    <row r="1038" spans="1:10" x14ac:dyDescent="0.2">
      <c r="A1038" s="1" t="s">
        <v>1513</v>
      </c>
      <c r="B1038" s="1" t="s">
        <v>2589</v>
      </c>
      <c r="I1038" s="3" t="str">
        <f>"Aa1"</f>
        <v>Aa1</v>
      </c>
      <c r="J1038" s="3" t="str">
        <f>"1340D"</f>
        <v>1340D</v>
      </c>
    </row>
    <row r="1039" spans="1:10" x14ac:dyDescent="0.2">
      <c r="A1039" s="1" t="s">
        <v>1515</v>
      </c>
      <c r="B1039" s="1" t="s">
        <v>2590</v>
      </c>
      <c r="I1039" s="3" t="str">
        <f>"Aa2"</f>
        <v>Aa2</v>
      </c>
      <c r="J1039" s="3" t="str">
        <f>"1340E"</f>
        <v>1340E</v>
      </c>
    </row>
    <row r="1040" spans="1:10" x14ac:dyDescent="0.2">
      <c r="A1040" s="1" t="s">
        <v>1516</v>
      </c>
      <c r="B1040" s="1" t="s">
        <v>2591</v>
      </c>
      <c r="I1040" s="3" t="str">
        <f>"Aa3"</f>
        <v>Aa3</v>
      </c>
      <c r="J1040" s="3" t="str">
        <f>"1340F"</f>
        <v>1340F</v>
      </c>
    </row>
    <row r="1041" spans="1:10" x14ac:dyDescent="0.2">
      <c r="A1041" s="1" t="s">
        <v>1517</v>
      </c>
      <c r="B1041" s="1" t="s">
        <v>3053</v>
      </c>
      <c r="I1041" s="3" t="str">
        <f>"Aa4"</f>
        <v>Aa4</v>
      </c>
      <c r="J1041" s="3" t="str">
        <f>"13410"</f>
        <v>13410</v>
      </c>
    </row>
    <row r="1042" spans="1:10" x14ac:dyDescent="0.2">
      <c r="A1042" s="1" t="s">
        <v>1518</v>
      </c>
      <c r="B1042" s="1" t="s">
        <v>3054</v>
      </c>
      <c r="I1042" s="3" t="str">
        <f>"Aa5"</f>
        <v>Aa5</v>
      </c>
      <c r="J1042" s="3" t="str">
        <f>"13411"</f>
        <v>13411</v>
      </c>
    </row>
    <row r="1043" spans="1:10" x14ac:dyDescent="0.2">
      <c r="A1043" s="1" t="s">
        <v>1520</v>
      </c>
      <c r="B1043" s="1" t="s">
        <v>3055</v>
      </c>
      <c r="I1043" s="3" t="str">
        <f>"Aa6"</f>
        <v>Aa6</v>
      </c>
      <c r="J1043" s="3" t="str">
        <f>"13412"</f>
        <v>13412</v>
      </c>
    </row>
    <row r="1044" spans="1:10" x14ac:dyDescent="0.2">
      <c r="A1044" s="1" t="s">
        <v>1521</v>
      </c>
      <c r="B1044" s="1" t="s">
        <v>3056</v>
      </c>
      <c r="I1044" s="3" t="str">
        <f>"Aa7"</f>
        <v>Aa7</v>
      </c>
      <c r="J1044" s="3" t="str">
        <f>"13413"</f>
        <v>13413</v>
      </c>
    </row>
    <row r="1045" spans="1:10" x14ac:dyDescent="0.2">
      <c r="A1045" s="1" t="s">
        <v>1522</v>
      </c>
      <c r="B1045" s="1" t="s">
        <v>3057</v>
      </c>
      <c r="I1045" s="3" t="str">
        <f>"Aa7A"</f>
        <v>Aa7A</v>
      </c>
      <c r="J1045" s="3" t="str">
        <f>"13414"</f>
        <v>13414</v>
      </c>
    </row>
    <row r="1046" spans="1:10" x14ac:dyDescent="0.2">
      <c r="A1046" s="1" t="s">
        <v>1523</v>
      </c>
      <c r="B1046" s="1" t="s">
        <v>3058</v>
      </c>
      <c r="I1046" s="3" t="str">
        <f>"Aa7B"</f>
        <v>Aa7B</v>
      </c>
      <c r="J1046" s="3" t="str">
        <f>"13415"</f>
        <v>13415</v>
      </c>
    </row>
    <row r="1047" spans="1:10" x14ac:dyDescent="0.2">
      <c r="A1047" s="1" t="s">
        <v>1524</v>
      </c>
      <c r="B1047" s="1" t="s">
        <v>3059</v>
      </c>
      <c r="I1047" s="3" t="str">
        <f>"Aa8"</f>
        <v>Aa8</v>
      </c>
      <c r="J1047" s="3" t="str">
        <f>"13416"</f>
        <v>13416</v>
      </c>
    </row>
    <row r="1048" spans="1:10" x14ac:dyDescent="0.2">
      <c r="A1048" s="1" t="s">
        <v>1526</v>
      </c>
      <c r="B1048" s="1" t="s">
        <v>3060</v>
      </c>
      <c r="I1048" s="3" t="str">
        <f>"Aa9"</f>
        <v>Aa9</v>
      </c>
      <c r="J1048" s="3" t="str">
        <f>"13417"</f>
        <v>13417</v>
      </c>
    </row>
    <row r="1049" spans="1:10" x14ac:dyDescent="0.2">
      <c r="A1049" s="1" t="s">
        <v>1527</v>
      </c>
      <c r="B1049" s="1" t="s">
        <v>3061</v>
      </c>
      <c r="I1049" s="3" t="str">
        <f>"Aa10"</f>
        <v>Aa10</v>
      </c>
      <c r="J1049" s="3" t="str">
        <f>"13418"</f>
        <v>13418</v>
      </c>
    </row>
    <row r="1050" spans="1:10" x14ac:dyDescent="0.2">
      <c r="A1050" s="1" t="s">
        <v>1528</v>
      </c>
      <c r="B1050" s="1" t="s">
        <v>3062</v>
      </c>
      <c r="I1050" s="3" t="str">
        <f>"Aa11"</f>
        <v>Aa11</v>
      </c>
      <c r="J1050" s="3" t="str">
        <f>"13419"</f>
        <v>13419</v>
      </c>
    </row>
    <row r="1051" spans="1:10" x14ac:dyDescent="0.2">
      <c r="A1051" s="1" t="s">
        <v>1530</v>
      </c>
      <c r="B1051" s="1" t="s">
        <v>2592</v>
      </c>
      <c r="I1051" s="3" t="str">
        <f>"Aa12"</f>
        <v>Aa12</v>
      </c>
      <c r="J1051" s="3" t="str">
        <f>"1341A"</f>
        <v>1341A</v>
      </c>
    </row>
    <row r="1052" spans="1:10" x14ac:dyDescent="0.2">
      <c r="A1052" s="1" t="s">
        <v>1531</v>
      </c>
      <c r="B1052" s="1" t="s">
        <v>2593</v>
      </c>
      <c r="I1052" s="3" t="str">
        <f>"Aa13"</f>
        <v>Aa13</v>
      </c>
      <c r="J1052" s="3" t="str">
        <f>"1341B"</f>
        <v>1341B</v>
      </c>
    </row>
    <row r="1053" spans="1:10" x14ac:dyDescent="0.2">
      <c r="A1053" s="1" t="s">
        <v>1534</v>
      </c>
      <c r="B1053" s="1" t="s">
        <v>2594</v>
      </c>
      <c r="I1053" s="3" t="str">
        <f>"Aa14"</f>
        <v>Aa14</v>
      </c>
      <c r="J1053" s="3" t="str">
        <f>"1341C"</f>
        <v>1341C</v>
      </c>
    </row>
    <row r="1054" spans="1:10" x14ac:dyDescent="0.2">
      <c r="A1054" s="1" t="s">
        <v>1535</v>
      </c>
      <c r="B1054" s="1" t="s">
        <v>2595</v>
      </c>
      <c r="I1054" s="3" t="str">
        <f>"Aa15"</f>
        <v>Aa15</v>
      </c>
      <c r="J1054" s="3" t="str">
        <f>"1341D"</f>
        <v>1341D</v>
      </c>
    </row>
    <row r="1055" spans="1:10" x14ac:dyDescent="0.2">
      <c r="A1055" s="1" t="s">
        <v>1536</v>
      </c>
      <c r="B1055" s="1" t="s">
        <v>2596</v>
      </c>
      <c r="I1055" s="3" t="str">
        <f>"Aa16"</f>
        <v>Aa16</v>
      </c>
      <c r="J1055" s="3" t="str">
        <f>"1341E"</f>
        <v>1341E</v>
      </c>
    </row>
    <row r="1056" spans="1:10" x14ac:dyDescent="0.2">
      <c r="A1056" s="1" t="s">
        <v>1537</v>
      </c>
      <c r="B1056" s="1" t="s">
        <v>2597</v>
      </c>
      <c r="I1056" s="3" t="str">
        <f>"Aa17"</f>
        <v>Aa17</v>
      </c>
      <c r="J1056" s="3" t="str">
        <f>"1341F"</f>
        <v>1341F</v>
      </c>
    </row>
    <row r="1057" spans="1:10" x14ac:dyDescent="0.2">
      <c r="A1057" s="1" t="s">
        <v>1539</v>
      </c>
      <c r="B1057" s="1" t="s">
        <v>3063</v>
      </c>
      <c r="I1057" s="3" t="str">
        <f>"Aa18"</f>
        <v>Aa18</v>
      </c>
      <c r="J1057" s="3" t="str">
        <f>"13420"</f>
        <v>13420</v>
      </c>
    </row>
    <row r="1058" spans="1:10" x14ac:dyDescent="0.2">
      <c r="A1058" s="1" t="s">
        <v>1540</v>
      </c>
      <c r="B1058" s="1" t="s">
        <v>3064</v>
      </c>
      <c r="I1058" s="3" t="str">
        <f>"Aa19"</f>
        <v>Aa19</v>
      </c>
      <c r="J1058" s="3" t="str">
        <f>"13421"</f>
        <v>13421</v>
      </c>
    </row>
    <row r="1059" spans="1:10" x14ac:dyDescent="0.2">
      <c r="A1059" s="1" t="s">
        <v>1541</v>
      </c>
      <c r="B1059" s="1" t="s">
        <v>3065</v>
      </c>
      <c r="I1059" s="3" t="str">
        <f>"Aa20"</f>
        <v>Aa20</v>
      </c>
      <c r="J1059" s="3" t="str">
        <f>"13422"</f>
        <v>13422</v>
      </c>
    </row>
    <row r="1060" spans="1:10" x14ac:dyDescent="0.2">
      <c r="A1060" s="1" t="s">
        <v>1543</v>
      </c>
      <c r="B1060" s="1" t="s">
        <v>3066</v>
      </c>
      <c r="I1060" s="3" t="str">
        <f>"Aa21"</f>
        <v>Aa21</v>
      </c>
      <c r="J1060" s="3" t="str">
        <f>"13423"</f>
        <v>13423</v>
      </c>
    </row>
    <row r="1061" spans="1:10" x14ac:dyDescent="0.2">
      <c r="A1061" s="1" t="s">
        <v>1545</v>
      </c>
      <c r="B1061" s="1" t="s">
        <v>3067</v>
      </c>
      <c r="I1061" s="3" t="str">
        <f>"Aa22"</f>
        <v>Aa22</v>
      </c>
      <c r="J1061" s="3" t="str">
        <f>"13424"</f>
        <v>13424</v>
      </c>
    </row>
    <row r="1062" spans="1:10" x14ac:dyDescent="0.2">
      <c r="A1062" s="1" t="s">
        <v>1546</v>
      </c>
      <c r="B1062" s="1" t="s">
        <v>3068</v>
      </c>
      <c r="I1062" s="3" t="str">
        <f>"Aa23"</f>
        <v>Aa23</v>
      </c>
      <c r="J1062" s="3" t="str">
        <f>"13425"</f>
        <v>13425</v>
      </c>
    </row>
    <row r="1063" spans="1:10" x14ac:dyDescent="0.2">
      <c r="A1063" s="1" t="s">
        <v>1547</v>
      </c>
      <c r="B1063" s="1" t="s">
        <v>3069</v>
      </c>
      <c r="I1063" s="3" t="str">
        <f>"Aa24"</f>
        <v>Aa24</v>
      </c>
      <c r="J1063" s="3" t="str">
        <f>"13426"</f>
        <v>13426</v>
      </c>
    </row>
    <row r="1064" spans="1:10" x14ac:dyDescent="0.2">
      <c r="A1064" s="1" t="s">
        <v>1548</v>
      </c>
      <c r="B1064" s="1" t="s">
        <v>3070</v>
      </c>
      <c r="I1064" s="3" t="str">
        <f>"Aa25"</f>
        <v>Aa25</v>
      </c>
      <c r="J1064" s="3" t="str">
        <f>"13427"</f>
        <v>13427</v>
      </c>
    </row>
    <row r="1065" spans="1:10" x14ac:dyDescent="0.2">
      <c r="A1065" s="1" t="s">
        <v>1549</v>
      </c>
      <c r="B1065" s="1" t="s">
        <v>3071</v>
      </c>
      <c r="I1065" s="3" t="str">
        <f>"Aa26"</f>
        <v>Aa26</v>
      </c>
      <c r="J1065" s="3" t="str">
        <f>"13428"</f>
        <v>13428</v>
      </c>
    </row>
    <row r="1066" spans="1:10" x14ac:dyDescent="0.2">
      <c r="A1066" s="1" t="s">
        <v>1550</v>
      </c>
      <c r="B1066" s="1" t="s">
        <v>3072</v>
      </c>
      <c r="I1066" s="3" t="str">
        <f>"Aa27"</f>
        <v>Aa27</v>
      </c>
      <c r="J1066" s="3" t="str">
        <f>"13429"</f>
        <v>13429</v>
      </c>
    </row>
    <row r="1067" spans="1:10" x14ac:dyDescent="0.2">
      <c r="A1067" s="1" t="s">
        <v>1552</v>
      </c>
      <c r="B1067" s="1" t="s">
        <v>2598</v>
      </c>
      <c r="I1067" s="3" t="str">
        <f>"Aa28"</f>
        <v>Aa28</v>
      </c>
      <c r="J1067" s="3" t="str">
        <f>"1342A"</f>
        <v>1342A</v>
      </c>
    </row>
    <row r="1068" spans="1:10" x14ac:dyDescent="0.2">
      <c r="A1068" s="1" t="s">
        <v>1554</v>
      </c>
      <c r="B1068" s="1" t="s">
        <v>2599</v>
      </c>
      <c r="I1068" s="3" t="str">
        <f>"Aa29"</f>
        <v>Aa29</v>
      </c>
      <c r="J1068" s="3" t="str">
        <f>"1342B"</f>
        <v>1342B</v>
      </c>
    </row>
    <row r="1069" spans="1:10" x14ac:dyDescent="0.2">
      <c r="A1069" s="1" t="s">
        <v>1555</v>
      </c>
      <c r="B1069" s="1" t="s">
        <v>2600</v>
      </c>
      <c r="I1069" s="3" t="str">
        <f>"Aa30"</f>
        <v>Aa30</v>
      </c>
      <c r="J1069" s="3" t="str">
        <f>"1342C"</f>
        <v>1342C</v>
      </c>
    </row>
    <row r="1070" spans="1:10" x14ac:dyDescent="0.2">
      <c r="A1070" s="1" t="s">
        <v>1557</v>
      </c>
      <c r="B1070" s="1" t="s">
        <v>2601</v>
      </c>
      <c r="I1070" s="3" t="str">
        <f>"Aa31"</f>
        <v>Aa31</v>
      </c>
      <c r="J1070" s="3" t="str">
        <f>"1342D"</f>
        <v>1342D</v>
      </c>
    </row>
    <row r="1071" spans="1:10" x14ac:dyDescent="0.2">
      <c r="A1071" s="1" t="s">
        <v>1558</v>
      </c>
      <c r="B1071" s="1" t="s">
        <v>2602</v>
      </c>
      <c r="I1071" s="3" t="str">
        <f>"Aa32"</f>
        <v>Aa32</v>
      </c>
      <c r="J1071" s="3" t="str">
        <f>"1342E"</f>
        <v>1342E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5C17-DDD8-FD43-A06B-F66E18940A85}">
  <dimension ref="A1:F1556"/>
  <sheetViews>
    <sheetView tabSelected="1" topLeftCell="A1062" workbookViewId="0">
      <selection activeCell="B1556" sqref="B1556"/>
    </sheetView>
  </sheetViews>
  <sheetFormatPr baseColWidth="10" defaultRowHeight="16" x14ac:dyDescent="0.2"/>
  <cols>
    <col min="2" max="3" width="10.83203125" style="1"/>
  </cols>
  <sheetData>
    <row r="1" spans="1:6" x14ac:dyDescent="0.2">
      <c r="A1">
        <v>1</v>
      </c>
      <c r="B1" s="1" t="s">
        <v>0</v>
      </c>
      <c r="C1" s="1" t="s">
        <v>2603</v>
      </c>
      <c r="D1">
        <f>IFERROR(_xlfn.XMATCH(B1,GSC2Unicode!A:A),"")</f>
        <v>1</v>
      </c>
      <c r="E1" s="1" t="s">
        <v>0</v>
      </c>
      <c r="F1" t="s">
        <v>3079</v>
      </c>
    </row>
    <row r="2" spans="1:6" x14ac:dyDescent="0.2">
      <c r="A2">
        <v>2</v>
      </c>
      <c r="B2" s="1" t="s">
        <v>1</v>
      </c>
      <c r="C2" s="1" t="s">
        <v>2604</v>
      </c>
      <c r="D2">
        <f>IFERROR(_xlfn.XMATCH(B2,GSC2Unicode!A:A),"")</f>
        <v>2</v>
      </c>
      <c r="E2" t="s">
        <v>1</v>
      </c>
      <c r="F2" t="s">
        <v>3079</v>
      </c>
    </row>
    <row r="3" spans="1:6" x14ac:dyDescent="0.2">
      <c r="A3">
        <v>3</v>
      </c>
      <c r="B3" s="1" t="s">
        <v>2</v>
      </c>
      <c r="C3" s="1" t="s">
        <v>2605</v>
      </c>
      <c r="D3">
        <f>IFERROR(_xlfn.XMATCH(B3,GSC2Unicode!A:A),"")</f>
        <v>3</v>
      </c>
      <c r="E3" t="s">
        <v>2</v>
      </c>
      <c r="F3" t="s">
        <v>3079</v>
      </c>
    </row>
    <row r="4" spans="1:6" x14ac:dyDescent="0.2">
      <c r="A4">
        <v>4</v>
      </c>
      <c r="B4" s="1" t="s">
        <v>5</v>
      </c>
      <c r="C4" s="1" t="s">
        <v>2606</v>
      </c>
      <c r="D4">
        <f>IFERROR(_xlfn.XMATCH(B4,GSC2Unicode!A:A),"")</f>
        <v>4</v>
      </c>
      <c r="E4" t="s">
        <v>5</v>
      </c>
      <c r="F4" t="s">
        <v>3079</v>
      </c>
    </row>
    <row r="5" spans="1:6" x14ac:dyDescent="0.2">
      <c r="A5">
        <v>5</v>
      </c>
      <c r="B5" s="1" t="s">
        <v>7</v>
      </c>
      <c r="C5" s="1" t="s">
        <v>2607</v>
      </c>
      <c r="D5">
        <f>IFERROR(_xlfn.XMATCH(B5,GSC2Unicode!A:A),"")</f>
        <v>5</v>
      </c>
      <c r="E5" t="s">
        <v>7</v>
      </c>
      <c r="F5" t="s">
        <v>3079</v>
      </c>
    </row>
    <row r="6" spans="1:6" x14ac:dyDescent="0.2">
      <c r="A6">
        <v>6</v>
      </c>
      <c r="B6" s="1" t="s">
        <v>8</v>
      </c>
      <c r="C6" s="1" t="s">
        <v>2608</v>
      </c>
      <c r="D6">
        <f>IFERROR(_xlfn.XMATCH(B6,GSC2Unicode!A:A),"")</f>
        <v>6</v>
      </c>
      <c r="E6" t="s">
        <v>8</v>
      </c>
      <c r="F6" t="s">
        <v>3079</v>
      </c>
    </row>
    <row r="7" spans="1:6" x14ac:dyDescent="0.2">
      <c r="A7">
        <v>7</v>
      </c>
      <c r="B7" s="1" t="s">
        <v>9</v>
      </c>
      <c r="C7" s="1" t="s">
        <v>2609</v>
      </c>
      <c r="D7">
        <f>IFERROR(_xlfn.XMATCH(B7,GSC2Unicode!A:A),"")</f>
        <v>7</v>
      </c>
      <c r="E7" t="s">
        <v>9</v>
      </c>
      <c r="F7" t="s">
        <v>3079</v>
      </c>
    </row>
    <row r="8" spans="1:6" x14ac:dyDescent="0.2">
      <c r="A8">
        <v>8</v>
      </c>
      <c r="B8" s="1" t="s">
        <v>10</v>
      </c>
      <c r="C8" s="1" t="s">
        <v>2610</v>
      </c>
      <c r="D8">
        <f>IFERROR(_xlfn.XMATCH(B8,GSC2Unicode!A:A),"")</f>
        <v>8</v>
      </c>
      <c r="E8" t="s">
        <v>10</v>
      </c>
      <c r="F8" t="s">
        <v>3079</v>
      </c>
    </row>
    <row r="9" spans="1:6" x14ac:dyDescent="0.2">
      <c r="A9">
        <v>9</v>
      </c>
      <c r="B9" s="1" t="s">
        <v>11</v>
      </c>
      <c r="C9" s="1" t="s">
        <v>2611</v>
      </c>
      <c r="D9">
        <f>IFERROR(_xlfn.XMATCH(B9,GSC2Unicode!A:A),"")</f>
        <v>9</v>
      </c>
      <c r="E9" t="s">
        <v>11</v>
      </c>
      <c r="F9" t="s">
        <v>3079</v>
      </c>
    </row>
    <row r="10" spans="1:6" x14ac:dyDescent="0.2">
      <c r="A10">
        <v>10</v>
      </c>
      <c r="B10" s="1" t="s">
        <v>12</v>
      </c>
      <c r="C10" s="1" t="s">
        <v>2612</v>
      </c>
      <c r="D10">
        <f>IFERROR(_xlfn.XMATCH(B10,GSC2Unicode!A:A),"")</f>
        <v>10</v>
      </c>
      <c r="E10" t="s">
        <v>12</v>
      </c>
      <c r="F10" t="s">
        <v>3079</v>
      </c>
    </row>
    <row r="11" spans="1:6" x14ac:dyDescent="0.2">
      <c r="A11">
        <v>11</v>
      </c>
      <c r="B11" s="1" t="s">
        <v>14</v>
      </c>
      <c r="C11" s="1" t="s">
        <v>2002</v>
      </c>
      <c r="D11">
        <f>IFERROR(_xlfn.XMATCH(B11,GSC2Unicode!A:A),"")</f>
        <v>11</v>
      </c>
      <c r="E11" t="s">
        <v>14</v>
      </c>
      <c r="F11" t="s">
        <v>3079</v>
      </c>
    </row>
    <row r="12" spans="1:6" x14ac:dyDescent="0.2">
      <c r="A12">
        <v>12</v>
      </c>
      <c r="B12" s="1" t="s">
        <v>16</v>
      </c>
      <c r="C12" s="1" t="s">
        <v>2003</v>
      </c>
      <c r="D12">
        <f>IFERROR(_xlfn.XMATCH(B12,GSC2Unicode!A:A),"")</f>
        <v>12</v>
      </c>
      <c r="E12" t="s">
        <v>16</v>
      </c>
      <c r="F12" t="s">
        <v>3079</v>
      </c>
    </row>
    <row r="13" spans="1:6" x14ac:dyDescent="0.2">
      <c r="A13">
        <v>13</v>
      </c>
      <c r="B13" s="1" t="s">
        <v>22</v>
      </c>
      <c r="C13" s="1" t="s">
        <v>2004</v>
      </c>
      <c r="D13">
        <f>IFERROR(_xlfn.XMATCH(B13,GSC2Unicode!A:A),"")</f>
        <v>13</v>
      </c>
      <c r="E13" t="s">
        <v>22</v>
      </c>
      <c r="F13" t="s">
        <v>3079</v>
      </c>
    </row>
    <row r="14" spans="1:6" x14ac:dyDescent="0.2">
      <c r="A14">
        <v>14</v>
      </c>
      <c r="B14" s="1" t="s">
        <v>25</v>
      </c>
      <c r="C14" s="1" t="s">
        <v>2005</v>
      </c>
      <c r="D14">
        <f>IFERROR(_xlfn.XMATCH(B14,GSC2Unicode!A:A),"")</f>
        <v>14</v>
      </c>
      <c r="E14" t="s">
        <v>25</v>
      </c>
      <c r="F14" t="s">
        <v>3079</v>
      </c>
    </row>
    <row r="15" spans="1:6" x14ac:dyDescent="0.2">
      <c r="A15">
        <v>15</v>
      </c>
      <c r="B15" s="1" t="s">
        <v>27</v>
      </c>
      <c r="C15" s="1" t="s">
        <v>2006</v>
      </c>
      <c r="D15">
        <f>IFERROR(_xlfn.XMATCH(B15,GSC2Unicode!A:A),"")</f>
        <v>15</v>
      </c>
      <c r="E15" t="s">
        <v>27</v>
      </c>
      <c r="F15" t="s">
        <v>3079</v>
      </c>
    </row>
    <row r="16" spans="1:6" x14ac:dyDescent="0.2">
      <c r="A16">
        <v>16</v>
      </c>
      <c r="B16" s="1" t="s">
        <v>30</v>
      </c>
      <c r="C16" s="1" t="s">
        <v>2007</v>
      </c>
      <c r="D16">
        <f>IFERROR(_xlfn.XMATCH(B16,GSC2Unicode!A:A),"")</f>
        <v>16</v>
      </c>
      <c r="E16" t="s">
        <v>30</v>
      </c>
      <c r="F16" t="s">
        <v>3079</v>
      </c>
    </row>
    <row r="17" spans="1:6" x14ac:dyDescent="0.2">
      <c r="A17">
        <v>17</v>
      </c>
      <c r="B17" s="1" t="s">
        <v>33</v>
      </c>
      <c r="C17" s="1" t="s">
        <v>2613</v>
      </c>
      <c r="D17">
        <f>IFERROR(_xlfn.XMATCH(B17,GSC2Unicode!A:A),"")</f>
        <v>17</v>
      </c>
      <c r="E17" t="s">
        <v>33</v>
      </c>
      <c r="F17" t="s">
        <v>3079</v>
      </c>
    </row>
    <row r="18" spans="1:6" x14ac:dyDescent="0.2">
      <c r="A18">
        <v>18</v>
      </c>
      <c r="B18" s="1" t="s">
        <v>34</v>
      </c>
      <c r="C18" s="1" t="s">
        <v>2614</v>
      </c>
      <c r="D18">
        <f>IFERROR(_xlfn.XMATCH(B18,GSC2Unicode!A:A),"")</f>
        <v>18</v>
      </c>
      <c r="E18" t="s">
        <v>34</v>
      </c>
      <c r="F18" t="s">
        <v>3079</v>
      </c>
    </row>
    <row r="19" spans="1:6" x14ac:dyDescent="0.2">
      <c r="A19">
        <v>19</v>
      </c>
      <c r="B19" s="1" t="s">
        <v>35</v>
      </c>
      <c r="C19" s="1" t="s">
        <v>2615</v>
      </c>
      <c r="D19">
        <f>IFERROR(_xlfn.XMATCH(B19,GSC2Unicode!A:A),"")</f>
        <v>19</v>
      </c>
      <c r="E19" t="s">
        <v>35</v>
      </c>
      <c r="F19" t="s">
        <v>3079</v>
      </c>
    </row>
    <row r="20" spans="1:6" x14ac:dyDescent="0.2">
      <c r="A20">
        <v>20</v>
      </c>
      <c r="B20" s="1" t="s">
        <v>37</v>
      </c>
      <c r="C20" s="1" t="s">
        <v>2616</v>
      </c>
      <c r="D20">
        <f>IFERROR(_xlfn.XMATCH(B20,GSC2Unicode!A:A),"")</f>
        <v>20</v>
      </c>
      <c r="E20" t="s">
        <v>37</v>
      </c>
      <c r="F20" t="s">
        <v>3079</v>
      </c>
    </row>
    <row r="21" spans="1:6" x14ac:dyDescent="0.2">
      <c r="A21">
        <v>21</v>
      </c>
      <c r="B21" s="1" t="s">
        <v>41</v>
      </c>
      <c r="C21" s="1" t="s">
        <v>2617</v>
      </c>
      <c r="D21">
        <f>IFERROR(_xlfn.XMATCH(B21,GSC2Unicode!A:A),"")</f>
        <v>21</v>
      </c>
      <c r="E21" t="s">
        <v>41</v>
      </c>
      <c r="F21" t="s">
        <v>3079</v>
      </c>
    </row>
    <row r="22" spans="1:6" x14ac:dyDescent="0.2">
      <c r="A22">
        <v>22</v>
      </c>
      <c r="B22" s="1" t="s">
        <v>46</v>
      </c>
      <c r="C22" s="1" t="s">
        <v>2618</v>
      </c>
      <c r="D22">
        <f>IFERROR(_xlfn.XMATCH(B22,GSC2Unicode!A:A),"")</f>
        <v>22</v>
      </c>
      <c r="E22" t="s">
        <v>46</v>
      </c>
      <c r="F22" t="s">
        <v>3079</v>
      </c>
    </row>
    <row r="23" spans="1:6" x14ac:dyDescent="0.2">
      <c r="A23">
        <v>23</v>
      </c>
      <c r="B23" s="1" t="s">
        <v>48</v>
      </c>
      <c r="C23" s="1" t="s">
        <v>2619</v>
      </c>
      <c r="D23">
        <f>IFERROR(_xlfn.XMATCH(B23,GSC2Unicode!A:A),"")</f>
        <v>23</v>
      </c>
      <c r="E23" t="s">
        <v>48</v>
      </c>
      <c r="F23" t="s">
        <v>3079</v>
      </c>
    </row>
    <row r="24" spans="1:6" x14ac:dyDescent="0.2">
      <c r="A24">
        <v>24</v>
      </c>
      <c r="B24" s="1" t="s">
        <v>50</v>
      </c>
      <c r="C24" s="1" t="s">
        <v>2620</v>
      </c>
      <c r="D24">
        <f>IFERROR(_xlfn.XMATCH(B24,GSC2Unicode!A:A),"")</f>
        <v>24</v>
      </c>
      <c r="E24" t="s">
        <v>50</v>
      </c>
      <c r="F24" t="s">
        <v>3079</v>
      </c>
    </row>
    <row r="25" spans="1:6" x14ac:dyDescent="0.2">
      <c r="A25">
        <v>25</v>
      </c>
      <c r="B25" s="1" t="s">
        <v>56</v>
      </c>
      <c r="C25" s="1" t="s">
        <v>2621</v>
      </c>
      <c r="D25">
        <f>IFERROR(_xlfn.XMATCH(B25,GSC2Unicode!A:A),"")</f>
        <v>25</v>
      </c>
      <c r="E25" t="s">
        <v>56</v>
      </c>
      <c r="F25" t="s">
        <v>3079</v>
      </c>
    </row>
    <row r="26" spans="1:6" x14ac:dyDescent="0.2">
      <c r="A26">
        <v>26</v>
      </c>
      <c r="B26" s="1" t="s">
        <v>57</v>
      </c>
      <c r="C26" s="1" t="s">
        <v>2622</v>
      </c>
      <c r="D26">
        <f>IFERROR(_xlfn.XMATCH(B26,GSC2Unicode!A:A),"")</f>
        <v>26</v>
      </c>
      <c r="E26" t="s">
        <v>57</v>
      </c>
      <c r="F26" t="s">
        <v>3079</v>
      </c>
    </row>
    <row r="27" spans="1:6" x14ac:dyDescent="0.2">
      <c r="A27">
        <v>27</v>
      </c>
      <c r="B27" s="1" t="s">
        <v>60</v>
      </c>
      <c r="C27" s="1" t="s">
        <v>2008</v>
      </c>
      <c r="D27">
        <f>IFERROR(_xlfn.XMATCH(B27,GSC2Unicode!A:A),"")</f>
        <v>27</v>
      </c>
      <c r="E27" t="s">
        <v>60</v>
      </c>
      <c r="F27" t="s">
        <v>3079</v>
      </c>
    </row>
    <row r="28" spans="1:6" x14ac:dyDescent="0.2">
      <c r="A28">
        <v>28</v>
      </c>
      <c r="B28" s="1" t="s">
        <v>63</v>
      </c>
      <c r="C28" s="1" t="s">
        <v>2009</v>
      </c>
      <c r="D28">
        <f>IFERROR(_xlfn.XMATCH(B28,GSC2Unicode!A:A),"")</f>
        <v>28</v>
      </c>
      <c r="E28" t="s">
        <v>63</v>
      </c>
      <c r="F28" t="s">
        <v>3079</v>
      </c>
    </row>
    <row r="29" spans="1:6" x14ac:dyDescent="0.2">
      <c r="A29">
        <v>29</v>
      </c>
      <c r="B29" s="1" t="s">
        <v>65</v>
      </c>
      <c r="C29" s="1" t="s">
        <v>2010</v>
      </c>
      <c r="D29">
        <f>IFERROR(_xlfn.XMATCH(B29,GSC2Unicode!A:A),"")</f>
        <v>29</v>
      </c>
      <c r="E29" t="s">
        <v>65</v>
      </c>
      <c r="F29" t="s">
        <v>3079</v>
      </c>
    </row>
    <row r="30" spans="1:6" x14ac:dyDescent="0.2">
      <c r="A30">
        <v>30</v>
      </c>
      <c r="B30" s="1" t="s">
        <v>68</v>
      </c>
      <c r="C30" s="1" t="s">
        <v>2011</v>
      </c>
      <c r="D30">
        <f>IFERROR(_xlfn.XMATCH(B30,GSC2Unicode!A:A),"")</f>
        <v>30</v>
      </c>
      <c r="E30" t="s">
        <v>68</v>
      </c>
      <c r="F30" t="s">
        <v>3079</v>
      </c>
    </row>
    <row r="31" spans="1:6" x14ac:dyDescent="0.2">
      <c r="A31">
        <v>31</v>
      </c>
      <c r="B31" s="1" t="s">
        <v>69</v>
      </c>
      <c r="C31" s="1" t="s">
        <v>2012</v>
      </c>
      <c r="D31">
        <f>IFERROR(_xlfn.XMATCH(B31,GSC2Unicode!A:A),"")</f>
        <v>31</v>
      </c>
      <c r="E31" t="s">
        <v>69</v>
      </c>
      <c r="F31" t="s">
        <v>3079</v>
      </c>
    </row>
    <row r="32" spans="1:6" x14ac:dyDescent="0.2">
      <c r="A32">
        <v>32</v>
      </c>
      <c r="B32" s="1" t="s">
        <v>72</v>
      </c>
      <c r="C32" s="1" t="s">
        <v>2013</v>
      </c>
      <c r="D32">
        <f>IFERROR(_xlfn.XMATCH(B32,GSC2Unicode!A:A),"")</f>
        <v>32</v>
      </c>
      <c r="E32" t="s">
        <v>72</v>
      </c>
      <c r="F32" t="s">
        <v>3079</v>
      </c>
    </row>
    <row r="33" spans="1:6" x14ac:dyDescent="0.2">
      <c r="A33">
        <v>33</v>
      </c>
      <c r="B33" s="1" t="s">
        <v>73</v>
      </c>
      <c r="C33" s="1" t="s">
        <v>2623</v>
      </c>
      <c r="D33">
        <f>IFERROR(_xlfn.XMATCH(B33,GSC2Unicode!A:A),"")</f>
        <v>33</v>
      </c>
      <c r="E33" t="s">
        <v>73</v>
      </c>
      <c r="F33" t="s">
        <v>3079</v>
      </c>
    </row>
    <row r="34" spans="1:6" x14ac:dyDescent="0.2">
      <c r="A34">
        <v>34</v>
      </c>
      <c r="B34" s="1" t="s">
        <v>79</v>
      </c>
      <c r="C34" s="1" t="s">
        <v>2624</v>
      </c>
      <c r="D34">
        <f>IFERROR(_xlfn.XMATCH(B34,GSC2Unicode!A:A),"")</f>
        <v>34</v>
      </c>
      <c r="E34" t="s">
        <v>79</v>
      </c>
      <c r="F34" t="s">
        <v>3079</v>
      </c>
    </row>
    <row r="35" spans="1:6" x14ac:dyDescent="0.2">
      <c r="A35">
        <v>35</v>
      </c>
      <c r="B35" s="1" t="s">
        <v>81</v>
      </c>
      <c r="C35" s="1" t="s">
        <v>2625</v>
      </c>
      <c r="D35">
        <f>IFERROR(_xlfn.XMATCH(B35,GSC2Unicode!A:A),"")</f>
        <v>35</v>
      </c>
      <c r="E35" t="s">
        <v>81</v>
      </c>
      <c r="F35" t="s">
        <v>3079</v>
      </c>
    </row>
    <row r="36" spans="1:6" x14ac:dyDescent="0.2">
      <c r="A36">
        <v>36</v>
      </c>
      <c r="B36" s="1" t="s">
        <v>83</v>
      </c>
      <c r="C36" s="1" t="s">
        <v>2626</v>
      </c>
      <c r="D36">
        <f>IFERROR(_xlfn.XMATCH(B36,GSC2Unicode!A:A),"")</f>
        <v>36</v>
      </c>
      <c r="E36" t="s">
        <v>83</v>
      </c>
      <c r="F36" t="s">
        <v>3079</v>
      </c>
    </row>
    <row r="37" spans="1:6" x14ac:dyDescent="0.2">
      <c r="A37">
        <v>37</v>
      </c>
      <c r="B37" s="1" t="s">
        <v>85</v>
      </c>
      <c r="C37" s="1" t="s">
        <v>2627</v>
      </c>
      <c r="D37">
        <f>IFERROR(_xlfn.XMATCH(B37,GSC2Unicode!A:A),"")</f>
        <v>37</v>
      </c>
      <c r="E37" t="s">
        <v>85</v>
      </c>
      <c r="F37" t="s">
        <v>3079</v>
      </c>
    </row>
    <row r="38" spans="1:6" x14ac:dyDescent="0.2">
      <c r="A38">
        <v>38</v>
      </c>
      <c r="B38" s="1" t="s">
        <v>87</v>
      </c>
      <c r="C38" s="1" t="s">
        <v>2628</v>
      </c>
      <c r="D38">
        <f>IFERROR(_xlfn.XMATCH(B38,GSC2Unicode!A:A),"")</f>
        <v>38</v>
      </c>
      <c r="E38" t="s">
        <v>87</v>
      </c>
      <c r="F38" t="s">
        <v>3079</v>
      </c>
    </row>
    <row r="39" spans="1:6" x14ac:dyDescent="0.2">
      <c r="A39">
        <v>39</v>
      </c>
      <c r="B39" s="1" t="s">
        <v>88</v>
      </c>
      <c r="C39" s="1" t="s">
        <v>2629</v>
      </c>
      <c r="D39">
        <f>IFERROR(_xlfn.XMATCH(B39,GSC2Unicode!A:A),"")</f>
        <v>39</v>
      </c>
      <c r="E39" t="s">
        <v>88</v>
      </c>
      <c r="F39" t="s">
        <v>3079</v>
      </c>
    </row>
    <row r="40" spans="1:6" x14ac:dyDescent="0.2">
      <c r="A40">
        <v>40</v>
      </c>
      <c r="B40" s="1" t="s">
        <v>91</v>
      </c>
      <c r="C40" s="1" t="s">
        <v>2630</v>
      </c>
      <c r="D40">
        <f>IFERROR(_xlfn.XMATCH(B40,GSC2Unicode!A:A),"")</f>
        <v>40</v>
      </c>
      <c r="E40" t="s">
        <v>91</v>
      </c>
      <c r="F40" t="s">
        <v>3079</v>
      </c>
    </row>
    <row r="41" spans="1:6" x14ac:dyDescent="0.2">
      <c r="A41">
        <v>41</v>
      </c>
      <c r="B41" s="1" t="s">
        <v>93</v>
      </c>
      <c r="C41" s="1" t="s">
        <v>2631</v>
      </c>
      <c r="D41">
        <f>IFERROR(_xlfn.XMATCH(B41,GSC2Unicode!A:A),"")</f>
        <v>41</v>
      </c>
      <c r="E41" t="s">
        <v>93</v>
      </c>
      <c r="F41" t="s">
        <v>3079</v>
      </c>
    </row>
    <row r="42" spans="1:6" x14ac:dyDescent="0.2">
      <c r="A42">
        <v>42</v>
      </c>
      <c r="B42" s="1" t="s">
        <v>94</v>
      </c>
      <c r="C42" s="1" t="s">
        <v>2632</v>
      </c>
      <c r="D42">
        <f>IFERROR(_xlfn.XMATCH(B42,GSC2Unicode!A:A),"")</f>
        <v>42</v>
      </c>
      <c r="E42" t="s">
        <v>94</v>
      </c>
      <c r="F42" t="s">
        <v>3079</v>
      </c>
    </row>
    <row r="43" spans="1:6" x14ac:dyDescent="0.2">
      <c r="A43">
        <v>43</v>
      </c>
      <c r="B43" s="1" t="s">
        <v>96</v>
      </c>
      <c r="C43" s="1" t="s">
        <v>2014</v>
      </c>
      <c r="D43">
        <f>IFERROR(_xlfn.XMATCH(B43,GSC2Unicode!A:A),"")</f>
        <v>43</v>
      </c>
      <c r="E43" t="s">
        <v>96</v>
      </c>
      <c r="F43" t="s">
        <v>3079</v>
      </c>
    </row>
    <row r="44" spans="1:6" x14ac:dyDescent="0.2">
      <c r="A44">
        <v>44</v>
      </c>
      <c r="B44" s="1" t="s">
        <v>97</v>
      </c>
      <c r="C44" s="1" t="s">
        <v>2015</v>
      </c>
      <c r="D44">
        <f>IFERROR(_xlfn.XMATCH(B44,GSC2Unicode!A:A),"")</f>
        <v>44</v>
      </c>
      <c r="E44" t="s">
        <v>97</v>
      </c>
      <c r="F44" t="s">
        <v>3079</v>
      </c>
    </row>
    <row r="45" spans="1:6" x14ac:dyDescent="0.2">
      <c r="A45">
        <v>45</v>
      </c>
      <c r="B45" s="1" t="s">
        <v>100</v>
      </c>
      <c r="C45" s="1" t="s">
        <v>2016</v>
      </c>
      <c r="D45">
        <f>IFERROR(_xlfn.XMATCH(B45,GSC2Unicode!A:A),"")</f>
        <v>45</v>
      </c>
      <c r="E45" t="s">
        <v>100</v>
      </c>
      <c r="F45" t="s">
        <v>3079</v>
      </c>
    </row>
    <row r="46" spans="1:6" x14ac:dyDescent="0.2">
      <c r="A46">
        <v>46</v>
      </c>
      <c r="B46" s="1" t="s">
        <v>101</v>
      </c>
      <c r="C46" s="1" t="s">
        <v>2017</v>
      </c>
      <c r="D46">
        <f>IFERROR(_xlfn.XMATCH(B46,GSC2Unicode!A:A),"")</f>
        <v>46</v>
      </c>
      <c r="E46" t="s">
        <v>101</v>
      </c>
      <c r="F46" t="s">
        <v>3079</v>
      </c>
    </row>
    <row r="47" spans="1:6" x14ac:dyDescent="0.2">
      <c r="A47">
        <v>47</v>
      </c>
      <c r="B47" s="1" t="s">
        <v>102</v>
      </c>
      <c r="C47" s="1" t="s">
        <v>2018</v>
      </c>
      <c r="D47">
        <f>IFERROR(_xlfn.XMATCH(B47,GSC2Unicode!A:A),"")</f>
        <v>47</v>
      </c>
      <c r="E47" t="s">
        <v>102</v>
      </c>
      <c r="F47" t="s">
        <v>3079</v>
      </c>
    </row>
    <row r="48" spans="1:6" x14ac:dyDescent="0.2">
      <c r="A48">
        <v>48</v>
      </c>
      <c r="B48" s="1" t="s">
        <v>103</v>
      </c>
      <c r="C48" s="1" t="s">
        <v>2019</v>
      </c>
      <c r="D48">
        <f>IFERROR(_xlfn.XMATCH(B48,GSC2Unicode!A:A),"")</f>
        <v>48</v>
      </c>
      <c r="E48" t="s">
        <v>103</v>
      </c>
      <c r="F48" t="s">
        <v>3079</v>
      </c>
    </row>
    <row r="49" spans="1:6" x14ac:dyDescent="0.2">
      <c r="A49">
        <v>49</v>
      </c>
      <c r="B49" s="1" t="s">
        <v>105</v>
      </c>
      <c r="C49" s="1" t="s">
        <v>2633</v>
      </c>
      <c r="D49">
        <f>IFERROR(_xlfn.XMATCH(B49,GSC2Unicode!A:A),"")</f>
        <v>49</v>
      </c>
      <c r="E49" t="s">
        <v>105</v>
      </c>
      <c r="F49" t="s">
        <v>3079</v>
      </c>
    </row>
    <row r="50" spans="1:6" x14ac:dyDescent="0.2">
      <c r="A50">
        <v>50</v>
      </c>
      <c r="B50" s="1" t="s">
        <v>106</v>
      </c>
      <c r="C50" s="1" t="s">
        <v>2634</v>
      </c>
      <c r="D50">
        <f>IFERROR(_xlfn.XMATCH(B50,GSC2Unicode!A:A),"")</f>
        <v>50</v>
      </c>
      <c r="E50" t="s">
        <v>106</v>
      </c>
      <c r="F50" t="s">
        <v>3079</v>
      </c>
    </row>
    <row r="51" spans="1:6" x14ac:dyDescent="0.2">
      <c r="A51">
        <v>51</v>
      </c>
      <c r="B51" s="1" t="s">
        <v>107</v>
      </c>
      <c r="C51" s="1" t="s">
        <v>2635</v>
      </c>
      <c r="D51">
        <f>IFERROR(_xlfn.XMATCH(B51,GSC2Unicode!A:A),"")</f>
        <v>51</v>
      </c>
      <c r="E51" t="s">
        <v>107</v>
      </c>
      <c r="F51" t="s">
        <v>3079</v>
      </c>
    </row>
    <row r="52" spans="1:6" x14ac:dyDescent="0.2">
      <c r="A52">
        <v>52</v>
      </c>
      <c r="B52" s="1" t="s">
        <v>109</v>
      </c>
      <c r="C52" s="1" t="s">
        <v>2636</v>
      </c>
      <c r="D52">
        <f>IFERROR(_xlfn.XMATCH(B52,GSC2Unicode!A:A),"")</f>
        <v>52</v>
      </c>
      <c r="E52" t="s">
        <v>109</v>
      </c>
      <c r="F52" t="s">
        <v>3079</v>
      </c>
    </row>
    <row r="53" spans="1:6" x14ac:dyDescent="0.2">
      <c r="A53">
        <v>53</v>
      </c>
      <c r="B53" s="1" t="s">
        <v>110</v>
      </c>
      <c r="C53" s="1" t="s">
        <v>2637</v>
      </c>
      <c r="D53">
        <f>IFERROR(_xlfn.XMATCH(B53,GSC2Unicode!A:A),"")</f>
        <v>53</v>
      </c>
      <c r="E53" t="s">
        <v>110</v>
      </c>
      <c r="F53" t="s">
        <v>3079</v>
      </c>
    </row>
    <row r="54" spans="1:6" x14ac:dyDescent="0.2">
      <c r="A54">
        <v>54</v>
      </c>
      <c r="B54" s="1" t="s">
        <v>111</v>
      </c>
      <c r="C54" s="1" t="s">
        <v>2638</v>
      </c>
      <c r="D54">
        <f>IFERROR(_xlfn.XMATCH(B54,GSC2Unicode!A:A),"")</f>
        <v>54</v>
      </c>
      <c r="E54" t="s">
        <v>111</v>
      </c>
      <c r="F54" t="s">
        <v>3079</v>
      </c>
    </row>
    <row r="55" spans="1:6" x14ac:dyDescent="0.2">
      <c r="A55">
        <v>55</v>
      </c>
      <c r="B55" s="1" t="s">
        <v>113</v>
      </c>
      <c r="C55" s="1" t="s">
        <v>2639</v>
      </c>
      <c r="D55">
        <f>IFERROR(_xlfn.XMATCH(B55,GSC2Unicode!A:A),"")</f>
        <v>55</v>
      </c>
      <c r="E55" t="s">
        <v>113</v>
      </c>
      <c r="F55" t="s">
        <v>3079</v>
      </c>
    </row>
    <row r="56" spans="1:6" x14ac:dyDescent="0.2">
      <c r="A56">
        <v>56</v>
      </c>
      <c r="B56" s="1" t="s">
        <v>114</v>
      </c>
      <c r="C56" s="1" t="s">
        <v>2640</v>
      </c>
      <c r="D56">
        <f>IFERROR(_xlfn.XMATCH(B56,GSC2Unicode!A:A),"")</f>
        <v>56</v>
      </c>
      <c r="E56" t="s">
        <v>114</v>
      </c>
      <c r="F56" t="s">
        <v>3079</v>
      </c>
    </row>
    <row r="57" spans="1:6" x14ac:dyDescent="0.2">
      <c r="A57">
        <v>57</v>
      </c>
      <c r="B57" s="1" t="s">
        <v>115</v>
      </c>
      <c r="C57" s="1" t="s">
        <v>2641</v>
      </c>
      <c r="D57">
        <f>IFERROR(_xlfn.XMATCH(B57,GSC2Unicode!A:A),"")</f>
        <v>57</v>
      </c>
      <c r="E57" t="s">
        <v>115</v>
      </c>
      <c r="F57" t="s">
        <v>3079</v>
      </c>
    </row>
    <row r="58" spans="1:6" x14ac:dyDescent="0.2">
      <c r="A58">
        <v>58</v>
      </c>
      <c r="B58" s="1" t="s">
        <v>118</v>
      </c>
      <c r="C58" s="1" t="s">
        <v>2642</v>
      </c>
      <c r="D58">
        <f>IFERROR(_xlfn.XMATCH(B58,GSC2Unicode!A:A),"")</f>
        <v>58</v>
      </c>
      <c r="E58" t="s">
        <v>118</v>
      </c>
      <c r="F58" t="s">
        <v>3079</v>
      </c>
    </row>
    <row r="59" spans="1:6" x14ac:dyDescent="0.2">
      <c r="A59">
        <v>59</v>
      </c>
      <c r="B59" s="1" t="s">
        <v>119</v>
      </c>
      <c r="C59" s="1" t="s">
        <v>2020</v>
      </c>
      <c r="D59">
        <f>IFERROR(_xlfn.XMATCH(B59,GSC2Unicode!A:A),"")</f>
        <v>59</v>
      </c>
      <c r="E59" t="s">
        <v>119</v>
      </c>
      <c r="F59" t="s">
        <v>3079</v>
      </c>
    </row>
    <row r="60" spans="1:6" x14ac:dyDescent="0.2">
      <c r="A60">
        <v>60</v>
      </c>
      <c r="B60" s="1" t="s">
        <v>121</v>
      </c>
      <c r="C60" s="1" t="s">
        <v>2021</v>
      </c>
      <c r="D60">
        <f>IFERROR(_xlfn.XMATCH(B60,GSC2Unicode!A:A),"")</f>
        <v>60</v>
      </c>
      <c r="E60" t="s">
        <v>121</v>
      </c>
      <c r="F60" t="s">
        <v>3079</v>
      </c>
    </row>
    <row r="61" spans="1:6" x14ac:dyDescent="0.2">
      <c r="A61">
        <v>61</v>
      </c>
      <c r="B61" s="1" t="s">
        <v>123</v>
      </c>
      <c r="C61" s="1" t="s">
        <v>2022</v>
      </c>
      <c r="D61">
        <f>IFERROR(_xlfn.XMATCH(B61,GSC2Unicode!A:A),"")</f>
        <v>61</v>
      </c>
      <c r="E61" t="s">
        <v>123</v>
      </c>
      <c r="F61" t="s">
        <v>3079</v>
      </c>
    </row>
    <row r="62" spans="1:6" x14ac:dyDescent="0.2">
      <c r="A62">
        <v>62</v>
      </c>
      <c r="B62" s="1" t="s">
        <v>125</v>
      </c>
      <c r="C62" s="1" t="s">
        <v>2023</v>
      </c>
      <c r="D62">
        <f>IFERROR(_xlfn.XMATCH(B62,GSC2Unicode!A:A),"")</f>
        <v>62</v>
      </c>
      <c r="E62" t="s">
        <v>125</v>
      </c>
      <c r="F62" t="s">
        <v>3079</v>
      </c>
    </row>
    <row r="63" spans="1:6" x14ac:dyDescent="0.2">
      <c r="A63">
        <v>63</v>
      </c>
      <c r="B63" s="1" t="s">
        <v>127</v>
      </c>
      <c r="C63" s="1" t="s">
        <v>2024</v>
      </c>
      <c r="D63">
        <f>IFERROR(_xlfn.XMATCH(B63,GSC2Unicode!A:A),"")</f>
        <v>63</v>
      </c>
      <c r="E63" t="s">
        <v>127</v>
      </c>
      <c r="F63" t="s">
        <v>3079</v>
      </c>
    </row>
    <row r="64" spans="1:6" x14ac:dyDescent="0.2">
      <c r="A64">
        <v>64</v>
      </c>
      <c r="B64" s="1" t="s">
        <v>130</v>
      </c>
      <c r="C64" s="1" t="s">
        <v>2025</v>
      </c>
      <c r="D64">
        <f>IFERROR(_xlfn.XMATCH(B64,GSC2Unicode!A:A),"")</f>
        <v>64</v>
      </c>
      <c r="E64" t="s">
        <v>130</v>
      </c>
      <c r="F64" t="s">
        <v>3079</v>
      </c>
    </row>
    <row r="65" spans="1:6" x14ac:dyDescent="0.2">
      <c r="A65">
        <v>65</v>
      </c>
      <c r="B65" s="1" t="s">
        <v>132</v>
      </c>
      <c r="C65" s="1" t="s">
        <v>2643</v>
      </c>
      <c r="D65">
        <f>IFERROR(_xlfn.XMATCH(B65,GSC2Unicode!A:A),"")</f>
        <v>65</v>
      </c>
      <c r="E65" t="s">
        <v>132</v>
      </c>
      <c r="F65" t="s">
        <v>3079</v>
      </c>
    </row>
    <row r="66" spans="1:6" x14ac:dyDescent="0.2">
      <c r="A66">
        <v>66</v>
      </c>
      <c r="B66" s="1" t="s">
        <v>135</v>
      </c>
      <c r="C66" s="1" t="s">
        <v>2644</v>
      </c>
      <c r="D66">
        <f>IFERROR(_xlfn.XMATCH(B66,GSC2Unicode!A:A),"")</f>
        <v>66</v>
      </c>
      <c r="E66" t="s">
        <v>135</v>
      </c>
      <c r="F66" t="s">
        <v>3079</v>
      </c>
    </row>
    <row r="67" spans="1:6" x14ac:dyDescent="0.2">
      <c r="A67">
        <v>67</v>
      </c>
      <c r="B67" s="1" t="s">
        <v>136</v>
      </c>
      <c r="C67" s="1" t="s">
        <v>2645</v>
      </c>
      <c r="D67">
        <f>IFERROR(_xlfn.XMATCH(B67,GSC2Unicode!A:A),"")</f>
        <v>67</v>
      </c>
      <c r="E67" t="s">
        <v>136</v>
      </c>
      <c r="F67" t="s">
        <v>3079</v>
      </c>
    </row>
    <row r="68" spans="1:6" x14ac:dyDescent="0.2">
      <c r="A68">
        <v>68</v>
      </c>
      <c r="B68" s="1" t="s">
        <v>137</v>
      </c>
      <c r="C68" s="1" t="s">
        <v>2646</v>
      </c>
      <c r="D68">
        <f>IFERROR(_xlfn.XMATCH(B68,GSC2Unicode!A:A),"")</f>
        <v>68</v>
      </c>
      <c r="E68" t="s">
        <v>137</v>
      </c>
      <c r="F68" t="s">
        <v>3079</v>
      </c>
    </row>
    <row r="69" spans="1:6" x14ac:dyDescent="0.2">
      <c r="A69">
        <v>69</v>
      </c>
      <c r="B69" s="1" t="s">
        <v>138</v>
      </c>
      <c r="C69" s="1" t="s">
        <v>2647</v>
      </c>
      <c r="D69">
        <f>IFERROR(_xlfn.XMATCH(B69,GSC2Unicode!A:A),"")</f>
        <v>69</v>
      </c>
      <c r="E69" t="s">
        <v>138</v>
      </c>
      <c r="F69" t="s">
        <v>3079</v>
      </c>
    </row>
    <row r="70" spans="1:6" x14ac:dyDescent="0.2">
      <c r="A70">
        <v>70</v>
      </c>
      <c r="B70" s="1" t="s">
        <v>140</v>
      </c>
      <c r="C70" s="1" t="s">
        <v>2648</v>
      </c>
      <c r="D70">
        <f>IFERROR(_xlfn.XMATCH(B70,GSC2Unicode!A:A),"")</f>
        <v>70</v>
      </c>
      <c r="E70" t="s">
        <v>140</v>
      </c>
      <c r="F70" t="s">
        <v>3079</v>
      </c>
    </row>
    <row r="71" spans="1:6" x14ac:dyDescent="0.2">
      <c r="A71">
        <v>71</v>
      </c>
      <c r="B71" s="1" t="s">
        <v>141</v>
      </c>
      <c r="C71" s="1" t="s">
        <v>2649</v>
      </c>
      <c r="D71">
        <f>IFERROR(_xlfn.XMATCH(B71,GSC2Unicode!A:A),"")</f>
        <v>71</v>
      </c>
      <c r="E71" t="s">
        <v>141</v>
      </c>
      <c r="F71" t="s">
        <v>3079</v>
      </c>
    </row>
    <row r="72" spans="1:6" x14ac:dyDescent="0.2">
      <c r="A72">
        <v>72</v>
      </c>
      <c r="B72" s="1" t="s">
        <v>142</v>
      </c>
      <c r="C72" s="1" t="s">
        <v>2650</v>
      </c>
      <c r="D72">
        <f>IFERROR(_xlfn.XMATCH(B72,GSC2Unicode!A:A),"")</f>
        <v>72</v>
      </c>
      <c r="E72" t="s">
        <v>142</v>
      </c>
      <c r="F72" t="s">
        <v>3079</v>
      </c>
    </row>
    <row r="73" spans="1:6" x14ac:dyDescent="0.2">
      <c r="A73">
        <v>73</v>
      </c>
      <c r="B73" s="1" t="s">
        <v>143</v>
      </c>
      <c r="C73" s="1" t="s">
        <v>2651</v>
      </c>
      <c r="D73">
        <f>IFERROR(_xlfn.XMATCH(B73,GSC2Unicode!A:A),"")</f>
        <v>73</v>
      </c>
      <c r="E73" t="s">
        <v>143</v>
      </c>
      <c r="F73" t="s">
        <v>3079</v>
      </c>
    </row>
    <row r="74" spans="1:6" x14ac:dyDescent="0.2">
      <c r="A74">
        <v>74</v>
      </c>
      <c r="B74" s="1" t="s">
        <v>144</v>
      </c>
      <c r="C74" s="1" t="s">
        <v>2652</v>
      </c>
      <c r="D74">
        <f>IFERROR(_xlfn.XMATCH(B74,GSC2Unicode!A:A),"")</f>
        <v>74</v>
      </c>
      <c r="E74" t="s">
        <v>144</v>
      </c>
      <c r="F74" t="s">
        <v>3079</v>
      </c>
    </row>
    <row r="75" spans="1:6" x14ac:dyDescent="0.2">
      <c r="A75">
        <v>75</v>
      </c>
      <c r="B75" s="1" t="s">
        <v>145</v>
      </c>
      <c r="C75" s="1" t="s">
        <v>2026</v>
      </c>
      <c r="D75">
        <f>IFERROR(_xlfn.XMATCH(B75,GSC2Unicode!A:A),"")</f>
        <v>75</v>
      </c>
      <c r="E75" t="s">
        <v>145</v>
      </c>
      <c r="F75" t="s">
        <v>3079</v>
      </c>
    </row>
    <row r="76" spans="1:6" x14ac:dyDescent="0.2">
      <c r="A76">
        <v>76</v>
      </c>
      <c r="B76" s="1" t="s">
        <v>146</v>
      </c>
      <c r="C76" s="1" t="s">
        <v>2027</v>
      </c>
      <c r="D76">
        <f>IFERROR(_xlfn.XMATCH(B76,GSC2Unicode!A:A),"")</f>
        <v>76</v>
      </c>
      <c r="E76" t="s">
        <v>146</v>
      </c>
      <c r="F76" t="s">
        <v>3079</v>
      </c>
    </row>
    <row r="77" spans="1:6" x14ac:dyDescent="0.2">
      <c r="A77">
        <v>77</v>
      </c>
      <c r="B77" s="1" t="s">
        <v>147</v>
      </c>
      <c r="C77" s="1" t="s">
        <v>2028</v>
      </c>
      <c r="D77">
        <f>IFERROR(_xlfn.XMATCH(B77,GSC2Unicode!A:A),"")</f>
        <v>77</v>
      </c>
      <c r="E77" t="s">
        <v>147</v>
      </c>
      <c r="F77" t="s">
        <v>3079</v>
      </c>
    </row>
    <row r="78" spans="1:6" x14ac:dyDescent="0.2">
      <c r="A78">
        <v>78</v>
      </c>
      <c r="B78" s="1" t="s">
        <v>148</v>
      </c>
      <c r="C78" s="1" t="s">
        <v>2029</v>
      </c>
      <c r="D78">
        <f>IFERROR(_xlfn.XMATCH(B78,GSC2Unicode!A:A),"")</f>
        <v>78</v>
      </c>
      <c r="E78" t="s">
        <v>148</v>
      </c>
      <c r="F78" t="s">
        <v>3079</v>
      </c>
    </row>
    <row r="79" spans="1:6" x14ac:dyDescent="0.2">
      <c r="A79">
        <v>79</v>
      </c>
      <c r="B79" s="1" t="s">
        <v>149</v>
      </c>
      <c r="C79" s="1" t="s">
        <v>2030</v>
      </c>
      <c r="D79">
        <f>IFERROR(_xlfn.XMATCH(B79,GSC2Unicode!A:A),"")</f>
        <v>79</v>
      </c>
      <c r="E79" t="s">
        <v>149</v>
      </c>
      <c r="F79" t="s">
        <v>3079</v>
      </c>
    </row>
    <row r="80" spans="1:6" x14ac:dyDescent="0.2">
      <c r="A80">
        <v>80</v>
      </c>
      <c r="B80" s="1" t="s">
        <v>150</v>
      </c>
      <c r="C80" s="1" t="s">
        <v>2031</v>
      </c>
      <c r="D80">
        <f>IFERROR(_xlfn.XMATCH(B80,GSC2Unicode!A:A),"")</f>
        <v>80</v>
      </c>
      <c r="E80" t="s">
        <v>150</v>
      </c>
      <c r="F80" t="s">
        <v>3079</v>
      </c>
    </row>
    <row r="81" spans="1:6" x14ac:dyDescent="0.2">
      <c r="A81">
        <v>81</v>
      </c>
      <c r="B81" s="1" t="s">
        <v>151</v>
      </c>
      <c r="C81" s="1" t="s">
        <v>2653</v>
      </c>
      <c r="D81">
        <f>IFERROR(_xlfn.XMATCH(B81,GSC2Unicode!A:A),"")</f>
        <v>81</v>
      </c>
      <c r="E81" t="s">
        <v>151</v>
      </c>
      <c r="F81" t="s">
        <v>3079</v>
      </c>
    </row>
    <row r="82" spans="1:6" x14ac:dyDescent="0.2">
      <c r="A82">
        <v>82</v>
      </c>
      <c r="B82" s="1" t="s">
        <v>152</v>
      </c>
      <c r="C82" s="1" t="s">
        <v>2654</v>
      </c>
      <c r="D82">
        <f>IFERROR(_xlfn.XMATCH(B82,GSC2Unicode!A:A),"")</f>
        <v>82</v>
      </c>
      <c r="E82" t="s">
        <v>152</v>
      </c>
      <c r="F82" t="s">
        <v>3079</v>
      </c>
    </row>
    <row r="83" spans="1:6" x14ac:dyDescent="0.2">
      <c r="A83">
        <v>83</v>
      </c>
      <c r="B83" s="1" t="s">
        <v>153</v>
      </c>
      <c r="C83" s="1" t="s">
        <v>2655</v>
      </c>
      <c r="D83">
        <f>IFERROR(_xlfn.XMATCH(B83,GSC2Unicode!A:A),"")</f>
        <v>83</v>
      </c>
      <c r="E83" t="s">
        <v>153</v>
      </c>
      <c r="F83" t="s">
        <v>3079</v>
      </c>
    </row>
    <row r="84" spans="1:6" x14ac:dyDescent="0.2">
      <c r="A84">
        <v>84</v>
      </c>
      <c r="B84" s="1" t="s">
        <v>155</v>
      </c>
      <c r="C84" s="1" t="s">
        <v>2656</v>
      </c>
      <c r="D84">
        <f>IFERROR(_xlfn.XMATCH(B84,GSC2Unicode!A:A),"")</f>
        <v>84</v>
      </c>
      <c r="E84" t="s">
        <v>155</v>
      </c>
      <c r="F84" t="s">
        <v>3079</v>
      </c>
    </row>
    <row r="85" spans="1:6" x14ac:dyDescent="0.2">
      <c r="A85">
        <v>85</v>
      </c>
      <c r="B85" s="1" t="s">
        <v>156</v>
      </c>
      <c r="C85" s="1" t="s">
        <v>2657</v>
      </c>
      <c r="D85">
        <f>IFERROR(_xlfn.XMATCH(B85,GSC2Unicode!A:A),"")</f>
        <v>85</v>
      </c>
      <c r="E85" t="s">
        <v>156</v>
      </c>
      <c r="F85" t="s">
        <v>3079</v>
      </c>
    </row>
    <row r="86" spans="1:6" x14ac:dyDescent="0.2">
      <c r="A86">
        <v>86</v>
      </c>
      <c r="B86" s="1" t="s">
        <v>158</v>
      </c>
      <c r="C86" s="1" t="s">
        <v>2658</v>
      </c>
      <c r="D86">
        <f>IFERROR(_xlfn.XMATCH(B86,GSC2Unicode!A:A),"")</f>
        <v>86</v>
      </c>
      <c r="E86" t="s">
        <v>158</v>
      </c>
      <c r="F86" t="s">
        <v>3079</v>
      </c>
    </row>
    <row r="87" spans="1:6" x14ac:dyDescent="0.2">
      <c r="A87">
        <v>87</v>
      </c>
      <c r="B87" s="1" t="s">
        <v>159</v>
      </c>
      <c r="C87" s="1" t="s">
        <v>2659</v>
      </c>
      <c r="D87">
        <f>IFERROR(_xlfn.XMATCH(B87,GSC2Unicode!A:A),"")</f>
        <v>87</v>
      </c>
      <c r="E87" t="s">
        <v>159</v>
      </c>
      <c r="F87" t="s">
        <v>3079</v>
      </c>
    </row>
    <row r="88" spans="1:6" x14ac:dyDescent="0.2">
      <c r="A88">
        <v>88</v>
      </c>
      <c r="B88" s="1" t="s">
        <v>161</v>
      </c>
      <c r="C88" s="1" t="s">
        <v>2660</v>
      </c>
      <c r="D88">
        <f>IFERROR(_xlfn.XMATCH(B88,GSC2Unicode!A:A),"")</f>
        <v>88</v>
      </c>
      <c r="E88" t="s">
        <v>161</v>
      </c>
      <c r="F88" t="s">
        <v>3079</v>
      </c>
    </row>
    <row r="89" spans="1:6" x14ac:dyDescent="0.2">
      <c r="A89">
        <v>89</v>
      </c>
      <c r="B89" s="1" t="s">
        <v>162</v>
      </c>
      <c r="C89" s="1" t="s">
        <v>2661</v>
      </c>
      <c r="D89">
        <f>IFERROR(_xlfn.XMATCH(B89,GSC2Unicode!A:A),"")</f>
        <v>89</v>
      </c>
      <c r="E89" t="s">
        <v>162</v>
      </c>
      <c r="F89" t="s">
        <v>3079</v>
      </c>
    </row>
    <row r="90" spans="1:6" x14ac:dyDescent="0.2">
      <c r="A90">
        <v>90</v>
      </c>
      <c r="B90" s="1" t="s">
        <v>163</v>
      </c>
      <c r="C90" s="1" t="s">
        <v>2662</v>
      </c>
      <c r="D90">
        <f>IFERROR(_xlfn.XMATCH(B90,GSC2Unicode!A:A),"")</f>
        <v>90</v>
      </c>
      <c r="E90" t="s">
        <v>163</v>
      </c>
      <c r="F90" t="s">
        <v>3079</v>
      </c>
    </row>
    <row r="91" spans="1:6" x14ac:dyDescent="0.2">
      <c r="A91">
        <v>91</v>
      </c>
      <c r="B91" s="1" t="s">
        <v>164</v>
      </c>
      <c r="C91" s="1" t="s">
        <v>2032</v>
      </c>
      <c r="D91">
        <f>IFERROR(_xlfn.XMATCH(B91,GSC2Unicode!A:A),"")</f>
        <v>91</v>
      </c>
      <c r="E91" t="s">
        <v>164</v>
      </c>
      <c r="F91" t="s">
        <v>3079</v>
      </c>
    </row>
    <row r="92" spans="1:6" x14ac:dyDescent="0.2">
      <c r="A92">
        <v>92</v>
      </c>
      <c r="B92" s="1" t="s">
        <v>165</v>
      </c>
      <c r="C92" s="1" t="s">
        <v>2033</v>
      </c>
      <c r="D92">
        <f>IFERROR(_xlfn.XMATCH(B92,GSC2Unicode!A:A),"")</f>
        <v>92</v>
      </c>
      <c r="E92" t="s">
        <v>165</v>
      </c>
      <c r="F92" t="s">
        <v>3079</v>
      </c>
    </row>
    <row r="93" spans="1:6" x14ac:dyDescent="0.2">
      <c r="A93">
        <v>93</v>
      </c>
      <c r="B93" s="1" t="s">
        <v>166</v>
      </c>
      <c r="C93" s="1" t="s">
        <v>2034</v>
      </c>
      <c r="D93">
        <f>IFERROR(_xlfn.XMATCH(B93,GSC2Unicode!A:A),"")</f>
        <v>93</v>
      </c>
      <c r="E93" t="s">
        <v>166</v>
      </c>
      <c r="F93" t="s">
        <v>3079</v>
      </c>
    </row>
    <row r="94" spans="1:6" x14ac:dyDescent="0.2">
      <c r="A94">
        <v>94</v>
      </c>
      <c r="B94" s="1" t="s">
        <v>167</v>
      </c>
      <c r="C94" s="1" t="s">
        <v>2035</v>
      </c>
      <c r="D94">
        <f>IFERROR(_xlfn.XMATCH(B94,GSC2Unicode!A:A),"")</f>
        <v>94</v>
      </c>
      <c r="E94" t="s">
        <v>167</v>
      </c>
      <c r="F94" t="s">
        <v>3079</v>
      </c>
    </row>
    <row r="95" spans="1:6" x14ac:dyDescent="0.2">
      <c r="A95">
        <v>95</v>
      </c>
      <c r="B95" s="1" t="s">
        <v>168</v>
      </c>
      <c r="C95" s="1" t="s">
        <v>2036</v>
      </c>
      <c r="D95">
        <f>IFERROR(_xlfn.XMATCH(B95,GSC2Unicode!A:A),"")</f>
        <v>95</v>
      </c>
      <c r="E95" t="s">
        <v>168</v>
      </c>
      <c r="F95" t="s">
        <v>3079</v>
      </c>
    </row>
    <row r="96" spans="1:6" x14ac:dyDescent="0.2">
      <c r="A96">
        <v>96</v>
      </c>
      <c r="B96" s="1" t="s">
        <v>169</v>
      </c>
      <c r="C96" s="1" t="s">
        <v>2037</v>
      </c>
      <c r="D96">
        <f>IFERROR(_xlfn.XMATCH(B96,GSC2Unicode!A:A),"")</f>
        <v>96</v>
      </c>
      <c r="E96" t="s">
        <v>169</v>
      </c>
      <c r="F96" t="s">
        <v>3079</v>
      </c>
    </row>
    <row r="97" spans="1:6" x14ac:dyDescent="0.2">
      <c r="A97">
        <v>97</v>
      </c>
      <c r="B97" s="1" t="s">
        <v>171</v>
      </c>
      <c r="C97" s="1" t="s">
        <v>2663</v>
      </c>
      <c r="D97">
        <f>IFERROR(_xlfn.XMATCH(B97,GSC2Unicode!A:A),"")</f>
        <v>97</v>
      </c>
      <c r="E97" t="s">
        <v>171</v>
      </c>
      <c r="F97" t="s">
        <v>3079</v>
      </c>
    </row>
    <row r="98" spans="1:6" x14ac:dyDescent="0.2">
      <c r="A98">
        <v>98</v>
      </c>
      <c r="B98" s="1" t="s">
        <v>173</v>
      </c>
      <c r="C98" s="1" t="s">
        <v>2664</v>
      </c>
      <c r="D98">
        <f>IFERROR(_xlfn.XMATCH(B98,GSC2Unicode!A:A),"")</f>
        <v>98</v>
      </c>
      <c r="E98" t="s">
        <v>173</v>
      </c>
      <c r="F98" t="s">
        <v>3079</v>
      </c>
    </row>
    <row r="99" spans="1:6" x14ac:dyDescent="0.2">
      <c r="A99">
        <v>99</v>
      </c>
      <c r="B99" s="1" t="s">
        <v>174</v>
      </c>
      <c r="C99" s="1" t="s">
        <v>2665</v>
      </c>
      <c r="D99">
        <f>IFERROR(_xlfn.XMATCH(B99,GSC2Unicode!A:A),"")</f>
        <v>99</v>
      </c>
      <c r="E99" t="s">
        <v>174</v>
      </c>
      <c r="F99" t="s">
        <v>3079</v>
      </c>
    </row>
    <row r="100" spans="1:6" x14ac:dyDescent="0.2">
      <c r="A100">
        <v>100</v>
      </c>
      <c r="B100" s="1" t="s">
        <v>176</v>
      </c>
      <c r="C100" s="1" t="s">
        <v>2666</v>
      </c>
      <c r="D100">
        <f>IFERROR(_xlfn.XMATCH(B100,GSC2Unicode!A:A),"")</f>
        <v>100</v>
      </c>
      <c r="E100" t="s">
        <v>176</v>
      </c>
      <c r="F100" t="s">
        <v>3079</v>
      </c>
    </row>
    <row r="101" spans="1:6" x14ac:dyDescent="0.2">
      <c r="A101">
        <v>101</v>
      </c>
      <c r="B101" s="1" t="s">
        <v>178</v>
      </c>
      <c r="C101" s="1" t="s">
        <v>2667</v>
      </c>
      <c r="D101">
        <f>IFERROR(_xlfn.XMATCH(B101,GSC2Unicode!A:A),"")</f>
        <v>101</v>
      </c>
      <c r="E101" t="s">
        <v>178</v>
      </c>
      <c r="F101" t="s">
        <v>3079</v>
      </c>
    </row>
    <row r="102" spans="1:6" x14ac:dyDescent="0.2">
      <c r="A102">
        <v>102</v>
      </c>
      <c r="B102" s="1" t="s">
        <v>180</v>
      </c>
      <c r="C102" s="1" t="s">
        <v>2668</v>
      </c>
      <c r="D102">
        <f>IFERROR(_xlfn.XMATCH(B102,GSC2Unicode!A:A),"")</f>
        <v>102</v>
      </c>
      <c r="E102" t="s">
        <v>180</v>
      </c>
      <c r="F102" t="s">
        <v>3079</v>
      </c>
    </row>
    <row r="103" spans="1:6" x14ac:dyDescent="0.2">
      <c r="A103">
        <v>103</v>
      </c>
      <c r="B103" s="1" t="s">
        <v>181</v>
      </c>
      <c r="C103" s="1" t="s">
        <v>2669</v>
      </c>
      <c r="D103">
        <f>IFERROR(_xlfn.XMATCH(B103,GSC2Unicode!A:A),"")</f>
        <v>103</v>
      </c>
      <c r="E103" t="s">
        <v>181</v>
      </c>
      <c r="F103" t="s">
        <v>3079</v>
      </c>
    </row>
    <row r="104" spans="1:6" x14ac:dyDescent="0.2">
      <c r="A104">
        <v>104</v>
      </c>
      <c r="B104" s="1" t="s">
        <v>183</v>
      </c>
      <c r="C104" s="1" t="s">
        <v>2670</v>
      </c>
      <c r="D104">
        <f>IFERROR(_xlfn.XMATCH(B104,GSC2Unicode!A:A),"")</f>
        <v>104</v>
      </c>
      <c r="E104" t="s">
        <v>183</v>
      </c>
      <c r="F104" t="s">
        <v>3079</v>
      </c>
    </row>
    <row r="105" spans="1:6" x14ac:dyDescent="0.2">
      <c r="A105">
        <v>105</v>
      </c>
      <c r="B105" s="1" t="s">
        <v>184</v>
      </c>
      <c r="C105" s="1" t="s">
        <v>2671</v>
      </c>
      <c r="D105">
        <f>IFERROR(_xlfn.XMATCH(B105,GSC2Unicode!A:A),"")</f>
        <v>105</v>
      </c>
      <c r="E105" t="s">
        <v>184</v>
      </c>
      <c r="F105" t="s">
        <v>3079</v>
      </c>
    </row>
    <row r="106" spans="1:6" x14ac:dyDescent="0.2">
      <c r="A106">
        <v>106</v>
      </c>
      <c r="B106" s="1" t="s">
        <v>186</v>
      </c>
      <c r="C106" s="1" t="s">
        <v>2672</v>
      </c>
      <c r="D106">
        <f>IFERROR(_xlfn.XMATCH(B106,GSC2Unicode!A:A),"")</f>
        <v>106</v>
      </c>
      <c r="E106" t="s">
        <v>186</v>
      </c>
      <c r="F106" t="s">
        <v>3079</v>
      </c>
    </row>
    <row r="107" spans="1:6" x14ac:dyDescent="0.2">
      <c r="A107">
        <v>107</v>
      </c>
      <c r="B107" s="1" t="s">
        <v>187</v>
      </c>
      <c r="C107" s="1" t="s">
        <v>2038</v>
      </c>
      <c r="D107">
        <f>IFERROR(_xlfn.XMATCH(B107,GSC2Unicode!A:A),"")</f>
        <v>107</v>
      </c>
      <c r="E107" t="s">
        <v>187</v>
      </c>
      <c r="F107" t="s">
        <v>3079</v>
      </c>
    </row>
    <row r="108" spans="1:6" x14ac:dyDescent="0.2">
      <c r="A108">
        <v>108</v>
      </c>
      <c r="B108" s="1" t="s">
        <v>188</v>
      </c>
      <c r="C108" s="1" t="s">
        <v>2039</v>
      </c>
      <c r="D108">
        <f>IFERROR(_xlfn.XMATCH(B108,GSC2Unicode!A:A),"")</f>
        <v>108</v>
      </c>
      <c r="E108" t="s">
        <v>188</v>
      </c>
      <c r="F108" t="s">
        <v>3079</v>
      </c>
    </row>
    <row r="109" spans="1:6" x14ac:dyDescent="0.2">
      <c r="A109">
        <v>109</v>
      </c>
      <c r="B109" s="1" t="s">
        <v>189</v>
      </c>
      <c r="C109" s="1" t="s">
        <v>2040</v>
      </c>
      <c r="D109">
        <f>IFERROR(_xlfn.XMATCH(B109,GSC2Unicode!A:A),"")</f>
        <v>109</v>
      </c>
      <c r="E109" t="s">
        <v>189</v>
      </c>
      <c r="F109" t="s">
        <v>3079</v>
      </c>
    </row>
    <row r="110" spans="1:6" x14ac:dyDescent="0.2">
      <c r="A110">
        <v>110</v>
      </c>
      <c r="B110" s="1" t="s">
        <v>190</v>
      </c>
      <c r="C110" s="1" t="s">
        <v>2041</v>
      </c>
      <c r="D110">
        <f>IFERROR(_xlfn.XMATCH(B110,GSC2Unicode!A:A),"")</f>
        <v>110</v>
      </c>
      <c r="E110" t="s">
        <v>190</v>
      </c>
      <c r="F110" t="s">
        <v>3079</v>
      </c>
    </row>
    <row r="111" spans="1:6" x14ac:dyDescent="0.2">
      <c r="A111">
        <v>111</v>
      </c>
      <c r="B111" s="1" t="s">
        <v>191</v>
      </c>
      <c r="C111" s="1" t="s">
        <v>2042</v>
      </c>
      <c r="D111">
        <f>IFERROR(_xlfn.XMATCH(B111,GSC2Unicode!A:A),"")</f>
        <v>111</v>
      </c>
      <c r="E111" t="s">
        <v>191</v>
      </c>
      <c r="F111" t="s">
        <v>3079</v>
      </c>
    </row>
    <row r="112" spans="1:6" x14ac:dyDescent="0.2">
      <c r="A112">
        <v>112</v>
      </c>
      <c r="B112" s="1" t="s">
        <v>193</v>
      </c>
      <c r="C112" s="1" t="s">
        <v>2043</v>
      </c>
      <c r="D112">
        <f>IFERROR(_xlfn.XMATCH(B112,GSC2Unicode!A:A),"")</f>
        <v>112</v>
      </c>
      <c r="E112" t="s">
        <v>193</v>
      </c>
      <c r="F112" t="s">
        <v>3079</v>
      </c>
    </row>
    <row r="113" spans="1:6" x14ac:dyDescent="0.2">
      <c r="A113">
        <v>113</v>
      </c>
      <c r="B113" s="1" t="s">
        <v>194</v>
      </c>
      <c r="C113" s="1" t="s">
        <v>2673</v>
      </c>
      <c r="D113">
        <f>IFERROR(_xlfn.XMATCH(B113,GSC2Unicode!A:A),"")</f>
        <v>113</v>
      </c>
      <c r="E113" t="s">
        <v>194</v>
      </c>
      <c r="F113" t="s">
        <v>3079</v>
      </c>
    </row>
    <row r="114" spans="1:6" x14ac:dyDescent="0.2">
      <c r="A114">
        <v>114</v>
      </c>
      <c r="B114" s="1" t="s">
        <v>196</v>
      </c>
      <c r="C114" s="1" t="s">
        <v>2674</v>
      </c>
      <c r="D114">
        <f>IFERROR(_xlfn.XMATCH(B114,GSC2Unicode!A:A),"")</f>
        <v>114</v>
      </c>
      <c r="E114" t="s">
        <v>196</v>
      </c>
      <c r="F114" t="s">
        <v>3079</v>
      </c>
    </row>
    <row r="115" spans="1:6" x14ac:dyDescent="0.2">
      <c r="A115">
        <v>115</v>
      </c>
      <c r="B115" s="1" t="s">
        <v>197</v>
      </c>
      <c r="C115" s="1" t="s">
        <v>2675</v>
      </c>
      <c r="D115">
        <f>IFERROR(_xlfn.XMATCH(B115,GSC2Unicode!A:A),"")</f>
        <v>115</v>
      </c>
      <c r="E115" t="s">
        <v>197</v>
      </c>
      <c r="F115" t="s">
        <v>3079</v>
      </c>
    </row>
    <row r="116" spans="1:6" x14ac:dyDescent="0.2">
      <c r="A116">
        <v>116</v>
      </c>
      <c r="B116" s="1" t="s">
        <v>198</v>
      </c>
      <c r="C116" s="1" t="s">
        <v>2676</v>
      </c>
      <c r="D116">
        <f>IFERROR(_xlfn.XMATCH(B116,GSC2Unicode!A:A),"")</f>
        <v>116</v>
      </c>
      <c r="E116" t="s">
        <v>198</v>
      </c>
      <c r="F116" t="s">
        <v>3079</v>
      </c>
    </row>
    <row r="117" spans="1:6" x14ac:dyDescent="0.2">
      <c r="A117">
        <v>117</v>
      </c>
      <c r="B117" s="1" t="s">
        <v>199</v>
      </c>
      <c r="C117" s="1" t="s">
        <v>2677</v>
      </c>
      <c r="D117">
        <f>IFERROR(_xlfn.XMATCH(B117,GSC2Unicode!A:A),"")</f>
        <v>117</v>
      </c>
      <c r="E117" t="s">
        <v>199</v>
      </c>
      <c r="F117" t="s">
        <v>3079</v>
      </c>
    </row>
    <row r="118" spans="1:6" x14ac:dyDescent="0.2">
      <c r="A118">
        <v>118</v>
      </c>
      <c r="B118" s="1" t="s">
        <v>200</v>
      </c>
      <c r="C118" s="1" t="s">
        <v>2678</v>
      </c>
      <c r="D118">
        <f>IFERROR(_xlfn.XMATCH(B118,GSC2Unicode!A:A),"")</f>
        <v>118</v>
      </c>
      <c r="E118" t="s">
        <v>200</v>
      </c>
      <c r="F118" t="s">
        <v>3079</v>
      </c>
    </row>
    <row r="119" spans="1:6" x14ac:dyDescent="0.2">
      <c r="A119">
        <v>119</v>
      </c>
      <c r="B119" s="1" t="s">
        <v>201</v>
      </c>
      <c r="C119" s="1" t="s">
        <v>2679</v>
      </c>
      <c r="D119">
        <f>IFERROR(_xlfn.XMATCH(B119,GSC2Unicode!A:A),"")</f>
        <v>119</v>
      </c>
      <c r="E119" t="s">
        <v>201</v>
      </c>
      <c r="F119" t="s">
        <v>3079</v>
      </c>
    </row>
    <row r="120" spans="1:6" x14ac:dyDescent="0.2">
      <c r="A120">
        <v>120</v>
      </c>
      <c r="B120" s="1" t="s">
        <v>204</v>
      </c>
      <c r="C120" s="1" t="s">
        <v>2680</v>
      </c>
      <c r="D120">
        <f>IFERROR(_xlfn.XMATCH(B120,GSC2Unicode!A:A),"")</f>
        <v>120</v>
      </c>
      <c r="E120" t="s">
        <v>204</v>
      </c>
      <c r="F120" t="s">
        <v>3079</v>
      </c>
    </row>
    <row r="121" spans="1:6" x14ac:dyDescent="0.2">
      <c r="A121">
        <v>121</v>
      </c>
      <c r="B121" s="1" t="s">
        <v>206</v>
      </c>
      <c r="C121" s="1" t="s">
        <v>2681</v>
      </c>
      <c r="D121">
        <f>IFERROR(_xlfn.XMATCH(B121,GSC2Unicode!A:A),"")</f>
        <v>121</v>
      </c>
      <c r="E121" t="s">
        <v>206</v>
      </c>
      <c r="F121" t="s">
        <v>3079</v>
      </c>
    </row>
    <row r="122" spans="1:6" x14ac:dyDescent="0.2">
      <c r="A122">
        <v>122</v>
      </c>
      <c r="B122" s="1" t="s">
        <v>211</v>
      </c>
      <c r="C122" s="1" t="s">
        <v>2682</v>
      </c>
      <c r="D122">
        <f>IFERROR(_xlfn.XMATCH(B122,GSC2Unicode!A:A),"")</f>
        <v>122</v>
      </c>
      <c r="E122" t="s">
        <v>211</v>
      </c>
      <c r="F122" t="s">
        <v>3079</v>
      </c>
    </row>
    <row r="123" spans="1:6" x14ac:dyDescent="0.2">
      <c r="A123">
        <v>123</v>
      </c>
      <c r="B123" s="1" t="s">
        <v>214</v>
      </c>
      <c r="C123" s="1" t="s">
        <v>2044</v>
      </c>
      <c r="D123">
        <f>IFERROR(_xlfn.XMATCH(B123,GSC2Unicode!A:A),"")</f>
        <v>123</v>
      </c>
      <c r="E123" t="s">
        <v>214</v>
      </c>
      <c r="F123" t="s">
        <v>3079</v>
      </c>
    </row>
    <row r="124" spans="1:6" x14ac:dyDescent="0.2">
      <c r="A124">
        <v>124</v>
      </c>
      <c r="B124" s="1" t="s">
        <v>219</v>
      </c>
      <c r="C124" s="1" t="s">
        <v>2045</v>
      </c>
      <c r="D124">
        <f>IFERROR(_xlfn.XMATCH(B124,GSC2Unicode!A:A),"")</f>
        <v>124</v>
      </c>
      <c r="E124" t="s">
        <v>219</v>
      </c>
      <c r="F124" t="s">
        <v>3079</v>
      </c>
    </row>
    <row r="125" spans="1:6" x14ac:dyDescent="0.2">
      <c r="A125">
        <v>125</v>
      </c>
      <c r="B125" s="1" t="s">
        <v>220</v>
      </c>
      <c r="C125" s="1" t="s">
        <v>2046</v>
      </c>
      <c r="D125">
        <f>IFERROR(_xlfn.XMATCH(B125,GSC2Unicode!A:A),"")</f>
        <v>125</v>
      </c>
      <c r="E125" t="s">
        <v>220</v>
      </c>
      <c r="F125" t="s">
        <v>3079</v>
      </c>
    </row>
    <row r="126" spans="1:6" x14ac:dyDescent="0.2">
      <c r="A126">
        <v>126</v>
      </c>
      <c r="B126" s="1" t="s">
        <v>222</v>
      </c>
      <c r="C126" s="1" t="s">
        <v>2047</v>
      </c>
      <c r="D126">
        <f>IFERROR(_xlfn.XMATCH(B126,GSC2Unicode!A:A),"")</f>
        <v>126</v>
      </c>
      <c r="E126" t="s">
        <v>222</v>
      </c>
      <c r="F126" t="s">
        <v>3079</v>
      </c>
    </row>
    <row r="127" spans="1:6" x14ac:dyDescent="0.2">
      <c r="A127">
        <v>127</v>
      </c>
      <c r="B127" s="1" t="s">
        <v>223</v>
      </c>
      <c r="C127" s="1" t="s">
        <v>2048</v>
      </c>
      <c r="D127">
        <f>IFERROR(_xlfn.XMATCH(B127,GSC2Unicode!A:A),"")</f>
        <v>127</v>
      </c>
      <c r="E127" t="s">
        <v>223</v>
      </c>
      <c r="F127" t="s">
        <v>3079</v>
      </c>
    </row>
    <row r="128" spans="1:6" x14ac:dyDescent="0.2">
      <c r="A128">
        <v>128</v>
      </c>
      <c r="B128" s="1" t="s">
        <v>224</v>
      </c>
      <c r="C128" s="1" t="s">
        <v>2049</v>
      </c>
      <c r="D128">
        <f>IFERROR(_xlfn.XMATCH(B128,GSC2Unicode!A:A),"")</f>
        <v>128</v>
      </c>
      <c r="E128" t="s">
        <v>224</v>
      </c>
      <c r="F128" t="s">
        <v>3079</v>
      </c>
    </row>
    <row r="129" spans="1:6" x14ac:dyDescent="0.2">
      <c r="A129">
        <v>129</v>
      </c>
      <c r="B129" s="1" t="s">
        <v>226</v>
      </c>
      <c r="C129" s="1" t="s">
        <v>2683</v>
      </c>
      <c r="D129">
        <f>IFERROR(_xlfn.XMATCH(B129,GSC2Unicode!A:A),"")</f>
        <v>129</v>
      </c>
      <c r="E129" t="s">
        <v>226</v>
      </c>
      <c r="F129" t="s">
        <v>3079</v>
      </c>
    </row>
    <row r="130" spans="1:6" x14ac:dyDescent="0.2">
      <c r="A130">
        <v>130</v>
      </c>
      <c r="B130" s="1" t="s">
        <v>228</v>
      </c>
      <c r="C130" s="1" t="s">
        <v>2684</v>
      </c>
      <c r="D130">
        <f>IFERROR(_xlfn.XMATCH(B130,GSC2Unicode!A:A),"")</f>
        <v>130</v>
      </c>
      <c r="E130" t="s">
        <v>228</v>
      </c>
      <c r="F130" t="s">
        <v>3079</v>
      </c>
    </row>
    <row r="131" spans="1:6" x14ac:dyDescent="0.2">
      <c r="A131">
        <v>131</v>
      </c>
      <c r="B131" s="1" t="s">
        <v>229</v>
      </c>
      <c r="C131" s="1" t="s">
        <v>2685</v>
      </c>
      <c r="D131">
        <f>IFERROR(_xlfn.XMATCH(B131,GSC2Unicode!A:A),"")</f>
        <v>131</v>
      </c>
      <c r="E131" t="s">
        <v>229</v>
      </c>
      <c r="F131" t="s">
        <v>3079</v>
      </c>
    </row>
    <row r="132" spans="1:6" x14ac:dyDescent="0.2">
      <c r="A132">
        <v>132</v>
      </c>
      <c r="B132" s="1" t="s">
        <v>231</v>
      </c>
      <c r="C132" s="1" t="s">
        <v>2686</v>
      </c>
      <c r="D132">
        <f>IFERROR(_xlfn.XMATCH(B132,GSC2Unicode!A:A),"")</f>
        <v>132</v>
      </c>
      <c r="E132" t="s">
        <v>231</v>
      </c>
      <c r="F132" t="s">
        <v>3079</v>
      </c>
    </row>
    <row r="133" spans="1:6" x14ac:dyDescent="0.2">
      <c r="A133">
        <v>133</v>
      </c>
      <c r="B133" s="1" t="s">
        <v>232</v>
      </c>
      <c r="C133" s="1" t="s">
        <v>2687</v>
      </c>
      <c r="D133">
        <f>IFERROR(_xlfn.XMATCH(B133,GSC2Unicode!A:A),"")</f>
        <v>133</v>
      </c>
      <c r="E133" t="s">
        <v>232</v>
      </c>
      <c r="F133" t="s">
        <v>3079</v>
      </c>
    </row>
    <row r="134" spans="1:6" x14ac:dyDescent="0.2">
      <c r="A134">
        <v>134</v>
      </c>
      <c r="B134" s="1" t="s">
        <v>233</v>
      </c>
      <c r="C134" s="1" t="s">
        <v>2688</v>
      </c>
      <c r="D134">
        <f>IFERROR(_xlfn.XMATCH(B134,GSC2Unicode!A:A),"")</f>
        <v>134</v>
      </c>
      <c r="E134" t="s">
        <v>233</v>
      </c>
      <c r="F134" t="s">
        <v>3079</v>
      </c>
    </row>
    <row r="135" spans="1:6" x14ac:dyDescent="0.2">
      <c r="A135">
        <v>135</v>
      </c>
      <c r="B135" s="1" t="s">
        <v>234</v>
      </c>
      <c r="C135" s="1" t="s">
        <v>2689</v>
      </c>
      <c r="D135">
        <f>IFERROR(_xlfn.XMATCH(B135,GSC2Unicode!A:A),"")</f>
        <v>135</v>
      </c>
      <c r="E135" t="s">
        <v>234</v>
      </c>
      <c r="F135" t="s">
        <v>3079</v>
      </c>
    </row>
    <row r="136" spans="1:6" x14ac:dyDescent="0.2">
      <c r="A136">
        <v>136</v>
      </c>
      <c r="B136" s="1" t="s">
        <v>235</v>
      </c>
      <c r="C136" s="1" t="s">
        <v>2690</v>
      </c>
      <c r="D136">
        <f>IFERROR(_xlfn.XMATCH(B136,GSC2Unicode!A:A),"")</f>
        <v>136</v>
      </c>
      <c r="E136" t="s">
        <v>235</v>
      </c>
      <c r="F136" t="s">
        <v>3079</v>
      </c>
    </row>
    <row r="137" spans="1:6" x14ac:dyDescent="0.2">
      <c r="A137">
        <v>137</v>
      </c>
      <c r="B137" s="1" t="s">
        <v>237</v>
      </c>
      <c r="C137" s="1" t="s">
        <v>2691</v>
      </c>
      <c r="D137">
        <f>IFERROR(_xlfn.XMATCH(B137,GSC2Unicode!A:A),"")</f>
        <v>137</v>
      </c>
      <c r="E137" t="s">
        <v>237</v>
      </c>
      <c r="F137" t="s">
        <v>3079</v>
      </c>
    </row>
    <row r="138" spans="1:6" x14ac:dyDescent="0.2">
      <c r="A138">
        <v>138</v>
      </c>
      <c r="B138" s="1" t="s">
        <v>238</v>
      </c>
      <c r="C138" s="1" t="s">
        <v>2692</v>
      </c>
      <c r="D138">
        <f>IFERROR(_xlfn.XMATCH(B138,GSC2Unicode!A:A),"")</f>
        <v>138</v>
      </c>
      <c r="E138" t="s">
        <v>238</v>
      </c>
      <c r="F138" t="s">
        <v>3079</v>
      </c>
    </row>
    <row r="139" spans="1:6" x14ac:dyDescent="0.2">
      <c r="A139">
        <v>139</v>
      </c>
      <c r="B139" s="1" t="s">
        <v>241</v>
      </c>
      <c r="C139" s="1" t="s">
        <v>2050</v>
      </c>
      <c r="D139">
        <f>IFERROR(_xlfn.XMATCH(B139,GSC2Unicode!A:A),"")</f>
        <v>139</v>
      </c>
      <c r="E139" t="s">
        <v>241</v>
      </c>
      <c r="F139" t="s">
        <v>3079</v>
      </c>
    </row>
    <row r="140" spans="1:6" x14ac:dyDescent="0.2">
      <c r="A140">
        <v>140</v>
      </c>
      <c r="B140" s="1" t="s">
        <v>242</v>
      </c>
      <c r="C140" s="1" t="s">
        <v>2051</v>
      </c>
      <c r="D140">
        <f>IFERROR(_xlfn.XMATCH(B140,GSC2Unicode!A:A),"")</f>
        <v>140</v>
      </c>
      <c r="E140" t="s">
        <v>242</v>
      </c>
      <c r="F140" t="s">
        <v>3079</v>
      </c>
    </row>
    <row r="141" spans="1:6" x14ac:dyDescent="0.2">
      <c r="A141">
        <v>141</v>
      </c>
      <c r="B141" s="1" t="s">
        <v>245</v>
      </c>
      <c r="C141" s="1" t="s">
        <v>2052</v>
      </c>
      <c r="D141">
        <f>IFERROR(_xlfn.XMATCH(B141,GSC2Unicode!A:A),"")</f>
        <v>141</v>
      </c>
      <c r="E141" t="s">
        <v>245</v>
      </c>
      <c r="F141" t="s">
        <v>3079</v>
      </c>
    </row>
    <row r="142" spans="1:6" x14ac:dyDescent="0.2">
      <c r="A142">
        <v>142</v>
      </c>
      <c r="B142" s="1" t="s">
        <v>247</v>
      </c>
      <c r="C142" s="1" t="s">
        <v>2053</v>
      </c>
      <c r="D142">
        <f>IFERROR(_xlfn.XMATCH(B142,GSC2Unicode!A:A),"")</f>
        <v>142</v>
      </c>
      <c r="E142" t="s">
        <v>247</v>
      </c>
      <c r="F142" t="s">
        <v>3079</v>
      </c>
    </row>
    <row r="143" spans="1:6" x14ac:dyDescent="0.2">
      <c r="A143">
        <v>143</v>
      </c>
      <c r="B143" s="1" t="s">
        <v>248</v>
      </c>
      <c r="C143" s="1" t="s">
        <v>2054</v>
      </c>
      <c r="D143">
        <f>IFERROR(_xlfn.XMATCH(B143,GSC2Unicode!A:A),"")</f>
        <v>143</v>
      </c>
      <c r="E143" t="s">
        <v>248</v>
      </c>
      <c r="F143" t="s">
        <v>3079</v>
      </c>
    </row>
    <row r="144" spans="1:6" x14ac:dyDescent="0.2">
      <c r="A144">
        <v>144</v>
      </c>
      <c r="B144" s="1" t="s">
        <v>250</v>
      </c>
      <c r="C144" s="1" t="s">
        <v>2055</v>
      </c>
      <c r="D144">
        <f>IFERROR(_xlfn.XMATCH(B144,GSC2Unicode!A:A),"")</f>
        <v>144</v>
      </c>
      <c r="E144" t="s">
        <v>250</v>
      </c>
      <c r="F144" t="s">
        <v>3079</v>
      </c>
    </row>
    <row r="145" spans="1:6" x14ac:dyDescent="0.2">
      <c r="A145">
        <v>145</v>
      </c>
      <c r="B145" s="1" t="s">
        <v>252</v>
      </c>
      <c r="C145" s="1" t="s">
        <v>2693</v>
      </c>
      <c r="D145">
        <f>IFERROR(_xlfn.XMATCH(B145,GSC2Unicode!A:A),"")</f>
        <v>145</v>
      </c>
      <c r="E145" t="s">
        <v>252</v>
      </c>
      <c r="F145" t="s">
        <v>3079</v>
      </c>
    </row>
    <row r="146" spans="1:6" x14ac:dyDescent="0.2">
      <c r="A146">
        <v>146</v>
      </c>
      <c r="B146" s="1" t="s">
        <v>256</v>
      </c>
      <c r="C146" s="1" t="s">
        <v>2694</v>
      </c>
      <c r="D146">
        <f>IFERROR(_xlfn.XMATCH(B146,GSC2Unicode!A:A),"")</f>
        <v>146</v>
      </c>
      <c r="E146" t="s">
        <v>256</v>
      </c>
      <c r="F146" t="s">
        <v>3079</v>
      </c>
    </row>
    <row r="147" spans="1:6" x14ac:dyDescent="0.2">
      <c r="A147">
        <v>147</v>
      </c>
      <c r="B147" s="1" t="s">
        <v>260</v>
      </c>
      <c r="C147" s="1" t="s">
        <v>2695</v>
      </c>
      <c r="D147">
        <f>IFERROR(_xlfn.XMATCH(B147,GSC2Unicode!A:A),"")</f>
        <v>147</v>
      </c>
      <c r="E147" t="s">
        <v>260</v>
      </c>
      <c r="F147" t="s">
        <v>3079</v>
      </c>
    </row>
    <row r="148" spans="1:6" x14ac:dyDescent="0.2">
      <c r="A148">
        <v>148</v>
      </c>
      <c r="B148" s="1" t="s">
        <v>261</v>
      </c>
      <c r="C148" s="1" t="s">
        <v>2696</v>
      </c>
      <c r="D148">
        <f>IFERROR(_xlfn.XMATCH(B148,GSC2Unicode!A:A),"")</f>
        <v>148</v>
      </c>
      <c r="E148" t="s">
        <v>261</v>
      </c>
      <c r="F148" t="s">
        <v>3079</v>
      </c>
    </row>
    <row r="149" spans="1:6" x14ac:dyDescent="0.2">
      <c r="A149">
        <v>149</v>
      </c>
      <c r="B149" s="1" t="s">
        <v>263</v>
      </c>
      <c r="C149" s="1" t="s">
        <v>2697</v>
      </c>
      <c r="D149">
        <f>IFERROR(_xlfn.XMATCH(B149,GSC2Unicode!A:A),"")</f>
        <v>149</v>
      </c>
      <c r="E149" t="s">
        <v>263</v>
      </c>
      <c r="F149" t="s">
        <v>3079</v>
      </c>
    </row>
    <row r="150" spans="1:6" x14ac:dyDescent="0.2">
      <c r="A150">
        <v>150</v>
      </c>
      <c r="B150" s="1" t="s">
        <v>264</v>
      </c>
      <c r="C150" s="1" t="s">
        <v>2698</v>
      </c>
      <c r="D150">
        <f>IFERROR(_xlfn.XMATCH(B150,GSC2Unicode!A:A),"")</f>
        <v>150</v>
      </c>
      <c r="E150" t="s">
        <v>264</v>
      </c>
      <c r="F150" t="s">
        <v>3079</v>
      </c>
    </row>
    <row r="151" spans="1:6" x14ac:dyDescent="0.2">
      <c r="A151">
        <v>151</v>
      </c>
      <c r="B151" s="1" t="s">
        <v>265</v>
      </c>
      <c r="C151" s="1" t="s">
        <v>2699</v>
      </c>
      <c r="D151">
        <f>IFERROR(_xlfn.XMATCH(B151,GSC2Unicode!A:A),"")</f>
        <v>151</v>
      </c>
      <c r="E151" t="s">
        <v>265</v>
      </c>
      <c r="F151" t="s">
        <v>3079</v>
      </c>
    </row>
    <row r="152" spans="1:6" x14ac:dyDescent="0.2">
      <c r="A152">
        <v>152</v>
      </c>
      <c r="B152" s="1" t="s">
        <v>266</v>
      </c>
      <c r="C152" s="1" t="s">
        <v>2700</v>
      </c>
      <c r="D152">
        <f>IFERROR(_xlfn.XMATCH(B152,GSC2Unicode!A:A),"")</f>
        <v>152</v>
      </c>
      <c r="E152" t="s">
        <v>266</v>
      </c>
      <c r="F152" t="s">
        <v>3079</v>
      </c>
    </row>
    <row r="153" spans="1:6" x14ac:dyDescent="0.2">
      <c r="A153">
        <v>153</v>
      </c>
      <c r="B153" s="1" t="s">
        <v>267</v>
      </c>
      <c r="C153" s="1" t="s">
        <v>2701</v>
      </c>
      <c r="D153">
        <f>IFERROR(_xlfn.XMATCH(B153,GSC2Unicode!A:A),"")</f>
        <v>153</v>
      </c>
      <c r="E153" t="s">
        <v>267</v>
      </c>
      <c r="F153" t="s">
        <v>3079</v>
      </c>
    </row>
    <row r="154" spans="1:6" x14ac:dyDescent="0.2">
      <c r="A154">
        <v>154</v>
      </c>
      <c r="B154" s="1" t="s">
        <v>270</v>
      </c>
      <c r="C154" s="1" t="s">
        <v>2702</v>
      </c>
      <c r="D154">
        <f>IFERROR(_xlfn.XMATCH(B154,GSC2Unicode!A:A),"")</f>
        <v>154</v>
      </c>
      <c r="E154" t="s">
        <v>270</v>
      </c>
      <c r="F154" t="s">
        <v>3079</v>
      </c>
    </row>
    <row r="155" spans="1:6" x14ac:dyDescent="0.2">
      <c r="A155">
        <v>155</v>
      </c>
      <c r="B155" s="1" t="s">
        <v>272</v>
      </c>
      <c r="C155" s="1" t="s">
        <v>2056</v>
      </c>
      <c r="D155">
        <f>IFERROR(_xlfn.XMATCH(B155,GSC2Unicode!A:A),"")</f>
        <v>155</v>
      </c>
      <c r="E155" t="s">
        <v>272</v>
      </c>
      <c r="F155" t="s">
        <v>3079</v>
      </c>
    </row>
    <row r="156" spans="1:6" x14ac:dyDescent="0.2">
      <c r="A156">
        <v>156</v>
      </c>
      <c r="B156" s="1" t="s">
        <v>274</v>
      </c>
      <c r="C156" s="1" t="s">
        <v>2057</v>
      </c>
      <c r="D156">
        <f>IFERROR(_xlfn.XMATCH(B156,GSC2Unicode!A:A),"")</f>
        <v>156</v>
      </c>
      <c r="E156" t="s">
        <v>274</v>
      </c>
      <c r="F156" t="s">
        <v>3079</v>
      </c>
    </row>
    <row r="157" spans="1:6" x14ac:dyDescent="0.2">
      <c r="A157">
        <v>157</v>
      </c>
      <c r="B157" s="1" t="s">
        <v>275</v>
      </c>
      <c r="C157" s="1" t="s">
        <v>2058</v>
      </c>
      <c r="D157">
        <f>IFERROR(_xlfn.XMATCH(B157,GSC2Unicode!A:A),"")</f>
        <v>157</v>
      </c>
      <c r="E157" t="s">
        <v>275</v>
      </c>
      <c r="F157" t="s">
        <v>3079</v>
      </c>
    </row>
    <row r="158" spans="1:6" x14ac:dyDescent="0.2">
      <c r="A158">
        <v>158</v>
      </c>
      <c r="B158" s="1" t="s">
        <v>277</v>
      </c>
      <c r="C158" s="1" t="s">
        <v>2059</v>
      </c>
      <c r="D158">
        <f>IFERROR(_xlfn.XMATCH(B158,GSC2Unicode!A:A),"")</f>
        <v>158</v>
      </c>
      <c r="E158" t="s">
        <v>277</v>
      </c>
      <c r="F158" t="s">
        <v>3079</v>
      </c>
    </row>
    <row r="159" spans="1:6" x14ac:dyDescent="0.2">
      <c r="A159">
        <v>159</v>
      </c>
      <c r="B159" s="1" t="s">
        <v>279</v>
      </c>
      <c r="C159" s="1" t="s">
        <v>2060</v>
      </c>
      <c r="D159">
        <f>IFERROR(_xlfn.XMATCH(B159,GSC2Unicode!A:A),"")</f>
        <v>159</v>
      </c>
      <c r="E159" t="s">
        <v>279</v>
      </c>
      <c r="F159" t="s">
        <v>3079</v>
      </c>
    </row>
    <row r="160" spans="1:6" x14ac:dyDescent="0.2">
      <c r="A160">
        <v>160</v>
      </c>
      <c r="B160" s="1" t="s">
        <v>280</v>
      </c>
      <c r="C160" s="1" t="s">
        <v>2061</v>
      </c>
      <c r="D160">
        <f>IFERROR(_xlfn.XMATCH(B160,GSC2Unicode!A:A),"")</f>
        <v>160</v>
      </c>
      <c r="E160" t="s">
        <v>280</v>
      </c>
      <c r="F160" t="s">
        <v>3079</v>
      </c>
    </row>
    <row r="161" spans="1:6" x14ac:dyDescent="0.2">
      <c r="A161">
        <v>161</v>
      </c>
      <c r="B161" s="1" t="s">
        <v>281</v>
      </c>
      <c r="C161" s="1" t="s">
        <v>2062</v>
      </c>
      <c r="D161">
        <f>IFERROR(_xlfn.XMATCH(B161,GSC2Unicode!A:A),"")</f>
        <v>161</v>
      </c>
      <c r="E161" t="s">
        <v>281</v>
      </c>
      <c r="F161" t="s">
        <v>3079</v>
      </c>
    </row>
    <row r="162" spans="1:6" x14ac:dyDescent="0.2">
      <c r="A162">
        <v>162</v>
      </c>
      <c r="B162" s="1" t="s">
        <v>283</v>
      </c>
      <c r="C162" s="1" t="s">
        <v>2063</v>
      </c>
      <c r="D162">
        <f>IFERROR(_xlfn.XMATCH(B162,GSC2Unicode!A:A),"")</f>
        <v>162</v>
      </c>
      <c r="E162" t="s">
        <v>283</v>
      </c>
      <c r="F162" t="s">
        <v>3079</v>
      </c>
    </row>
    <row r="163" spans="1:6" x14ac:dyDescent="0.2">
      <c r="A163">
        <v>163</v>
      </c>
      <c r="B163" s="1" t="s">
        <v>285</v>
      </c>
      <c r="C163" s="1" t="s">
        <v>2064</v>
      </c>
      <c r="D163">
        <f>IFERROR(_xlfn.XMATCH(B163,GSC2Unicode!A:A),"")</f>
        <v>163</v>
      </c>
      <c r="E163" t="s">
        <v>285</v>
      </c>
      <c r="F163" t="s">
        <v>3079</v>
      </c>
    </row>
    <row r="164" spans="1:6" x14ac:dyDescent="0.2">
      <c r="A164">
        <v>164</v>
      </c>
      <c r="B164" s="1" t="s">
        <v>289</v>
      </c>
      <c r="C164" s="1" t="s">
        <v>2065</v>
      </c>
      <c r="D164">
        <f>IFERROR(_xlfn.XMATCH(B164,GSC2Unicode!A:A),"")</f>
        <v>164</v>
      </c>
      <c r="E164" t="s">
        <v>289</v>
      </c>
      <c r="F164" t="s">
        <v>3079</v>
      </c>
    </row>
    <row r="165" spans="1:6" x14ac:dyDescent="0.2">
      <c r="A165">
        <v>165</v>
      </c>
      <c r="B165" s="1" t="s">
        <v>290</v>
      </c>
      <c r="C165" s="1" t="s">
        <v>2066</v>
      </c>
      <c r="D165">
        <f>IFERROR(_xlfn.XMATCH(B165,GSC2Unicode!A:A),"")</f>
        <v>165</v>
      </c>
      <c r="E165" t="s">
        <v>290</v>
      </c>
      <c r="F165" t="s">
        <v>3079</v>
      </c>
    </row>
    <row r="166" spans="1:6" x14ac:dyDescent="0.2">
      <c r="A166">
        <v>166</v>
      </c>
      <c r="B166" s="1" t="s">
        <v>292</v>
      </c>
      <c r="C166" s="1" t="s">
        <v>2067</v>
      </c>
      <c r="D166">
        <f>IFERROR(_xlfn.XMATCH(B166,GSC2Unicode!A:A),"")</f>
        <v>166</v>
      </c>
      <c r="E166" t="s">
        <v>292</v>
      </c>
      <c r="F166" t="s">
        <v>3079</v>
      </c>
    </row>
    <row r="167" spans="1:6" x14ac:dyDescent="0.2">
      <c r="A167">
        <v>167</v>
      </c>
      <c r="B167" s="1" t="s">
        <v>293</v>
      </c>
      <c r="C167" s="1" t="s">
        <v>2068</v>
      </c>
      <c r="D167">
        <f>IFERROR(_xlfn.XMATCH(B167,GSC2Unicode!A:A),"")</f>
        <v>167</v>
      </c>
      <c r="E167" t="s">
        <v>293</v>
      </c>
      <c r="F167" t="s">
        <v>3079</v>
      </c>
    </row>
    <row r="168" spans="1:6" x14ac:dyDescent="0.2">
      <c r="A168">
        <v>168</v>
      </c>
      <c r="B168" s="1" t="s">
        <v>295</v>
      </c>
      <c r="C168" s="1" t="s">
        <v>2069</v>
      </c>
      <c r="D168">
        <f>IFERROR(_xlfn.XMATCH(B168,GSC2Unicode!A:A),"")</f>
        <v>168</v>
      </c>
      <c r="E168" t="s">
        <v>295</v>
      </c>
      <c r="F168" t="s">
        <v>3079</v>
      </c>
    </row>
    <row r="169" spans="1:6" x14ac:dyDescent="0.2">
      <c r="A169">
        <v>169</v>
      </c>
      <c r="B169" s="1" t="s">
        <v>298</v>
      </c>
      <c r="C169" s="1" t="s">
        <v>2070</v>
      </c>
      <c r="D169">
        <f>IFERROR(_xlfn.XMATCH(B169,GSC2Unicode!A:A),"")</f>
        <v>169</v>
      </c>
      <c r="E169" t="s">
        <v>298</v>
      </c>
      <c r="F169" t="s">
        <v>3079</v>
      </c>
    </row>
    <row r="170" spans="1:6" x14ac:dyDescent="0.2">
      <c r="A170">
        <v>170</v>
      </c>
      <c r="B170" s="1" t="s">
        <v>299</v>
      </c>
      <c r="C170" s="1" t="s">
        <v>2071</v>
      </c>
      <c r="D170">
        <f>IFERROR(_xlfn.XMATCH(B170,GSC2Unicode!A:A),"")</f>
        <v>170</v>
      </c>
      <c r="E170" t="s">
        <v>299</v>
      </c>
      <c r="F170" t="s">
        <v>3079</v>
      </c>
    </row>
    <row r="171" spans="1:6" x14ac:dyDescent="0.2">
      <c r="A171">
        <v>171</v>
      </c>
      <c r="B171" s="1" t="s">
        <v>300</v>
      </c>
      <c r="C171" s="1" t="s">
        <v>2072</v>
      </c>
      <c r="D171">
        <f>IFERROR(_xlfn.XMATCH(B171,GSC2Unicode!A:A),"")</f>
        <v>171</v>
      </c>
      <c r="E171" t="s">
        <v>300</v>
      </c>
      <c r="F171" t="s">
        <v>3079</v>
      </c>
    </row>
    <row r="172" spans="1:6" x14ac:dyDescent="0.2">
      <c r="A172">
        <v>172</v>
      </c>
      <c r="B172" s="1" t="s">
        <v>302</v>
      </c>
      <c r="C172" s="1" t="s">
        <v>2073</v>
      </c>
      <c r="D172">
        <f>IFERROR(_xlfn.XMATCH(B172,GSC2Unicode!A:A),"")</f>
        <v>172</v>
      </c>
      <c r="E172" t="s">
        <v>302</v>
      </c>
      <c r="F172" t="s">
        <v>3079</v>
      </c>
    </row>
    <row r="173" spans="1:6" x14ac:dyDescent="0.2">
      <c r="A173">
        <v>173</v>
      </c>
      <c r="B173" s="1" t="s">
        <v>303</v>
      </c>
      <c r="C173" s="1" t="s">
        <v>2074</v>
      </c>
      <c r="D173">
        <f>IFERROR(_xlfn.XMATCH(B173,GSC2Unicode!A:A),"")</f>
        <v>173</v>
      </c>
      <c r="E173" t="s">
        <v>303</v>
      </c>
      <c r="F173" t="s">
        <v>3079</v>
      </c>
    </row>
    <row r="174" spans="1:6" x14ac:dyDescent="0.2">
      <c r="A174">
        <v>174</v>
      </c>
      <c r="B174" s="1" t="s">
        <v>305</v>
      </c>
      <c r="C174" s="1" t="s">
        <v>2075</v>
      </c>
      <c r="D174">
        <f>IFERROR(_xlfn.XMATCH(B174,GSC2Unicode!A:A),"")</f>
        <v>174</v>
      </c>
      <c r="E174" t="s">
        <v>305</v>
      </c>
      <c r="F174" t="s">
        <v>3079</v>
      </c>
    </row>
    <row r="175" spans="1:6" x14ac:dyDescent="0.2">
      <c r="A175">
        <v>175</v>
      </c>
      <c r="B175" s="1" t="s">
        <v>307</v>
      </c>
      <c r="C175" s="1" t="s">
        <v>2076</v>
      </c>
      <c r="D175">
        <f>IFERROR(_xlfn.XMATCH(B175,GSC2Unicode!A:A),"")</f>
        <v>175</v>
      </c>
      <c r="E175" t="s">
        <v>307</v>
      </c>
      <c r="F175" t="s">
        <v>3079</v>
      </c>
    </row>
    <row r="176" spans="1:6" x14ac:dyDescent="0.2">
      <c r="A176">
        <v>176</v>
      </c>
      <c r="B176" s="1" t="s">
        <v>308</v>
      </c>
      <c r="C176" s="1" t="s">
        <v>2077</v>
      </c>
      <c r="D176">
        <f>IFERROR(_xlfn.XMATCH(B176,GSC2Unicode!A:A),"")</f>
        <v>176</v>
      </c>
      <c r="E176" t="s">
        <v>308</v>
      </c>
      <c r="F176" t="s">
        <v>3079</v>
      </c>
    </row>
    <row r="177" spans="1:6" x14ac:dyDescent="0.2">
      <c r="A177">
        <v>177</v>
      </c>
      <c r="B177" s="1" t="s">
        <v>309</v>
      </c>
      <c r="C177" s="1" t="s">
        <v>2078</v>
      </c>
      <c r="D177">
        <f>IFERROR(_xlfn.XMATCH(B177,GSC2Unicode!A:A),"")</f>
        <v>177</v>
      </c>
      <c r="E177" t="s">
        <v>309</v>
      </c>
      <c r="F177" t="s">
        <v>3079</v>
      </c>
    </row>
    <row r="178" spans="1:6" x14ac:dyDescent="0.2">
      <c r="A178">
        <v>178</v>
      </c>
      <c r="B178" s="1" t="s">
        <v>310</v>
      </c>
      <c r="C178" s="1" t="s">
        <v>2079</v>
      </c>
      <c r="D178">
        <f>IFERROR(_xlfn.XMATCH(B178,GSC2Unicode!A:A),"")</f>
        <v>178</v>
      </c>
      <c r="E178" t="s">
        <v>310</v>
      </c>
      <c r="F178" t="s">
        <v>3079</v>
      </c>
    </row>
    <row r="179" spans="1:6" x14ac:dyDescent="0.2">
      <c r="A179">
        <v>179</v>
      </c>
      <c r="B179" s="1" t="s">
        <v>311</v>
      </c>
      <c r="C179" s="1" t="s">
        <v>2080</v>
      </c>
      <c r="D179">
        <f>IFERROR(_xlfn.XMATCH(B179,GSC2Unicode!A:A),"")</f>
        <v>179</v>
      </c>
      <c r="E179" t="s">
        <v>311</v>
      </c>
      <c r="F179" t="s">
        <v>3079</v>
      </c>
    </row>
    <row r="180" spans="1:6" x14ac:dyDescent="0.2">
      <c r="A180">
        <v>180</v>
      </c>
      <c r="B180" s="1" t="s">
        <v>312</v>
      </c>
      <c r="C180" s="1" t="s">
        <v>2081</v>
      </c>
      <c r="D180">
        <f>IFERROR(_xlfn.XMATCH(B180,GSC2Unicode!A:A),"")</f>
        <v>180</v>
      </c>
      <c r="E180" t="s">
        <v>312</v>
      </c>
      <c r="F180" t="s">
        <v>3079</v>
      </c>
    </row>
    <row r="181" spans="1:6" x14ac:dyDescent="0.2">
      <c r="A181">
        <v>181</v>
      </c>
      <c r="B181" s="1" t="s">
        <v>313</v>
      </c>
      <c r="C181" s="1" t="s">
        <v>2082</v>
      </c>
      <c r="D181">
        <f>IFERROR(_xlfn.XMATCH(B181,GSC2Unicode!A:A),"")</f>
        <v>181</v>
      </c>
      <c r="E181" t="s">
        <v>313</v>
      </c>
      <c r="F181" t="s">
        <v>3079</v>
      </c>
    </row>
    <row r="182" spans="1:6" x14ac:dyDescent="0.2">
      <c r="A182">
        <v>182</v>
      </c>
      <c r="B182" s="1" t="s">
        <v>314</v>
      </c>
      <c r="C182" s="1" t="s">
        <v>2083</v>
      </c>
      <c r="D182">
        <f>IFERROR(_xlfn.XMATCH(B182,GSC2Unicode!A:A),"")</f>
        <v>182</v>
      </c>
      <c r="E182" t="s">
        <v>314</v>
      </c>
      <c r="F182" t="s">
        <v>3079</v>
      </c>
    </row>
    <row r="183" spans="1:6" x14ac:dyDescent="0.2">
      <c r="A183">
        <v>183</v>
      </c>
      <c r="B183" s="1" t="s">
        <v>315</v>
      </c>
      <c r="C183" s="1" t="s">
        <v>2084</v>
      </c>
      <c r="D183">
        <f>IFERROR(_xlfn.XMATCH(B183,GSC2Unicode!A:A),"")</f>
        <v>183</v>
      </c>
      <c r="E183" t="s">
        <v>315</v>
      </c>
      <c r="F183" t="s">
        <v>3079</v>
      </c>
    </row>
    <row r="184" spans="1:6" x14ac:dyDescent="0.2">
      <c r="A184">
        <v>184</v>
      </c>
      <c r="B184" s="1" t="s">
        <v>316</v>
      </c>
      <c r="C184" s="1" t="s">
        <v>2085</v>
      </c>
      <c r="D184">
        <f>IFERROR(_xlfn.XMATCH(B184,GSC2Unicode!A:A),"")</f>
        <v>184</v>
      </c>
      <c r="E184" t="s">
        <v>316</v>
      </c>
      <c r="F184" t="s">
        <v>3079</v>
      </c>
    </row>
    <row r="185" spans="1:6" x14ac:dyDescent="0.2">
      <c r="A185">
        <v>185</v>
      </c>
      <c r="B185" s="1" t="s">
        <v>319</v>
      </c>
      <c r="C185" s="1" t="s">
        <v>2086</v>
      </c>
      <c r="D185">
        <f>IFERROR(_xlfn.XMATCH(B185,GSC2Unicode!A:A),"")</f>
        <v>185</v>
      </c>
      <c r="E185" t="s">
        <v>319</v>
      </c>
      <c r="F185" t="s">
        <v>3079</v>
      </c>
    </row>
    <row r="186" spans="1:6" x14ac:dyDescent="0.2">
      <c r="A186">
        <v>186</v>
      </c>
      <c r="B186" s="1" t="s">
        <v>321</v>
      </c>
      <c r="C186" s="1" t="s">
        <v>2087</v>
      </c>
      <c r="D186">
        <f>IFERROR(_xlfn.XMATCH(B186,GSC2Unicode!A:A),"")</f>
        <v>186</v>
      </c>
      <c r="E186" t="s">
        <v>321</v>
      </c>
      <c r="F186" t="s">
        <v>3079</v>
      </c>
    </row>
    <row r="187" spans="1:6" x14ac:dyDescent="0.2">
      <c r="A187">
        <v>187</v>
      </c>
      <c r="B187" s="1" t="s">
        <v>322</v>
      </c>
      <c r="C187" s="1" t="s">
        <v>2088</v>
      </c>
      <c r="D187">
        <f>IFERROR(_xlfn.XMATCH(B187,GSC2Unicode!A:A),"")</f>
        <v>187</v>
      </c>
      <c r="E187" t="s">
        <v>322</v>
      </c>
      <c r="F187" t="s">
        <v>3079</v>
      </c>
    </row>
    <row r="188" spans="1:6" x14ac:dyDescent="0.2">
      <c r="A188">
        <v>188</v>
      </c>
      <c r="B188" s="1" t="s">
        <v>324</v>
      </c>
      <c r="C188" s="1" t="s">
        <v>2089</v>
      </c>
      <c r="D188">
        <f>IFERROR(_xlfn.XMATCH(B188,GSC2Unicode!A:A),"")</f>
        <v>188</v>
      </c>
      <c r="E188" t="s">
        <v>324</v>
      </c>
      <c r="F188" t="s">
        <v>3079</v>
      </c>
    </row>
    <row r="189" spans="1:6" x14ac:dyDescent="0.2">
      <c r="A189">
        <v>189</v>
      </c>
      <c r="B189" s="1" t="s">
        <v>326</v>
      </c>
      <c r="C189" s="1" t="s">
        <v>2090</v>
      </c>
      <c r="D189">
        <f>IFERROR(_xlfn.XMATCH(B189,GSC2Unicode!A:A),"")</f>
        <v>189</v>
      </c>
      <c r="E189" t="s">
        <v>326</v>
      </c>
      <c r="F189" t="s">
        <v>3079</v>
      </c>
    </row>
    <row r="190" spans="1:6" x14ac:dyDescent="0.2">
      <c r="A190">
        <v>190</v>
      </c>
      <c r="B190" s="1" t="s">
        <v>327</v>
      </c>
      <c r="C190" s="1" t="s">
        <v>2091</v>
      </c>
      <c r="D190">
        <f>IFERROR(_xlfn.XMATCH(B190,GSC2Unicode!A:A),"")</f>
        <v>190</v>
      </c>
      <c r="E190" t="s">
        <v>327</v>
      </c>
      <c r="F190" t="s">
        <v>3079</v>
      </c>
    </row>
    <row r="191" spans="1:6" x14ac:dyDescent="0.2">
      <c r="A191">
        <v>191</v>
      </c>
      <c r="B191" s="1" t="s">
        <v>329</v>
      </c>
      <c r="C191" s="1" t="s">
        <v>2092</v>
      </c>
      <c r="D191">
        <f>IFERROR(_xlfn.XMATCH(B191,GSC2Unicode!A:A),"")</f>
        <v>191</v>
      </c>
      <c r="E191" t="s">
        <v>329</v>
      </c>
      <c r="F191" t="s">
        <v>3079</v>
      </c>
    </row>
    <row r="192" spans="1:6" x14ac:dyDescent="0.2">
      <c r="A192">
        <v>192</v>
      </c>
      <c r="B192" s="1" t="s">
        <v>334</v>
      </c>
      <c r="C192" s="1" t="s">
        <v>2093</v>
      </c>
      <c r="D192">
        <f>IFERROR(_xlfn.XMATCH(B192,GSC2Unicode!A:A),"")</f>
        <v>192</v>
      </c>
      <c r="E192" t="s">
        <v>334</v>
      </c>
      <c r="F192" t="s">
        <v>3079</v>
      </c>
    </row>
    <row r="193" spans="1:6" x14ac:dyDescent="0.2">
      <c r="A193">
        <v>193</v>
      </c>
      <c r="B193" s="1" t="s">
        <v>337</v>
      </c>
      <c r="C193" s="1" t="s">
        <v>2094</v>
      </c>
      <c r="D193">
        <f>IFERROR(_xlfn.XMATCH(B193,GSC2Unicode!A:A),"")</f>
        <v>193</v>
      </c>
      <c r="E193" t="s">
        <v>337</v>
      </c>
      <c r="F193" t="s">
        <v>3079</v>
      </c>
    </row>
    <row r="194" spans="1:6" x14ac:dyDescent="0.2">
      <c r="A194">
        <v>194</v>
      </c>
      <c r="B194" s="1" t="s">
        <v>340</v>
      </c>
      <c r="C194" s="1" t="s">
        <v>2095</v>
      </c>
      <c r="D194">
        <f>IFERROR(_xlfn.XMATCH(B194,GSC2Unicode!A:A),"")</f>
        <v>194</v>
      </c>
      <c r="E194" t="s">
        <v>340</v>
      </c>
      <c r="F194" t="s">
        <v>3079</v>
      </c>
    </row>
    <row r="195" spans="1:6" x14ac:dyDescent="0.2">
      <c r="A195">
        <v>195</v>
      </c>
      <c r="B195" s="1" t="s">
        <v>342</v>
      </c>
      <c r="C195" s="1" t="s">
        <v>2096</v>
      </c>
      <c r="D195">
        <f>IFERROR(_xlfn.XMATCH(B195,GSC2Unicode!A:A),"")</f>
        <v>195</v>
      </c>
      <c r="E195" t="s">
        <v>342</v>
      </c>
      <c r="F195" t="s">
        <v>3079</v>
      </c>
    </row>
    <row r="196" spans="1:6" x14ac:dyDescent="0.2">
      <c r="A196">
        <v>196</v>
      </c>
      <c r="B196" s="1" t="s">
        <v>344</v>
      </c>
      <c r="C196" s="1" t="s">
        <v>2097</v>
      </c>
      <c r="D196">
        <f>IFERROR(_xlfn.XMATCH(B196,GSC2Unicode!A:A),"")</f>
        <v>196</v>
      </c>
      <c r="E196" t="s">
        <v>344</v>
      </c>
      <c r="F196" t="s">
        <v>3079</v>
      </c>
    </row>
    <row r="197" spans="1:6" x14ac:dyDescent="0.2">
      <c r="A197">
        <v>197</v>
      </c>
      <c r="B197" s="1" t="s">
        <v>346</v>
      </c>
      <c r="C197" s="1" t="s">
        <v>2098</v>
      </c>
      <c r="D197">
        <f>IFERROR(_xlfn.XMATCH(B197,GSC2Unicode!A:A),"")</f>
        <v>197</v>
      </c>
      <c r="E197" t="s">
        <v>346</v>
      </c>
      <c r="F197" t="s">
        <v>3079</v>
      </c>
    </row>
    <row r="198" spans="1:6" x14ac:dyDescent="0.2">
      <c r="A198">
        <v>198</v>
      </c>
      <c r="B198" s="1" t="s">
        <v>347</v>
      </c>
      <c r="C198" s="1" t="s">
        <v>2099</v>
      </c>
      <c r="D198">
        <f>IFERROR(_xlfn.XMATCH(B198,GSC2Unicode!A:A),"")</f>
        <v>198</v>
      </c>
      <c r="E198" t="s">
        <v>347</v>
      </c>
      <c r="F198" t="s">
        <v>3079</v>
      </c>
    </row>
    <row r="199" spans="1:6" x14ac:dyDescent="0.2">
      <c r="A199">
        <v>199</v>
      </c>
      <c r="B199" s="1" t="s">
        <v>348</v>
      </c>
      <c r="C199" s="1" t="s">
        <v>2100</v>
      </c>
      <c r="D199">
        <f>IFERROR(_xlfn.XMATCH(B199,GSC2Unicode!A:A),"")</f>
        <v>199</v>
      </c>
      <c r="E199" t="s">
        <v>348</v>
      </c>
      <c r="F199" t="s">
        <v>3079</v>
      </c>
    </row>
    <row r="200" spans="1:6" x14ac:dyDescent="0.2">
      <c r="A200">
        <v>200</v>
      </c>
      <c r="B200" s="1" t="s">
        <v>349</v>
      </c>
      <c r="C200" s="1" t="s">
        <v>2101</v>
      </c>
      <c r="D200">
        <f>IFERROR(_xlfn.XMATCH(B200,GSC2Unicode!A:A),"")</f>
        <v>200</v>
      </c>
      <c r="E200" t="s">
        <v>349</v>
      </c>
      <c r="F200" t="s">
        <v>3079</v>
      </c>
    </row>
    <row r="201" spans="1:6" x14ac:dyDescent="0.2">
      <c r="A201">
        <v>201</v>
      </c>
      <c r="B201" s="1" t="s">
        <v>350</v>
      </c>
      <c r="C201" s="1" t="s">
        <v>2102</v>
      </c>
      <c r="D201">
        <f>IFERROR(_xlfn.XMATCH(B201,GSC2Unicode!A:A),"")</f>
        <v>201</v>
      </c>
      <c r="E201" t="s">
        <v>350</v>
      </c>
      <c r="F201" t="s">
        <v>3079</v>
      </c>
    </row>
    <row r="202" spans="1:6" x14ac:dyDescent="0.2">
      <c r="A202">
        <v>202</v>
      </c>
      <c r="B202" s="1" t="s">
        <v>351</v>
      </c>
      <c r="C202" s="1" t="s">
        <v>2103</v>
      </c>
      <c r="D202">
        <f>IFERROR(_xlfn.XMATCH(B202,GSC2Unicode!A:A),"")</f>
        <v>202</v>
      </c>
      <c r="E202" t="s">
        <v>351</v>
      </c>
      <c r="F202" t="s">
        <v>3079</v>
      </c>
    </row>
    <row r="203" spans="1:6" x14ac:dyDescent="0.2">
      <c r="A203">
        <v>203</v>
      </c>
      <c r="B203" s="1" t="s">
        <v>352</v>
      </c>
      <c r="C203" s="1" t="s">
        <v>2104</v>
      </c>
      <c r="D203">
        <f>IFERROR(_xlfn.XMATCH(B203,GSC2Unicode!A:A),"")</f>
        <v>203</v>
      </c>
      <c r="E203" t="s">
        <v>352</v>
      </c>
      <c r="F203" t="s">
        <v>3079</v>
      </c>
    </row>
    <row r="204" spans="1:6" x14ac:dyDescent="0.2">
      <c r="A204">
        <v>204</v>
      </c>
      <c r="B204" s="1" t="s">
        <v>353</v>
      </c>
      <c r="C204" s="1" t="s">
        <v>2105</v>
      </c>
      <c r="D204">
        <f>IFERROR(_xlfn.XMATCH(B204,GSC2Unicode!A:A),"")</f>
        <v>204</v>
      </c>
      <c r="E204" t="s">
        <v>353</v>
      </c>
      <c r="F204" t="s">
        <v>3079</v>
      </c>
    </row>
    <row r="205" spans="1:6" x14ac:dyDescent="0.2">
      <c r="A205">
        <v>205</v>
      </c>
      <c r="B205" s="1" t="s">
        <v>354</v>
      </c>
      <c r="C205" s="1" t="s">
        <v>2106</v>
      </c>
      <c r="D205">
        <f>IFERROR(_xlfn.XMATCH(B205,GSC2Unicode!A:A),"")</f>
        <v>205</v>
      </c>
      <c r="E205" t="s">
        <v>354</v>
      </c>
      <c r="F205" t="s">
        <v>3079</v>
      </c>
    </row>
    <row r="206" spans="1:6" x14ac:dyDescent="0.2">
      <c r="A206">
        <v>206</v>
      </c>
      <c r="B206" s="1" t="s">
        <v>355</v>
      </c>
      <c r="C206" s="1" t="s">
        <v>2107</v>
      </c>
      <c r="D206">
        <f>IFERROR(_xlfn.XMATCH(B206,GSC2Unicode!A:A),"")</f>
        <v>206</v>
      </c>
      <c r="E206" t="s">
        <v>355</v>
      </c>
      <c r="F206" t="s">
        <v>3079</v>
      </c>
    </row>
    <row r="207" spans="1:6" x14ac:dyDescent="0.2">
      <c r="A207">
        <v>207</v>
      </c>
      <c r="B207" s="1" t="s">
        <v>356</v>
      </c>
      <c r="C207" s="1" t="s">
        <v>2108</v>
      </c>
      <c r="D207">
        <f>IFERROR(_xlfn.XMATCH(B207,GSC2Unicode!A:A),"")</f>
        <v>207</v>
      </c>
      <c r="E207" t="s">
        <v>356</v>
      </c>
      <c r="F207" t="s">
        <v>3079</v>
      </c>
    </row>
    <row r="208" spans="1:6" x14ac:dyDescent="0.2">
      <c r="A208">
        <v>208</v>
      </c>
      <c r="B208" s="1" t="s">
        <v>357</v>
      </c>
      <c r="C208" s="1" t="s">
        <v>2109</v>
      </c>
      <c r="D208">
        <f>IFERROR(_xlfn.XMATCH(B208,GSC2Unicode!A:A),"")</f>
        <v>208</v>
      </c>
      <c r="E208" t="s">
        <v>357</v>
      </c>
      <c r="F208" t="s">
        <v>3079</v>
      </c>
    </row>
    <row r="209" spans="1:6" x14ac:dyDescent="0.2">
      <c r="A209">
        <v>209</v>
      </c>
      <c r="B209" s="1" t="s">
        <v>358</v>
      </c>
      <c r="C209" s="1" t="s">
        <v>2110</v>
      </c>
      <c r="D209">
        <f>IFERROR(_xlfn.XMATCH(B209,GSC2Unicode!A:A),"")</f>
        <v>209</v>
      </c>
      <c r="E209" t="s">
        <v>358</v>
      </c>
      <c r="F209" t="s">
        <v>3079</v>
      </c>
    </row>
    <row r="210" spans="1:6" x14ac:dyDescent="0.2">
      <c r="A210">
        <v>210</v>
      </c>
      <c r="B210" s="1" t="s">
        <v>359</v>
      </c>
      <c r="C210" s="1" t="s">
        <v>2111</v>
      </c>
      <c r="D210">
        <f>IFERROR(_xlfn.XMATCH(B210,GSC2Unicode!A:A),"")</f>
        <v>210</v>
      </c>
      <c r="E210" t="s">
        <v>359</v>
      </c>
      <c r="F210" t="s">
        <v>3079</v>
      </c>
    </row>
    <row r="211" spans="1:6" x14ac:dyDescent="0.2">
      <c r="A211">
        <v>211</v>
      </c>
      <c r="B211" s="1" t="s">
        <v>360</v>
      </c>
      <c r="C211" s="1" t="s">
        <v>2112</v>
      </c>
      <c r="D211">
        <f>IFERROR(_xlfn.XMATCH(B211,GSC2Unicode!A:A),"")</f>
        <v>211</v>
      </c>
      <c r="E211" t="s">
        <v>360</v>
      </c>
      <c r="F211" t="s">
        <v>3079</v>
      </c>
    </row>
    <row r="212" spans="1:6" x14ac:dyDescent="0.2">
      <c r="A212">
        <v>212</v>
      </c>
      <c r="B212" s="1" t="s">
        <v>361</v>
      </c>
      <c r="C212" s="1" t="s">
        <v>2113</v>
      </c>
      <c r="D212">
        <f>IFERROR(_xlfn.XMATCH(B212,GSC2Unicode!A:A),"")</f>
        <v>212</v>
      </c>
      <c r="E212" t="s">
        <v>361</v>
      </c>
      <c r="F212" t="s">
        <v>3079</v>
      </c>
    </row>
    <row r="213" spans="1:6" x14ac:dyDescent="0.2">
      <c r="A213">
        <v>213</v>
      </c>
      <c r="B213" s="1" t="s">
        <v>363</v>
      </c>
      <c r="C213" s="1" t="s">
        <v>2114</v>
      </c>
      <c r="D213">
        <f>IFERROR(_xlfn.XMATCH(B213,GSC2Unicode!A:A),"")</f>
        <v>213</v>
      </c>
      <c r="E213" t="s">
        <v>363</v>
      </c>
      <c r="F213" t="s">
        <v>3079</v>
      </c>
    </row>
    <row r="214" spans="1:6" x14ac:dyDescent="0.2">
      <c r="A214">
        <v>214</v>
      </c>
      <c r="B214" s="1" t="s">
        <v>365</v>
      </c>
      <c r="C214" s="1" t="s">
        <v>2115</v>
      </c>
      <c r="D214">
        <f>IFERROR(_xlfn.XMATCH(B214,GSC2Unicode!A:A),"")</f>
        <v>214</v>
      </c>
      <c r="E214" t="s">
        <v>365</v>
      </c>
      <c r="F214" t="s">
        <v>3079</v>
      </c>
    </row>
    <row r="215" spans="1:6" x14ac:dyDescent="0.2">
      <c r="A215">
        <v>215</v>
      </c>
      <c r="B215" s="1" t="s">
        <v>367</v>
      </c>
      <c r="C215" s="1" t="s">
        <v>2116</v>
      </c>
      <c r="D215">
        <f>IFERROR(_xlfn.XMATCH(B215,GSC2Unicode!A:A),"")</f>
        <v>215</v>
      </c>
      <c r="E215" t="s">
        <v>367</v>
      </c>
      <c r="F215" t="s">
        <v>3079</v>
      </c>
    </row>
    <row r="216" spans="1:6" x14ac:dyDescent="0.2">
      <c r="A216">
        <v>216</v>
      </c>
      <c r="B216" s="1" t="s">
        <v>368</v>
      </c>
      <c r="C216" s="1" t="s">
        <v>2117</v>
      </c>
      <c r="D216">
        <f>IFERROR(_xlfn.XMATCH(B216,GSC2Unicode!A:A),"")</f>
        <v>216</v>
      </c>
      <c r="E216" t="s">
        <v>368</v>
      </c>
      <c r="F216" t="s">
        <v>3079</v>
      </c>
    </row>
    <row r="217" spans="1:6" x14ac:dyDescent="0.2">
      <c r="A217">
        <v>217</v>
      </c>
      <c r="B217" s="1" t="s">
        <v>370</v>
      </c>
      <c r="C217" s="1" t="s">
        <v>2118</v>
      </c>
      <c r="D217">
        <f>IFERROR(_xlfn.XMATCH(B217,GSC2Unicode!A:A),"")</f>
        <v>217</v>
      </c>
      <c r="E217" t="s">
        <v>370</v>
      </c>
      <c r="F217" t="s">
        <v>3079</v>
      </c>
    </row>
    <row r="218" spans="1:6" x14ac:dyDescent="0.2">
      <c r="A218">
        <v>218</v>
      </c>
      <c r="B218" s="1" t="s">
        <v>371</v>
      </c>
      <c r="C218" s="1" t="s">
        <v>2119</v>
      </c>
      <c r="D218">
        <f>IFERROR(_xlfn.XMATCH(B218,GSC2Unicode!A:A),"")</f>
        <v>218</v>
      </c>
      <c r="E218" t="s">
        <v>371</v>
      </c>
      <c r="F218" t="s">
        <v>3079</v>
      </c>
    </row>
    <row r="219" spans="1:6" x14ac:dyDescent="0.2">
      <c r="A219">
        <v>219</v>
      </c>
      <c r="B219" s="1" t="s">
        <v>372</v>
      </c>
      <c r="C219" s="1" t="s">
        <v>2120</v>
      </c>
      <c r="D219">
        <f>IFERROR(_xlfn.XMATCH(B219,GSC2Unicode!A:A),"")</f>
        <v>219</v>
      </c>
      <c r="E219" t="s">
        <v>372</v>
      </c>
      <c r="F219" t="s">
        <v>3079</v>
      </c>
    </row>
    <row r="220" spans="1:6" x14ac:dyDescent="0.2">
      <c r="A220">
        <v>220</v>
      </c>
      <c r="B220" s="1" t="s">
        <v>373</v>
      </c>
      <c r="C220" s="1" t="s">
        <v>2121</v>
      </c>
      <c r="D220">
        <f>IFERROR(_xlfn.XMATCH(B220,GSC2Unicode!A:A),"")</f>
        <v>220</v>
      </c>
      <c r="E220" t="s">
        <v>373</v>
      </c>
      <c r="F220" t="s">
        <v>3079</v>
      </c>
    </row>
    <row r="221" spans="1:6" x14ac:dyDescent="0.2">
      <c r="A221">
        <v>221</v>
      </c>
      <c r="B221" s="1" t="s">
        <v>374</v>
      </c>
      <c r="C221" s="1" t="s">
        <v>2122</v>
      </c>
      <c r="D221">
        <f>IFERROR(_xlfn.XMATCH(B221,GSC2Unicode!A:A),"")</f>
        <v>221</v>
      </c>
      <c r="E221" t="s">
        <v>374</v>
      </c>
      <c r="F221" t="s">
        <v>3079</v>
      </c>
    </row>
    <row r="222" spans="1:6" x14ac:dyDescent="0.2">
      <c r="A222">
        <v>222</v>
      </c>
      <c r="B222" s="1" t="s">
        <v>375</v>
      </c>
      <c r="C222" s="1" t="s">
        <v>2123</v>
      </c>
      <c r="D222">
        <f>IFERROR(_xlfn.XMATCH(B222,GSC2Unicode!A:A),"")</f>
        <v>222</v>
      </c>
      <c r="E222" t="s">
        <v>375</v>
      </c>
      <c r="F222" t="s">
        <v>3079</v>
      </c>
    </row>
    <row r="223" spans="1:6" x14ac:dyDescent="0.2">
      <c r="A223">
        <v>223</v>
      </c>
      <c r="B223" s="1" t="s">
        <v>376</v>
      </c>
      <c r="C223" s="1" t="s">
        <v>2124</v>
      </c>
      <c r="D223">
        <f>IFERROR(_xlfn.XMATCH(B223,GSC2Unicode!A:A),"")</f>
        <v>223</v>
      </c>
      <c r="E223" t="s">
        <v>376</v>
      </c>
      <c r="F223" t="s">
        <v>3079</v>
      </c>
    </row>
    <row r="224" spans="1:6" x14ac:dyDescent="0.2">
      <c r="A224">
        <v>224</v>
      </c>
      <c r="B224" s="1" t="s">
        <v>377</v>
      </c>
      <c r="C224" s="1" t="s">
        <v>2125</v>
      </c>
      <c r="D224">
        <f>IFERROR(_xlfn.XMATCH(B224,GSC2Unicode!A:A),"")</f>
        <v>224</v>
      </c>
      <c r="E224" t="s">
        <v>377</v>
      </c>
      <c r="F224" t="s">
        <v>3079</v>
      </c>
    </row>
    <row r="225" spans="1:6" x14ac:dyDescent="0.2">
      <c r="A225">
        <v>225</v>
      </c>
      <c r="B225" s="1" t="s">
        <v>378</v>
      </c>
      <c r="C225" s="1" t="s">
        <v>2703</v>
      </c>
      <c r="D225">
        <f>IFERROR(_xlfn.XMATCH(B225,GSC2Unicode!A:A),"")</f>
        <v>225</v>
      </c>
      <c r="E225" t="s">
        <v>378</v>
      </c>
      <c r="F225" t="s">
        <v>3079</v>
      </c>
    </row>
    <row r="226" spans="1:6" x14ac:dyDescent="0.2">
      <c r="A226">
        <v>226</v>
      </c>
      <c r="B226" s="1" t="s">
        <v>379</v>
      </c>
      <c r="C226" s="1" t="s">
        <v>2704</v>
      </c>
      <c r="D226">
        <f>IFERROR(_xlfn.XMATCH(B226,GSC2Unicode!A:A),"")</f>
        <v>226</v>
      </c>
      <c r="E226" t="s">
        <v>379</v>
      </c>
      <c r="F226" t="s">
        <v>3079</v>
      </c>
    </row>
    <row r="227" spans="1:6" x14ac:dyDescent="0.2">
      <c r="A227">
        <v>227</v>
      </c>
      <c r="B227" s="1" t="s">
        <v>380</v>
      </c>
      <c r="C227" s="1" t="s">
        <v>2705</v>
      </c>
      <c r="D227">
        <f>IFERROR(_xlfn.XMATCH(B227,GSC2Unicode!A:A),"")</f>
        <v>227</v>
      </c>
      <c r="E227" t="s">
        <v>380</v>
      </c>
      <c r="F227" t="s">
        <v>3079</v>
      </c>
    </row>
    <row r="228" spans="1:6" x14ac:dyDescent="0.2">
      <c r="A228">
        <v>228</v>
      </c>
      <c r="B228" s="1" t="s">
        <v>381</v>
      </c>
      <c r="C228" s="1" t="s">
        <v>2706</v>
      </c>
      <c r="D228">
        <f>IFERROR(_xlfn.XMATCH(B228,GSC2Unicode!A:A),"")</f>
        <v>228</v>
      </c>
      <c r="E228" t="s">
        <v>381</v>
      </c>
      <c r="F228" t="s">
        <v>3079</v>
      </c>
    </row>
    <row r="229" spans="1:6" x14ac:dyDescent="0.2">
      <c r="A229">
        <v>229</v>
      </c>
      <c r="B229" s="1" t="s">
        <v>382</v>
      </c>
      <c r="C229" s="1" t="s">
        <v>2707</v>
      </c>
      <c r="D229">
        <f>IFERROR(_xlfn.XMATCH(B229,GSC2Unicode!A:A),"")</f>
        <v>229</v>
      </c>
      <c r="E229" t="s">
        <v>382</v>
      </c>
      <c r="F229" t="s">
        <v>3079</v>
      </c>
    </row>
    <row r="230" spans="1:6" x14ac:dyDescent="0.2">
      <c r="A230">
        <v>230</v>
      </c>
      <c r="B230" s="1" t="s">
        <v>383</v>
      </c>
      <c r="C230" s="1" t="s">
        <v>2708</v>
      </c>
      <c r="D230">
        <f>IFERROR(_xlfn.XMATCH(B230,GSC2Unicode!A:A),"")</f>
        <v>230</v>
      </c>
      <c r="E230" t="s">
        <v>383</v>
      </c>
      <c r="F230" t="s">
        <v>3079</v>
      </c>
    </row>
    <row r="231" spans="1:6" x14ac:dyDescent="0.2">
      <c r="A231">
        <v>231</v>
      </c>
      <c r="B231" s="1" t="s">
        <v>385</v>
      </c>
      <c r="C231" s="1" t="s">
        <v>2709</v>
      </c>
      <c r="D231">
        <f>IFERROR(_xlfn.XMATCH(B231,GSC2Unicode!A:A),"")</f>
        <v>231</v>
      </c>
      <c r="E231" t="s">
        <v>385</v>
      </c>
      <c r="F231" t="s">
        <v>3079</v>
      </c>
    </row>
    <row r="232" spans="1:6" x14ac:dyDescent="0.2">
      <c r="A232">
        <v>232</v>
      </c>
      <c r="B232" s="1" t="s">
        <v>386</v>
      </c>
      <c r="C232" s="1" t="s">
        <v>2710</v>
      </c>
      <c r="D232">
        <f>IFERROR(_xlfn.XMATCH(B232,GSC2Unicode!A:A),"")</f>
        <v>232</v>
      </c>
      <c r="E232" t="s">
        <v>386</v>
      </c>
      <c r="F232" t="s">
        <v>3079</v>
      </c>
    </row>
    <row r="233" spans="1:6" x14ac:dyDescent="0.2">
      <c r="A233">
        <v>233</v>
      </c>
      <c r="B233" s="1" t="s">
        <v>387</v>
      </c>
      <c r="C233" s="1" t="s">
        <v>2711</v>
      </c>
      <c r="D233">
        <f>IFERROR(_xlfn.XMATCH(B233,GSC2Unicode!A:A),"")</f>
        <v>233</v>
      </c>
      <c r="E233" t="s">
        <v>387</v>
      </c>
      <c r="F233" t="s">
        <v>3079</v>
      </c>
    </row>
    <row r="234" spans="1:6" x14ac:dyDescent="0.2">
      <c r="A234">
        <v>234</v>
      </c>
      <c r="B234" s="1" t="s">
        <v>388</v>
      </c>
      <c r="C234" s="1" t="s">
        <v>2712</v>
      </c>
      <c r="D234">
        <f>IFERROR(_xlfn.XMATCH(B234,GSC2Unicode!A:A),"")</f>
        <v>234</v>
      </c>
      <c r="E234" t="s">
        <v>388</v>
      </c>
      <c r="F234" t="s">
        <v>3079</v>
      </c>
    </row>
    <row r="235" spans="1:6" x14ac:dyDescent="0.2">
      <c r="A235">
        <v>235</v>
      </c>
      <c r="B235" s="1" t="s">
        <v>389</v>
      </c>
      <c r="C235" s="1" t="s">
        <v>2126</v>
      </c>
      <c r="D235">
        <f>IFERROR(_xlfn.XMATCH(B235,GSC2Unicode!A:A),"")</f>
        <v>235</v>
      </c>
      <c r="E235" t="s">
        <v>389</v>
      </c>
      <c r="F235" t="s">
        <v>3079</v>
      </c>
    </row>
    <row r="236" spans="1:6" x14ac:dyDescent="0.2">
      <c r="A236">
        <v>236</v>
      </c>
      <c r="B236" s="1" t="s">
        <v>390</v>
      </c>
      <c r="C236" s="1" t="s">
        <v>2127</v>
      </c>
      <c r="D236">
        <f>IFERROR(_xlfn.XMATCH(B236,GSC2Unicode!A:A),"")</f>
        <v>236</v>
      </c>
      <c r="E236" t="s">
        <v>390</v>
      </c>
      <c r="F236" t="s">
        <v>3079</v>
      </c>
    </row>
    <row r="237" spans="1:6" x14ac:dyDescent="0.2">
      <c r="A237">
        <v>237</v>
      </c>
      <c r="B237" s="1" t="s">
        <v>391</v>
      </c>
      <c r="C237" s="1" t="s">
        <v>2128</v>
      </c>
      <c r="D237">
        <f>IFERROR(_xlfn.XMATCH(B237,GSC2Unicode!A:A),"")</f>
        <v>237</v>
      </c>
      <c r="E237" t="s">
        <v>391</v>
      </c>
      <c r="F237" t="s">
        <v>3079</v>
      </c>
    </row>
    <row r="238" spans="1:6" x14ac:dyDescent="0.2">
      <c r="A238">
        <v>238</v>
      </c>
      <c r="B238" s="1" t="s">
        <v>393</v>
      </c>
      <c r="C238" s="1" t="s">
        <v>2129</v>
      </c>
      <c r="D238">
        <f>IFERROR(_xlfn.XMATCH(B238,GSC2Unicode!A:A),"")</f>
        <v>238</v>
      </c>
      <c r="E238" t="s">
        <v>393</v>
      </c>
      <c r="F238" t="s">
        <v>3079</v>
      </c>
    </row>
    <row r="239" spans="1:6" x14ac:dyDescent="0.2">
      <c r="A239">
        <v>239</v>
      </c>
      <c r="B239" s="1" t="s">
        <v>396</v>
      </c>
      <c r="C239" s="1" t="s">
        <v>2130</v>
      </c>
      <c r="D239">
        <f>IFERROR(_xlfn.XMATCH(B239,GSC2Unicode!A:A),"")</f>
        <v>239</v>
      </c>
      <c r="E239" t="s">
        <v>396</v>
      </c>
      <c r="F239" t="s">
        <v>3079</v>
      </c>
    </row>
    <row r="240" spans="1:6" x14ac:dyDescent="0.2">
      <c r="A240">
        <v>240</v>
      </c>
      <c r="B240" s="1" t="s">
        <v>398</v>
      </c>
      <c r="C240" s="1" t="s">
        <v>2131</v>
      </c>
      <c r="D240">
        <f>IFERROR(_xlfn.XMATCH(B240,GSC2Unicode!A:A),"")</f>
        <v>240</v>
      </c>
      <c r="E240" t="s">
        <v>398</v>
      </c>
      <c r="F240" t="s">
        <v>3079</v>
      </c>
    </row>
    <row r="241" spans="1:6" x14ac:dyDescent="0.2">
      <c r="A241">
        <v>241</v>
      </c>
      <c r="B241" s="1" t="s">
        <v>399</v>
      </c>
      <c r="C241" s="1" t="s">
        <v>2132</v>
      </c>
      <c r="D241">
        <f>IFERROR(_xlfn.XMATCH(B241,GSC2Unicode!A:A),"")</f>
        <v>241</v>
      </c>
      <c r="E241" t="s">
        <v>399</v>
      </c>
      <c r="F241" t="s">
        <v>3079</v>
      </c>
    </row>
    <row r="242" spans="1:6" x14ac:dyDescent="0.2">
      <c r="A242">
        <v>242</v>
      </c>
      <c r="B242" s="1" t="s">
        <v>400</v>
      </c>
      <c r="C242" s="1" t="s">
        <v>2133</v>
      </c>
      <c r="D242">
        <f>IFERROR(_xlfn.XMATCH(B242,GSC2Unicode!A:A),"")</f>
        <v>242</v>
      </c>
      <c r="E242" t="s">
        <v>400</v>
      </c>
      <c r="F242" t="s">
        <v>3079</v>
      </c>
    </row>
    <row r="243" spans="1:6" x14ac:dyDescent="0.2">
      <c r="A243">
        <v>243</v>
      </c>
      <c r="B243" s="1" t="s">
        <v>401</v>
      </c>
      <c r="C243" s="1" t="s">
        <v>2134</v>
      </c>
      <c r="D243">
        <f>IFERROR(_xlfn.XMATCH(B243,GSC2Unicode!A:A),"")</f>
        <v>243</v>
      </c>
      <c r="E243" t="s">
        <v>401</v>
      </c>
      <c r="F243" t="s">
        <v>3079</v>
      </c>
    </row>
    <row r="244" spans="1:6" x14ac:dyDescent="0.2">
      <c r="A244">
        <v>244</v>
      </c>
      <c r="B244" s="1" t="s">
        <v>402</v>
      </c>
      <c r="C244" s="1" t="s">
        <v>2135</v>
      </c>
      <c r="D244">
        <f>IFERROR(_xlfn.XMATCH(B244,GSC2Unicode!A:A),"")</f>
        <v>244</v>
      </c>
      <c r="E244" t="s">
        <v>402</v>
      </c>
      <c r="F244" t="s">
        <v>3079</v>
      </c>
    </row>
    <row r="245" spans="1:6" x14ac:dyDescent="0.2">
      <c r="A245">
        <v>245</v>
      </c>
      <c r="B245" s="1" t="s">
        <v>403</v>
      </c>
      <c r="C245" s="1" t="s">
        <v>2136</v>
      </c>
      <c r="D245">
        <f>IFERROR(_xlfn.XMATCH(B245,GSC2Unicode!A:A),"")</f>
        <v>245</v>
      </c>
      <c r="E245" t="s">
        <v>403</v>
      </c>
      <c r="F245" t="s">
        <v>3079</v>
      </c>
    </row>
    <row r="246" spans="1:6" x14ac:dyDescent="0.2">
      <c r="A246">
        <v>246</v>
      </c>
      <c r="B246" s="1" t="s">
        <v>404</v>
      </c>
      <c r="C246" s="1" t="s">
        <v>2137</v>
      </c>
      <c r="D246">
        <f>IFERROR(_xlfn.XMATCH(B246,GSC2Unicode!A:A),"")</f>
        <v>246</v>
      </c>
      <c r="E246" t="s">
        <v>404</v>
      </c>
      <c r="F246" t="s">
        <v>3079</v>
      </c>
    </row>
    <row r="247" spans="1:6" x14ac:dyDescent="0.2">
      <c r="A247">
        <v>247</v>
      </c>
      <c r="B247" s="1" t="s">
        <v>405</v>
      </c>
      <c r="C247" s="1" t="s">
        <v>2138</v>
      </c>
      <c r="D247">
        <f>IFERROR(_xlfn.XMATCH(B247,GSC2Unicode!A:A),"")</f>
        <v>247</v>
      </c>
      <c r="E247" t="s">
        <v>405</v>
      </c>
      <c r="F247" t="s">
        <v>3079</v>
      </c>
    </row>
    <row r="248" spans="1:6" x14ac:dyDescent="0.2">
      <c r="A248">
        <v>248</v>
      </c>
      <c r="B248" s="1" t="s">
        <v>406</v>
      </c>
      <c r="C248" s="1" t="s">
        <v>2139</v>
      </c>
      <c r="D248">
        <f>IFERROR(_xlfn.XMATCH(B248,GSC2Unicode!A:A),"")</f>
        <v>248</v>
      </c>
      <c r="E248" t="s">
        <v>406</v>
      </c>
      <c r="F248" t="s">
        <v>3079</v>
      </c>
    </row>
    <row r="249" spans="1:6" x14ac:dyDescent="0.2">
      <c r="A249">
        <v>249</v>
      </c>
      <c r="B249" s="1" t="s">
        <v>407</v>
      </c>
      <c r="C249" s="1" t="s">
        <v>2140</v>
      </c>
      <c r="D249">
        <f>IFERROR(_xlfn.XMATCH(B249,GSC2Unicode!A:A),"")</f>
        <v>249</v>
      </c>
      <c r="E249" t="s">
        <v>407</v>
      </c>
      <c r="F249" t="s">
        <v>3079</v>
      </c>
    </row>
    <row r="250" spans="1:6" x14ac:dyDescent="0.2">
      <c r="A250">
        <v>250</v>
      </c>
      <c r="B250" s="1" t="s">
        <v>408</v>
      </c>
      <c r="C250" s="1" t="s">
        <v>2141</v>
      </c>
      <c r="D250">
        <f>IFERROR(_xlfn.XMATCH(B250,GSC2Unicode!A:A),"")</f>
        <v>250</v>
      </c>
      <c r="E250" t="s">
        <v>408</v>
      </c>
      <c r="F250" t="s">
        <v>3079</v>
      </c>
    </row>
    <row r="251" spans="1:6" x14ac:dyDescent="0.2">
      <c r="A251">
        <v>251</v>
      </c>
      <c r="B251" s="1" t="s">
        <v>410</v>
      </c>
      <c r="C251" s="1" t="s">
        <v>2142</v>
      </c>
      <c r="D251">
        <f>IFERROR(_xlfn.XMATCH(B251,GSC2Unicode!A:A),"")</f>
        <v>251</v>
      </c>
      <c r="E251" t="s">
        <v>410</v>
      </c>
      <c r="F251" t="s">
        <v>3079</v>
      </c>
    </row>
    <row r="252" spans="1:6" x14ac:dyDescent="0.2">
      <c r="A252">
        <v>252</v>
      </c>
      <c r="B252" s="1" t="s">
        <v>411</v>
      </c>
      <c r="C252" s="1" t="s">
        <v>2143</v>
      </c>
      <c r="D252">
        <f>IFERROR(_xlfn.XMATCH(B252,GSC2Unicode!A:A),"")</f>
        <v>252</v>
      </c>
      <c r="E252" t="s">
        <v>411</v>
      </c>
      <c r="F252" t="s">
        <v>3079</v>
      </c>
    </row>
    <row r="253" spans="1:6" x14ac:dyDescent="0.2">
      <c r="A253">
        <v>253</v>
      </c>
      <c r="B253" s="1" t="s">
        <v>412</v>
      </c>
      <c r="C253" s="1" t="s">
        <v>2144</v>
      </c>
      <c r="D253">
        <f>IFERROR(_xlfn.XMATCH(B253,GSC2Unicode!A:A),"")</f>
        <v>253</v>
      </c>
      <c r="E253" t="s">
        <v>412</v>
      </c>
      <c r="F253" t="s">
        <v>3079</v>
      </c>
    </row>
    <row r="254" spans="1:6" x14ac:dyDescent="0.2">
      <c r="A254">
        <v>254</v>
      </c>
      <c r="B254" s="1" t="s">
        <v>413</v>
      </c>
      <c r="C254" s="1" t="s">
        <v>2145</v>
      </c>
      <c r="D254">
        <f>IFERROR(_xlfn.XMATCH(B254,GSC2Unicode!A:A),"")</f>
        <v>254</v>
      </c>
      <c r="E254" t="s">
        <v>413</v>
      </c>
      <c r="F254" t="s">
        <v>3079</v>
      </c>
    </row>
    <row r="255" spans="1:6" x14ac:dyDescent="0.2">
      <c r="A255">
        <v>255</v>
      </c>
      <c r="B255" s="1" t="s">
        <v>414</v>
      </c>
      <c r="C255" s="1" t="s">
        <v>2146</v>
      </c>
      <c r="D255">
        <f>IFERROR(_xlfn.XMATCH(B255,GSC2Unicode!A:A),"")</f>
        <v>255</v>
      </c>
      <c r="E255" t="s">
        <v>414</v>
      </c>
      <c r="F255" t="s">
        <v>3079</v>
      </c>
    </row>
    <row r="256" spans="1:6" x14ac:dyDescent="0.2">
      <c r="A256">
        <v>256</v>
      </c>
      <c r="B256" s="1" t="s">
        <v>415</v>
      </c>
      <c r="C256" s="1" t="s">
        <v>2147</v>
      </c>
      <c r="D256">
        <f>IFERROR(_xlfn.XMATCH(B256,GSC2Unicode!A:A),"")</f>
        <v>256</v>
      </c>
      <c r="E256" t="s">
        <v>415</v>
      </c>
      <c r="F256" t="s">
        <v>3079</v>
      </c>
    </row>
    <row r="257" spans="1:6" x14ac:dyDescent="0.2">
      <c r="A257">
        <v>257</v>
      </c>
      <c r="B257" s="1" t="s">
        <v>416</v>
      </c>
      <c r="C257" s="1" t="s">
        <v>2713</v>
      </c>
      <c r="D257">
        <f>IFERROR(_xlfn.XMATCH(B257,GSC2Unicode!A:A),"")</f>
        <v>257</v>
      </c>
      <c r="E257" t="s">
        <v>416</v>
      </c>
      <c r="F257" t="s">
        <v>3079</v>
      </c>
    </row>
    <row r="258" spans="1:6" x14ac:dyDescent="0.2">
      <c r="A258">
        <v>258</v>
      </c>
      <c r="B258" s="1" t="s">
        <v>417</v>
      </c>
      <c r="C258" s="1" t="s">
        <v>2714</v>
      </c>
      <c r="D258">
        <f>IFERROR(_xlfn.XMATCH(B258,GSC2Unicode!A:A),"")</f>
        <v>258</v>
      </c>
      <c r="E258" t="s">
        <v>417</v>
      </c>
      <c r="F258" t="s">
        <v>3079</v>
      </c>
    </row>
    <row r="259" spans="1:6" x14ac:dyDescent="0.2">
      <c r="A259">
        <v>259</v>
      </c>
      <c r="B259" s="1" t="s">
        <v>418</v>
      </c>
      <c r="C259" s="1" t="s">
        <v>2715</v>
      </c>
      <c r="D259">
        <f>IFERROR(_xlfn.XMATCH(B259,GSC2Unicode!A:A),"")</f>
        <v>259</v>
      </c>
      <c r="E259" t="s">
        <v>418</v>
      </c>
      <c r="F259" t="s">
        <v>3079</v>
      </c>
    </row>
    <row r="260" spans="1:6" x14ac:dyDescent="0.2">
      <c r="A260">
        <v>260</v>
      </c>
      <c r="B260" s="1" t="s">
        <v>420</v>
      </c>
      <c r="C260" s="1" t="s">
        <v>2716</v>
      </c>
      <c r="D260">
        <f>IFERROR(_xlfn.XMATCH(B260,GSC2Unicode!A:A),"")</f>
        <v>260</v>
      </c>
      <c r="E260" t="s">
        <v>420</v>
      </c>
      <c r="F260" t="s">
        <v>3079</v>
      </c>
    </row>
    <row r="261" spans="1:6" x14ac:dyDescent="0.2">
      <c r="A261">
        <v>261</v>
      </c>
      <c r="B261" s="1" t="s">
        <v>422</v>
      </c>
      <c r="C261" s="1" t="s">
        <v>2717</v>
      </c>
      <c r="D261">
        <f>IFERROR(_xlfn.XMATCH(B261,GSC2Unicode!A:A),"")</f>
        <v>261</v>
      </c>
      <c r="E261" t="s">
        <v>422</v>
      </c>
      <c r="F261" t="s">
        <v>3079</v>
      </c>
    </row>
    <row r="262" spans="1:6" x14ac:dyDescent="0.2">
      <c r="A262">
        <v>262</v>
      </c>
      <c r="B262" s="1" t="s">
        <v>423</v>
      </c>
      <c r="C262" s="1" t="s">
        <v>2718</v>
      </c>
      <c r="D262">
        <f>IFERROR(_xlfn.XMATCH(B262,GSC2Unicode!A:A),"")</f>
        <v>262</v>
      </c>
      <c r="E262" t="s">
        <v>423</v>
      </c>
      <c r="F262" t="s">
        <v>3079</v>
      </c>
    </row>
    <row r="263" spans="1:6" x14ac:dyDescent="0.2">
      <c r="A263">
        <v>263</v>
      </c>
      <c r="B263" s="1" t="s">
        <v>424</v>
      </c>
      <c r="C263" s="1" t="s">
        <v>2719</v>
      </c>
      <c r="D263">
        <f>IFERROR(_xlfn.XMATCH(B263,GSC2Unicode!A:A),"")</f>
        <v>263</v>
      </c>
      <c r="E263" t="s">
        <v>424</v>
      </c>
      <c r="F263" t="s">
        <v>3079</v>
      </c>
    </row>
    <row r="264" spans="1:6" x14ac:dyDescent="0.2">
      <c r="A264">
        <v>264</v>
      </c>
      <c r="B264" s="1" t="s">
        <v>425</v>
      </c>
      <c r="C264" s="1" t="s">
        <v>2720</v>
      </c>
      <c r="D264">
        <f>IFERROR(_xlfn.XMATCH(B264,GSC2Unicode!A:A),"")</f>
        <v>264</v>
      </c>
      <c r="E264" t="s">
        <v>425</v>
      </c>
      <c r="F264" t="s">
        <v>3079</v>
      </c>
    </row>
    <row r="265" spans="1:6" x14ac:dyDescent="0.2">
      <c r="A265">
        <v>265</v>
      </c>
      <c r="B265" s="1" t="s">
        <v>426</v>
      </c>
      <c r="C265" s="1" t="s">
        <v>2721</v>
      </c>
      <c r="D265">
        <f>IFERROR(_xlfn.XMATCH(B265,GSC2Unicode!A:A),"")</f>
        <v>265</v>
      </c>
      <c r="E265" t="s">
        <v>426</v>
      </c>
      <c r="F265" t="s">
        <v>3079</v>
      </c>
    </row>
    <row r="266" spans="1:6" x14ac:dyDescent="0.2">
      <c r="A266">
        <v>266</v>
      </c>
      <c r="B266" s="1" t="s">
        <v>427</v>
      </c>
      <c r="C266" s="1" t="s">
        <v>2722</v>
      </c>
      <c r="D266">
        <f>IFERROR(_xlfn.XMATCH(B266,GSC2Unicode!A:A),"")</f>
        <v>266</v>
      </c>
      <c r="E266" t="s">
        <v>427</v>
      </c>
      <c r="F266" t="s">
        <v>3079</v>
      </c>
    </row>
    <row r="267" spans="1:6" x14ac:dyDescent="0.2">
      <c r="A267">
        <v>267</v>
      </c>
      <c r="B267" s="1" t="s">
        <v>428</v>
      </c>
      <c r="C267" s="1" t="s">
        <v>2148</v>
      </c>
      <c r="D267">
        <f>IFERROR(_xlfn.XMATCH(B267,GSC2Unicode!A:A),"")</f>
        <v>267</v>
      </c>
      <c r="E267" t="s">
        <v>428</v>
      </c>
      <c r="F267" t="s">
        <v>3079</v>
      </c>
    </row>
    <row r="268" spans="1:6" x14ac:dyDescent="0.2">
      <c r="A268">
        <v>268</v>
      </c>
      <c r="B268" s="1" t="s">
        <v>430</v>
      </c>
      <c r="C268" s="1" t="s">
        <v>2149</v>
      </c>
      <c r="D268">
        <f>IFERROR(_xlfn.XMATCH(B268,GSC2Unicode!A:A),"")</f>
        <v>268</v>
      </c>
      <c r="E268" t="s">
        <v>430</v>
      </c>
      <c r="F268" t="s">
        <v>3079</v>
      </c>
    </row>
    <row r="269" spans="1:6" x14ac:dyDescent="0.2">
      <c r="A269">
        <v>269</v>
      </c>
      <c r="B269" s="1" t="s">
        <v>432</v>
      </c>
      <c r="C269" s="1" t="s">
        <v>2150</v>
      </c>
      <c r="D269">
        <f>IFERROR(_xlfn.XMATCH(B269,GSC2Unicode!A:A),"")</f>
        <v>269</v>
      </c>
      <c r="E269" t="s">
        <v>432</v>
      </c>
      <c r="F269" t="s">
        <v>3079</v>
      </c>
    </row>
    <row r="270" spans="1:6" x14ac:dyDescent="0.2">
      <c r="A270">
        <v>270</v>
      </c>
      <c r="B270" s="1" t="s">
        <v>433</v>
      </c>
      <c r="C270" s="1" t="s">
        <v>2151</v>
      </c>
      <c r="D270">
        <f>IFERROR(_xlfn.XMATCH(B270,GSC2Unicode!A:A),"")</f>
        <v>270</v>
      </c>
      <c r="E270" t="s">
        <v>433</v>
      </c>
      <c r="F270" t="s">
        <v>3079</v>
      </c>
    </row>
    <row r="271" spans="1:6" x14ac:dyDescent="0.2">
      <c r="A271">
        <v>271</v>
      </c>
      <c r="B271" s="1" t="s">
        <v>434</v>
      </c>
      <c r="C271" s="1" t="s">
        <v>2152</v>
      </c>
      <c r="D271">
        <f>IFERROR(_xlfn.XMATCH(B271,GSC2Unicode!A:A),"")</f>
        <v>271</v>
      </c>
      <c r="E271" t="s">
        <v>434</v>
      </c>
      <c r="F271" t="s">
        <v>3079</v>
      </c>
    </row>
    <row r="272" spans="1:6" x14ac:dyDescent="0.2">
      <c r="A272">
        <v>272</v>
      </c>
      <c r="B272" s="1" t="s">
        <v>435</v>
      </c>
      <c r="C272" s="1" t="s">
        <v>2153</v>
      </c>
      <c r="D272">
        <f>IFERROR(_xlfn.XMATCH(B272,GSC2Unicode!A:A),"")</f>
        <v>272</v>
      </c>
      <c r="E272" t="s">
        <v>435</v>
      </c>
      <c r="F272" t="s">
        <v>3079</v>
      </c>
    </row>
    <row r="273" spans="1:6" x14ac:dyDescent="0.2">
      <c r="A273">
        <v>273</v>
      </c>
      <c r="B273" s="1" t="s">
        <v>437</v>
      </c>
      <c r="C273" s="1" t="s">
        <v>2723</v>
      </c>
      <c r="D273">
        <f>IFERROR(_xlfn.XMATCH(B273,GSC2Unicode!A:A),"")</f>
        <v>273</v>
      </c>
      <c r="E273" t="s">
        <v>437</v>
      </c>
      <c r="F273" t="s">
        <v>3079</v>
      </c>
    </row>
    <row r="274" spans="1:6" x14ac:dyDescent="0.2">
      <c r="A274">
        <v>274</v>
      </c>
      <c r="B274" s="1" t="s">
        <v>438</v>
      </c>
      <c r="C274" s="1" t="s">
        <v>2724</v>
      </c>
      <c r="D274">
        <f>IFERROR(_xlfn.XMATCH(B274,GSC2Unicode!A:A),"")</f>
        <v>274</v>
      </c>
      <c r="E274" t="s">
        <v>438</v>
      </c>
      <c r="F274" t="s">
        <v>3079</v>
      </c>
    </row>
    <row r="275" spans="1:6" x14ac:dyDescent="0.2">
      <c r="A275">
        <v>275</v>
      </c>
      <c r="B275" s="1" t="s">
        <v>441</v>
      </c>
      <c r="C275" s="1" t="s">
        <v>2725</v>
      </c>
      <c r="D275">
        <f>IFERROR(_xlfn.XMATCH(B275,GSC2Unicode!A:A),"")</f>
        <v>275</v>
      </c>
      <c r="E275" t="s">
        <v>441</v>
      </c>
      <c r="F275" t="s">
        <v>3079</v>
      </c>
    </row>
    <row r="276" spans="1:6" x14ac:dyDescent="0.2">
      <c r="A276">
        <v>276</v>
      </c>
      <c r="B276" s="1" t="s">
        <v>442</v>
      </c>
      <c r="C276" s="1" t="s">
        <v>2726</v>
      </c>
      <c r="D276">
        <f>IFERROR(_xlfn.XMATCH(B276,GSC2Unicode!A:A),"")</f>
        <v>276</v>
      </c>
      <c r="E276" t="s">
        <v>442</v>
      </c>
      <c r="F276" t="s">
        <v>3079</v>
      </c>
    </row>
    <row r="277" spans="1:6" x14ac:dyDescent="0.2">
      <c r="A277">
        <v>277</v>
      </c>
      <c r="B277" s="1" t="s">
        <v>444</v>
      </c>
      <c r="C277" s="1" t="s">
        <v>2727</v>
      </c>
      <c r="D277">
        <f>IFERROR(_xlfn.XMATCH(B277,GSC2Unicode!A:A),"")</f>
        <v>277</v>
      </c>
      <c r="E277" t="s">
        <v>444</v>
      </c>
      <c r="F277" t="s">
        <v>3079</v>
      </c>
    </row>
    <row r="278" spans="1:6" x14ac:dyDescent="0.2">
      <c r="A278">
        <v>278</v>
      </c>
      <c r="B278" s="1" t="s">
        <v>449</v>
      </c>
      <c r="C278" s="1" t="s">
        <v>2728</v>
      </c>
      <c r="D278">
        <f>IFERROR(_xlfn.XMATCH(B278,GSC2Unicode!A:A),"")</f>
        <v>278</v>
      </c>
      <c r="E278" t="s">
        <v>449</v>
      </c>
      <c r="F278" t="s">
        <v>3079</v>
      </c>
    </row>
    <row r="279" spans="1:6" x14ac:dyDescent="0.2">
      <c r="A279">
        <v>279</v>
      </c>
      <c r="B279" s="1" t="s">
        <v>450</v>
      </c>
      <c r="C279" s="1" t="s">
        <v>2729</v>
      </c>
      <c r="D279">
        <f>IFERROR(_xlfn.XMATCH(B279,GSC2Unicode!A:A),"")</f>
        <v>279</v>
      </c>
      <c r="E279" t="s">
        <v>450</v>
      </c>
      <c r="F279" t="s">
        <v>3079</v>
      </c>
    </row>
    <row r="280" spans="1:6" x14ac:dyDescent="0.2">
      <c r="A280">
        <v>280</v>
      </c>
      <c r="B280" s="1" t="s">
        <v>453</v>
      </c>
      <c r="C280" s="1" t="s">
        <v>2730</v>
      </c>
      <c r="D280">
        <f>IFERROR(_xlfn.XMATCH(B280,GSC2Unicode!A:A),"")</f>
        <v>280</v>
      </c>
      <c r="E280" t="s">
        <v>453</v>
      </c>
      <c r="F280" t="s">
        <v>3079</v>
      </c>
    </row>
    <row r="281" spans="1:6" x14ac:dyDescent="0.2">
      <c r="A281">
        <v>281</v>
      </c>
      <c r="B281" s="1" t="s">
        <v>455</v>
      </c>
      <c r="C281" s="1" t="s">
        <v>2731</v>
      </c>
      <c r="D281">
        <f>IFERROR(_xlfn.XMATCH(B281,GSC2Unicode!A:A),"")</f>
        <v>281</v>
      </c>
      <c r="E281" t="s">
        <v>455</v>
      </c>
      <c r="F281" t="s">
        <v>3079</v>
      </c>
    </row>
    <row r="282" spans="1:6" x14ac:dyDescent="0.2">
      <c r="A282">
        <v>282</v>
      </c>
      <c r="B282" s="1" t="s">
        <v>456</v>
      </c>
      <c r="C282" s="1" t="s">
        <v>2732</v>
      </c>
      <c r="D282">
        <f>IFERROR(_xlfn.XMATCH(B282,GSC2Unicode!A:A),"")</f>
        <v>282</v>
      </c>
      <c r="E282" t="s">
        <v>456</v>
      </c>
      <c r="F282" t="s">
        <v>3079</v>
      </c>
    </row>
    <row r="283" spans="1:6" x14ac:dyDescent="0.2">
      <c r="A283">
        <v>283</v>
      </c>
      <c r="B283" s="1" t="s">
        <v>458</v>
      </c>
      <c r="C283" s="1" t="s">
        <v>2154</v>
      </c>
      <c r="D283">
        <f>IFERROR(_xlfn.XMATCH(B283,GSC2Unicode!A:A),"")</f>
        <v>283</v>
      </c>
      <c r="E283" t="s">
        <v>458</v>
      </c>
      <c r="F283" t="s">
        <v>3079</v>
      </c>
    </row>
    <row r="284" spans="1:6" x14ac:dyDescent="0.2">
      <c r="A284">
        <v>284</v>
      </c>
      <c r="B284" s="1" t="s">
        <v>460</v>
      </c>
      <c r="C284" s="1" t="s">
        <v>2155</v>
      </c>
      <c r="D284">
        <f>IFERROR(_xlfn.XMATCH(B284,GSC2Unicode!A:A),"")</f>
        <v>284</v>
      </c>
      <c r="E284" t="s">
        <v>460</v>
      </c>
      <c r="F284" t="s">
        <v>3079</v>
      </c>
    </row>
    <row r="285" spans="1:6" x14ac:dyDescent="0.2">
      <c r="A285">
        <v>285</v>
      </c>
      <c r="B285" s="1" t="s">
        <v>461</v>
      </c>
      <c r="C285" s="1" t="s">
        <v>2156</v>
      </c>
      <c r="D285">
        <f>IFERROR(_xlfn.XMATCH(B285,GSC2Unicode!A:A),"")</f>
        <v>285</v>
      </c>
      <c r="E285" t="s">
        <v>461</v>
      </c>
      <c r="F285" t="s">
        <v>3079</v>
      </c>
    </row>
    <row r="286" spans="1:6" x14ac:dyDescent="0.2">
      <c r="A286">
        <v>286</v>
      </c>
      <c r="B286" s="1" t="s">
        <v>462</v>
      </c>
      <c r="C286" s="1" t="s">
        <v>2157</v>
      </c>
      <c r="D286">
        <f>IFERROR(_xlfn.XMATCH(B286,GSC2Unicode!A:A),"")</f>
        <v>286</v>
      </c>
      <c r="E286" t="s">
        <v>462</v>
      </c>
      <c r="F286" t="s">
        <v>3079</v>
      </c>
    </row>
    <row r="287" spans="1:6" x14ac:dyDescent="0.2">
      <c r="A287">
        <v>287</v>
      </c>
      <c r="B287" s="1" t="s">
        <v>464</v>
      </c>
      <c r="C287" s="1" t="s">
        <v>2158</v>
      </c>
      <c r="D287">
        <f>IFERROR(_xlfn.XMATCH(B287,GSC2Unicode!A:A),"")</f>
        <v>287</v>
      </c>
      <c r="E287" t="s">
        <v>464</v>
      </c>
      <c r="F287" t="s">
        <v>3079</v>
      </c>
    </row>
    <row r="288" spans="1:6" x14ac:dyDescent="0.2">
      <c r="A288">
        <v>288</v>
      </c>
      <c r="B288" s="1" t="s">
        <v>466</v>
      </c>
      <c r="C288" s="1" t="s">
        <v>2159</v>
      </c>
      <c r="D288">
        <f>IFERROR(_xlfn.XMATCH(B288,GSC2Unicode!A:A),"")</f>
        <v>288</v>
      </c>
      <c r="E288" t="s">
        <v>466</v>
      </c>
      <c r="F288" t="s">
        <v>3079</v>
      </c>
    </row>
    <row r="289" spans="1:6" x14ac:dyDescent="0.2">
      <c r="A289">
        <v>289</v>
      </c>
      <c r="B289" s="1" t="s">
        <v>468</v>
      </c>
      <c r="C289" s="1" t="s">
        <v>2733</v>
      </c>
      <c r="D289">
        <f>IFERROR(_xlfn.XMATCH(B289,GSC2Unicode!A:A),"")</f>
        <v>289</v>
      </c>
      <c r="E289" t="s">
        <v>468</v>
      </c>
      <c r="F289" t="s">
        <v>3079</v>
      </c>
    </row>
    <row r="290" spans="1:6" x14ac:dyDescent="0.2">
      <c r="A290">
        <v>290</v>
      </c>
      <c r="B290" s="1" t="s">
        <v>469</v>
      </c>
      <c r="C290" s="1" t="s">
        <v>2734</v>
      </c>
      <c r="D290">
        <f>IFERROR(_xlfn.XMATCH(B290,GSC2Unicode!A:A),"")</f>
        <v>290</v>
      </c>
      <c r="E290" t="s">
        <v>469</v>
      </c>
      <c r="F290" t="s">
        <v>3079</v>
      </c>
    </row>
    <row r="291" spans="1:6" x14ac:dyDescent="0.2">
      <c r="A291">
        <v>291</v>
      </c>
      <c r="B291" s="1" t="s">
        <v>471</v>
      </c>
      <c r="C291" s="1" t="s">
        <v>2735</v>
      </c>
      <c r="D291">
        <f>IFERROR(_xlfn.XMATCH(B291,GSC2Unicode!A:A),"")</f>
        <v>291</v>
      </c>
      <c r="E291" t="s">
        <v>471</v>
      </c>
      <c r="F291" t="s">
        <v>3079</v>
      </c>
    </row>
    <row r="292" spans="1:6" x14ac:dyDescent="0.2">
      <c r="A292">
        <v>292</v>
      </c>
      <c r="B292" s="1" t="s">
        <v>473</v>
      </c>
      <c r="C292" s="1" t="s">
        <v>2736</v>
      </c>
      <c r="D292">
        <f>IFERROR(_xlfn.XMATCH(B292,GSC2Unicode!A:A),"")</f>
        <v>292</v>
      </c>
      <c r="E292" t="s">
        <v>473</v>
      </c>
      <c r="F292" t="s">
        <v>3079</v>
      </c>
    </row>
    <row r="293" spans="1:6" x14ac:dyDescent="0.2">
      <c r="A293">
        <v>293</v>
      </c>
      <c r="B293" s="1" t="s">
        <v>475</v>
      </c>
      <c r="C293" s="1" t="s">
        <v>2737</v>
      </c>
      <c r="D293">
        <f>IFERROR(_xlfn.XMATCH(B293,GSC2Unicode!A:A),"")</f>
        <v>293</v>
      </c>
      <c r="E293" t="s">
        <v>475</v>
      </c>
      <c r="F293" t="s">
        <v>3079</v>
      </c>
    </row>
    <row r="294" spans="1:6" x14ac:dyDescent="0.2">
      <c r="A294">
        <v>294</v>
      </c>
      <c r="B294" s="1" t="s">
        <v>477</v>
      </c>
      <c r="C294" s="1" t="s">
        <v>2738</v>
      </c>
      <c r="D294">
        <f>IFERROR(_xlfn.XMATCH(B294,GSC2Unicode!A:A),"")</f>
        <v>294</v>
      </c>
      <c r="E294" t="s">
        <v>477</v>
      </c>
      <c r="F294" t="s">
        <v>3079</v>
      </c>
    </row>
    <row r="295" spans="1:6" x14ac:dyDescent="0.2">
      <c r="A295">
        <v>295</v>
      </c>
      <c r="B295" s="1" t="s">
        <v>479</v>
      </c>
      <c r="C295" s="1" t="s">
        <v>2739</v>
      </c>
      <c r="D295">
        <f>IFERROR(_xlfn.XMATCH(B295,GSC2Unicode!A:A),"")</f>
        <v>295</v>
      </c>
      <c r="E295" t="s">
        <v>479</v>
      </c>
      <c r="F295" t="s">
        <v>3079</v>
      </c>
    </row>
    <row r="296" spans="1:6" x14ac:dyDescent="0.2">
      <c r="A296">
        <v>296</v>
      </c>
      <c r="B296" s="1" t="s">
        <v>481</v>
      </c>
      <c r="C296" s="1" t="s">
        <v>2740</v>
      </c>
      <c r="D296">
        <f>IFERROR(_xlfn.XMATCH(B296,GSC2Unicode!A:A),"")</f>
        <v>296</v>
      </c>
      <c r="E296" t="s">
        <v>481</v>
      </c>
      <c r="F296" t="s">
        <v>3079</v>
      </c>
    </row>
    <row r="297" spans="1:6" x14ac:dyDescent="0.2">
      <c r="A297">
        <v>297</v>
      </c>
      <c r="B297" s="1" t="s">
        <v>482</v>
      </c>
      <c r="C297" s="1" t="s">
        <v>2741</v>
      </c>
      <c r="D297">
        <f>IFERROR(_xlfn.XMATCH(B297,GSC2Unicode!A:A),"")</f>
        <v>297</v>
      </c>
      <c r="E297" t="s">
        <v>482</v>
      </c>
      <c r="F297" t="s">
        <v>3079</v>
      </c>
    </row>
    <row r="298" spans="1:6" x14ac:dyDescent="0.2">
      <c r="A298">
        <v>298</v>
      </c>
      <c r="B298" s="1" t="s">
        <v>483</v>
      </c>
      <c r="C298" s="1" t="s">
        <v>2742</v>
      </c>
      <c r="D298">
        <f>IFERROR(_xlfn.XMATCH(B298,GSC2Unicode!A:A),"")</f>
        <v>298</v>
      </c>
      <c r="E298" t="s">
        <v>483</v>
      </c>
      <c r="F298" t="s">
        <v>3079</v>
      </c>
    </row>
    <row r="299" spans="1:6" x14ac:dyDescent="0.2">
      <c r="A299">
        <v>299</v>
      </c>
      <c r="B299" s="1" t="s">
        <v>484</v>
      </c>
      <c r="C299" s="1" t="s">
        <v>2160</v>
      </c>
      <c r="D299">
        <f>IFERROR(_xlfn.XMATCH(B299,GSC2Unicode!A:A),"")</f>
        <v>299</v>
      </c>
      <c r="E299" t="s">
        <v>484</v>
      </c>
      <c r="F299" t="s">
        <v>3079</v>
      </c>
    </row>
    <row r="300" spans="1:6" x14ac:dyDescent="0.2">
      <c r="A300">
        <v>300</v>
      </c>
      <c r="B300" s="1" t="s">
        <v>486</v>
      </c>
      <c r="C300" s="1" t="s">
        <v>2161</v>
      </c>
      <c r="D300">
        <f>IFERROR(_xlfn.XMATCH(B300,GSC2Unicode!A:A),"")</f>
        <v>300</v>
      </c>
      <c r="E300" t="s">
        <v>486</v>
      </c>
      <c r="F300" t="s">
        <v>3079</v>
      </c>
    </row>
    <row r="301" spans="1:6" x14ac:dyDescent="0.2">
      <c r="A301">
        <v>301</v>
      </c>
      <c r="B301" s="1" t="s">
        <v>488</v>
      </c>
      <c r="C301" s="1" t="s">
        <v>2162</v>
      </c>
      <c r="D301">
        <f>IFERROR(_xlfn.XMATCH(B301,GSC2Unicode!A:A),"")</f>
        <v>301</v>
      </c>
      <c r="E301" t="s">
        <v>488</v>
      </c>
      <c r="F301" t="s">
        <v>3079</v>
      </c>
    </row>
    <row r="302" spans="1:6" x14ac:dyDescent="0.2">
      <c r="A302">
        <v>302</v>
      </c>
      <c r="B302" s="1" t="s">
        <v>489</v>
      </c>
      <c r="C302" s="1" t="s">
        <v>2163</v>
      </c>
      <c r="D302">
        <f>IFERROR(_xlfn.XMATCH(B302,GSC2Unicode!A:A),"")</f>
        <v>302</v>
      </c>
      <c r="E302" t="s">
        <v>489</v>
      </c>
      <c r="F302" t="s">
        <v>3079</v>
      </c>
    </row>
    <row r="303" spans="1:6" x14ac:dyDescent="0.2">
      <c r="A303">
        <v>303</v>
      </c>
      <c r="B303" s="1" t="s">
        <v>491</v>
      </c>
      <c r="C303" s="1" t="s">
        <v>2164</v>
      </c>
      <c r="D303">
        <f>IFERROR(_xlfn.XMATCH(B303,GSC2Unicode!A:A),"")</f>
        <v>303</v>
      </c>
      <c r="E303" t="s">
        <v>491</v>
      </c>
      <c r="F303" t="s">
        <v>3079</v>
      </c>
    </row>
    <row r="304" spans="1:6" x14ac:dyDescent="0.2">
      <c r="A304">
        <v>304</v>
      </c>
      <c r="B304" s="1" t="s">
        <v>492</v>
      </c>
      <c r="C304" s="1" t="s">
        <v>2165</v>
      </c>
      <c r="D304">
        <f>IFERROR(_xlfn.XMATCH(B304,GSC2Unicode!A:A),"")</f>
        <v>304</v>
      </c>
      <c r="E304" t="s">
        <v>492</v>
      </c>
      <c r="F304" t="s">
        <v>3079</v>
      </c>
    </row>
    <row r="305" spans="1:6" x14ac:dyDescent="0.2">
      <c r="A305">
        <v>305</v>
      </c>
      <c r="B305" s="1" t="s">
        <v>495</v>
      </c>
      <c r="C305" s="1" t="s">
        <v>2743</v>
      </c>
      <c r="D305">
        <f>IFERROR(_xlfn.XMATCH(B305,GSC2Unicode!A:A),"")</f>
        <v>305</v>
      </c>
      <c r="E305" t="s">
        <v>495</v>
      </c>
      <c r="F305" t="s">
        <v>3079</v>
      </c>
    </row>
    <row r="306" spans="1:6" x14ac:dyDescent="0.2">
      <c r="A306">
        <v>306</v>
      </c>
      <c r="B306" s="1" t="s">
        <v>496</v>
      </c>
      <c r="C306" s="1" t="s">
        <v>2744</v>
      </c>
      <c r="D306">
        <f>IFERROR(_xlfn.XMATCH(B306,GSC2Unicode!A:A),"")</f>
        <v>306</v>
      </c>
      <c r="E306" t="s">
        <v>496</v>
      </c>
      <c r="F306" t="s">
        <v>3079</v>
      </c>
    </row>
    <row r="307" spans="1:6" x14ac:dyDescent="0.2">
      <c r="A307">
        <v>307</v>
      </c>
      <c r="B307" s="1" t="s">
        <v>497</v>
      </c>
      <c r="C307" s="1" t="s">
        <v>2745</v>
      </c>
      <c r="D307">
        <f>IFERROR(_xlfn.XMATCH(B307,GSC2Unicode!A:A),"")</f>
        <v>307</v>
      </c>
      <c r="E307" t="s">
        <v>497</v>
      </c>
      <c r="F307" t="s">
        <v>3079</v>
      </c>
    </row>
    <row r="308" spans="1:6" x14ac:dyDescent="0.2">
      <c r="A308">
        <v>308</v>
      </c>
      <c r="B308" s="1" t="s">
        <v>500</v>
      </c>
      <c r="C308" s="1" t="s">
        <v>2746</v>
      </c>
      <c r="D308">
        <f>IFERROR(_xlfn.XMATCH(B308,GSC2Unicode!A:A),"")</f>
        <v>308</v>
      </c>
      <c r="E308" t="s">
        <v>500</v>
      </c>
      <c r="F308" t="s">
        <v>3079</v>
      </c>
    </row>
    <row r="309" spans="1:6" x14ac:dyDescent="0.2">
      <c r="A309">
        <v>309</v>
      </c>
      <c r="B309" s="1" t="s">
        <v>501</v>
      </c>
      <c r="C309" s="1" t="s">
        <v>2747</v>
      </c>
      <c r="D309">
        <f>IFERROR(_xlfn.XMATCH(B309,GSC2Unicode!A:A),"")</f>
        <v>309</v>
      </c>
      <c r="E309" t="s">
        <v>501</v>
      </c>
      <c r="F309" t="s">
        <v>3079</v>
      </c>
    </row>
    <row r="310" spans="1:6" x14ac:dyDescent="0.2">
      <c r="A310">
        <v>310</v>
      </c>
      <c r="B310" s="1" t="s">
        <v>502</v>
      </c>
      <c r="C310" s="1" t="s">
        <v>2748</v>
      </c>
      <c r="D310">
        <f>IFERROR(_xlfn.XMATCH(B310,GSC2Unicode!A:A),"")</f>
        <v>310</v>
      </c>
      <c r="E310" t="s">
        <v>502</v>
      </c>
      <c r="F310" t="s">
        <v>3079</v>
      </c>
    </row>
    <row r="311" spans="1:6" x14ac:dyDescent="0.2">
      <c r="A311">
        <v>311</v>
      </c>
      <c r="B311" s="1" t="s">
        <v>503</v>
      </c>
      <c r="C311" s="1" t="s">
        <v>2749</v>
      </c>
      <c r="D311">
        <f>IFERROR(_xlfn.XMATCH(B311,GSC2Unicode!A:A),"")</f>
        <v>311</v>
      </c>
      <c r="E311" t="s">
        <v>503</v>
      </c>
      <c r="F311" t="s">
        <v>3079</v>
      </c>
    </row>
    <row r="312" spans="1:6" x14ac:dyDescent="0.2">
      <c r="A312">
        <v>312</v>
      </c>
      <c r="B312" s="1" t="s">
        <v>504</v>
      </c>
      <c r="C312" s="1" t="s">
        <v>2750</v>
      </c>
      <c r="D312">
        <f>IFERROR(_xlfn.XMATCH(B312,GSC2Unicode!A:A),"")</f>
        <v>312</v>
      </c>
      <c r="E312" t="s">
        <v>504</v>
      </c>
      <c r="F312" t="s">
        <v>3079</v>
      </c>
    </row>
    <row r="313" spans="1:6" x14ac:dyDescent="0.2">
      <c r="A313">
        <v>313</v>
      </c>
      <c r="B313" s="1" t="s">
        <v>505</v>
      </c>
      <c r="C313" s="1" t="s">
        <v>2751</v>
      </c>
      <c r="D313">
        <f>IFERROR(_xlfn.XMATCH(B313,GSC2Unicode!A:A),"")</f>
        <v>313</v>
      </c>
      <c r="E313" t="s">
        <v>505</v>
      </c>
      <c r="F313" t="s">
        <v>3079</v>
      </c>
    </row>
    <row r="314" spans="1:6" x14ac:dyDescent="0.2">
      <c r="A314">
        <v>314</v>
      </c>
      <c r="B314" s="1" t="s">
        <v>506</v>
      </c>
      <c r="C314" s="1" t="s">
        <v>2752</v>
      </c>
      <c r="D314">
        <f>IFERROR(_xlfn.XMATCH(B314,GSC2Unicode!A:A),"")</f>
        <v>314</v>
      </c>
      <c r="E314" t="s">
        <v>506</v>
      </c>
      <c r="F314" t="s">
        <v>3079</v>
      </c>
    </row>
    <row r="315" spans="1:6" x14ac:dyDescent="0.2">
      <c r="A315">
        <v>315</v>
      </c>
      <c r="B315" s="1" t="s">
        <v>507</v>
      </c>
      <c r="C315" s="1" t="s">
        <v>2166</v>
      </c>
      <c r="D315">
        <f>IFERROR(_xlfn.XMATCH(B315,GSC2Unicode!A:A),"")</f>
        <v>315</v>
      </c>
      <c r="E315" t="s">
        <v>507</v>
      </c>
      <c r="F315" t="s">
        <v>3079</v>
      </c>
    </row>
    <row r="316" spans="1:6" x14ac:dyDescent="0.2">
      <c r="A316">
        <v>316</v>
      </c>
      <c r="B316" s="1" t="s">
        <v>508</v>
      </c>
      <c r="C316" s="1" t="s">
        <v>2167</v>
      </c>
      <c r="D316">
        <f>IFERROR(_xlfn.XMATCH(B316,GSC2Unicode!A:A),"")</f>
        <v>316</v>
      </c>
      <c r="E316" t="s">
        <v>508</v>
      </c>
      <c r="F316" t="s">
        <v>3079</v>
      </c>
    </row>
    <row r="317" spans="1:6" x14ac:dyDescent="0.2">
      <c r="A317">
        <v>317</v>
      </c>
      <c r="B317" s="1" t="s">
        <v>509</v>
      </c>
      <c r="C317" s="1" t="s">
        <v>2168</v>
      </c>
      <c r="D317">
        <f>IFERROR(_xlfn.XMATCH(B317,GSC2Unicode!A:A),"")</f>
        <v>317</v>
      </c>
      <c r="E317" t="s">
        <v>509</v>
      </c>
      <c r="F317" t="s">
        <v>3079</v>
      </c>
    </row>
    <row r="318" spans="1:6" x14ac:dyDescent="0.2">
      <c r="A318">
        <v>318</v>
      </c>
      <c r="B318" s="1" t="s">
        <v>510</v>
      </c>
      <c r="C318" s="1" t="s">
        <v>2169</v>
      </c>
      <c r="D318">
        <f>IFERROR(_xlfn.XMATCH(B318,GSC2Unicode!A:A),"")</f>
        <v>318</v>
      </c>
      <c r="E318" t="s">
        <v>510</v>
      </c>
      <c r="F318" t="s">
        <v>3079</v>
      </c>
    </row>
    <row r="319" spans="1:6" x14ac:dyDescent="0.2">
      <c r="A319">
        <v>319</v>
      </c>
      <c r="B319" s="1" t="s">
        <v>511</v>
      </c>
      <c r="C319" s="1" t="s">
        <v>2170</v>
      </c>
      <c r="D319">
        <f>IFERROR(_xlfn.XMATCH(B319,GSC2Unicode!A:A),"")</f>
        <v>319</v>
      </c>
      <c r="E319" t="s">
        <v>511</v>
      </c>
      <c r="F319" t="s">
        <v>3079</v>
      </c>
    </row>
    <row r="320" spans="1:6" x14ac:dyDescent="0.2">
      <c r="A320">
        <v>320</v>
      </c>
      <c r="B320" s="1" t="s">
        <v>512</v>
      </c>
      <c r="C320" s="1" t="s">
        <v>2171</v>
      </c>
      <c r="D320">
        <f>IFERROR(_xlfn.XMATCH(B320,GSC2Unicode!A:A),"")</f>
        <v>320</v>
      </c>
      <c r="E320" t="s">
        <v>512</v>
      </c>
      <c r="F320" t="s">
        <v>3079</v>
      </c>
    </row>
    <row r="321" spans="1:6" x14ac:dyDescent="0.2">
      <c r="A321">
        <v>321</v>
      </c>
      <c r="B321" s="1" t="s">
        <v>514</v>
      </c>
      <c r="C321" s="1" t="s">
        <v>2753</v>
      </c>
      <c r="D321">
        <f>IFERROR(_xlfn.XMATCH(B321,GSC2Unicode!A:A),"")</f>
        <v>321</v>
      </c>
      <c r="E321" t="s">
        <v>514</v>
      </c>
      <c r="F321" t="s">
        <v>3079</v>
      </c>
    </row>
    <row r="322" spans="1:6" x14ac:dyDescent="0.2">
      <c r="A322">
        <v>322</v>
      </c>
      <c r="B322" s="1" t="s">
        <v>516</v>
      </c>
      <c r="C322" s="1" t="s">
        <v>2754</v>
      </c>
      <c r="D322">
        <f>IFERROR(_xlfn.XMATCH(B322,GSC2Unicode!A:A),"")</f>
        <v>322</v>
      </c>
      <c r="E322" t="s">
        <v>516</v>
      </c>
      <c r="F322" t="s">
        <v>3079</v>
      </c>
    </row>
    <row r="323" spans="1:6" x14ac:dyDescent="0.2">
      <c r="A323">
        <v>323</v>
      </c>
      <c r="B323" s="1" t="s">
        <v>517</v>
      </c>
      <c r="C323" s="1" t="s">
        <v>2755</v>
      </c>
      <c r="D323">
        <f>IFERROR(_xlfn.XMATCH(B323,GSC2Unicode!A:A),"")</f>
        <v>323</v>
      </c>
      <c r="E323" t="s">
        <v>517</v>
      </c>
      <c r="F323" t="s">
        <v>3079</v>
      </c>
    </row>
    <row r="324" spans="1:6" x14ac:dyDescent="0.2">
      <c r="A324">
        <v>324</v>
      </c>
      <c r="B324" s="1" t="s">
        <v>519</v>
      </c>
      <c r="C324" s="1" t="s">
        <v>2756</v>
      </c>
      <c r="D324">
        <f>IFERROR(_xlfn.XMATCH(B324,GSC2Unicode!A:A),"")</f>
        <v>324</v>
      </c>
      <c r="E324" t="s">
        <v>519</v>
      </c>
      <c r="F324" t="s">
        <v>3079</v>
      </c>
    </row>
    <row r="325" spans="1:6" x14ac:dyDescent="0.2">
      <c r="A325">
        <v>325</v>
      </c>
      <c r="B325" s="1" t="s">
        <v>520</v>
      </c>
      <c r="C325" s="1" t="s">
        <v>2757</v>
      </c>
      <c r="D325">
        <f>IFERROR(_xlfn.XMATCH(B325,GSC2Unicode!A:A),"")</f>
        <v>325</v>
      </c>
      <c r="E325" t="s">
        <v>520</v>
      </c>
      <c r="F325" t="s">
        <v>3079</v>
      </c>
    </row>
    <row r="326" spans="1:6" x14ac:dyDescent="0.2">
      <c r="A326">
        <v>326</v>
      </c>
      <c r="B326" s="1" t="s">
        <v>521</v>
      </c>
      <c r="C326" s="1" t="s">
        <v>2758</v>
      </c>
      <c r="D326">
        <f>IFERROR(_xlfn.XMATCH(B326,GSC2Unicode!A:A),"")</f>
        <v>326</v>
      </c>
      <c r="E326" t="s">
        <v>521</v>
      </c>
      <c r="F326" t="s">
        <v>3079</v>
      </c>
    </row>
    <row r="327" spans="1:6" x14ac:dyDescent="0.2">
      <c r="A327">
        <v>327</v>
      </c>
      <c r="B327" s="1" t="s">
        <v>522</v>
      </c>
      <c r="C327" s="1" t="s">
        <v>2759</v>
      </c>
      <c r="D327">
        <f>IFERROR(_xlfn.XMATCH(B327,GSC2Unicode!A:A),"")</f>
        <v>327</v>
      </c>
      <c r="E327" t="s">
        <v>522</v>
      </c>
      <c r="F327" t="s">
        <v>3079</v>
      </c>
    </row>
    <row r="328" spans="1:6" x14ac:dyDescent="0.2">
      <c r="A328">
        <v>328</v>
      </c>
      <c r="B328" s="1" t="s">
        <v>523</v>
      </c>
      <c r="C328" s="1" t="s">
        <v>2760</v>
      </c>
      <c r="D328">
        <f>IFERROR(_xlfn.XMATCH(B328,GSC2Unicode!A:A),"")</f>
        <v>328</v>
      </c>
      <c r="E328" t="s">
        <v>523</v>
      </c>
      <c r="F328" t="s">
        <v>3079</v>
      </c>
    </row>
    <row r="329" spans="1:6" x14ac:dyDescent="0.2">
      <c r="A329">
        <v>329</v>
      </c>
      <c r="B329" s="1" t="s">
        <v>525</v>
      </c>
      <c r="C329" s="1" t="s">
        <v>2761</v>
      </c>
      <c r="D329">
        <f>IFERROR(_xlfn.XMATCH(B329,GSC2Unicode!A:A),"")</f>
        <v>329</v>
      </c>
      <c r="E329" t="s">
        <v>525</v>
      </c>
      <c r="F329" t="s">
        <v>3079</v>
      </c>
    </row>
    <row r="330" spans="1:6" x14ac:dyDescent="0.2">
      <c r="A330">
        <v>330</v>
      </c>
      <c r="B330" s="1" t="s">
        <v>526</v>
      </c>
      <c r="C330" s="1" t="s">
        <v>2762</v>
      </c>
      <c r="D330">
        <f>IFERROR(_xlfn.XMATCH(B330,GSC2Unicode!A:A),"")</f>
        <v>330</v>
      </c>
      <c r="E330" t="s">
        <v>526</v>
      </c>
      <c r="F330" t="s">
        <v>3079</v>
      </c>
    </row>
    <row r="331" spans="1:6" x14ac:dyDescent="0.2">
      <c r="A331">
        <v>331</v>
      </c>
      <c r="B331" s="1" t="s">
        <v>527</v>
      </c>
      <c r="C331" s="1" t="s">
        <v>2172</v>
      </c>
      <c r="D331">
        <f>IFERROR(_xlfn.XMATCH(B331,GSC2Unicode!A:A),"")</f>
        <v>331</v>
      </c>
      <c r="E331" t="s">
        <v>527</v>
      </c>
      <c r="F331" t="s">
        <v>3079</v>
      </c>
    </row>
    <row r="332" spans="1:6" x14ac:dyDescent="0.2">
      <c r="A332">
        <v>332</v>
      </c>
      <c r="B332" s="1" t="s">
        <v>528</v>
      </c>
      <c r="C332" s="1" t="s">
        <v>2173</v>
      </c>
      <c r="D332">
        <f>IFERROR(_xlfn.XMATCH(B332,GSC2Unicode!A:A),"")</f>
        <v>332</v>
      </c>
      <c r="E332" t="s">
        <v>528</v>
      </c>
      <c r="F332" t="s">
        <v>3079</v>
      </c>
    </row>
    <row r="333" spans="1:6" x14ac:dyDescent="0.2">
      <c r="A333">
        <v>333</v>
      </c>
      <c r="B333" s="1" t="s">
        <v>529</v>
      </c>
      <c r="C333" s="1" t="s">
        <v>2174</v>
      </c>
      <c r="D333">
        <f>IFERROR(_xlfn.XMATCH(B333,GSC2Unicode!A:A),"")</f>
        <v>333</v>
      </c>
      <c r="E333" t="s">
        <v>529</v>
      </c>
      <c r="F333" t="s">
        <v>3079</v>
      </c>
    </row>
    <row r="334" spans="1:6" x14ac:dyDescent="0.2">
      <c r="A334">
        <v>334</v>
      </c>
      <c r="B334" s="1" t="s">
        <v>530</v>
      </c>
      <c r="C334" s="1" t="s">
        <v>2175</v>
      </c>
      <c r="D334">
        <f>IFERROR(_xlfn.XMATCH(B334,GSC2Unicode!A:A),"")</f>
        <v>334</v>
      </c>
      <c r="E334" t="s">
        <v>530</v>
      </c>
      <c r="F334" t="s">
        <v>3079</v>
      </c>
    </row>
    <row r="335" spans="1:6" x14ac:dyDescent="0.2">
      <c r="A335">
        <v>335</v>
      </c>
      <c r="B335" s="1" t="s">
        <v>531</v>
      </c>
      <c r="C335" s="1" t="s">
        <v>2176</v>
      </c>
      <c r="D335">
        <f>IFERROR(_xlfn.XMATCH(B335,GSC2Unicode!A:A),"")</f>
        <v>335</v>
      </c>
      <c r="E335" t="s">
        <v>531</v>
      </c>
      <c r="F335" t="s">
        <v>3079</v>
      </c>
    </row>
    <row r="336" spans="1:6" x14ac:dyDescent="0.2">
      <c r="A336">
        <v>336</v>
      </c>
      <c r="B336" s="1" t="s">
        <v>532</v>
      </c>
      <c r="C336" s="1" t="s">
        <v>2177</v>
      </c>
      <c r="D336">
        <f>IFERROR(_xlfn.XMATCH(B336,GSC2Unicode!A:A),"")</f>
        <v>336</v>
      </c>
      <c r="E336" t="s">
        <v>532</v>
      </c>
      <c r="F336" t="s">
        <v>3079</v>
      </c>
    </row>
    <row r="337" spans="1:6" x14ac:dyDescent="0.2">
      <c r="A337">
        <v>337</v>
      </c>
      <c r="B337" s="1" t="s">
        <v>533</v>
      </c>
      <c r="C337" s="1" t="s">
        <v>2763</v>
      </c>
      <c r="D337">
        <f>IFERROR(_xlfn.XMATCH(B337,GSC2Unicode!A:A),"")</f>
        <v>337</v>
      </c>
      <c r="E337" t="s">
        <v>533</v>
      </c>
      <c r="F337" t="s">
        <v>3079</v>
      </c>
    </row>
    <row r="338" spans="1:6" x14ac:dyDescent="0.2">
      <c r="A338">
        <v>338</v>
      </c>
      <c r="B338" s="1" t="s">
        <v>535</v>
      </c>
      <c r="C338" s="1" t="s">
        <v>2764</v>
      </c>
      <c r="D338">
        <f>IFERROR(_xlfn.XMATCH(B338,GSC2Unicode!A:A),"")</f>
        <v>338</v>
      </c>
      <c r="E338" t="s">
        <v>535</v>
      </c>
      <c r="F338" t="s">
        <v>3079</v>
      </c>
    </row>
    <row r="339" spans="1:6" x14ac:dyDescent="0.2">
      <c r="A339">
        <v>339</v>
      </c>
      <c r="B339" s="1" t="s">
        <v>536</v>
      </c>
      <c r="C339" s="1" t="s">
        <v>2765</v>
      </c>
      <c r="D339">
        <f>IFERROR(_xlfn.XMATCH(B339,GSC2Unicode!A:A),"")</f>
        <v>339</v>
      </c>
      <c r="E339" t="s">
        <v>536</v>
      </c>
      <c r="F339" t="s">
        <v>3079</v>
      </c>
    </row>
    <row r="340" spans="1:6" x14ac:dyDescent="0.2">
      <c r="A340">
        <v>340</v>
      </c>
      <c r="B340" s="1" t="s">
        <v>538</v>
      </c>
      <c r="C340" s="1" t="s">
        <v>2766</v>
      </c>
      <c r="D340">
        <f>IFERROR(_xlfn.XMATCH(B340,GSC2Unicode!A:A),"")</f>
        <v>340</v>
      </c>
      <c r="E340" t="s">
        <v>538</v>
      </c>
      <c r="F340" t="s">
        <v>3079</v>
      </c>
    </row>
    <row r="341" spans="1:6" x14ac:dyDescent="0.2">
      <c r="A341">
        <v>341</v>
      </c>
      <c r="B341" s="1" t="s">
        <v>540</v>
      </c>
      <c r="C341" s="1" t="s">
        <v>2767</v>
      </c>
      <c r="D341">
        <f>IFERROR(_xlfn.XMATCH(B341,GSC2Unicode!A:A),"")</f>
        <v>341</v>
      </c>
      <c r="E341" t="s">
        <v>540</v>
      </c>
      <c r="F341" t="s">
        <v>3079</v>
      </c>
    </row>
    <row r="342" spans="1:6" x14ac:dyDescent="0.2">
      <c r="A342">
        <v>342</v>
      </c>
      <c r="B342" s="1" t="s">
        <v>542</v>
      </c>
      <c r="C342" s="1" t="s">
        <v>2768</v>
      </c>
      <c r="D342">
        <f>IFERROR(_xlfn.XMATCH(B342,GSC2Unicode!A:A),"")</f>
        <v>342</v>
      </c>
      <c r="E342" t="s">
        <v>542</v>
      </c>
      <c r="F342" t="s">
        <v>3079</v>
      </c>
    </row>
    <row r="343" spans="1:6" x14ac:dyDescent="0.2">
      <c r="A343">
        <v>343</v>
      </c>
      <c r="B343" s="1" t="s">
        <v>543</v>
      </c>
      <c r="C343" s="1" t="s">
        <v>2769</v>
      </c>
      <c r="D343">
        <f>IFERROR(_xlfn.XMATCH(B343,GSC2Unicode!A:A),"")</f>
        <v>343</v>
      </c>
      <c r="E343" t="s">
        <v>543</v>
      </c>
      <c r="F343" t="s">
        <v>3079</v>
      </c>
    </row>
    <row r="344" spans="1:6" x14ac:dyDescent="0.2">
      <c r="A344">
        <v>344</v>
      </c>
      <c r="B344" s="1" t="s">
        <v>545</v>
      </c>
      <c r="C344" s="1" t="s">
        <v>2770</v>
      </c>
      <c r="D344">
        <f>IFERROR(_xlfn.XMATCH(B344,GSC2Unicode!A:A),"")</f>
        <v>344</v>
      </c>
      <c r="E344" t="s">
        <v>545</v>
      </c>
      <c r="F344" t="s">
        <v>3079</v>
      </c>
    </row>
    <row r="345" spans="1:6" x14ac:dyDescent="0.2">
      <c r="A345">
        <v>345</v>
      </c>
      <c r="B345" s="1" t="s">
        <v>546</v>
      </c>
      <c r="C345" s="1" t="s">
        <v>2771</v>
      </c>
      <c r="D345">
        <f>IFERROR(_xlfn.XMATCH(B345,GSC2Unicode!A:A),"")</f>
        <v>345</v>
      </c>
      <c r="E345" t="s">
        <v>546</v>
      </c>
      <c r="F345" t="s">
        <v>3079</v>
      </c>
    </row>
    <row r="346" spans="1:6" x14ac:dyDescent="0.2">
      <c r="A346">
        <v>346</v>
      </c>
      <c r="B346" s="1" t="s">
        <v>548</v>
      </c>
      <c r="C346" s="1" t="s">
        <v>2772</v>
      </c>
      <c r="D346">
        <f>IFERROR(_xlfn.XMATCH(B346,GSC2Unicode!A:A),"")</f>
        <v>346</v>
      </c>
      <c r="E346" t="s">
        <v>548</v>
      </c>
      <c r="F346" t="s">
        <v>3079</v>
      </c>
    </row>
    <row r="347" spans="1:6" x14ac:dyDescent="0.2">
      <c r="A347">
        <v>347</v>
      </c>
      <c r="B347" s="1" t="s">
        <v>550</v>
      </c>
      <c r="C347" s="1" t="s">
        <v>2178</v>
      </c>
      <c r="D347">
        <f>IFERROR(_xlfn.XMATCH(B347,GSC2Unicode!A:A),"")</f>
        <v>347</v>
      </c>
      <c r="E347" t="s">
        <v>550</v>
      </c>
      <c r="F347" t="s">
        <v>3079</v>
      </c>
    </row>
    <row r="348" spans="1:6" x14ac:dyDescent="0.2">
      <c r="A348">
        <v>348</v>
      </c>
      <c r="B348" s="1" t="s">
        <v>552</v>
      </c>
      <c r="C348" s="1" t="s">
        <v>2179</v>
      </c>
      <c r="D348">
        <f>IFERROR(_xlfn.XMATCH(B348,GSC2Unicode!A:A),"")</f>
        <v>348</v>
      </c>
      <c r="E348" t="s">
        <v>552</v>
      </c>
      <c r="F348" t="s">
        <v>3079</v>
      </c>
    </row>
    <row r="349" spans="1:6" x14ac:dyDescent="0.2">
      <c r="A349">
        <v>349</v>
      </c>
      <c r="B349" s="1" t="s">
        <v>553</v>
      </c>
      <c r="C349" s="1" t="s">
        <v>2180</v>
      </c>
      <c r="D349">
        <f>IFERROR(_xlfn.XMATCH(B349,GSC2Unicode!A:A),"")</f>
        <v>349</v>
      </c>
      <c r="E349" t="s">
        <v>553</v>
      </c>
      <c r="F349" t="s">
        <v>3079</v>
      </c>
    </row>
    <row r="350" spans="1:6" x14ac:dyDescent="0.2">
      <c r="A350">
        <v>350</v>
      </c>
      <c r="B350" s="1" t="s">
        <v>555</v>
      </c>
      <c r="C350" s="1" t="s">
        <v>2181</v>
      </c>
      <c r="D350">
        <f>IFERROR(_xlfn.XMATCH(B350,GSC2Unicode!A:A),"")</f>
        <v>350</v>
      </c>
      <c r="E350" t="s">
        <v>555</v>
      </c>
      <c r="F350" t="s">
        <v>3079</v>
      </c>
    </row>
    <row r="351" spans="1:6" x14ac:dyDescent="0.2">
      <c r="A351">
        <v>351</v>
      </c>
      <c r="B351" s="1" t="s">
        <v>556</v>
      </c>
      <c r="C351" s="1" t="s">
        <v>2182</v>
      </c>
      <c r="D351">
        <f>IFERROR(_xlfn.XMATCH(B351,GSC2Unicode!A:A),"")</f>
        <v>351</v>
      </c>
      <c r="E351" t="s">
        <v>556</v>
      </c>
      <c r="F351" t="s">
        <v>3079</v>
      </c>
    </row>
    <row r="352" spans="1:6" x14ac:dyDescent="0.2">
      <c r="A352">
        <v>352</v>
      </c>
      <c r="B352" s="1" t="s">
        <v>557</v>
      </c>
      <c r="C352" s="1" t="s">
        <v>2183</v>
      </c>
      <c r="D352">
        <f>IFERROR(_xlfn.XMATCH(B352,GSC2Unicode!A:A),"")</f>
        <v>352</v>
      </c>
      <c r="E352" t="s">
        <v>557</v>
      </c>
      <c r="F352" t="s">
        <v>3079</v>
      </c>
    </row>
    <row r="353" spans="1:6" x14ac:dyDescent="0.2">
      <c r="A353">
        <v>353</v>
      </c>
      <c r="B353" s="1" t="s">
        <v>559</v>
      </c>
      <c r="C353" s="1" t="s">
        <v>2773</v>
      </c>
      <c r="D353">
        <f>IFERROR(_xlfn.XMATCH(B353,GSC2Unicode!A:A),"")</f>
        <v>353</v>
      </c>
      <c r="E353" t="s">
        <v>559</v>
      </c>
      <c r="F353" t="s">
        <v>3079</v>
      </c>
    </row>
    <row r="354" spans="1:6" x14ac:dyDescent="0.2">
      <c r="A354">
        <v>354</v>
      </c>
      <c r="B354" s="1" t="s">
        <v>561</v>
      </c>
      <c r="C354" s="1" t="s">
        <v>2774</v>
      </c>
      <c r="D354">
        <f>IFERROR(_xlfn.XMATCH(B354,GSC2Unicode!A:A),"")</f>
        <v>354</v>
      </c>
      <c r="E354" t="s">
        <v>561</v>
      </c>
      <c r="F354" t="s">
        <v>3079</v>
      </c>
    </row>
    <row r="355" spans="1:6" x14ac:dyDescent="0.2">
      <c r="A355">
        <v>355</v>
      </c>
      <c r="B355" s="1" t="s">
        <v>563</v>
      </c>
      <c r="C355" s="1" t="s">
        <v>2775</v>
      </c>
      <c r="D355">
        <f>IFERROR(_xlfn.XMATCH(B355,GSC2Unicode!A:A),"")</f>
        <v>355</v>
      </c>
      <c r="E355" t="s">
        <v>563</v>
      </c>
      <c r="F355" t="s">
        <v>3079</v>
      </c>
    </row>
    <row r="356" spans="1:6" x14ac:dyDescent="0.2">
      <c r="A356">
        <v>356</v>
      </c>
      <c r="B356" s="1" t="s">
        <v>564</v>
      </c>
      <c r="C356" s="1" t="s">
        <v>2776</v>
      </c>
      <c r="D356">
        <f>IFERROR(_xlfn.XMATCH(B356,GSC2Unicode!A:A),"")</f>
        <v>356</v>
      </c>
      <c r="E356" t="s">
        <v>564</v>
      </c>
      <c r="F356" t="s">
        <v>3079</v>
      </c>
    </row>
    <row r="357" spans="1:6" x14ac:dyDescent="0.2">
      <c r="A357">
        <v>357</v>
      </c>
      <c r="B357" s="1" t="s">
        <v>565</v>
      </c>
      <c r="C357" s="1" t="s">
        <v>2777</v>
      </c>
      <c r="D357">
        <f>IFERROR(_xlfn.XMATCH(B357,GSC2Unicode!A:A),"")</f>
        <v>357</v>
      </c>
      <c r="E357" t="s">
        <v>565</v>
      </c>
      <c r="F357" t="s">
        <v>3079</v>
      </c>
    </row>
    <row r="358" spans="1:6" x14ac:dyDescent="0.2">
      <c r="A358">
        <v>358</v>
      </c>
      <c r="B358" s="1" t="s">
        <v>567</v>
      </c>
      <c r="C358" s="1" t="s">
        <v>2778</v>
      </c>
      <c r="D358">
        <f>IFERROR(_xlfn.XMATCH(B358,GSC2Unicode!A:A),"")</f>
        <v>358</v>
      </c>
      <c r="E358" t="s">
        <v>567</v>
      </c>
      <c r="F358" t="s">
        <v>3079</v>
      </c>
    </row>
    <row r="359" spans="1:6" x14ac:dyDescent="0.2">
      <c r="A359">
        <v>359</v>
      </c>
      <c r="B359" s="1" t="s">
        <v>568</v>
      </c>
      <c r="C359" s="1" t="s">
        <v>2779</v>
      </c>
      <c r="D359">
        <f>IFERROR(_xlfn.XMATCH(B359,GSC2Unicode!A:A),"")</f>
        <v>359</v>
      </c>
      <c r="E359" t="s">
        <v>568</v>
      </c>
      <c r="F359" t="s">
        <v>3079</v>
      </c>
    </row>
    <row r="360" spans="1:6" x14ac:dyDescent="0.2">
      <c r="A360">
        <v>360</v>
      </c>
      <c r="B360" s="1" t="s">
        <v>569</v>
      </c>
      <c r="C360" s="1" t="s">
        <v>2780</v>
      </c>
      <c r="D360">
        <f>IFERROR(_xlfn.XMATCH(B360,GSC2Unicode!A:A),"")</f>
        <v>360</v>
      </c>
      <c r="E360" t="s">
        <v>569</v>
      </c>
      <c r="F360" t="s">
        <v>3079</v>
      </c>
    </row>
    <row r="361" spans="1:6" x14ac:dyDescent="0.2">
      <c r="A361">
        <v>361</v>
      </c>
      <c r="B361" s="1" t="s">
        <v>571</v>
      </c>
      <c r="C361" s="1" t="s">
        <v>2781</v>
      </c>
      <c r="D361">
        <f>IFERROR(_xlfn.XMATCH(B361,GSC2Unicode!A:A),"")</f>
        <v>361</v>
      </c>
      <c r="E361" t="s">
        <v>571</v>
      </c>
      <c r="F361" t="s">
        <v>3079</v>
      </c>
    </row>
    <row r="362" spans="1:6" x14ac:dyDescent="0.2">
      <c r="A362">
        <v>362</v>
      </c>
      <c r="B362" s="1" t="s">
        <v>573</v>
      </c>
      <c r="C362" s="1" t="s">
        <v>2782</v>
      </c>
      <c r="D362">
        <f>IFERROR(_xlfn.XMATCH(B362,GSC2Unicode!A:A),"")</f>
        <v>362</v>
      </c>
      <c r="E362" t="s">
        <v>573</v>
      </c>
      <c r="F362" t="s">
        <v>3079</v>
      </c>
    </row>
    <row r="363" spans="1:6" x14ac:dyDescent="0.2">
      <c r="A363">
        <v>363</v>
      </c>
      <c r="B363" s="1" t="s">
        <v>574</v>
      </c>
      <c r="C363" s="1" t="s">
        <v>2184</v>
      </c>
      <c r="D363">
        <f>IFERROR(_xlfn.XMATCH(B363,GSC2Unicode!A:A),"")</f>
        <v>363</v>
      </c>
      <c r="E363" t="s">
        <v>574</v>
      </c>
      <c r="F363" t="s">
        <v>3079</v>
      </c>
    </row>
    <row r="364" spans="1:6" x14ac:dyDescent="0.2">
      <c r="A364">
        <v>364</v>
      </c>
      <c r="B364" s="1" t="s">
        <v>575</v>
      </c>
      <c r="C364" s="1" t="s">
        <v>2185</v>
      </c>
      <c r="D364">
        <f>IFERROR(_xlfn.XMATCH(B364,GSC2Unicode!A:A),"")</f>
        <v>364</v>
      </c>
      <c r="E364" t="s">
        <v>575</v>
      </c>
      <c r="F364" t="s">
        <v>3079</v>
      </c>
    </row>
    <row r="365" spans="1:6" x14ac:dyDescent="0.2">
      <c r="A365">
        <v>365</v>
      </c>
      <c r="B365" s="1" t="s">
        <v>576</v>
      </c>
      <c r="C365" s="1" t="s">
        <v>2186</v>
      </c>
      <c r="D365">
        <f>IFERROR(_xlfn.XMATCH(B365,GSC2Unicode!A:A),"")</f>
        <v>365</v>
      </c>
      <c r="E365" t="s">
        <v>576</v>
      </c>
      <c r="F365" t="s">
        <v>3079</v>
      </c>
    </row>
    <row r="366" spans="1:6" x14ac:dyDescent="0.2">
      <c r="A366">
        <v>366</v>
      </c>
      <c r="B366" s="1" t="s">
        <v>578</v>
      </c>
      <c r="C366" s="1" t="s">
        <v>2187</v>
      </c>
      <c r="D366">
        <f>IFERROR(_xlfn.XMATCH(B366,GSC2Unicode!A:A),"")</f>
        <v>366</v>
      </c>
      <c r="E366" t="s">
        <v>578</v>
      </c>
      <c r="F366" t="s">
        <v>3079</v>
      </c>
    </row>
    <row r="367" spans="1:6" x14ac:dyDescent="0.2">
      <c r="A367">
        <v>367</v>
      </c>
      <c r="B367" s="1" t="s">
        <v>580</v>
      </c>
      <c r="C367" s="1" t="s">
        <v>2188</v>
      </c>
      <c r="D367">
        <f>IFERROR(_xlfn.XMATCH(B367,GSC2Unicode!A:A),"")</f>
        <v>367</v>
      </c>
      <c r="E367" t="s">
        <v>580</v>
      </c>
      <c r="F367" t="s">
        <v>3079</v>
      </c>
    </row>
    <row r="368" spans="1:6" x14ac:dyDescent="0.2">
      <c r="A368">
        <v>368</v>
      </c>
      <c r="B368" s="1" t="s">
        <v>582</v>
      </c>
      <c r="C368" s="1" t="s">
        <v>2189</v>
      </c>
      <c r="D368">
        <f>IFERROR(_xlfn.XMATCH(B368,GSC2Unicode!A:A),"")</f>
        <v>368</v>
      </c>
      <c r="E368" t="s">
        <v>582</v>
      </c>
      <c r="F368" t="s">
        <v>3079</v>
      </c>
    </row>
    <row r="369" spans="1:6" x14ac:dyDescent="0.2">
      <c r="A369">
        <v>369</v>
      </c>
      <c r="B369" s="1" t="s">
        <v>584</v>
      </c>
      <c r="C369" s="1" t="s">
        <v>2783</v>
      </c>
      <c r="D369">
        <f>IFERROR(_xlfn.XMATCH(B369,GSC2Unicode!A:A),"")</f>
        <v>369</v>
      </c>
      <c r="E369" t="s">
        <v>584</v>
      </c>
      <c r="F369" t="s">
        <v>3079</v>
      </c>
    </row>
    <row r="370" spans="1:6" x14ac:dyDescent="0.2">
      <c r="A370">
        <v>370</v>
      </c>
      <c r="B370" s="1" t="s">
        <v>586</v>
      </c>
      <c r="C370" s="1" t="s">
        <v>2784</v>
      </c>
      <c r="D370">
        <f>IFERROR(_xlfn.XMATCH(B370,GSC2Unicode!A:A),"")</f>
        <v>370</v>
      </c>
      <c r="E370" t="s">
        <v>586</v>
      </c>
      <c r="F370" t="s">
        <v>3079</v>
      </c>
    </row>
    <row r="371" spans="1:6" x14ac:dyDescent="0.2">
      <c r="A371">
        <v>371</v>
      </c>
      <c r="B371" s="1" t="s">
        <v>588</v>
      </c>
      <c r="C371" s="1" t="s">
        <v>2785</v>
      </c>
      <c r="D371">
        <f>IFERROR(_xlfn.XMATCH(B371,GSC2Unicode!A:A),"")</f>
        <v>371</v>
      </c>
      <c r="E371" t="s">
        <v>588</v>
      </c>
      <c r="F371" t="s">
        <v>3079</v>
      </c>
    </row>
    <row r="372" spans="1:6" x14ac:dyDescent="0.2">
      <c r="A372">
        <v>372</v>
      </c>
      <c r="B372" s="1" t="s">
        <v>589</v>
      </c>
      <c r="C372" s="1" t="s">
        <v>2786</v>
      </c>
      <c r="D372">
        <f>IFERROR(_xlfn.XMATCH(B372,GSC2Unicode!A:A),"")</f>
        <v>372</v>
      </c>
      <c r="E372" t="s">
        <v>589</v>
      </c>
      <c r="F372" t="s">
        <v>3079</v>
      </c>
    </row>
    <row r="373" spans="1:6" x14ac:dyDescent="0.2">
      <c r="A373">
        <v>373</v>
      </c>
      <c r="B373" s="1" t="s">
        <v>591</v>
      </c>
      <c r="C373" s="1" t="s">
        <v>2787</v>
      </c>
      <c r="D373">
        <f>IFERROR(_xlfn.XMATCH(B373,GSC2Unicode!A:A),"")</f>
        <v>373</v>
      </c>
      <c r="E373" t="s">
        <v>591</v>
      </c>
      <c r="F373" t="s">
        <v>3079</v>
      </c>
    </row>
    <row r="374" spans="1:6" x14ac:dyDescent="0.2">
      <c r="A374">
        <v>374</v>
      </c>
      <c r="B374" s="1" t="s">
        <v>592</v>
      </c>
      <c r="C374" s="1" t="s">
        <v>2788</v>
      </c>
      <c r="D374">
        <f>IFERROR(_xlfn.XMATCH(B374,GSC2Unicode!A:A),"")</f>
        <v>374</v>
      </c>
      <c r="E374" t="s">
        <v>592</v>
      </c>
      <c r="F374" t="s">
        <v>3079</v>
      </c>
    </row>
    <row r="375" spans="1:6" x14ac:dyDescent="0.2">
      <c r="A375">
        <v>375</v>
      </c>
      <c r="B375" s="1" t="s">
        <v>593</v>
      </c>
      <c r="C375" s="1" t="s">
        <v>2789</v>
      </c>
      <c r="D375">
        <f>IFERROR(_xlfn.XMATCH(B375,GSC2Unicode!A:A),"")</f>
        <v>375</v>
      </c>
      <c r="E375" t="s">
        <v>593</v>
      </c>
      <c r="F375" t="s">
        <v>3079</v>
      </c>
    </row>
    <row r="376" spans="1:6" x14ac:dyDescent="0.2">
      <c r="A376">
        <v>376</v>
      </c>
      <c r="B376" s="1" t="s">
        <v>595</v>
      </c>
      <c r="C376" s="1" t="s">
        <v>2790</v>
      </c>
      <c r="D376">
        <f>IFERROR(_xlfn.XMATCH(B376,GSC2Unicode!A:A),"")</f>
        <v>376</v>
      </c>
      <c r="E376" t="s">
        <v>595</v>
      </c>
      <c r="F376" t="s">
        <v>3079</v>
      </c>
    </row>
    <row r="377" spans="1:6" x14ac:dyDescent="0.2">
      <c r="A377">
        <v>377</v>
      </c>
      <c r="B377" s="1" t="s">
        <v>597</v>
      </c>
      <c r="C377" s="1" t="s">
        <v>2791</v>
      </c>
      <c r="D377">
        <f>IFERROR(_xlfn.XMATCH(B377,GSC2Unicode!A:A),"")</f>
        <v>377</v>
      </c>
      <c r="E377" t="s">
        <v>597</v>
      </c>
      <c r="F377" t="s">
        <v>3079</v>
      </c>
    </row>
    <row r="378" spans="1:6" x14ac:dyDescent="0.2">
      <c r="A378">
        <v>378</v>
      </c>
      <c r="B378" s="1" t="s">
        <v>598</v>
      </c>
      <c r="C378" s="1" t="s">
        <v>2792</v>
      </c>
      <c r="D378">
        <f>IFERROR(_xlfn.XMATCH(B378,GSC2Unicode!A:A),"")</f>
        <v>378</v>
      </c>
      <c r="E378" t="s">
        <v>598</v>
      </c>
      <c r="F378" t="s">
        <v>3079</v>
      </c>
    </row>
    <row r="379" spans="1:6" x14ac:dyDescent="0.2">
      <c r="A379">
        <v>379</v>
      </c>
      <c r="B379" s="1" t="s">
        <v>599</v>
      </c>
      <c r="C379" s="1" t="s">
        <v>2190</v>
      </c>
      <c r="D379">
        <f>IFERROR(_xlfn.XMATCH(B379,GSC2Unicode!A:A),"")</f>
        <v>379</v>
      </c>
      <c r="E379" t="s">
        <v>599</v>
      </c>
      <c r="F379" t="s">
        <v>3079</v>
      </c>
    </row>
    <row r="380" spans="1:6" x14ac:dyDescent="0.2">
      <c r="A380">
        <v>380</v>
      </c>
      <c r="B380" s="1" t="s">
        <v>600</v>
      </c>
      <c r="C380" s="1" t="s">
        <v>2191</v>
      </c>
      <c r="D380">
        <f>IFERROR(_xlfn.XMATCH(B380,GSC2Unicode!A:A),"")</f>
        <v>380</v>
      </c>
      <c r="E380" t="s">
        <v>600</v>
      </c>
      <c r="F380" t="s">
        <v>3079</v>
      </c>
    </row>
    <row r="381" spans="1:6" x14ac:dyDescent="0.2">
      <c r="A381">
        <v>381</v>
      </c>
      <c r="B381" s="1" t="s">
        <v>601</v>
      </c>
      <c r="C381" s="1" t="s">
        <v>2192</v>
      </c>
      <c r="D381">
        <f>IFERROR(_xlfn.XMATCH(B381,GSC2Unicode!A:A),"")</f>
        <v>381</v>
      </c>
      <c r="E381" t="s">
        <v>601</v>
      </c>
      <c r="F381" t="s">
        <v>3079</v>
      </c>
    </row>
    <row r="382" spans="1:6" x14ac:dyDescent="0.2">
      <c r="A382">
        <v>382</v>
      </c>
      <c r="B382" s="1" t="s">
        <v>602</v>
      </c>
      <c r="C382" s="1" t="s">
        <v>2193</v>
      </c>
      <c r="D382">
        <f>IFERROR(_xlfn.XMATCH(B382,GSC2Unicode!A:A),"")</f>
        <v>382</v>
      </c>
      <c r="E382" t="s">
        <v>602</v>
      </c>
      <c r="F382" t="s">
        <v>3079</v>
      </c>
    </row>
    <row r="383" spans="1:6" x14ac:dyDescent="0.2">
      <c r="A383">
        <v>383</v>
      </c>
      <c r="B383" s="1" t="s">
        <v>603</v>
      </c>
      <c r="C383" s="1" t="s">
        <v>2194</v>
      </c>
      <c r="D383">
        <f>IFERROR(_xlfn.XMATCH(B383,GSC2Unicode!A:A),"")</f>
        <v>383</v>
      </c>
      <c r="E383" t="s">
        <v>603</v>
      </c>
      <c r="F383" t="s">
        <v>3079</v>
      </c>
    </row>
    <row r="384" spans="1:6" x14ac:dyDescent="0.2">
      <c r="A384">
        <v>384</v>
      </c>
      <c r="B384" s="1" t="s">
        <v>605</v>
      </c>
      <c r="C384" s="1" t="s">
        <v>2195</v>
      </c>
      <c r="D384">
        <f>IFERROR(_xlfn.XMATCH(B384,GSC2Unicode!A:A),"")</f>
        <v>384</v>
      </c>
      <c r="E384" t="s">
        <v>605</v>
      </c>
      <c r="F384" t="s">
        <v>3079</v>
      </c>
    </row>
    <row r="385" spans="1:6" x14ac:dyDescent="0.2">
      <c r="A385">
        <v>385</v>
      </c>
      <c r="B385" s="1" t="s">
        <v>606</v>
      </c>
      <c r="C385" s="1" t="s">
        <v>2793</v>
      </c>
      <c r="D385">
        <f>IFERROR(_xlfn.XMATCH(B385,GSC2Unicode!A:A),"")</f>
        <v>385</v>
      </c>
      <c r="E385" t="s">
        <v>606</v>
      </c>
      <c r="F385" t="s">
        <v>3079</v>
      </c>
    </row>
    <row r="386" spans="1:6" x14ac:dyDescent="0.2">
      <c r="A386">
        <v>386</v>
      </c>
      <c r="B386" s="1" t="s">
        <v>608</v>
      </c>
      <c r="C386" s="1" t="s">
        <v>2794</v>
      </c>
      <c r="D386">
        <f>IFERROR(_xlfn.XMATCH(B386,GSC2Unicode!A:A),"")</f>
        <v>386</v>
      </c>
      <c r="E386" t="s">
        <v>608</v>
      </c>
      <c r="F386" t="s">
        <v>3079</v>
      </c>
    </row>
    <row r="387" spans="1:6" x14ac:dyDescent="0.2">
      <c r="A387">
        <v>387</v>
      </c>
      <c r="B387" s="1" t="s">
        <v>610</v>
      </c>
      <c r="C387" s="1" t="s">
        <v>2795</v>
      </c>
      <c r="D387">
        <f>IFERROR(_xlfn.XMATCH(B387,GSC2Unicode!A:A),"")</f>
        <v>387</v>
      </c>
      <c r="E387" t="s">
        <v>610</v>
      </c>
      <c r="F387" t="s">
        <v>3079</v>
      </c>
    </row>
    <row r="388" spans="1:6" x14ac:dyDescent="0.2">
      <c r="A388">
        <v>388</v>
      </c>
      <c r="B388" s="1" t="s">
        <v>612</v>
      </c>
      <c r="C388" s="1" t="s">
        <v>2796</v>
      </c>
      <c r="D388">
        <f>IFERROR(_xlfn.XMATCH(B388,GSC2Unicode!A:A),"")</f>
        <v>388</v>
      </c>
      <c r="E388" t="s">
        <v>612</v>
      </c>
      <c r="F388" t="s">
        <v>3079</v>
      </c>
    </row>
    <row r="389" spans="1:6" x14ac:dyDescent="0.2">
      <c r="A389">
        <v>389</v>
      </c>
      <c r="B389" s="1" t="s">
        <v>613</v>
      </c>
      <c r="C389" s="1" t="s">
        <v>2797</v>
      </c>
      <c r="D389">
        <f>IFERROR(_xlfn.XMATCH(B389,GSC2Unicode!A:A),"")</f>
        <v>389</v>
      </c>
      <c r="E389" t="s">
        <v>613</v>
      </c>
      <c r="F389" t="s">
        <v>3079</v>
      </c>
    </row>
    <row r="390" spans="1:6" x14ac:dyDescent="0.2">
      <c r="A390">
        <v>390</v>
      </c>
      <c r="B390" s="1" t="s">
        <v>615</v>
      </c>
      <c r="C390" s="1" t="s">
        <v>2798</v>
      </c>
      <c r="D390">
        <f>IFERROR(_xlfn.XMATCH(B390,GSC2Unicode!A:A),"")</f>
        <v>390</v>
      </c>
      <c r="E390" t="s">
        <v>615</v>
      </c>
      <c r="F390" t="s">
        <v>3079</v>
      </c>
    </row>
    <row r="391" spans="1:6" x14ac:dyDescent="0.2">
      <c r="A391">
        <v>391</v>
      </c>
      <c r="B391" s="1" t="s">
        <v>616</v>
      </c>
      <c r="C391" s="1" t="s">
        <v>2799</v>
      </c>
      <c r="D391">
        <f>IFERROR(_xlfn.XMATCH(B391,GSC2Unicode!A:A),"")</f>
        <v>391</v>
      </c>
      <c r="E391" t="s">
        <v>616</v>
      </c>
      <c r="F391" t="s">
        <v>3079</v>
      </c>
    </row>
    <row r="392" spans="1:6" x14ac:dyDescent="0.2">
      <c r="A392">
        <v>392</v>
      </c>
      <c r="B392" s="1" t="s">
        <v>617</v>
      </c>
      <c r="C392" s="1" t="s">
        <v>2800</v>
      </c>
      <c r="D392">
        <f>IFERROR(_xlfn.XMATCH(B392,GSC2Unicode!A:A),"")</f>
        <v>392</v>
      </c>
      <c r="E392" t="s">
        <v>617</v>
      </c>
      <c r="F392" t="s">
        <v>3079</v>
      </c>
    </row>
    <row r="393" spans="1:6" x14ac:dyDescent="0.2">
      <c r="A393">
        <v>393</v>
      </c>
      <c r="B393" s="1" t="s">
        <v>618</v>
      </c>
      <c r="C393" s="1" t="s">
        <v>2801</v>
      </c>
      <c r="D393">
        <f>IFERROR(_xlfn.XMATCH(B393,GSC2Unicode!A:A),"")</f>
        <v>393</v>
      </c>
      <c r="E393" t="s">
        <v>618</v>
      </c>
      <c r="F393" t="s">
        <v>3079</v>
      </c>
    </row>
    <row r="394" spans="1:6" x14ac:dyDescent="0.2">
      <c r="A394">
        <v>394</v>
      </c>
      <c r="B394" s="1" t="s">
        <v>620</v>
      </c>
      <c r="C394" s="1" t="s">
        <v>2802</v>
      </c>
      <c r="D394">
        <f>IFERROR(_xlfn.XMATCH(B394,GSC2Unicode!A:A),"")</f>
        <v>394</v>
      </c>
      <c r="E394" t="s">
        <v>620</v>
      </c>
      <c r="F394" t="s">
        <v>3079</v>
      </c>
    </row>
    <row r="395" spans="1:6" x14ac:dyDescent="0.2">
      <c r="A395">
        <v>395</v>
      </c>
      <c r="B395" s="1" t="s">
        <v>622</v>
      </c>
      <c r="C395" s="1" t="s">
        <v>2196</v>
      </c>
      <c r="D395">
        <f>IFERROR(_xlfn.XMATCH(B395,GSC2Unicode!A:A),"")</f>
        <v>395</v>
      </c>
      <c r="E395" t="s">
        <v>622</v>
      </c>
      <c r="F395" t="s">
        <v>3079</v>
      </c>
    </row>
    <row r="396" spans="1:6" x14ac:dyDescent="0.2">
      <c r="A396">
        <v>396</v>
      </c>
      <c r="B396" s="1" t="s">
        <v>624</v>
      </c>
      <c r="C396" s="1" t="s">
        <v>2197</v>
      </c>
      <c r="D396">
        <f>IFERROR(_xlfn.XMATCH(B396,GSC2Unicode!A:A),"")</f>
        <v>396</v>
      </c>
      <c r="E396" t="s">
        <v>624</v>
      </c>
      <c r="F396" t="s">
        <v>3079</v>
      </c>
    </row>
    <row r="397" spans="1:6" x14ac:dyDescent="0.2">
      <c r="A397">
        <v>397</v>
      </c>
      <c r="B397" s="1" t="s">
        <v>626</v>
      </c>
      <c r="C397" s="1" t="s">
        <v>2198</v>
      </c>
      <c r="D397">
        <f>IFERROR(_xlfn.XMATCH(B397,GSC2Unicode!A:A),"")</f>
        <v>397</v>
      </c>
      <c r="E397" t="s">
        <v>626</v>
      </c>
      <c r="F397" t="s">
        <v>3079</v>
      </c>
    </row>
    <row r="398" spans="1:6" x14ac:dyDescent="0.2">
      <c r="A398">
        <v>398</v>
      </c>
      <c r="B398" s="1" t="s">
        <v>628</v>
      </c>
      <c r="C398" s="1" t="s">
        <v>2199</v>
      </c>
      <c r="D398">
        <f>IFERROR(_xlfn.XMATCH(B398,GSC2Unicode!A:A),"")</f>
        <v>398</v>
      </c>
      <c r="E398" t="s">
        <v>628</v>
      </c>
      <c r="F398" t="s">
        <v>3079</v>
      </c>
    </row>
    <row r="399" spans="1:6" x14ac:dyDescent="0.2">
      <c r="A399">
        <v>399</v>
      </c>
      <c r="B399" s="1" t="s">
        <v>629</v>
      </c>
      <c r="C399" s="1" t="s">
        <v>2200</v>
      </c>
      <c r="D399">
        <f>IFERROR(_xlfn.XMATCH(B399,GSC2Unicode!A:A),"")</f>
        <v>399</v>
      </c>
      <c r="E399" t="s">
        <v>629</v>
      </c>
      <c r="F399" t="s">
        <v>3079</v>
      </c>
    </row>
    <row r="400" spans="1:6" x14ac:dyDescent="0.2">
      <c r="A400">
        <v>400</v>
      </c>
      <c r="B400" s="1" t="s">
        <v>631</v>
      </c>
      <c r="C400" s="1" t="s">
        <v>2201</v>
      </c>
      <c r="D400">
        <f>IFERROR(_xlfn.XMATCH(B400,GSC2Unicode!A:A),"")</f>
        <v>400</v>
      </c>
      <c r="E400" t="s">
        <v>631</v>
      </c>
      <c r="F400" t="s">
        <v>3079</v>
      </c>
    </row>
    <row r="401" spans="1:6" x14ac:dyDescent="0.2">
      <c r="A401">
        <v>401</v>
      </c>
      <c r="B401" s="1" t="s">
        <v>632</v>
      </c>
      <c r="C401" s="1" t="s">
        <v>2803</v>
      </c>
      <c r="D401">
        <f>IFERROR(_xlfn.XMATCH(B401,GSC2Unicode!A:A),"")</f>
        <v>401</v>
      </c>
      <c r="E401" t="s">
        <v>632</v>
      </c>
      <c r="F401" t="s">
        <v>3079</v>
      </c>
    </row>
    <row r="402" spans="1:6" x14ac:dyDescent="0.2">
      <c r="A402">
        <v>402</v>
      </c>
      <c r="B402" s="1" t="s">
        <v>634</v>
      </c>
      <c r="C402" s="1" t="s">
        <v>2804</v>
      </c>
      <c r="D402">
        <f>IFERROR(_xlfn.XMATCH(B402,GSC2Unicode!A:A),"")</f>
        <v>402</v>
      </c>
      <c r="E402" t="s">
        <v>634</v>
      </c>
      <c r="F402" t="s">
        <v>3079</v>
      </c>
    </row>
    <row r="403" spans="1:6" x14ac:dyDescent="0.2">
      <c r="A403">
        <v>403</v>
      </c>
      <c r="B403" s="1" t="s">
        <v>636</v>
      </c>
      <c r="C403" s="1" t="s">
        <v>2805</v>
      </c>
      <c r="D403">
        <f>IFERROR(_xlfn.XMATCH(B403,GSC2Unicode!A:A),"")</f>
        <v>403</v>
      </c>
      <c r="E403" t="s">
        <v>636</v>
      </c>
      <c r="F403" t="s">
        <v>3079</v>
      </c>
    </row>
    <row r="404" spans="1:6" x14ac:dyDescent="0.2">
      <c r="A404">
        <v>404</v>
      </c>
      <c r="B404" s="1" t="s">
        <v>637</v>
      </c>
      <c r="C404" s="1" t="s">
        <v>2806</v>
      </c>
      <c r="D404">
        <f>IFERROR(_xlfn.XMATCH(B404,GSC2Unicode!A:A),"")</f>
        <v>404</v>
      </c>
      <c r="E404" t="s">
        <v>637</v>
      </c>
      <c r="F404" t="s">
        <v>3079</v>
      </c>
    </row>
    <row r="405" spans="1:6" x14ac:dyDescent="0.2">
      <c r="A405">
        <v>405</v>
      </c>
      <c r="B405" s="1" t="s">
        <v>639</v>
      </c>
      <c r="C405" s="1" t="s">
        <v>2807</v>
      </c>
      <c r="D405">
        <f>IFERROR(_xlfn.XMATCH(B405,GSC2Unicode!A:A),"")</f>
        <v>405</v>
      </c>
      <c r="E405" t="s">
        <v>639</v>
      </c>
      <c r="F405" t="s">
        <v>3079</v>
      </c>
    </row>
    <row r="406" spans="1:6" x14ac:dyDescent="0.2">
      <c r="A406">
        <v>406</v>
      </c>
      <c r="B406" s="1" t="s">
        <v>640</v>
      </c>
      <c r="C406" s="1" t="s">
        <v>2808</v>
      </c>
      <c r="D406">
        <f>IFERROR(_xlfn.XMATCH(B406,GSC2Unicode!A:A),"")</f>
        <v>406</v>
      </c>
      <c r="E406" t="s">
        <v>640</v>
      </c>
      <c r="F406" t="s">
        <v>3079</v>
      </c>
    </row>
    <row r="407" spans="1:6" x14ac:dyDescent="0.2">
      <c r="A407">
        <v>407</v>
      </c>
      <c r="B407" s="1" t="s">
        <v>642</v>
      </c>
      <c r="C407" s="1" t="s">
        <v>2809</v>
      </c>
      <c r="D407">
        <f>IFERROR(_xlfn.XMATCH(B407,GSC2Unicode!A:A),"")</f>
        <v>407</v>
      </c>
      <c r="E407" t="s">
        <v>642</v>
      </c>
      <c r="F407" t="s">
        <v>3079</v>
      </c>
    </row>
    <row r="408" spans="1:6" x14ac:dyDescent="0.2">
      <c r="A408">
        <v>408</v>
      </c>
      <c r="B408" s="1" t="s">
        <v>643</v>
      </c>
      <c r="C408" s="1" t="s">
        <v>2810</v>
      </c>
      <c r="D408">
        <f>IFERROR(_xlfn.XMATCH(B408,GSC2Unicode!A:A),"")</f>
        <v>408</v>
      </c>
      <c r="E408" t="s">
        <v>643</v>
      </c>
      <c r="F408" t="s">
        <v>3079</v>
      </c>
    </row>
    <row r="409" spans="1:6" x14ac:dyDescent="0.2">
      <c r="A409">
        <v>409</v>
      </c>
      <c r="B409" s="1" t="s">
        <v>644</v>
      </c>
      <c r="C409" s="1" t="s">
        <v>2811</v>
      </c>
      <c r="D409">
        <f>IFERROR(_xlfn.XMATCH(B409,GSC2Unicode!A:A),"")</f>
        <v>409</v>
      </c>
      <c r="E409" t="s">
        <v>644</v>
      </c>
      <c r="F409" t="s">
        <v>3079</v>
      </c>
    </row>
    <row r="410" spans="1:6" x14ac:dyDescent="0.2">
      <c r="A410">
        <v>410</v>
      </c>
      <c r="B410" s="1" t="s">
        <v>645</v>
      </c>
      <c r="C410" s="1" t="s">
        <v>2812</v>
      </c>
      <c r="D410">
        <f>IFERROR(_xlfn.XMATCH(B410,GSC2Unicode!A:A),"")</f>
        <v>410</v>
      </c>
      <c r="E410" t="s">
        <v>645</v>
      </c>
      <c r="F410" t="s">
        <v>3079</v>
      </c>
    </row>
    <row r="411" spans="1:6" x14ac:dyDescent="0.2">
      <c r="A411">
        <v>411</v>
      </c>
      <c r="B411" s="1" t="s">
        <v>646</v>
      </c>
      <c r="C411" s="1" t="s">
        <v>2202</v>
      </c>
      <c r="D411">
        <f>IFERROR(_xlfn.XMATCH(B411,GSC2Unicode!A:A),"")</f>
        <v>411</v>
      </c>
      <c r="E411" t="s">
        <v>646</v>
      </c>
      <c r="F411" t="s">
        <v>3079</v>
      </c>
    </row>
    <row r="412" spans="1:6" x14ac:dyDescent="0.2">
      <c r="A412">
        <v>412</v>
      </c>
      <c r="B412" s="1" t="s">
        <v>647</v>
      </c>
      <c r="C412" s="1" t="s">
        <v>2203</v>
      </c>
      <c r="D412">
        <f>IFERROR(_xlfn.XMATCH(B412,GSC2Unicode!A:A),"")</f>
        <v>412</v>
      </c>
      <c r="E412" t="s">
        <v>647</v>
      </c>
      <c r="F412" t="s">
        <v>3079</v>
      </c>
    </row>
    <row r="413" spans="1:6" x14ac:dyDescent="0.2">
      <c r="A413">
        <v>413</v>
      </c>
      <c r="B413" s="1" t="s">
        <v>649</v>
      </c>
      <c r="C413" s="1" t="s">
        <v>2204</v>
      </c>
      <c r="D413">
        <f>IFERROR(_xlfn.XMATCH(B413,GSC2Unicode!A:A),"")</f>
        <v>413</v>
      </c>
      <c r="E413" t="s">
        <v>649</v>
      </c>
      <c r="F413" t="s">
        <v>3079</v>
      </c>
    </row>
    <row r="414" spans="1:6" x14ac:dyDescent="0.2">
      <c r="A414">
        <v>414</v>
      </c>
      <c r="B414" s="1" t="s">
        <v>650</v>
      </c>
      <c r="C414" s="1" t="s">
        <v>2205</v>
      </c>
      <c r="D414">
        <f>IFERROR(_xlfn.XMATCH(B414,GSC2Unicode!A:A),"")</f>
        <v>414</v>
      </c>
      <c r="E414" t="s">
        <v>650</v>
      </c>
      <c r="F414" t="s">
        <v>3079</v>
      </c>
    </row>
    <row r="415" spans="1:6" x14ac:dyDescent="0.2">
      <c r="A415">
        <v>415</v>
      </c>
      <c r="B415" s="1" t="s">
        <v>652</v>
      </c>
      <c r="C415" s="1" t="s">
        <v>2206</v>
      </c>
      <c r="D415">
        <f>IFERROR(_xlfn.XMATCH(B415,GSC2Unicode!A:A),"")</f>
        <v>415</v>
      </c>
      <c r="E415" t="s">
        <v>652</v>
      </c>
      <c r="F415" t="s">
        <v>3079</v>
      </c>
    </row>
    <row r="416" spans="1:6" x14ac:dyDescent="0.2">
      <c r="A416">
        <v>416</v>
      </c>
      <c r="B416" s="1" t="s">
        <v>654</v>
      </c>
      <c r="C416" s="1" t="s">
        <v>2207</v>
      </c>
      <c r="D416">
        <f>IFERROR(_xlfn.XMATCH(B416,GSC2Unicode!A:A),"")</f>
        <v>416</v>
      </c>
      <c r="E416" t="s">
        <v>654</v>
      </c>
      <c r="F416" t="s">
        <v>3079</v>
      </c>
    </row>
    <row r="417" spans="1:6" x14ac:dyDescent="0.2">
      <c r="A417">
        <v>417</v>
      </c>
      <c r="B417" s="1" t="s">
        <v>656</v>
      </c>
      <c r="C417" s="1" t="s">
        <v>2208</v>
      </c>
      <c r="D417">
        <f>IFERROR(_xlfn.XMATCH(B417,GSC2Unicode!A:A),"")</f>
        <v>417</v>
      </c>
      <c r="E417" t="s">
        <v>656</v>
      </c>
      <c r="F417" t="s">
        <v>3079</v>
      </c>
    </row>
    <row r="418" spans="1:6" x14ac:dyDescent="0.2">
      <c r="A418">
        <v>418</v>
      </c>
      <c r="B418" s="1" t="s">
        <v>658</v>
      </c>
      <c r="C418" s="1" t="s">
        <v>2209</v>
      </c>
      <c r="D418">
        <f>IFERROR(_xlfn.XMATCH(B418,GSC2Unicode!A:A),"")</f>
        <v>418</v>
      </c>
      <c r="E418" t="s">
        <v>658</v>
      </c>
      <c r="F418" t="s">
        <v>3079</v>
      </c>
    </row>
    <row r="419" spans="1:6" x14ac:dyDescent="0.2">
      <c r="A419">
        <v>419</v>
      </c>
      <c r="B419" s="1" t="s">
        <v>659</v>
      </c>
      <c r="C419" s="1" t="s">
        <v>2210</v>
      </c>
      <c r="D419">
        <f>IFERROR(_xlfn.XMATCH(B419,GSC2Unicode!A:A),"")</f>
        <v>419</v>
      </c>
      <c r="E419" t="s">
        <v>659</v>
      </c>
      <c r="F419" t="s">
        <v>3079</v>
      </c>
    </row>
    <row r="420" spans="1:6" x14ac:dyDescent="0.2">
      <c r="A420">
        <v>420</v>
      </c>
      <c r="B420" s="1" t="s">
        <v>660</v>
      </c>
      <c r="C420" s="1" t="s">
        <v>2211</v>
      </c>
      <c r="D420">
        <f>IFERROR(_xlfn.XMATCH(B420,GSC2Unicode!A:A),"")</f>
        <v>420</v>
      </c>
      <c r="E420" t="s">
        <v>660</v>
      </c>
      <c r="F420" t="s">
        <v>3079</v>
      </c>
    </row>
    <row r="421" spans="1:6" x14ac:dyDescent="0.2">
      <c r="A421">
        <v>421</v>
      </c>
      <c r="B421" s="1" t="s">
        <v>662</v>
      </c>
      <c r="C421" s="1" t="s">
        <v>2212</v>
      </c>
      <c r="D421">
        <f>IFERROR(_xlfn.XMATCH(B421,GSC2Unicode!A:A),"")</f>
        <v>421</v>
      </c>
      <c r="E421" t="s">
        <v>662</v>
      </c>
      <c r="F421" t="s">
        <v>3079</v>
      </c>
    </row>
    <row r="422" spans="1:6" x14ac:dyDescent="0.2">
      <c r="A422">
        <v>422</v>
      </c>
      <c r="B422" s="1" t="s">
        <v>664</v>
      </c>
      <c r="C422" s="1" t="s">
        <v>2213</v>
      </c>
      <c r="D422">
        <f>IFERROR(_xlfn.XMATCH(B422,GSC2Unicode!A:A),"")</f>
        <v>422</v>
      </c>
      <c r="E422" t="s">
        <v>664</v>
      </c>
      <c r="F422" t="s">
        <v>3079</v>
      </c>
    </row>
    <row r="423" spans="1:6" x14ac:dyDescent="0.2">
      <c r="A423">
        <v>423</v>
      </c>
      <c r="B423" s="1" t="s">
        <v>665</v>
      </c>
      <c r="C423" s="1" t="s">
        <v>2214</v>
      </c>
      <c r="D423">
        <f>IFERROR(_xlfn.XMATCH(B423,GSC2Unicode!A:A),"")</f>
        <v>423</v>
      </c>
      <c r="E423" t="s">
        <v>665</v>
      </c>
      <c r="F423" t="s">
        <v>3079</v>
      </c>
    </row>
    <row r="424" spans="1:6" x14ac:dyDescent="0.2">
      <c r="A424">
        <v>424</v>
      </c>
      <c r="B424" s="1" t="s">
        <v>666</v>
      </c>
      <c r="C424" s="1" t="s">
        <v>2215</v>
      </c>
      <c r="D424">
        <f>IFERROR(_xlfn.XMATCH(B424,GSC2Unicode!A:A),"")</f>
        <v>424</v>
      </c>
      <c r="E424" t="s">
        <v>666</v>
      </c>
      <c r="F424" t="s">
        <v>3079</v>
      </c>
    </row>
    <row r="425" spans="1:6" x14ac:dyDescent="0.2">
      <c r="A425">
        <v>425</v>
      </c>
      <c r="B425" s="1" t="s">
        <v>667</v>
      </c>
      <c r="C425" s="1" t="s">
        <v>2216</v>
      </c>
      <c r="D425">
        <f>IFERROR(_xlfn.XMATCH(B425,GSC2Unicode!A:A),"")</f>
        <v>425</v>
      </c>
      <c r="E425" t="s">
        <v>667</v>
      </c>
      <c r="F425" t="s">
        <v>3079</v>
      </c>
    </row>
    <row r="426" spans="1:6" x14ac:dyDescent="0.2">
      <c r="A426">
        <v>426</v>
      </c>
      <c r="B426" s="1" t="s">
        <v>668</v>
      </c>
      <c r="C426" s="1" t="s">
        <v>2217</v>
      </c>
      <c r="D426">
        <f>IFERROR(_xlfn.XMATCH(B426,GSC2Unicode!A:A),"")</f>
        <v>426</v>
      </c>
      <c r="E426" t="s">
        <v>668</v>
      </c>
      <c r="F426" t="s">
        <v>3079</v>
      </c>
    </row>
    <row r="427" spans="1:6" x14ac:dyDescent="0.2">
      <c r="A427">
        <v>427</v>
      </c>
      <c r="B427" s="1" t="s">
        <v>669</v>
      </c>
      <c r="C427" s="1" t="s">
        <v>2218</v>
      </c>
      <c r="D427">
        <f>IFERROR(_xlfn.XMATCH(B427,GSC2Unicode!A:A),"")</f>
        <v>427</v>
      </c>
      <c r="E427" t="s">
        <v>669</v>
      </c>
      <c r="F427" t="s">
        <v>3079</v>
      </c>
    </row>
    <row r="428" spans="1:6" x14ac:dyDescent="0.2">
      <c r="A428">
        <v>428</v>
      </c>
      <c r="B428" s="1" t="s">
        <v>670</v>
      </c>
      <c r="C428" s="1" t="s">
        <v>2219</v>
      </c>
      <c r="D428">
        <f>IFERROR(_xlfn.XMATCH(B428,GSC2Unicode!A:A),"")</f>
        <v>428</v>
      </c>
      <c r="E428" t="s">
        <v>670</v>
      </c>
      <c r="F428" t="s">
        <v>3079</v>
      </c>
    </row>
    <row r="429" spans="1:6" x14ac:dyDescent="0.2">
      <c r="A429">
        <v>429</v>
      </c>
      <c r="B429" s="1" t="s">
        <v>672</v>
      </c>
      <c r="C429" s="1" t="s">
        <v>2220</v>
      </c>
      <c r="D429">
        <f>IFERROR(_xlfn.XMATCH(B429,GSC2Unicode!A:A),"")</f>
        <v>429</v>
      </c>
      <c r="E429" t="s">
        <v>672</v>
      </c>
      <c r="F429" t="s">
        <v>3079</v>
      </c>
    </row>
    <row r="430" spans="1:6" x14ac:dyDescent="0.2">
      <c r="A430">
        <v>430</v>
      </c>
      <c r="B430" s="1" t="s">
        <v>673</v>
      </c>
      <c r="C430" s="1" t="s">
        <v>2221</v>
      </c>
      <c r="D430">
        <f>IFERROR(_xlfn.XMATCH(B430,GSC2Unicode!A:A),"")</f>
        <v>430</v>
      </c>
      <c r="E430" t="s">
        <v>673</v>
      </c>
      <c r="F430" t="s">
        <v>3079</v>
      </c>
    </row>
    <row r="431" spans="1:6" x14ac:dyDescent="0.2">
      <c r="A431">
        <v>431</v>
      </c>
      <c r="B431" s="1" t="s">
        <v>675</v>
      </c>
      <c r="C431" s="1" t="s">
        <v>2222</v>
      </c>
      <c r="D431">
        <f>IFERROR(_xlfn.XMATCH(B431,GSC2Unicode!A:A),"")</f>
        <v>431</v>
      </c>
      <c r="E431" t="s">
        <v>675</v>
      </c>
      <c r="F431" t="s">
        <v>3079</v>
      </c>
    </row>
    <row r="432" spans="1:6" x14ac:dyDescent="0.2">
      <c r="A432">
        <v>432</v>
      </c>
      <c r="B432" s="1" t="s">
        <v>676</v>
      </c>
      <c r="C432" s="1" t="s">
        <v>2223</v>
      </c>
      <c r="D432">
        <f>IFERROR(_xlfn.XMATCH(B432,GSC2Unicode!A:A),"")</f>
        <v>432</v>
      </c>
      <c r="E432" t="s">
        <v>676</v>
      </c>
      <c r="F432" t="s">
        <v>3079</v>
      </c>
    </row>
    <row r="433" spans="1:6" x14ac:dyDescent="0.2">
      <c r="A433">
        <v>433</v>
      </c>
      <c r="B433" s="1" t="s">
        <v>677</v>
      </c>
      <c r="C433" s="1" t="s">
        <v>2224</v>
      </c>
      <c r="D433">
        <f>IFERROR(_xlfn.XMATCH(B433,GSC2Unicode!A:A),"")</f>
        <v>433</v>
      </c>
      <c r="E433" t="s">
        <v>677</v>
      </c>
      <c r="F433" t="s">
        <v>3079</v>
      </c>
    </row>
    <row r="434" spans="1:6" x14ac:dyDescent="0.2">
      <c r="A434">
        <v>434</v>
      </c>
      <c r="B434" s="1" t="s">
        <v>679</v>
      </c>
      <c r="C434" s="1" t="s">
        <v>2225</v>
      </c>
      <c r="D434">
        <f>IFERROR(_xlfn.XMATCH(B434,GSC2Unicode!A:A),"")</f>
        <v>434</v>
      </c>
      <c r="E434" t="s">
        <v>679</v>
      </c>
      <c r="F434" t="s">
        <v>3079</v>
      </c>
    </row>
    <row r="435" spans="1:6" x14ac:dyDescent="0.2">
      <c r="A435">
        <v>435</v>
      </c>
      <c r="B435" s="1" t="s">
        <v>681</v>
      </c>
      <c r="C435" s="1" t="s">
        <v>2226</v>
      </c>
      <c r="D435">
        <f>IFERROR(_xlfn.XMATCH(B435,GSC2Unicode!A:A),"")</f>
        <v>435</v>
      </c>
      <c r="E435" t="s">
        <v>681</v>
      </c>
      <c r="F435" t="s">
        <v>3079</v>
      </c>
    </row>
    <row r="436" spans="1:6" x14ac:dyDescent="0.2">
      <c r="A436">
        <v>436</v>
      </c>
      <c r="B436" s="1" t="s">
        <v>682</v>
      </c>
      <c r="C436" s="1" t="s">
        <v>2227</v>
      </c>
      <c r="D436">
        <f>IFERROR(_xlfn.XMATCH(B436,GSC2Unicode!A:A),"")</f>
        <v>436</v>
      </c>
      <c r="E436" t="s">
        <v>682</v>
      </c>
      <c r="F436" t="s">
        <v>3079</v>
      </c>
    </row>
    <row r="437" spans="1:6" x14ac:dyDescent="0.2">
      <c r="A437">
        <v>437</v>
      </c>
      <c r="B437" s="1" t="s">
        <v>684</v>
      </c>
      <c r="C437" s="1" t="s">
        <v>2228</v>
      </c>
      <c r="D437">
        <f>IFERROR(_xlfn.XMATCH(B437,GSC2Unicode!A:A),"")</f>
        <v>437</v>
      </c>
      <c r="E437" t="s">
        <v>684</v>
      </c>
      <c r="F437" t="s">
        <v>3079</v>
      </c>
    </row>
    <row r="438" spans="1:6" x14ac:dyDescent="0.2">
      <c r="A438">
        <v>438</v>
      </c>
      <c r="B438" s="1" t="s">
        <v>685</v>
      </c>
      <c r="C438" s="1" t="s">
        <v>2229</v>
      </c>
      <c r="D438">
        <f>IFERROR(_xlfn.XMATCH(B438,GSC2Unicode!A:A),"")</f>
        <v>438</v>
      </c>
      <c r="E438" t="s">
        <v>685</v>
      </c>
      <c r="F438" t="s">
        <v>3079</v>
      </c>
    </row>
    <row r="439" spans="1:6" x14ac:dyDescent="0.2">
      <c r="A439">
        <v>439</v>
      </c>
      <c r="B439" s="1" t="s">
        <v>687</v>
      </c>
      <c r="C439" s="1" t="s">
        <v>2230</v>
      </c>
      <c r="D439">
        <f>IFERROR(_xlfn.XMATCH(B439,GSC2Unicode!A:A),"")</f>
        <v>439</v>
      </c>
      <c r="E439" t="s">
        <v>687</v>
      </c>
      <c r="F439" t="s">
        <v>3079</v>
      </c>
    </row>
    <row r="440" spans="1:6" x14ac:dyDescent="0.2">
      <c r="A440">
        <v>440</v>
      </c>
      <c r="B440" s="1" t="s">
        <v>688</v>
      </c>
      <c r="C440" s="1" t="s">
        <v>2231</v>
      </c>
      <c r="D440">
        <f>IFERROR(_xlfn.XMATCH(B440,GSC2Unicode!A:A),"")</f>
        <v>440</v>
      </c>
      <c r="E440" t="s">
        <v>688</v>
      </c>
      <c r="F440" t="s">
        <v>3079</v>
      </c>
    </row>
    <row r="441" spans="1:6" x14ac:dyDescent="0.2">
      <c r="A441">
        <v>441</v>
      </c>
      <c r="B441" s="1" t="s">
        <v>690</v>
      </c>
      <c r="C441" s="1" t="s">
        <v>2232</v>
      </c>
      <c r="D441">
        <f>IFERROR(_xlfn.XMATCH(B441,GSC2Unicode!A:A),"")</f>
        <v>441</v>
      </c>
      <c r="E441" t="s">
        <v>690</v>
      </c>
      <c r="F441" t="s">
        <v>3079</v>
      </c>
    </row>
    <row r="442" spans="1:6" x14ac:dyDescent="0.2">
      <c r="A442">
        <v>442</v>
      </c>
      <c r="B442" s="1" t="s">
        <v>692</v>
      </c>
      <c r="C442" s="1" t="s">
        <v>2233</v>
      </c>
      <c r="D442">
        <f>IFERROR(_xlfn.XMATCH(B442,GSC2Unicode!A:A),"")</f>
        <v>442</v>
      </c>
      <c r="E442" t="s">
        <v>692</v>
      </c>
      <c r="F442" t="s">
        <v>3079</v>
      </c>
    </row>
    <row r="443" spans="1:6" x14ac:dyDescent="0.2">
      <c r="A443">
        <v>443</v>
      </c>
      <c r="B443" s="1" t="s">
        <v>693</v>
      </c>
      <c r="C443" s="1" t="s">
        <v>2234</v>
      </c>
      <c r="D443">
        <f>IFERROR(_xlfn.XMATCH(B443,GSC2Unicode!A:A),"")</f>
        <v>443</v>
      </c>
      <c r="E443" t="s">
        <v>693</v>
      </c>
      <c r="F443" t="s">
        <v>3079</v>
      </c>
    </row>
    <row r="444" spans="1:6" x14ac:dyDescent="0.2">
      <c r="A444">
        <v>444</v>
      </c>
      <c r="B444" s="1" t="s">
        <v>694</v>
      </c>
      <c r="C444" s="1" t="s">
        <v>2235</v>
      </c>
      <c r="D444">
        <f>IFERROR(_xlfn.XMATCH(B444,GSC2Unicode!A:A),"")</f>
        <v>444</v>
      </c>
      <c r="E444" t="s">
        <v>694</v>
      </c>
      <c r="F444" t="s">
        <v>3079</v>
      </c>
    </row>
    <row r="445" spans="1:6" x14ac:dyDescent="0.2">
      <c r="A445">
        <v>445</v>
      </c>
      <c r="B445" s="1" t="s">
        <v>696</v>
      </c>
      <c r="C445" s="1" t="s">
        <v>2236</v>
      </c>
      <c r="D445">
        <f>IFERROR(_xlfn.XMATCH(B445,GSC2Unicode!A:A),"")</f>
        <v>445</v>
      </c>
      <c r="E445" t="s">
        <v>696</v>
      </c>
      <c r="F445" t="s">
        <v>3079</v>
      </c>
    </row>
    <row r="446" spans="1:6" x14ac:dyDescent="0.2">
      <c r="A446">
        <v>446</v>
      </c>
      <c r="B446" s="1" t="s">
        <v>698</v>
      </c>
      <c r="C446" s="1" t="s">
        <v>2237</v>
      </c>
      <c r="D446">
        <f>IFERROR(_xlfn.XMATCH(B446,GSC2Unicode!A:A),"")</f>
        <v>446</v>
      </c>
      <c r="E446" t="s">
        <v>698</v>
      </c>
      <c r="F446" t="s">
        <v>3079</v>
      </c>
    </row>
    <row r="447" spans="1:6" x14ac:dyDescent="0.2">
      <c r="A447">
        <v>447</v>
      </c>
      <c r="B447" s="1" t="s">
        <v>699</v>
      </c>
      <c r="C447" s="1" t="s">
        <v>2238</v>
      </c>
      <c r="D447">
        <f>IFERROR(_xlfn.XMATCH(B447,GSC2Unicode!A:A),"")</f>
        <v>447</v>
      </c>
      <c r="E447" t="s">
        <v>699</v>
      </c>
      <c r="F447" t="s">
        <v>3079</v>
      </c>
    </row>
    <row r="448" spans="1:6" x14ac:dyDescent="0.2">
      <c r="A448">
        <v>448</v>
      </c>
      <c r="B448" s="1" t="s">
        <v>700</v>
      </c>
      <c r="C448" s="1" t="s">
        <v>2239</v>
      </c>
      <c r="D448">
        <f>IFERROR(_xlfn.XMATCH(B448,GSC2Unicode!A:A),"")</f>
        <v>448</v>
      </c>
      <c r="E448" t="s">
        <v>700</v>
      </c>
      <c r="F448" t="s">
        <v>3079</v>
      </c>
    </row>
    <row r="449" spans="1:6" x14ac:dyDescent="0.2">
      <c r="A449">
        <v>449</v>
      </c>
      <c r="B449" s="1" t="s">
        <v>701</v>
      </c>
      <c r="C449" s="1" t="s">
        <v>2240</v>
      </c>
      <c r="D449">
        <f>IFERROR(_xlfn.XMATCH(B449,GSC2Unicode!A:A),"")</f>
        <v>449</v>
      </c>
      <c r="E449" t="s">
        <v>701</v>
      </c>
      <c r="F449" t="s">
        <v>3079</v>
      </c>
    </row>
    <row r="450" spans="1:6" x14ac:dyDescent="0.2">
      <c r="A450">
        <v>450</v>
      </c>
      <c r="B450" s="1" t="s">
        <v>702</v>
      </c>
      <c r="C450" s="1" t="s">
        <v>2241</v>
      </c>
      <c r="D450">
        <f>IFERROR(_xlfn.XMATCH(B450,GSC2Unicode!A:A),"")</f>
        <v>450</v>
      </c>
      <c r="E450" t="s">
        <v>702</v>
      </c>
      <c r="F450" t="s">
        <v>3079</v>
      </c>
    </row>
    <row r="451" spans="1:6" x14ac:dyDescent="0.2">
      <c r="A451">
        <v>451</v>
      </c>
      <c r="B451" s="1" t="s">
        <v>703</v>
      </c>
      <c r="C451" s="1" t="s">
        <v>2242</v>
      </c>
      <c r="D451">
        <f>IFERROR(_xlfn.XMATCH(B451,GSC2Unicode!A:A),"")</f>
        <v>451</v>
      </c>
      <c r="E451" t="s">
        <v>703</v>
      </c>
      <c r="F451" t="s">
        <v>3079</v>
      </c>
    </row>
    <row r="452" spans="1:6" x14ac:dyDescent="0.2">
      <c r="A452">
        <v>452</v>
      </c>
      <c r="B452" s="1" t="s">
        <v>704</v>
      </c>
      <c r="C452" s="1" t="s">
        <v>2243</v>
      </c>
      <c r="D452">
        <f>IFERROR(_xlfn.XMATCH(B452,GSC2Unicode!A:A),"")</f>
        <v>452</v>
      </c>
      <c r="E452" t="s">
        <v>704</v>
      </c>
      <c r="F452" t="s">
        <v>3079</v>
      </c>
    </row>
    <row r="453" spans="1:6" x14ac:dyDescent="0.2">
      <c r="A453">
        <v>453</v>
      </c>
      <c r="B453" s="1" t="s">
        <v>705</v>
      </c>
      <c r="C453" s="1" t="s">
        <v>2244</v>
      </c>
      <c r="D453">
        <f>IFERROR(_xlfn.XMATCH(B453,GSC2Unicode!A:A),"")</f>
        <v>453</v>
      </c>
      <c r="E453" t="s">
        <v>705</v>
      </c>
      <c r="F453" t="s">
        <v>3079</v>
      </c>
    </row>
    <row r="454" spans="1:6" x14ac:dyDescent="0.2">
      <c r="A454">
        <v>454</v>
      </c>
      <c r="B454" s="1" t="s">
        <v>706</v>
      </c>
      <c r="C454" s="1" t="s">
        <v>2245</v>
      </c>
      <c r="D454">
        <f>IFERROR(_xlfn.XMATCH(B454,GSC2Unicode!A:A),"")</f>
        <v>454</v>
      </c>
      <c r="E454" t="s">
        <v>706</v>
      </c>
      <c r="F454" t="s">
        <v>3079</v>
      </c>
    </row>
    <row r="455" spans="1:6" x14ac:dyDescent="0.2">
      <c r="A455">
        <v>455</v>
      </c>
      <c r="B455" s="1" t="s">
        <v>708</v>
      </c>
      <c r="C455" s="1" t="s">
        <v>2246</v>
      </c>
      <c r="D455">
        <f>IFERROR(_xlfn.XMATCH(B455,GSC2Unicode!A:A),"")</f>
        <v>455</v>
      </c>
      <c r="E455" t="s">
        <v>708</v>
      </c>
      <c r="F455" t="s">
        <v>3079</v>
      </c>
    </row>
    <row r="456" spans="1:6" x14ac:dyDescent="0.2">
      <c r="A456">
        <v>456</v>
      </c>
      <c r="B456" s="1" t="s">
        <v>709</v>
      </c>
      <c r="C456" s="1" t="s">
        <v>2247</v>
      </c>
      <c r="D456">
        <f>IFERROR(_xlfn.XMATCH(B456,GSC2Unicode!A:A),"")</f>
        <v>456</v>
      </c>
      <c r="E456" t="s">
        <v>709</v>
      </c>
      <c r="F456" t="s">
        <v>3079</v>
      </c>
    </row>
    <row r="457" spans="1:6" x14ac:dyDescent="0.2">
      <c r="A457">
        <v>457</v>
      </c>
      <c r="B457" s="1" t="s">
        <v>710</v>
      </c>
      <c r="C457" s="1" t="s">
        <v>2248</v>
      </c>
      <c r="D457">
        <f>IFERROR(_xlfn.XMATCH(B457,GSC2Unicode!A:A),"")</f>
        <v>457</v>
      </c>
      <c r="E457" t="s">
        <v>710</v>
      </c>
      <c r="F457" t="s">
        <v>3079</v>
      </c>
    </row>
    <row r="458" spans="1:6" x14ac:dyDescent="0.2">
      <c r="A458">
        <v>458</v>
      </c>
      <c r="B458" s="1" t="s">
        <v>711</v>
      </c>
      <c r="C458" s="1" t="s">
        <v>2249</v>
      </c>
      <c r="D458">
        <f>IFERROR(_xlfn.XMATCH(B458,GSC2Unicode!A:A),"")</f>
        <v>458</v>
      </c>
      <c r="E458" t="s">
        <v>711</v>
      </c>
      <c r="F458" t="s">
        <v>3079</v>
      </c>
    </row>
    <row r="459" spans="1:6" x14ac:dyDescent="0.2">
      <c r="A459">
        <v>459</v>
      </c>
      <c r="B459" s="1" t="s">
        <v>713</v>
      </c>
      <c r="C459" s="1" t="s">
        <v>2250</v>
      </c>
      <c r="D459">
        <f>IFERROR(_xlfn.XMATCH(B459,GSC2Unicode!A:A),"")</f>
        <v>459</v>
      </c>
      <c r="E459" t="s">
        <v>713</v>
      </c>
      <c r="F459" t="s">
        <v>3079</v>
      </c>
    </row>
    <row r="460" spans="1:6" x14ac:dyDescent="0.2">
      <c r="A460">
        <v>460</v>
      </c>
      <c r="B460" s="1" t="s">
        <v>714</v>
      </c>
      <c r="C460" s="1" t="s">
        <v>2251</v>
      </c>
      <c r="D460">
        <f>IFERROR(_xlfn.XMATCH(B460,GSC2Unicode!A:A),"")</f>
        <v>460</v>
      </c>
      <c r="E460" t="s">
        <v>714</v>
      </c>
      <c r="F460" t="s">
        <v>3079</v>
      </c>
    </row>
    <row r="461" spans="1:6" x14ac:dyDescent="0.2">
      <c r="A461">
        <v>461</v>
      </c>
      <c r="B461" s="1" t="s">
        <v>716</v>
      </c>
      <c r="C461" s="1" t="s">
        <v>2252</v>
      </c>
      <c r="D461">
        <f>IFERROR(_xlfn.XMATCH(B461,GSC2Unicode!A:A),"")</f>
        <v>461</v>
      </c>
      <c r="E461" t="s">
        <v>716</v>
      </c>
      <c r="F461" t="s">
        <v>3079</v>
      </c>
    </row>
    <row r="462" spans="1:6" x14ac:dyDescent="0.2">
      <c r="A462">
        <v>462</v>
      </c>
      <c r="B462" s="1" t="s">
        <v>717</v>
      </c>
      <c r="C462" s="1" t="s">
        <v>2253</v>
      </c>
      <c r="D462">
        <f>IFERROR(_xlfn.XMATCH(B462,GSC2Unicode!A:A),"")</f>
        <v>462</v>
      </c>
      <c r="E462" t="s">
        <v>717</v>
      </c>
      <c r="F462" t="s">
        <v>3079</v>
      </c>
    </row>
    <row r="463" spans="1:6" x14ac:dyDescent="0.2">
      <c r="A463">
        <v>463</v>
      </c>
      <c r="B463" s="1" t="s">
        <v>719</v>
      </c>
      <c r="C463" s="1" t="s">
        <v>2254</v>
      </c>
      <c r="D463">
        <f>IFERROR(_xlfn.XMATCH(B463,GSC2Unicode!A:A),"")</f>
        <v>463</v>
      </c>
      <c r="E463" t="s">
        <v>719</v>
      </c>
      <c r="F463" t="s">
        <v>3079</v>
      </c>
    </row>
    <row r="464" spans="1:6" x14ac:dyDescent="0.2">
      <c r="A464">
        <v>464</v>
      </c>
      <c r="B464" s="1" t="s">
        <v>720</v>
      </c>
      <c r="C464" s="1" t="s">
        <v>2255</v>
      </c>
      <c r="D464">
        <f>IFERROR(_xlfn.XMATCH(B464,GSC2Unicode!A:A),"")</f>
        <v>464</v>
      </c>
      <c r="E464" t="s">
        <v>720</v>
      </c>
      <c r="F464" t="s">
        <v>3079</v>
      </c>
    </row>
    <row r="465" spans="1:6" x14ac:dyDescent="0.2">
      <c r="A465">
        <v>465</v>
      </c>
      <c r="B465" s="1" t="s">
        <v>722</v>
      </c>
      <c r="C465" s="1" t="s">
        <v>2256</v>
      </c>
      <c r="D465">
        <f>IFERROR(_xlfn.XMATCH(B465,GSC2Unicode!A:A),"")</f>
        <v>465</v>
      </c>
      <c r="E465" t="s">
        <v>722</v>
      </c>
      <c r="F465" t="s">
        <v>3079</v>
      </c>
    </row>
    <row r="466" spans="1:6" x14ac:dyDescent="0.2">
      <c r="A466">
        <v>466</v>
      </c>
      <c r="B466" s="1" t="s">
        <v>724</v>
      </c>
      <c r="C466" s="1" t="s">
        <v>2257</v>
      </c>
      <c r="D466">
        <f>IFERROR(_xlfn.XMATCH(B466,GSC2Unicode!A:A),"")</f>
        <v>466</v>
      </c>
      <c r="E466" t="s">
        <v>724</v>
      </c>
      <c r="F466" t="s">
        <v>3079</v>
      </c>
    </row>
    <row r="467" spans="1:6" x14ac:dyDescent="0.2">
      <c r="A467">
        <v>467</v>
      </c>
      <c r="B467" s="1" t="s">
        <v>725</v>
      </c>
      <c r="C467" s="1" t="s">
        <v>2258</v>
      </c>
      <c r="D467">
        <f>IFERROR(_xlfn.XMATCH(B467,GSC2Unicode!A:A),"")</f>
        <v>467</v>
      </c>
      <c r="E467" t="s">
        <v>725</v>
      </c>
      <c r="F467" t="s">
        <v>3079</v>
      </c>
    </row>
    <row r="468" spans="1:6" x14ac:dyDescent="0.2">
      <c r="A468">
        <v>468</v>
      </c>
      <c r="B468" s="1" t="s">
        <v>726</v>
      </c>
      <c r="C468" s="1" t="s">
        <v>2259</v>
      </c>
      <c r="D468">
        <f>IFERROR(_xlfn.XMATCH(B468,GSC2Unicode!A:A),"")</f>
        <v>468</v>
      </c>
      <c r="E468" t="s">
        <v>726</v>
      </c>
      <c r="F468" t="s">
        <v>3079</v>
      </c>
    </row>
    <row r="469" spans="1:6" x14ac:dyDescent="0.2">
      <c r="A469">
        <v>469</v>
      </c>
      <c r="B469" s="1" t="s">
        <v>728</v>
      </c>
      <c r="C469" s="1" t="s">
        <v>2260</v>
      </c>
      <c r="D469">
        <f>IFERROR(_xlfn.XMATCH(B469,GSC2Unicode!A:A),"")</f>
        <v>469</v>
      </c>
      <c r="E469" t="s">
        <v>728</v>
      </c>
      <c r="F469" t="s">
        <v>3079</v>
      </c>
    </row>
    <row r="470" spans="1:6" x14ac:dyDescent="0.2">
      <c r="A470">
        <v>470</v>
      </c>
      <c r="B470" s="1" t="s">
        <v>730</v>
      </c>
      <c r="C470" s="1" t="s">
        <v>2261</v>
      </c>
      <c r="D470">
        <f>IFERROR(_xlfn.XMATCH(B470,GSC2Unicode!A:A),"")</f>
        <v>470</v>
      </c>
      <c r="E470" t="s">
        <v>730</v>
      </c>
      <c r="F470" t="s">
        <v>3079</v>
      </c>
    </row>
    <row r="471" spans="1:6" x14ac:dyDescent="0.2">
      <c r="A471">
        <v>471</v>
      </c>
      <c r="B471" s="1" t="s">
        <v>731</v>
      </c>
      <c r="C471" s="1" t="s">
        <v>2262</v>
      </c>
      <c r="D471">
        <f>IFERROR(_xlfn.XMATCH(B471,GSC2Unicode!A:A),"")</f>
        <v>471</v>
      </c>
      <c r="E471" t="s">
        <v>731</v>
      </c>
      <c r="F471" t="s">
        <v>3079</v>
      </c>
    </row>
    <row r="472" spans="1:6" x14ac:dyDescent="0.2">
      <c r="A472">
        <v>472</v>
      </c>
      <c r="B472" s="1" t="s">
        <v>732</v>
      </c>
      <c r="C472" s="1" t="s">
        <v>2263</v>
      </c>
      <c r="D472">
        <f>IFERROR(_xlfn.XMATCH(B472,GSC2Unicode!A:A),"")</f>
        <v>472</v>
      </c>
      <c r="E472" t="s">
        <v>732</v>
      </c>
      <c r="F472" t="s">
        <v>3079</v>
      </c>
    </row>
    <row r="473" spans="1:6" x14ac:dyDescent="0.2">
      <c r="A473">
        <v>473</v>
      </c>
      <c r="B473" s="1" t="s">
        <v>734</v>
      </c>
      <c r="C473" s="1" t="s">
        <v>2264</v>
      </c>
      <c r="D473">
        <f>IFERROR(_xlfn.XMATCH(B473,GSC2Unicode!A:A),"")</f>
        <v>473</v>
      </c>
      <c r="E473" t="s">
        <v>734</v>
      </c>
      <c r="F473" t="s">
        <v>3079</v>
      </c>
    </row>
    <row r="474" spans="1:6" x14ac:dyDescent="0.2">
      <c r="A474">
        <v>474</v>
      </c>
      <c r="B474" s="1" t="s">
        <v>735</v>
      </c>
      <c r="C474" s="1" t="s">
        <v>2265</v>
      </c>
      <c r="D474">
        <f>IFERROR(_xlfn.XMATCH(B474,GSC2Unicode!A:A),"")</f>
        <v>474</v>
      </c>
      <c r="E474" t="s">
        <v>735</v>
      </c>
      <c r="F474" t="s">
        <v>3079</v>
      </c>
    </row>
    <row r="475" spans="1:6" x14ac:dyDescent="0.2">
      <c r="A475">
        <v>475</v>
      </c>
      <c r="B475" s="1" t="s">
        <v>736</v>
      </c>
      <c r="C475" s="1" t="s">
        <v>2266</v>
      </c>
      <c r="D475">
        <f>IFERROR(_xlfn.XMATCH(B475,GSC2Unicode!A:A),"")</f>
        <v>475</v>
      </c>
      <c r="E475" t="s">
        <v>736</v>
      </c>
      <c r="F475" t="s">
        <v>3079</v>
      </c>
    </row>
    <row r="476" spans="1:6" x14ac:dyDescent="0.2">
      <c r="A476">
        <v>476</v>
      </c>
      <c r="B476" s="1" t="s">
        <v>737</v>
      </c>
      <c r="C476" s="1" t="s">
        <v>2267</v>
      </c>
      <c r="D476">
        <f>IFERROR(_xlfn.XMATCH(B476,GSC2Unicode!A:A),"")</f>
        <v>476</v>
      </c>
      <c r="E476" t="s">
        <v>737</v>
      </c>
      <c r="F476" t="s">
        <v>3079</v>
      </c>
    </row>
    <row r="477" spans="1:6" x14ac:dyDescent="0.2">
      <c r="A477">
        <v>477</v>
      </c>
      <c r="B477" s="1" t="s">
        <v>739</v>
      </c>
      <c r="C477" s="1" t="s">
        <v>2268</v>
      </c>
      <c r="D477">
        <f>IFERROR(_xlfn.XMATCH(B477,GSC2Unicode!A:A),"")</f>
        <v>477</v>
      </c>
      <c r="E477" t="s">
        <v>739</v>
      </c>
      <c r="F477" t="s">
        <v>3079</v>
      </c>
    </row>
    <row r="478" spans="1:6" x14ac:dyDescent="0.2">
      <c r="A478">
        <v>478</v>
      </c>
      <c r="B478" s="1" t="s">
        <v>741</v>
      </c>
      <c r="C478" s="1" t="s">
        <v>2269</v>
      </c>
      <c r="D478">
        <f>IFERROR(_xlfn.XMATCH(B478,GSC2Unicode!A:A),"")</f>
        <v>478</v>
      </c>
      <c r="E478" t="s">
        <v>741</v>
      </c>
      <c r="F478" t="s">
        <v>3079</v>
      </c>
    </row>
    <row r="479" spans="1:6" x14ac:dyDescent="0.2">
      <c r="A479">
        <v>479</v>
      </c>
      <c r="B479" s="1" t="s">
        <v>742</v>
      </c>
      <c r="C479" s="1" t="s">
        <v>2270</v>
      </c>
      <c r="D479">
        <f>IFERROR(_xlfn.XMATCH(B479,GSC2Unicode!A:A),"")</f>
        <v>479</v>
      </c>
      <c r="E479" t="s">
        <v>742</v>
      </c>
      <c r="F479" t="s">
        <v>3079</v>
      </c>
    </row>
    <row r="480" spans="1:6" x14ac:dyDescent="0.2">
      <c r="A480">
        <v>480</v>
      </c>
      <c r="B480" s="1" t="s">
        <v>743</v>
      </c>
      <c r="C480" s="1" t="s">
        <v>2271</v>
      </c>
      <c r="D480">
        <f>IFERROR(_xlfn.XMATCH(B480,GSC2Unicode!A:A),"")</f>
        <v>480</v>
      </c>
      <c r="E480" t="s">
        <v>743</v>
      </c>
      <c r="F480" t="s">
        <v>3079</v>
      </c>
    </row>
    <row r="481" spans="1:6" x14ac:dyDescent="0.2">
      <c r="A481">
        <v>481</v>
      </c>
      <c r="B481" s="1" t="s">
        <v>744</v>
      </c>
      <c r="C481" s="1" t="s">
        <v>2813</v>
      </c>
      <c r="D481">
        <f>IFERROR(_xlfn.XMATCH(B481,GSC2Unicode!A:A),"")</f>
        <v>481</v>
      </c>
      <c r="E481" t="s">
        <v>744</v>
      </c>
      <c r="F481" t="s">
        <v>3079</v>
      </c>
    </row>
    <row r="482" spans="1:6" x14ac:dyDescent="0.2">
      <c r="A482">
        <v>482</v>
      </c>
      <c r="B482" s="1" t="s">
        <v>745</v>
      </c>
      <c r="C482" s="1" t="s">
        <v>2814</v>
      </c>
      <c r="D482">
        <f>IFERROR(_xlfn.XMATCH(B482,GSC2Unicode!A:A),"")</f>
        <v>482</v>
      </c>
      <c r="E482" t="s">
        <v>745</v>
      </c>
      <c r="F482" t="s">
        <v>3079</v>
      </c>
    </row>
    <row r="483" spans="1:6" x14ac:dyDescent="0.2">
      <c r="A483">
        <v>483</v>
      </c>
      <c r="B483" s="1" t="s">
        <v>746</v>
      </c>
      <c r="C483" s="1" t="s">
        <v>2815</v>
      </c>
      <c r="D483">
        <f>IFERROR(_xlfn.XMATCH(B483,GSC2Unicode!A:A),"")</f>
        <v>483</v>
      </c>
      <c r="E483" t="s">
        <v>746</v>
      </c>
      <c r="F483" t="s">
        <v>3079</v>
      </c>
    </row>
    <row r="484" spans="1:6" x14ac:dyDescent="0.2">
      <c r="A484">
        <v>484</v>
      </c>
      <c r="B484" s="1" t="s">
        <v>747</v>
      </c>
      <c r="C484" s="1" t="s">
        <v>2816</v>
      </c>
      <c r="D484">
        <f>IFERROR(_xlfn.XMATCH(B484,GSC2Unicode!A:A),"")</f>
        <v>484</v>
      </c>
      <c r="E484" t="s">
        <v>747</v>
      </c>
      <c r="F484" t="s">
        <v>3079</v>
      </c>
    </row>
    <row r="485" spans="1:6" x14ac:dyDescent="0.2">
      <c r="A485">
        <v>485</v>
      </c>
      <c r="B485" s="1" t="s">
        <v>749</v>
      </c>
      <c r="C485" s="1" t="s">
        <v>2817</v>
      </c>
      <c r="D485">
        <f>IFERROR(_xlfn.XMATCH(B485,GSC2Unicode!A:A),"")</f>
        <v>485</v>
      </c>
      <c r="E485" t="s">
        <v>749</v>
      </c>
      <c r="F485" t="s">
        <v>3079</v>
      </c>
    </row>
    <row r="486" spans="1:6" x14ac:dyDescent="0.2">
      <c r="A486">
        <v>486</v>
      </c>
      <c r="B486" s="1" t="s">
        <v>750</v>
      </c>
      <c r="C486" s="1" t="s">
        <v>2818</v>
      </c>
      <c r="D486">
        <f>IFERROR(_xlfn.XMATCH(B486,GSC2Unicode!A:A),"")</f>
        <v>486</v>
      </c>
      <c r="E486" t="s">
        <v>750</v>
      </c>
      <c r="F486" t="s">
        <v>3079</v>
      </c>
    </row>
    <row r="487" spans="1:6" x14ac:dyDescent="0.2">
      <c r="A487">
        <v>487</v>
      </c>
      <c r="B487" s="1" t="s">
        <v>752</v>
      </c>
      <c r="C487" s="1" t="s">
        <v>2819</v>
      </c>
      <c r="D487">
        <f>IFERROR(_xlfn.XMATCH(B487,GSC2Unicode!A:A),"")</f>
        <v>487</v>
      </c>
      <c r="E487" t="s">
        <v>752</v>
      </c>
      <c r="F487" t="s">
        <v>3079</v>
      </c>
    </row>
    <row r="488" spans="1:6" x14ac:dyDescent="0.2">
      <c r="A488">
        <v>488</v>
      </c>
      <c r="B488" s="1" t="s">
        <v>753</v>
      </c>
      <c r="C488" s="1" t="s">
        <v>2820</v>
      </c>
      <c r="D488">
        <f>IFERROR(_xlfn.XMATCH(B488,GSC2Unicode!A:A),"")</f>
        <v>488</v>
      </c>
      <c r="E488" t="s">
        <v>753</v>
      </c>
      <c r="F488" t="s">
        <v>3079</v>
      </c>
    </row>
    <row r="489" spans="1:6" x14ac:dyDescent="0.2">
      <c r="A489">
        <v>489</v>
      </c>
      <c r="B489" s="1" t="s">
        <v>754</v>
      </c>
      <c r="C489" s="1" t="s">
        <v>2821</v>
      </c>
      <c r="D489">
        <f>IFERROR(_xlfn.XMATCH(B489,GSC2Unicode!A:A),"")</f>
        <v>489</v>
      </c>
      <c r="E489" t="s">
        <v>754</v>
      </c>
      <c r="F489" t="s">
        <v>3079</v>
      </c>
    </row>
    <row r="490" spans="1:6" x14ac:dyDescent="0.2">
      <c r="A490">
        <v>490</v>
      </c>
      <c r="B490" s="1" t="s">
        <v>755</v>
      </c>
      <c r="C490" s="1" t="s">
        <v>2822</v>
      </c>
      <c r="D490">
        <f>IFERROR(_xlfn.XMATCH(B490,GSC2Unicode!A:A),"")</f>
        <v>490</v>
      </c>
      <c r="E490" t="s">
        <v>755</v>
      </c>
      <c r="F490" t="s">
        <v>3079</v>
      </c>
    </row>
    <row r="491" spans="1:6" x14ac:dyDescent="0.2">
      <c r="A491">
        <v>491</v>
      </c>
      <c r="B491" s="1" t="s">
        <v>757</v>
      </c>
      <c r="C491" s="1" t="s">
        <v>2272</v>
      </c>
      <c r="D491">
        <f>IFERROR(_xlfn.XMATCH(B491,GSC2Unicode!A:A),"")</f>
        <v>491</v>
      </c>
      <c r="E491" t="s">
        <v>757</v>
      </c>
      <c r="F491" t="s">
        <v>3079</v>
      </c>
    </row>
    <row r="492" spans="1:6" x14ac:dyDescent="0.2">
      <c r="A492">
        <v>492</v>
      </c>
      <c r="B492" s="1" t="s">
        <v>758</v>
      </c>
      <c r="C492" s="1" t="s">
        <v>2273</v>
      </c>
      <c r="D492">
        <f>IFERROR(_xlfn.XMATCH(B492,GSC2Unicode!A:A),"")</f>
        <v>492</v>
      </c>
      <c r="E492" t="s">
        <v>758</v>
      </c>
      <c r="F492" t="s">
        <v>3079</v>
      </c>
    </row>
    <row r="493" spans="1:6" x14ac:dyDescent="0.2">
      <c r="A493">
        <v>493</v>
      </c>
      <c r="B493" s="1" t="s">
        <v>759</v>
      </c>
      <c r="C493" s="1" t="s">
        <v>2274</v>
      </c>
      <c r="D493">
        <f>IFERROR(_xlfn.XMATCH(B493,GSC2Unicode!A:A),"")</f>
        <v>493</v>
      </c>
      <c r="E493" t="s">
        <v>759</v>
      </c>
      <c r="F493" t="s">
        <v>3079</v>
      </c>
    </row>
    <row r="494" spans="1:6" x14ac:dyDescent="0.2">
      <c r="A494">
        <v>494</v>
      </c>
      <c r="B494" s="1" t="s">
        <v>760</v>
      </c>
      <c r="C494" s="1" t="s">
        <v>2275</v>
      </c>
      <c r="D494">
        <f>IFERROR(_xlfn.XMATCH(B494,GSC2Unicode!A:A),"")</f>
        <v>494</v>
      </c>
      <c r="E494" t="s">
        <v>760</v>
      </c>
      <c r="F494" t="s">
        <v>3079</v>
      </c>
    </row>
    <row r="495" spans="1:6" x14ac:dyDescent="0.2">
      <c r="A495">
        <v>495</v>
      </c>
      <c r="B495" s="1" t="s">
        <v>761</v>
      </c>
      <c r="C495" s="1" t="s">
        <v>2276</v>
      </c>
      <c r="D495">
        <f>IFERROR(_xlfn.XMATCH(B495,GSC2Unicode!A:A),"")</f>
        <v>495</v>
      </c>
      <c r="E495" t="s">
        <v>761</v>
      </c>
      <c r="F495" t="s">
        <v>3079</v>
      </c>
    </row>
    <row r="496" spans="1:6" x14ac:dyDescent="0.2">
      <c r="A496">
        <v>496</v>
      </c>
      <c r="B496" s="1" t="s">
        <v>762</v>
      </c>
      <c r="C496" s="1" t="s">
        <v>2277</v>
      </c>
      <c r="D496">
        <f>IFERROR(_xlfn.XMATCH(B496,GSC2Unicode!A:A),"")</f>
        <v>496</v>
      </c>
      <c r="E496" t="s">
        <v>762</v>
      </c>
      <c r="F496" t="s">
        <v>3079</v>
      </c>
    </row>
    <row r="497" spans="1:6" x14ac:dyDescent="0.2">
      <c r="A497">
        <v>497</v>
      </c>
      <c r="B497" s="1" t="s">
        <v>764</v>
      </c>
      <c r="C497" s="1" t="s">
        <v>2278</v>
      </c>
      <c r="D497">
        <f>IFERROR(_xlfn.XMATCH(B497,GSC2Unicode!A:A),"")</f>
        <v>497</v>
      </c>
      <c r="E497" t="s">
        <v>764</v>
      </c>
      <c r="F497" t="s">
        <v>3079</v>
      </c>
    </row>
    <row r="498" spans="1:6" x14ac:dyDescent="0.2">
      <c r="A498">
        <v>498</v>
      </c>
      <c r="B498" s="1" t="s">
        <v>765</v>
      </c>
      <c r="C498" s="1" t="s">
        <v>2279</v>
      </c>
      <c r="D498">
        <f>IFERROR(_xlfn.XMATCH(B498,GSC2Unicode!A:A),"")</f>
        <v>498</v>
      </c>
      <c r="E498" t="s">
        <v>765</v>
      </c>
      <c r="F498" t="s">
        <v>3079</v>
      </c>
    </row>
    <row r="499" spans="1:6" x14ac:dyDescent="0.2">
      <c r="A499">
        <v>499</v>
      </c>
      <c r="B499" s="1" t="s">
        <v>766</v>
      </c>
      <c r="C499" s="1" t="s">
        <v>2280</v>
      </c>
      <c r="D499">
        <f>IFERROR(_xlfn.XMATCH(B499,GSC2Unicode!A:A),"")</f>
        <v>499</v>
      </c>
      <c r="E499" t="s">
        <v>766</v>
      </c>
      <c r="F499" t="s">
        <v>3079</v>
      </c>
    </row>
    <row r="500" spans="1:6" x14ac:dyDescent="0.2">
      <c r="A500">
        <v>500</v>
      </c>
      <c r="B500" s="1" t="s">
        <v>769</v>
      </c>
      <c r="C500" s="1" t="s">
        <v>2281</v>
      </c>
      <c r="D500">
        <f>IFERROR(_xlfn.XMATCH(B500,GSC2Unicode!A:A),"")</f>
        <v>500</v>
      </c>
      <c r="E500" t="s">
        <v>769</v>
      </c>
      <c r="F500" t="s">
        <v>3079</v>
      </c>
    </row>
    <row r="501" spans="1:6" x14ac:dyDescent="0.2">
      <c r="A501">
        <v>501</v>
      </c>
      <c r="B501" s="1" t="s">
        <v>773</v>
      </c>
      <c r="C501" s="1" t="s">
        <v>2282</v>
      </c>
      <c r="D501">
        <f>IFERROR(_xlfn.XMATCH(B501,GSC2Unicode!A:A),"")</f>
        <v>501</v>
      </c>
      <c r="E501" t="s">
        <v>773</v>
      </c>
      <c r="F501" t="s">
        <v>3079</v>
      </c>
    </row>
    <row r="502" spans="1:6" x14ac:dyDescent="0.2">
      <c r="A502">
        <v>502</v>
      </c>
      <c r="B502" s="1" t="s">
        <v>774</v>
      </c>
      <c r="C502" s="1" t="s">
        <v>2283</v>
      </c>
      <c r="D502">
        <f>IFERROR(_xlfn.XMATCH(B502,GSC2Unicode!A:A),"")</f>
        <v>502</v>
      </c>
      <c r="E502" t="s">
        <v>774</v>
      </c>
      <c r="F502" t="s">
        <v>3079</v>
      </c>
    </row>
    <row r="503" spans="1:6" x14ac:dyDescent="0.2">
      <c r="A503">
        <v>503</v>
      </c>
      <c r="B503" s="1" t="s">
        <v>775</v>
      </c>
      <c r="C503" s="1" t="s">
        <v>2284</v>
      </c>
      <c r="D503">
        <f>IFERROR(_xlfn.XMATCH(B503,GSC2Unicode!A:A),"")</f>
        <v>503</v>
      </c>
      <c r="E503" t="s">
        <v>775</v>
      </c>
      <c r="F503" t="s">
        <v>3079</v>
      </c>
    </row>
    <row r="504" spans="1:6" x14ac:dyDescent="0.2">
      <c r="A504">
        <v>504</v>
      </c>
      <c r="B504" s="1" t="s">
        <v>777</v>
      </c>
      <c r="C504" s="1" t="s">
        <v>2285</v>
      </c>
      <c r="D504">
        <f>IFERROR(_xlfn.XMATCH(B504,GSC2Unicode!A:A),"")</f>
        <v>504</v>
      </c>
      <c r="E504" t="s">
        <v>777</v>
      </c>
      <c r="F504" t="s">
        <v>3079</v>
      </c>
    </row>
    <row r="505" spans="1:6" x14ac:dyDescent="0.2">
      <c r="A505">
        <v>505</v>
      </c>
      <c r="B505" s="1" t="s">
        <v>779</v>
      </c>
      <c r="C505" s="1" t="s">
        <v>2286</v>
      </c>
      <c r="D505">
        <f>IFERROR(_xlfn.XMATCH(B505,GSC2Unicode!A:A),"")</f>
        <v>505</v>
      </c>
      <c r="E505" t="s">
        <v>779</v>
      </c>
      <c r="F505" t="s">
        <v>3079</v>
      </c>
    </row>
    <row r="506" spans="1:6" x14ac:dyDescent="0.2">
      <c r="A506">
        <v>506</v>
      </c>
      <c r="B506" s="1" t="s">
        <v>780</v>
      </c>
      <c r="C506" s="1" t="s">
        <v>2287</v>
      </c>
      <c r="D506">
        <f>IFERROR(_xlfn.XMATCH(B506,GSC2Unicode!A:A),"")</f>
        <v>506</v>
      </c>
      <c r="E506" t="s">
        <v>780</v>
      </c>
      <c r="F506" t="s">
        <v>3079</v>
      </c>
    </row>
    <row r="507" spans="1:6" x14ac:dyDescent="0.2">
      <c r="A507">
        <v>507</v>
      </c>
      <c r="B507" s="1" t="s">
        <v>783</v>
      </c>
      <c r="C507" s="1" t="s">
        <v>2288</v>
      </c>
      <c r="D507">
        <f>IFERROR(_xlfn.XMATCH(B507,GSC2Unicode!A:A),"")</f>
        <v>507</v>
      </c>
      <c r="E507" t="s">
        <v>783</v>
      </c>
      <c r="F507" t="s">
        <v>3079</v>
      </c>
    </row>
    <row r="508" spans="1:6" x14ac:dyDescent="0.2">
      <c r="A508">
        <v>508</v>
      </c>
      <c r="B508" s="1" t="s">
        <v>784</v>
      </c>
      <c r="C508" s="1" t="s">
        <v>2289</v>
      </c>
      <c r="D508">
        <f>IFERROR(_xlfn.XMATCH(B508,GSC2Unicode!A:A),"")</f>
        <v>508</v>
      </c>
      <c r="E508" t="s">
        <v>784</v>
      </c>
      <c r="F508" t="s">
        <v>3079</v>
      </c>
    </row>
    <row r="509" spans="1:6" x14ac:dyDescent="0.2">
      <c r="A509">
        <v>509</v>
      </c>
      <c r="B509" s="1" t="s">
        <v>785</v>
      </c>
      <c r="C509" s="1" t="s">
        <v>2290</v>
      </c>
      <c r="D509">
        <f>IFERROR(_xlfn.XMATCH(B509,GSC2Unicode!A:A),"")</f>
        <v>509</v>
      </c>
      <c r="E509" t="s">
        <v>785</v>
      </c>
      <c r="F509" t="s">
        <v>3079</v>
      </c>
    </row>
    <row r="510" spans="1:6" x14ac:dyDescent="0.2">
      <c r="A510">
        <v>510</v>
      </c>
      <c r="B510" s="1" t="s">
        <v>788</v>
      </c>
      <c r="C510" s="1" t="s">
        <v>2291</v>
      </c>
      <c r="D510">
        <f>IFERROR(_xlfn.XMATCH(B510,GSC2Unicode!A:A),"")</f>
        <v>510</v>
      </c>
      <c r="E510" t="s">
        <v>788</v>
      </c>
      <c r="F510" t="s">
        <v>3079</v>
      </c>
    </row>
    <row r="511" spans="1:6" x14ac:dyDescent="0.2">
      <c r="A511">
        <v>511</v>
      </c>
      <c r="B511" s="1" t="s">
        <v>790</v>
      </c>
      <c r="C511" s="1" t="s">
        <v>2292</v>
      </c>
      <c r="D511">
        <f>IFERROR(_xlfn.XMATCH(B511,GSC2Unicode!A:A),"")</f>
        <v>511</v>
      </c>
      <c r="E511" t="s">
        <v>790</v>
      </c>
      <c r="F511" t="s">
        <v>3079</v>
      </c>
    </row>
    <row r="512" spans="1:6" x14ac:dyDescent="0.2">
      <c r="A512">
        <v>512</v>
      </c>
      <c r="B512" s="1" t="s">
        <v>792</v>
      </c>
      <c r="C512" s="1" t="s">
        <v>2293</v>
      </c>
      <c r="D512">
        <f>IFERROR(_xlfn.XMATCH(B512,GSC2Unicode!A:A),"")</f>
        <v>512</v>
      </c>
      <c r="E512" t="s">
        <v>792</v>
      </c>
      <c r="F512" t="s">
        <v>3079</v>
      </c>
    </row>
    <row r="513" spans="1:6" x14ac:dyDescent="0.2">
      <c r="A513">
        <v>513</v>
      </c>
      <c r="B513" s="1" t="s">
        <v>793</v>
      </c>
      <c r="C513" s="1" t="s">
        <v>2823</v>
      </c>
      <c r="D513">
        <f>IFERROR(_xlfn.XMATCH(B513,GSC2Unicode!A:A),"")</f>
        <v>513</v>
      </c>
      <c r="E513" t="s">
        <v>793</v>
      </c>
      <c r="F513" t="s">
        <v>3079</v>
      </c>
    </row>
    <row r="514" spans="1:6" x14ac:dyDescent="0.2">
      <c r="A514">
        <v>514</v>
      </c>
      <c r="B514" s="1" t="s">
        <v>795</v>
      </c>
      <c r="C514" s="1" t="s">
        <v>2824</v>
      </c>
      <c r="D514">
        <f>IFERROR(_xlfn.XMATCH(B514,GSC2Unicode!A:A),"")</f>
        <v>514</v>
      </c>
      <c r="E514" t="s">
        <v>795</v>
      </c>
      <c r="F514" t="s">
        <v>3079</v>
      </c>
    </row>
    <row r="515" spans="1:6" x14ac:dyDescent="0.2">
      <c r="A515">
        <v>515</v>
      </c>
      <c r="B515" s="1" t="s">
        <v>796</v>
      </c>
      <c r="C515" s="1" t="s">
        <v>2825</v>
      </c>
      <c r="D515">
        <f>IFERROR(_xlfn.XMATCH(B515,GSC2Unicode!A:A),"")</f>
        <v>515</v>
      </c>
      <c r="E515" t="s">
        <v>796</v>
      </c>
      <c r="F515" t="s">
        <v>3079</v>
      </c>
    </row>
    <row r="516" spans="1:6" x14ac:dyDescent="0.2">
      <c r="A516">
        <v>516</v>
      </c>
      <c r="B516" s="1" t="s">
        <v>797</v>
      </c>
      <c r="C516" s="1" t="s">
        <v>2826</v>
      </c>
      <c r="D516">
        <f>IFERROR(_xlfn.XMATCH(B516,GSC2Unicode!A:A),"")</f>
        <v>516</v>
      </c>
      <c r="E516" t="s">
        <v>797</v>
      </c>
      <c r="F516" t="s">
        <v>3079</v>
      </c>
    </row>
    <row r="517" spans="1:6" x14ac:dyDescent="0.2">
      <c r="A517">
        <v>517</v>
      </c>
      <c r="B517" s="1" t="s">
        <v>798</v>
      </c>
      <c r="C517" s="1" t="s">
        <v>2827</v>
      </c>
      <c r="D517">
        <f>IFERROR(_xlfn.XMATCH(B517,GSC2Unicode!A:A),"")</f>
        <v>517</v>
      </c>
      <c r="E517" t="s">
        <v>798</v>
      </c>
      <c r="F517" t="s">
        <v>3079</v>
      </c>
    </row>
    <row r="518" spans="1:6" x14ac:dyDescent="0.2">
      <c r="A518">
        <v>518</v>
      </c>
      <c r="B518" s="1" t="s">
        <v>800</v>
      </c>
      <c r="C518" s="1" t="s">
        <v>2828</v>
      </c>
      <c r="D518">
        <f>IFERROR(_xlfn.XMATCH(B518,GSC2Unicode!A:A),"")</f>
        <v>518</v>
      </c>
      <c r="E518" t="s">
        <v>800</v>
      </c>
      <c r="F518" t="s">
        <v>3079</v>
      </c>
    </row>
    <row r="519" spans="1:6" x14ac:dyDescent="0.2">
      <c r="A519">
        <v>519</v>
      </c>
      <c r="B519" s="1" t="s">
        <v>801</v>
      </c>
      <c r="C519" s="1" t="s">
        <v>2829</v>
      </c>
      <c r="D519">
        <f>IFERROR(_xlfn.XMATCH(B519,GSC2Unicode!A:A),"")</f>
        <v>519</v>
      </c>
      <c r="E519" t="s">
        <v>801</v>
      </c>
      <c r="F519" t="s">
        <v>3079</v>
      </c>
    </row>
    <row r="520" spans="1:6" x14ac:dyDescent="0.2">
      <c r="A520">
        <v>520</v>
      </c>
      <c r="B520" s="1" t="s">
        <v>802</v>
      </c>
      <c r="C520" s="1" t="s">
        <v>2830</v>
      </c>
      <c r="D520">
        <f>IFERROR(_xlfn.XMATCH(B520,GSC2Unicode!A:A),"")</f>
        <v>520</v>
      </c>
      <c r="E520" t="s">
        <v>802</v>
      </c>
      <c r="F520" t="s">
        <v>3079</v>
      </c>
    </row>
    <row r="521" spans="1:6" x14ac:dyDescent="0.2">
      <c r="A521">
        <v>521</v>
      </c>
      <c r="B521" s="1" t="s">
        <v>803</v>
      </c>
      <c r="C521" s="1" t="s">
        <v>2831</v>
      </c>
      <c r="D521">
        <f>IFERROR(_xlfn.XMATCH(B521,GSC2Unicode!A:A),"")</f>
        <v>521</v>
      </c>
      <c r="E521" t="s">
        <v>803</v>
      </c>
      <c r="F521" t="s">
        <v>3079</v>
      </c>
    </row>
    <row r="522" spans="1:6" x14ac:dyDescent="0.2">
      <c r="A522">
        <v>522</v>
      </c>
      <c r="B522" s="1" t="s">
        <v>805</v>
      </c>
      <c r="C522" s="1" t="s">
        <v>2832</v>
      </c>
      <c r="D522">
        <f>IFERROR(_xlfn.XMATCH(B522,GSC2Unicode!A:A),"")</f>
        <v>522</v>
      </c>
      <c r="E522" t="s">
        <v>805</v>
      </c>
      <c r="F522" t="s">
        <v>3079</v>
      </c>
    </row>
    <row r="523" spans="1:6" x14ac:dyDescent="0.2">
      <c r="A523">
        <v>523</v>
      </c>
      <c r="B523" s="1" t="s">
        <v>807</v>
      </c>
      <c r="C523" s="1" t="s">
        <v>2294</v>
      </c>
      <c r="D523">
        <f>IFERROR(_xlfn.XMATCH(B523,GSC2Unicode!A:A),"")</f>
        <v>523</v>
      </c>
      <c r="E523" t="s">
        <v>807</v>
      </c>
      <c r="F523" t="s">
        <v>3079</v>
      </c>
    </row>
    <row r="524" spans="1:6" x14ac:dyDescent="0.2">
      <c r="A524">
        <v>524</v>
      </c>
      <c r="B524" s="1" t="s">
        <v>808</v>
      </c>
      <c r="C524" s="1" t="s">
        <v>2295</v>
      </c>
      <c r="D524">
        <f>IFERROR(_xlfn.XMATCH(B524,GSC2Unicode!A:A),"")</f>
        <v>524</v>
      </c>
      <c r="E524" t="s">
        <v>808</v>
      </c>
      <c r="F524" t="s">
        <v>3079</v>
      </c>
    </row>
    <row r="525" spans="1:6" x14ac:dyDescent="0.2">
      <c r="A525">
        <v>525</v>
      </c>
      <c r="B525" s="1" t="s">
        <v>810</v>
      </c>
      <c r="C525" s="1" t="s">
        <v>2296</v>
      </c>
      <c r="D525">
        <f>IFERROR(_xlfn.XMATCH(B525,GSC2Unicode!A:A),"")</f>
        <v>525</v>
      </c>
      <c r="E525" t="s">
        <v>810</v>
      </c>
      <c r="F525" t="s">
        <v>3079</v>
      </c>
    </row>
    <row r="526" spans="1:6" x14ac:dyDescent="0.2">
      <c r="A526">
        <v>526</v>
      </c>
      <c r="B526" s="1" t="s">
        <v>812</v>
      </c>
      <c r="C526" s="1" t="s">
        <v>2297</v>
      </c>
      <c r="D526">
        <f>IFERROR(_xlfn.XMATCH(B526,GSC2Unicode!A:A),"")</f>
        <v>526</v>
      </c>
      <c r="E526" t="s">
        <v>812</v>
      </c>
      <c r="F526" t="s">
        <v>3079</v>
      </c>
    </row>
    <row r="527" spans="1:6" x14ac:dyDescent="0.2">
      <c r="A527">
        <v>527</v>
      </c>
      <c r="B527" s="1" t="s">
        <v>814</v>
      </c>
      <c r="C527" s="1" t="s">
        <v>2298</v>
      </c>
      <c r="D527">
        <f>IFERROR(_xlfn.XMATCH(B527,GSC2Unicode!A:A),"")</f>
        <v>527</v>
      </c>
      <c r="E527" t="s">
        <v>814</v>
      </c>
      <c r="F527" t="s">
        <v>3079</v>
      </c>
    </row>
    <row r="528" spans="1:6" x14ac:dyDescent="0.2">
      <c r="A528">
        <v>528</v>
      </c>
      <c r="B528" s="1" t="s">
        <v>816</v>
      </c>
      <c r="C528" s="1" t="s">
        <v>2299</v>
      </c>
      <c r="D528">
        <f>IFERROR(_xlfn.XMATCH(B528,GSC2Unicode!A:A),"")</f>
        <v>528</v>
      </c>
      <c r="E528" t="s">
        <v>816</v>
      </c>
      <c r="F528" t="s">
        <v>3079</v>
      </c>
    </row>
    <row r="529" spans="1:6" x14ac:dyDescent="0.2">
      <c r="A529">
        <v>529</v>
      </c>
      <c r="B529" s="1" t="s">
        <v>818</v>
      </c>
      <c r="C529" s="1" t="s">
        <v>2833</v>
      </c>
      <c r="D529">
        <f>IFERROR(_xlfn.XMATCH(B529,GSC2Unicode!A:A),"")</f>
        <v>529</v>
      </c>
      <c r="E529" t="s">
        <v>818</v>
      </c>
      <c r="F529" t="s">
        <v>3079</v>
      </c>
    </row>
    <row r="530" spans="1:6" x14ac:dyDescent="0.2">
      <c r="A530">
        <v>530</v>
      </c>
      <c r="B530" s="1" t="s">
        <v>819</v>
      </c>
      <c r="C530" s="1" t="s">
        <v>2834</v>
      </c>
      <c r="D530">
        <f>IFERROR(_xlfn.XMATCH(B530,GSC2Unicode!A:A),"")</f>
        <v>530</v>
      </c>
      <c r="E530" t="s">
        <v>819</v>
      </c>
      <c r="F530" t="s">
        <v>3079</v>
      </c>
    </row>
    <row r="531" spans="1:6" x14ac:dyDescent="0.2">
      <c r="A531">
        <v>531</v>
      </c>
      <c r="B531" s="1" t="s">
        <v>820</v>
      </c>
      <c r="C531" s="1" t="s">
        <v>2835</v>
      </c>
      <c r="D531">
        <f>IFERROR(_xlfn.XMATCH(B531,GSC2Unicode!A:A),"")</f>
        <v>531</v>
      </c>
      <c r="E531" t="s">
        <v>820</v>
      </c>
      <c r="F531" t="s">
        <v>3079</v>
      </c>
    </row>
    <row r="532" spans="1:6" x14ac:dyDescent="0.2">
      <c r="A532">
        <v>532</v>
      </c>
      <c r="B532" s="1" t="s">
        <v>821</v>
      </c>
      <c r="C532" s="1" t="s">
        <v>2836</v>
      </c>
      <c r="D532">
        <f>IFERROR(_xlfn.XMATCH(B532,GSC2Unicode!A:A),"")</f>
        <v>532</v>
      </c>
      <c r="E532" t="s">
        <v>821</v>
      </c>
      <c r="F532" t="s">
        <v>3079</v>
      </c>
    </row>
    <row r="533" spans="1:6" x14ac:dyDescent="0.2">
      <c r="A533">
        <v>533</v>
      </c>
      <c r="B533" s="1" t="s">
        <v>822</v>
      </c>
      <c r="C533" s="1" t="s">
        <v>2837</v>
      </c>
      <c r="D533">
        <f>IFERROR(_xlfn.XMATCH(B533,GSC2Unicode!A:A),"")</f>
        <v>533</v>
      </c>
      <c r="E533" t="s">
        <v>822</v>
      </c>
      <c r="F533" t="s">
        <v>3079</v>
      </c>
    </row>
    <row r="534" spans="1:6" x14ac:dyDescent="0.2">
      <c r="A534">
        <v>534</v>
      </c>
      <c r="B534" s="1" t="s">
        <v>823</v>
      </c>
      <c r="C534" s="1" t="s">
        <v>2838</v>
      </c>
      <c r="D534">
        <f>IFERROR(_xlfn.XMATCH(B534,GSC2Unicode!A:A),"")</f>
        <v>534</v>
      </c>
      <c r="E534" t="s">
        <v>823</v>
      </c>
      <c r="F534" t="s">
        <v>3079</v>
      </c>
    </row>
    <row r="535" spans="1:6" x14ac:dyDescent="0.2">
      <c r="A535">
        <v>535</v>
      </c>
      <c r="B535" s="1" t="s">
        <v>824</v>
      </c>
      <c r="C535" s="1" t="s">
        <v>2839</v>
      </c>
      <c r="D535">
        <f>IFERROR(_xlfn.XMATCH(B535,GSC2Unicode!A:A),"")</f>
        <v>535</v>
      </c>
      <c r="E535" t="s">
        <v>824</v>
      </c>
      <c r="F535" t="s">
        <v>3079</v>
      </c>
    </row>
    <row r="536" spans="1:6" x14ac:dyDescent="0.2">
      <c r="A536">
        <v>536</v>
      </c>
      <c r="B536" s="1" t="s">
        <v>826</v>
      </c>
      <c r="C536" s="1" t="s">
        <v>2840</v>
      </c>
      <c r="D536">
        <f>IFERROR(_xlfn.XMATCH(B536,GSC2Unicode!A:A),"")</f>
        <v>536</v>
      </c>
      <c r="E536" t="s">
        <v>826</v>
      </c>
      <c r="F536" t="s">
        <v>3079</v>
      </c>
    </row>
    <row r="537" spans="1:6" x14ac:dyDescent="0.2">
      <c r="A537">
        <v>537</v>
      </c>
      <c r="B537" s="1" t="s">
        <v>828</v>
      </c>
      <c r="C537" s="1" t="s">
        <v>2841</v>
      </c>
      <c r="D537">
        <f>IFERROR(_xlfn.XMATCH(B537,GSC2Unicode!A:A),"")</f>
        <v>537</v>
      </c>
      <c r="E537" t="s">
        <v>828</v>
      </c>
      <c r="F537" t="s">
        <v>3079</v>
      </c>
    </row>
    <row r="538" spans="1:6" x14ac:dyDescent="0.2">
      <c r="A538">
        <v>538</v>
      </c>
      <c r="B538" s="1" t="s">
        <v>829</v>
      </c>
      <c r="C538" s="1" t="s">
        <v>2842</v>
      </c>
      <c r="D538">
        <f>IFERROR(_xlfn.XMATCH(B538,GSC2Unicode!A:A),"")</f>
        <v>538</v>
      </c>
      <c r="E538" t="s">
        <v>829</v>
      </c>
      <c r="F538" t="s">
        <v>3079</v>
      </c>
    </row>
    <row r="539" spans="1:6" x14ac:dyDescent="0.2">
      <c r="A539">
        <v>539</v>
      </c>
      <c r="B539" s="1" t="s">
        <v>831</v>
      </c>
      <c r="C539" s="1" t="s">
        <v>2300</v>
      </c>
      <c r="D539">
        <f>IFERROR(_xlfn.XMATCH(B539,GSC2Unicode!A:A),"")</f>
        <v>539</v>
      </c>
      <c r="E539" t="s">
        <v>831</v>
      </c>
      <c r="F539" t="s">
        <v>3079</v>
      </c>
    </row>
    <row r="540" spans="1:6" x14ac:dyDescent="0.2">
      <c r="A540">
        <v>540</v>
      </c>
      <c r="B540" s="1" t="s">
        <v>832</v>
      </c>
      <c r="C540" s="1" t="s">
        <v>2301</v>
      </c>
      <c r="D540">
        <f>IFERROR(_xlfn.XMATCH(B540,GSC2Unicode!A:A),"")</f>
        <v>540</v>
      </c>
      <c r="E540" t="s">
        <v>832</v>
      </c>
      <c r="F540" t="s">
        <v>3079</v>
      </c>
    </row>
    <row r="541" spans="1:6" x14ac:dyDescent="0.2">
      <c r="A541">
        <v>541</v>
      </c>
      <c r="B541" s="1" t="s">
        <v>833</v>
      </c>
      <c r="C541" s="1" t="s">
        <v>2302</v>
      </c>
      <c r="D541">
        <f>IFERROR(_xlfn.XMATCH(B541,GSC2Unicode!A:A),"")</f>
        <v>541</v>
      </c>
      <c r="E541" t="s">
        <v>833</v>
      </c>
      <c r="F541" t="s">
        <v>3079</v>
      </c>
    </row>
    <row r="542" spans="1:6" x14ac:dyDescent="0.2">
      <c r="A542">
        <v>542</v>
      </c>
      <c r="B542" s="1" t="s">
        <v>834</v>
      </c>
      <c r="C542" s="1" t="s">
        <v>2303</v>
      </c>
      <c r="D542">
        <f>IFERROR(_xlfn.XMATCH(B542,GSC2Unicode!A:A),"")</f>
        <v>542</v>
      </c>
      <c r="E542" t="s">
        <v>834</v>
      </c>
      <c r="F542" t="s">
        <v>3079</v>
      </c>
    </row>
    <row r="543" spans="1:6" x14ac:dyDescent="0.2">
      <c r="A543">
        <v>543</v>
      </c>
      <c r="B543" s="1" t="s">
        <v>836</v>
      </c>
      <c r="C543" s="1" t="s">
        <v>2304</v>
      </c>
      <c r="D543">
        <f>IFERROR(_xlfn.XMATCH(B543,GSC2Unicode!A:A),"")</f>
        <v>543</v>
      </c>
      <c r="E543" t="s">
        <v>836</v>
      </c>
      <c r="F543" t="s">
        <v>3079</v>
      </c>
    </row>
    <row r="544" spans="1:6" x14ac:dyDescent="0.2">
      <c r="A544">
        <v>544</v>
      </c>
      <c r="B544" s="1" t="s">
        <v>837</v>
      </c>
      <c r="C544" s="1" t="s">
        <v>2305</v>
      </c>
      <c r="D544">
        <f>IFERROR(_xlfn.XMATCH(B544,GSC2Unicode!A:A),"")</f>
        <v>544</v>
      </c>
      <c r="E544" t="s">
        <v>837</v>
      </c>
      <c r="F544" t="s">
        <v>3079</v>
      </c>
    </row>
    <row r="545" spans="1:6" x14ac:dyDescent="0.2">
      <c r="A545">
        <v>545</v>
      </c>
      <c r="B545" s="1" t="s">
        <v>839</v>
      </c>
      <c r="C545" s="1" t="s">
        <v>2843</v>
      </c>
      <c r="D545">
        <f>IFERROR(_xlfn.XMATCH(B545,GSC2Unicode!A:A),"")</f>
        <v>545</v>
      </c>
      <c r="E545" t="s">
        <v>839</v>
      </c>
      <c r="F545" t="s">
        <v>3079</v>
      </c>
    </row>
    <row r="546" spans="1:6" x14ac:dyDescent="0.2">
      <c r="A546">
        <v>546</v>
      </c>
      <c r="B546" s="1" t="s">
        <v>840</v>
      </c>
      <c r="C546" s="1" t="s">
        <v>2844</v>
      </c>
      <c r="D546">
        <f>IFERROR(_xlfn.XMATCH(B546,GSC2Unicode!A:A),"")</f>
        <v>546</v>
      </c>
      <c r="E546" t="s">
        <v>840</v>
      </c>
      <c r="F546" t="s">
        <v>3079</v>
      </c>
    </row>
    <row r="547" spans="1:6" x14ac:dyDescent="0.2">
      <c r="A547">
        <v>547</v>
      </c>
      <c r="B547" s="1" t="s">
        <v>841</v>
      </c>
      <c r="C547" s="1" t="s">
        <v>2845</v>
      </c>
      <c r="D547">
        <f>IFERROR(_xlfn.XMATCH(B547,GSC2Unicode!A:A),"")</f>
        <v>547</v>
      </c>
      <c r="E547" t="s">
        <v>841</v>
      </c>
      <c r="F547" t="s">
        <v>3079</v>
      </c>
    </row>
    <row r="548" spans="1:6" x14ac:dyDescent="0.2">
      <c r="A548">
        <v>548</v>
      </c>
      <c r="B548" s="1" t="s">
        <v>842</v>
      </c>
      <c r="C548" s="1" t="s">
        <v>2846</v>
      </c>
      <c r="D548">
        <f>IFERROR(_xlfn.XMATCH(B548,GSC2Unicode!A:A),"")</f>
        <v>548</v>
      </c>
      <c r="E548" t="s">
        <v>842</v>
      </c>
      <c r="F548" t="s">
        <v>3079</v>
      </c>
    </row>
    <row r="549" spans="1:6" x14ac:dyDescent="0.2">
      <c r="A549">
        <v>549</v>
      </c>
      <c r="B549" s="1" t="s">
        <v>843</v>
      </c>
      <c r="C549" s="1" t="s">
        <v>2847</v>
      </c>
      <c r="D549">
        <f>IFERROR(_xlfn.XMATCH(B549,GSC2Unicode!A:A),"")</f>
        <v>549</v>
      </c>
      <c r="E549" t="s">
        <v>843</v>
      </c>
      <c r="F549" t="s">
        <v>3079</v>
      </c>
    </row>
    <row r="550" spans="1:6" x14ac:dyDescent="0.2">
      <c r="A550">
        <v>550</v>
      </c>
      <c r="B550" s="1" t="s">
        <v>844</v>
      </c>
      <c r="C550" s="1" t="s">
        <v>2848</v>
      </c>
      <c r="D550">
        <f>IFERROR(_xlfn.XMATCH(B550,GSC2Unicode!A:A),"")</f>
        <v>550</v>
      </c>
      <c r="E550" t="s">
        <v>844</v>
      </c>
      <c r="F550" t="s">
        <v>3079</v>
      </c>
    </row>
    <row r="551" spans="1:6" x14ac:dyDescent="0.2">
      <c r="A551">
        <v>551</v>
      </c>
      <c r="B551" s="1" t="s">
        <v>845</v>
      </c>
      <c r="C551" s="1" t="s">
        <v>2849</v>
      </c>
      <c r="D551">
        <f>IFERROR(_xlfn.XMATCH(B551,GSC2Unicode!A:A),"")</f>
        <v>551</v>
      </c>
      <c r="E551" t="s">
        <v>845</v>
      </c>
      <c r="F551" t="s">
        <v>3079</v>
      </c>
    </row>
    <row r="552" spans="1:6" x14ac:dyDescent="0.2">
      <c r="A552">
        <v>552</v>
      </c>
      <c r="B552" s="1" t="s">
        <v>846</v>
      </c>
      <c r="C552" s="1" t="s">
        <v>2850</v>
      </c>
      <c r="D552">
        <f>IFERROR(_xlfn.XMATCH(B552,GSC2Unicode!A:A),"")</f>
        <v>552</v>
      </c>
      <c r="E552" t="s">
        <v>846</v>
      </c>
      <c r="F552" t="s">
        <v>3079</v>
      </c>
    </row>
    <row r="553" spans="1:6" x14ac:dyDescent="0.2">
      <c r="A553">
        <v>553</v>
      </c>
      <c r="B553" s="1" t="s">
        <v>847</v>
      </c>
      <c r="C553" s="1" t="s">
        <v>2851</v>
      </c>
      <c r="D553">
        <f>IFERROR(_xlfn.XMATCH(B553,GSC2Unicode!A:A),"")</f>
        <v>553</v>
      </c>
      <c r="E553" t="s">
        <v>847</v>
      </c>
      <c r="F553" t="s">
        <v>3079</v>
      </c>
    </row>
    <row r="554" spans="1:6" x14ac:dyDescent="0.2">
      <c r="A554">
        <v>554</v>
      </c>
      <c r="B554" s="1" t="s">
        <v>848</v>
      </c>
      <c r="C554" s="1" t="s">
        <v>2852</v>
      </c>
      <c r="D554">
        <f>IFERROR(_xlfn.XMATCH(B554,GSC2Unicode!A:A),"")</f>
        <v>554</v>
      </c>
      <c r="E554" t="s">
        <v>848</v>
      </c>
      <c r="F554" t="s">
        <v>3079</v>
      </c>
    </row>
    <row r="555" spans="1:6" x14ac:dyDescent="0.2">
      <c r="A555">
        <v>555</v>
      </c>
      <c r="B555" s="1" t="s">
        <v>849</v>
      </c>
      <c r="C555" s="1" t="s">
        <v>2306</v>
      </c>
      <c r="D555">
        <f>IFERROR(_xlfn.XMATCH(B555,GSC2Unicode!A:A),"")</f>
        <v>555</v>
      </c>
      <c r="E555" t="s">
        <v>849</v>
      </c>
      <c r="F555" t="s">
        <v>3079</v>
      </c>
    </row>
    <row r="556" spans="1:6" x14ac:dyDescent="0.2">
      <c r="A556">
        <v>556</v>
      </c>
      <c r="B556" s="1" t="s">
        <v>850</v>
      </c>
      <c r="C556" s="1" t="s">
        <v>2307</v>
      </c>
      <c r="D556">
        <f>IFERROR(_xlfn.XMATCH(B556,GSC2Unicode!A:A),"")</f>
        <v>556</v>
      </c>
      <c r="E556" t="s">
        <v>850</v>
      </c>
      <c r="F556" t="s">
        <v>3079</v>
      </c>
    </row>
    <row r="557" spans="1:6" x14ac:dyDescent="0.2">
      <c r="A557">
        <v>557</v>
      </c>
      <c r="B557" s="1" t="s">
        <v>851</v>
      </c>
      <c r="C557" s="1" t="s">
        <v>2308</v>
      </c>
      <c r="D557">
        <f>IFERROR(_xlfn.XMATCH(B557,GSC2Unicode!A:A),"")</f>
        <v>557</v>
      </c>
      <c r="E557" t="s">
        <v>851</v>
      </c>
      <c r="F557" t="s">
        <v>3079</v>
      </c>
    </row>
    <row r="558" spans="1:6" x14ac:dyDescent="0.2">
      <c r="A558">
        <v>558</v>
      </c>
      <c r="B558" s="1" t="s">
        <v>852</v>
      </c>
      <c r="C558" s="1" t="s">
        <v>2309</v>
      </c>
      <c r="D558">
        <f>IFERROR(_xlfn.XMATCH(B558,GSC2Unicode!A:A),"")</f>
        <v>558</v>
      </c>
      <c r="E558" t="s">
        <v>852</v>
      </c>
      <c r="F558" t="s">
        <v>3079</v>
      </c>
    </row>
    <row r="559" spans="1:6" x14ac:dyDescent="0.2">
      <c r="A559">
        <v>559</v>
      </c>
      <c r="B559" s="1" t="s">
        <v>853</v>
      </c>
      <c r="C559" s="1" t="s">
        <v>2310</v>
      </c>
      <c r="D559">
        <f>IFERROR(_xlfn.XMATCH(B559,GSC2Unicode!A:A),"")</f>
        <v>559</v>
      </c>
      <c r="E559" t="s">
        <v>853</v>
      </c>
      <c r="F559" t="s">
        <v>3079</v>
      </c>
    </row>
    <row r="560" spans="1:6" x14ac:dyDescent="0.2">
      <c r="A560">
        <v>560</v>
      </c>
      <c r="B560" s="1" t="s">
        <v>854</v>
      </c>
      <c r="C560" s="1" t="s">
        <v>2311</v>
      </c>
      <c r="D560">
        <f>IFERROR(_xlfn.XMATCH(B560,GSC2Unicode!A:A),"")</f>
        <v>560</v>
      </c>
      <c r="E560" t="s">
        <v>854</v>
      </c>
      <c r="F560" t="s">
        <v>3079</v>
      </c>
    </row>
    <row r="561" spans="1:6" x14ac:dyDescent="0.2">
      <c r="A561">
        <v>561</v>
      </c>
      <c r="B561" s="1" t="s">
        <v>855</v>
      </c>
      <c r="C561" s="1" t="s">
        <v>2853</v>
      </c>
      <c r="D561">
        <f>IFERROR(_xlfn.XMATCH(B561,GSC2Unicode!A:A),"")</f>
        <v>561</v>
      </c>
      <c r="E561" t="s">
        <v>855</v>
      </c>
      <c r="F561" t="s">
        <v>3079</v>
      </c>
    </row>
    <row r="562" spans="1:6" x14ac:dyDescent="0.2">
      <c r="A562">
        <v>562</v>
      </c>
      <c r="B562" s="1" t="s">
        <v>856</v>
      </c>
      <c r="C562" s="1" t="s">
        <v>2854</v>
      </c>
      <c r="D562">
        <f>IFERROR(_xlfn.XMATCH(B562,GSC2Unicode!A:A),"")</f>
        <v>562</v>
      </c>
      <c r="E562" t="s">
        <v>856</v>
      </c>
      <c r="F562" t="s">
        <v>3079</v>
      </c>
    </row>
    <row r="563" spans="1:6" x14ac:dyDescent="0.2">
      <c r="A563">
        <v>563</v>
      </c>
      <c r="B563" s="1" t="s">
        <v>857</v>
      </c>
      <c r="C563" s="1" t="s">
        <v>2855</v>
      </c>
      <c r="D563">
        <f>IFERROR(_xlfn.XMATCH(B563,GSC2Unicode!A:A),"")</f>
        <v>563</v>
      </c>
      <c r="E563" t="s">
        <v>857</v>
      </c>
      <c r="F563" t="s">
        <v>3079</v>
      </c>
    </row>
    <row r="564" spans="1:6" x14ac:dyDescent="0.2">
      <c r="A564">
        <v>564</v>
      </c>
      <c r="B564" s="1" t="s">
        <v>858</v>
      </c>
      <c r="C564" s="1" t="s">
        <v>2856</v>
      </c>
      <c r="D564">
        <f>IFERROR(_xlfn.XMATCH(B564,GSC2Unicode!A:A),"")</f>
        <v>564</v>
      </c>
      <c r="E564" t="s">
        <v>858</v>
      </c>
      <c r="F564" t="s">
        <v>3079</v>
      </c>
    </row>
    <row r="565" spans="1:6" x14ac:dyDescent="0.2">
      <c r="A565">
        <v>565</v>
      </c>
      <c r="B565" s="1" t="s">
        <v>859</v>
      </c>
      <c r="C565" s="1" t="s">
        <v>2857</v>
      </c>
      <c r="D565">
        <f>IFERROR(_xlfn.XMATCH(B565,GSC2Unicode!A:A),"")</f>
        <v>565</v>
      </c>
      <c r="E565" t="s">
        <v>859</v>
      </c>
      <c r="F565" t="s">
        <v>3079</v>
      </c>
    </row>
    <row r="566" spans="1:6" x14ac:dyDescent="0.2">
      <c r="A566">
        <v>566</v>
      </c>
      <c r="B566" s="1" t="s">
        <v>860</v>
      </c>
      <c r="C566" s="1" t="s">
        <v>2858</v>
      </c>
      <c r="D566">
        <f>IFERROR(_xlfn.XMATCH(B566,GSC2Unicode!A:A),"")</f>
        <v>566</v>
      </c>
      <c r="E566" t="s">
        <v>860</v>
      </c>
      <c r="F566" t="s">
        <v>3079</v>
      </c>
    </row>
    <row r="567" spans="1:6" x14ac:dyDescent="0.2">
      <c r="A567">
        <v>567</v>
      </c>
      <c r="B567" s="1" t="s">
        <v>861</v>
      </c>
      <c r="C567" s="1" t="s">
        <v>2859</v>
      </c>
      <c r="D567">
        <f>IFERROR(_xlfn.XMATCH(B567,GSC2Unicode!A:A),"")</f>
        <v>567</v>
      </c>
      <c r="E567" t="s">
        <v>861</v>
      </c>
      <c r="F567" t="s">
        <v>3079</v>
      </c>
    </row>
    <row r="568" spans="1:6" x14ac:dyDescent="0.2">
      <c r="A568">
        <v>568</v>
      </c>
      <c r="B568" s="1" t="s">
        <v>862</v>
      </c>
      <c r="C568" s="1" t="s">
        <v>2860</v>
      </c>
      <c r="D568">
        <f>IFERROR(_xlfn.XMATCH(B568,GSC2Unicode!A:A),"")</f>
        <v>568</v>
      </c>
      <c r="E568" t="s">
        <v>862</v>
      </c>
      <c r="F568" t="s">
        <v>3079</v>
      </c>
    </row>
    <row r="569" spans="1:6" x14ac:dyDescent="0.2">
      <c r="A569">
        <v>569</v>
      </c>
      <c r="B569" s="1" t="s">
        <v>863</v>
      </c>
      <c r="C569" s="1" t="s">
        <v>2861</v>
      </c>
      <c r="D569">
        <f>IFERROR(_xlfn.XMATCH(B569,GSC2Unicode!A:A),"")</f>
        <v>569</v>
      </c>
      <c r="E569" t="s">
        <v>863</v>
      </c>
      <c r="F569" t="s">
        <v>3079</v>
      </c>
    </row>
    <row r="570" spans="1:6" x14ac:dyDescent="0.2">
      <c r="A570">
        <v>570</v>
      </c>
      <c r="B570" s="1" t="s">
        <v>864</v>
      </c>
      <c r="C570" s="1" t="s">
        <v>2862</v>
      </c>
      <c r="D570">
        <f>IFERROR(_xlfn.XMATCH(B570,GSC2Unicode!A:A),"")</f>
        <v>570</v>
      </c>
      <c r="E570" t="s">
        <v>864</v>
      </c>
      <c r="F570" t="s">
        <v>3079</v>
      </c>
    </row>
    <row r="571" spans="1:6" x14ac:dyDescent="0.2">
      <c r="A571">
        <v>571</v>
      </c>
      <c r="B571" s="1" t="s">
        <v>865</v>
      </c>
      <c r="C571" s="1" t="s">
        <v>2312</v>
      </c>
      <c r="D571">
        <f>IFERROR(_xlfn.XMATCH(B571,GSC2Unicode!A:A),"")</f>
        <v>571</v>
      </c>
      <c r="E571" t="s">
        <v>865</v>
      </c>
      <c r="F571" t="s">
        <v>3079</v>
      </c>
    </row>
    <row r="572" spans="1:6" x14ac:dyDescent="0.2">
      <c r="A572">
        <v>572</v>
      </c>
      <c r="B572" s="1" t="s">
        <v>866</v>
      </c>
      <c r="C572" s="1" t="s">
        <v>2313</v>
      </c>
      <c r="D572">
        <f>IFERROR(_xlfn.XMATCH(B572,GSC2Unicode!A:A),"")</f>
        <v>572</v>
      </c>
      <c r="E572" t="s">
        <v>866</v>
      </c>
      <c r="F572" t="s">
        <v>3079</v>
      </c>
    </row>
    <row r="573" spans="1:6" x14ac:dyDescent="0.2">
      <c r="A573">
        <v>573</v>
      </c>
      <c r="B573" s="1" t="s">
        <v>867</v>
      </c>
      <c r="C573" s="1" t="s">
        <v>2314</v>
      </c>
      <c r="D573">
        <f>IFERROR(_xlfn.XMATCH(B573,GSC2Unicode!A:A),"")</f>
        <v>573</v>
      </c>
      <c r="E573" t="s">
        <v>867</v>
      </c>
      <c r="F573" t="s">
        <v>3079</v>
      </c>
    </row>
    <row r="574" spans="1:6" x14ac:dyDescent="0.2">
      <c r="A574">
        <v>574</v>
      </c>
      <c r="B574" s="1" t="s">
        <v>868</v>
      </c>
      <c r="C574" s="1" t="s">
        <v>2315</v>
      </c>
      <c r="D574">
        <f>IFERROR(_xlfn.XMATCH(B574,GSC2Unicode!A:A),"")</f>
        <v>574</v>
      </c>
      <c r="E574" t="s">
        <v>868</v>
      </c>
      <c r="F574" t="s">
        <v>3079</v>
      </c>
    </row>
    <row r="575" spans="1:6" x14ac:dyDescent="0.2">
      <c r="A575">
        <v>575</v>
      </c>
      <c r="B575" s="1" t="s">
        <v>869</v>
      </c>
      <c r="C575" s="1" t="s">
        <v>2316</v>
      </c>
      <c r="D575">
        <f>IFERROR(_xlfn.XMATCH(B575,GSC2Unicode!A:A),"")</f>
        <v>575</v>
      </c>
      <c r="E575" t="s">
        <v>869</v>
      </c>
      <c r="F575" t="s">
        <v>3079</v>
      </c>
    </row>
    <row r="576" spans="1:6" x14ac:dyDescent="0.2">
      <c r="A576">
        <v>576</v>
      </c>
      <c r="B576" s="1" t="s">
        <v>870</v>
      </c>
      <c r="C576" s="1" t="s">
        <v>2317</v>
      </c>
      <c r="D576">
        <f>IFERROR(_xlfn.XMATCH(B576,GSC2Unicode!A:A),"")</f>
        <v>576</v>
      </c>
      <c r="E576" t="s">
        <v>870</v>
      </c>
      <c r="F576" t="s">
        <v>3079</v>
      </c>
    </row>
    <row r="577" spans="1:6" x14ac:dyDescent="0.2">
      <c r="A577">
        <v>577</v>
      </c>
      <c r="B577" s="1" t="s">
        <v>871</v>
      </c>
      <c r="C577" s="1" t="s">
        <v>2863</v>
      </c>
      <c r="D577">
        <f>IFERROR(_xlfn.XMATCH(B577,GSC2Unicode!A:A),"")</f>
        <v>577</v>
      </c>
      <c r="E577" t="s">
        <v>871</v>
      </c>
      <c r="F577" t="s">
        <v>3079</v>
      </c>
    </row>
    <row r="578" spans="1:6" x14ac:dyDescent="0.2">
      <c r="A578">
        <v>578</v>
      </c>
      <c r="B578" s="1" t="s">
        <v>872</v>
      </c>
      <c r="C578" s="1" t="s">
        <v>2864</v>
      </c>
      <c r="D578">
        <f>IFERROR(_xlfn.XMATCH(B578,GSC2Unicode!A:A),"")</f>
        <v>578</v>
      </c>
      <c r="E578" t="s">
        <v>872</v>
      </c>
      <c r="F578" t="s">
        <v>3079</v>
      </c>
    </row>
    <row r="579" spans="1:6" x14ac:dyDescent="0.2">
      <c r="A579">
        <v>579</v>
      </c>
      <c r="B579" s="1" t="s">
        <v>873</v>
      </c>
      <c r="C579" s="1" t="s">
        <v>2865</v>
      </c>
      <c r="D579">
        <f>IFERROR(_xlfn.XMATCH(B579,GSC2Unicode!A:A),"")</f>
        <v>579</v>
      </c>
      <c r="E579" t="s">
        <v>873</v>
      </c>
      <c r="F579" t="s">
        <v>3079</v>
      </c>
    </row>
    <row r="580" spans="1:6" x14ac:dyDescent="0.2">
      <c r="A580">
        <v>580</v>
      </c>
      <c r="B580" s="1" t="s">
        <v>874</v>
      </c>
      <c r="C580" s="1" t="s">
        <v>2866</v>
      </c>
      <c r="D580">
        <f>IFERROR(_xlfn.XMATCH(B580,GSC2Unicode!A:A),"")</f>
        <v>580</v>
      </c>
      <c r="E580" t="s">
        <v>874</v>
      </c>
      <c r="F580" t="s">
        <v>3079</v>
      </c>
    </row>
    <row r="581" spans="1:6" x14ac:dyDescent="0.2">
      <c r="A581">
        <v>581</v>
      </c>
      <c r="B581" s="1" t="s">
        <v>875</v>
      </c>
      <c r="C581" s="1" t="s">
        <v>2867</v>
      </c>
      <c r="D581">
        <f>IFERROR(_xlfn.XMATCH(B581,GSC2Unicode!A:A),"")</f>
        <v>581</v>
      </c>
      <c r="E581" t="s">
        <v>875</v>
      </c>
      <c r="F581" t="s">
        <v>3079</v>
      </c>
    </row>
    <row r="582" spans="1:6" x14ac:dyDescent="0.2">
      <c r="A582">
        <v>582</v>
      </c>
      <c r="B582" s="1" t="s">
        <v>876</v>
      </c>
      <c r="C582" s="1" t="s">
        <v>2868</v>
      </c>
      <c r="D582">
        <f>IFERROR(_xlfn.XMATCH(B582,GSC2Unicode!A:A),"")</f>
        <v>582</v>
      </c>
      <c r="E582" t="s">
        <v>876</v>
      </c>
      <c r="F582" t="s">
        <v>3079</v>
      </c>
    </row>
    <row r="583" spans="1:6" x14ac:dyDescent="0.2">
      <c r="A583">
        <v>583</v>
      </c>
      <c r="B583" s="1" t="s">
        <v>877</v>
      </c>
      <c r="C583" s="1" t="s">
        <v>2869</v>
      </c>
      <c r="D583">
        <f>IFERROR(_xlfn.XMATCH(B583,GSC2Unicode!A:A),"")</f>
        <v>583</v>
      </c>
      <c r="E583" t="s">
        <v>877</v>
      </c>
      <c r="F583" t="s">
        <v>3079</v>
      </c>
    </row>
    <row r="584" spans="1:6" x14ac:dyDescent="0.2">
      <c r="A584">
        <v>584</v>
      </c>
      <c r="B584" s="1" t="s">
        <v>878</v>
      </c>
      <c r="C584" s="1" t="s">
        <v>2870</v>
      </c>
      <c r="D584">
        <f>IFERROR(_xlfn.XMATCH(B584,GSC2Unicode!A:A),"")</f>
        <v>584</v>
      </c>
      <c r="E584" t="s">
        <v>878</v>
      </c>
      <c r="F584" t="s">
        <v>3079</v>
      </c>
    </row>
    <row r="585" spans="1:6" x14ac:dyDescent="0.2">
      <c r="A585">
        <v>585</v>
      </c>
      <c r="B585" s="1" t="s">
        <v>879</v>
      </c>
      <c r="C585" s="1" t="s">
        <v>2871</v>
      </c>
      <c r="D585">
        <f>IFERROR(_xlfn.XMATCH(B585,GSC2Unicode!A:A),"")</f>
        <v>585</v>
      </c>
      <c r="E585" t="s">
        <v>879</v>
      </c>
      <c r="F585" t="s">
        <v>3079</v>
      </c>
    </row>
    <row r="586" spans="1:6" x14ac:dyDescent="0.2">
      <c r="A586">
        <v>586</v>
      </c>
      <c r="B586" s="1" t="s">
        <v>880</v>
      </c>
      <c r="C586" s="1" t="s">
        <v>2872</v>
      </c>
      <c r="D586">
        <f>IFERROR(_xlfn.XMATCH(B586,GSC2Unicode!A:A),"")</f>
        <v>586</v>
      </c>
      <c r="E586" t="s">
        <v>880</v>
      </c>
      <c r="F586" t="s">
        <v>3079</v>
      </c>
    </row>
    <row r="587" spans="1:6" x14ac:dyDescent="0.2">
      <c r="A587">
        <v>587</v>
      </c>
      <c r="B587" s="1" t="s">
        <v>881</v>
      </c>
      <c r="C587" s="1" t="s">
        <v>2318</v>
      </c>
      <c r="D587">
        <f>IFERROR(_xlfn.XMATCH(B587,GSC2Unicode!A:A),"")</f>
        <v>587</v>
      </c>
      <c r="E587" t="s">
        <v>881</v>
      </c>
      <c r="F587" t="s">
        <v>3079</v>
      </c>
    </row>
    <row r="588" spans="1:6" x14ac:dyDescent="0.2">
      <c r="A588">
        <v>588</v>
      </c>
      <c r="B588" s="1" t="s">
        <v>882</v>
      </c>
      <c r="C588" s="1" t="s">
        <v>2319</v>
      </c>
      <c r="D588">
        <f>IFERROR(_xlfn.XMATCH(B588,GSC2Unicode!A:A),"")</f>
        <v>588</v>
      </c>
      <c r="E588" t="s">
        <v>882</v>
      </c>
      <c r="F588" t="s">
        <v>3079</v>
      </c>
    </row>
    <row r="589" spans="1:6" x14ac:dyDescent="0.2">
      <c r="A589">
        <v>589</v>
      </c>
      <c r="B589" s="1" t="s">
        <v>883</v>
      </c>
      <c r="C589" s="1" t="s">
        <v>2320</v>
      </c>
      <c r="D589">
        <f>IFERROR(_xlfn.XMATCH(B589,GSC2Unicode!A:A),"")</f>
        <v>589</v>
      </c>
      <c r="E589" t="s">
        <v>883</v>
      </c>
      <c r="F589" t="s">
        <v>3079</v>
      </c>
    </row>
    <row r="590" spans="1:6" x14ac:dyDescent="0.2">
      <c r="A590">
        <v>590</v>
      </c>
      <c r="B590" s="1" t="s">
        <v>884</v>
      </c>
      <c r="C590" s="1" t="s">
        <v>2321</v>
      </c>
      <c r="D590">
        <f>IFERROR(_xlfn.XMATCH(B590,GSC2Unicode!A:A),"")</f>
        <v>590</v>
      </c>
      <c r="E590" t="s">
        <v>884</v>
      </c>
      <c r="F590" t="s">
        <v>3079</v>
      </c>
    </row>
    <row r="591" spans="1:6" x14ac:dyDescent="0.2">
      <c r="A591">
        <v>591</v>
      </c>
      <c r="B591" s="1" t="s">
        <v>885</v>
      </c>
      <c r="C591" s="1" t="s">
        <v>2322</v>
      </c>
      <c r="D591">
        <f>IFERROR(_xlfn.XMATCH(B591,GSC2Unicode!A:A),"")</f>
        <v>591</v>
      </c>
      <c r="E591" t="s">
        <v>885</v>
      </c>
      <c r="F591" t="s">
        <v>3079</v>
      </c>
    </row>
    <row r="592" spans="1:6" x14ac:dyDescent="0.2">
      <c r="A592">
        <v>592</v>
      </c>
      <c r="B592" s="1" t="s">
        <v>886</v>
      </c>
      <c r="C592" s="1" t="s">
        <v>2323</v>
      </c>
      <c r="D592">
        <f>IFERROR(_xlfn.XMATCH(B592,GSC2Unicode!A:A),"")</f>
        <v>592</v>
      </c>
      <c r="E592" t="s">
        <v>886</v>
      </c>
      <c r="F592" t="s">
        <v>3079</v>
      </c>
    </row>
    <row r="593" spans="1:6" x14ac:dyDescent="0.2">
      <c r="A593">
        <v>593</v>
      </c>
      <c r="B593" s="1" t="s">
        <v>887</v>
      </c>
      <c r="C593" s="1" t="s">
        <v>2873</v>
      </c>
      <c r="D593">
        <f>IFERROR(_xlfn.XMATCH(B593,GSC2Unicode!A:A),"")</f>
        <v>593</v>
      </c>
      <c r="E593" t="s">
        <v>887</v>
      </c>
      <c r="F593" t="s">
        <v>3079</v>
      </c>
    </row>
    <row r="594" spans="1:6" x14ac:dyDescent="0.2">
      <c r="A594">
        <v>594</v>
      </c>
      <c r="B594" s="1" t="s">
        <v>889</v>
      </c>
      <c r="C594" s="1" t="s">
        <v>2874</v>
      </c>
      <c r="D594">
        <f>IFERROR(_xlfn.XMATCH(B594,GSC2Unicode!A:A),"")</f>
        <v>594</v>
      </c>
      <c r="E594" t="s">
        <v>889</v>
      </c>
      <c r="F594" t="s">
        <v>3079</v>
      </c>
    </row>
    <row r="595" spans="1:6" x14ac:dyDescent="0.2">
      <c r="A595">
        <v>595</v>
      </c>
      <c r="B595" s="1" t="s">
        <v>890</v>
      </c>
      <c r="C595" s="1" t="s">
        <v>2875</v>
      </c>
      <c r="D595">
        <f>IFERROR(_xlfn.XMATCH(B595,GSC2Unicode!A:A),"")</f>
        <v>595</v>
      </c>
      <c r="E595" t="s">
        <v>890</v>
      </c>
      <c r="F595" t="s">
        <v>3079</v>
      </c>
    </row>
    <row r="596" spans="1:6" x14ac:dyDescent="0.2">
      <c r="A596">
        <v>596</v>
      </c>
      <c r="B596" s="1" t="s">
        <v>891</v>
      </c>
      <c r="C596" s="1" t="s">
        <v>2876</v>
      </c>
      <c r="D596">
        <f>IFERROR(_xlfn.XMATCH(B596,GSC2Unicode!A:A),"")</f>
        <v>596</v>
      </c>
      <c r="E596" t="s">
        <v>891</v>
      </c>
      <c r="F596" t="s">
        <v>3079</v>
      </c>
    </row>
    <row r="597" spans="1:6" x14ac:dyDescent="0.2">
      <c r="A597">
        <v>597</v>
      </c>
      <c r="B597" s="1" t="s">
        <v>892</v>
      </c>
      <c r="C597" s="1" t="s">
        <v>2877</v>
      </c>
      <c r="D597">
        <f>IFERROR(_xlfn.XMATCH(B597,GSC2Unicode!A:A),"")</f>
        <v>597</v>
      </c>
      <c r="E597" t="s">
        <v>892</v>
      </c>
      <c r="F597" t="s">
        <v>3079</v>
      </c>
    </row>
    <row r="598" spans="1:6" x14ac:dyDescent="0.2">
      <c r="A598">
        <v>598</v>
      </c>
      <c r="B598" s="1" t="s">
        <v>894</v>
      </c>
      <c r="C598" s="1" t="s">
        <v>2878</v>
      </c>
      <c r="D598">
        <f>IFERROR(_xlfn.XMATCH(B598,GSC2Unicode!A:A),"")</f>
        <v>598</v>
      </c>
      <c r="E598" t="s">
        <v>894</v>
      </c>
      <c r="F598" t="s">
        <v>3079</v>
      </c>
    </row>
    <row r="599" spans="1:6" x14ac:dyDescent="0.2">
      <c r="A599">
        <v>599</v>
      </c>
      <c r="B599" s="1" t="s">
        <v>895</v>
      </c>
      <c r="C599" s="1" t="s">
        <v>2879</v>
      </c>
      <c r="D599">
        <f>IFERROR(_xlfn.XMATCH(B599,GSC2Unicode!A:A),"")</f>
        <v>599</v>
      </c>
      <c r="E599" t="s">
        <v>895</v>
      </c>
      <c r="F599" t="s">
        <v>3079</v>
      </c>
    </row>
    <row r="600" spans="1:6" x14ac:dyDescent="0.2">
      <c r="A600">
        <v>600</v>
      </c>
      <c r="B600" s="1" t="s">
        <v>896</v>
      </c>
      <c r="C600" s="1" t="s">
        <v>2880</v>
      </c>
      <c r="D600">
        <f>IFERROR(_xlfn.XMATCH(B600,GSC2Unicode!A:A),"")</f>
        <v>600</v>
      </c>
      <c r="E600" t="s">
        <v>896</v>
      </c>
      <c r="F600" t="s">
        <v>3079</v>
      </c>
    </row>
    <row r="601" spans="1:6" x14ac:dyDescent="0.2">
      <c r="A601">
        <v>601</v>
      </c>
      <c r="B601" s="1" t="s">
        <v>898</v>
      </c>
      <c r="C601" s="1" t="s">
        <v>2881</v>
      </c>
      <c r="D601">
        <f>IFERROR(_xlfn.XMATCH(B601,GSC2Unicode!A:A),"")</f>
        <v>601</v>
      </c>
      <c r="E601" t="s">
        <v>898</v>
      </c>
      <c r="F601" t="s">
        <v>3079</v>
      </c>
    </row>
    <row r="602" spans="1:6" x14ac:dyDescent="0.2">
      <c r="A602">
        <v>602</v>
      </c>
      <c r="B602" s="1" t="s">
        <v>899</v>
      </c>
      <c r="C602" s="1" t="s">
        <v>2882</v>
      </c>
      <c r="D602">
        <f>IFERROR(_xlfn.XMATCH(B602,GSC2Unicode!A:A),"")</f>
        <v>602</v>
      </c>
      <c r="E602" t="s">
        <v>899</v>
      </c>
      <c r="F602" t="s">
        <v>3079</v>
      </c>
    </row>
    <row r="603" spans="1:6" x14ac:dyDescent="0.2">
      <c r="A603">
        <v>603</v>
      </c>
      <c r="B603" s="1" t="s">
        <v>900</v>
      </c>
      <c r="C603" s="1" t="s">
        <v>2324</v>
      </c>
      <c r="D603">
        <f>IFERROR(_xlfn.XMATCH(B603,GSC2Unicode!A:A),"")</f>
        <v>603</v>
      </c>
      <c r="E603" t="s">
        <v>900</v>
      </c>
      <c r="F603" t="s">
        <v>3079</v>
      </c>
    </row>
    <row r="604" spans="1:6" x14ac:dyDescent="0.2">
      <c r="A604">
        <v>604</v>
      </c>
      <c r="B604" s="1" t="s">
        <v>901</v>
      </c>
      <c r="C604" s="1" t="s">
        <v>2325</v>
      </c>
      <c r="D604">
        <f>IFERROR(_xlfn.XMATCH(B604,GSC2Unicode!A:A),"")</f>
        <v>604</v>
      </c>
      <c r="E604" t="s">
        <v>901</v>
      </c>
      <c r="F604" t="s">
        <v>3079</v>
      </c>
    </row>
    <row r="605" spans="1:6" x14ac:dyDescent="0.2">
      <c r="A605">
        <v>605</v>
      </c>
      <c r="B605" s="1" t="s">
        <v>902</v>
      </c>
      <c r="C605" s="1" t="s">
        <v>2326</v>
      </c>
      <c r="D605">
        <f>IFERROR(_xlfn.XMATCH(B605,GSC2Unicode!A:A),"")</f>
        <v>605</v>
      </c>
      <c r="E605" t="s">
        <v>902</v>
      </c>
      <c r="F605" t="s">
        <v>3079</v>
      </c>
    </row>
    <row r="606" spans="1:6" x14ac:dyDescent="0.2">
      <c r="A606">
        <v>606</v>
      </c>
      <c r="B606" s="1" t="s">
        <v>903</v>
      </c>
      <c r="C606" s="1" t="s">
        <v>2327</v>
      </c>
      <c r="D606">
        <f>IFERROR(_xlfn.XMATCH(B606,GSC2Unicode!A:A),"")</f>
        <v>606</v>
      </c>
      <c r="E606" t="s">
        <v>903</v>
      </c>
      <c r="F606" t="s">
        <v>3079</v>
      </c>
    </row>
    <row r="607" spans="1:6" x14ac:dyDescent="0.2">
      <c r="A607">
        <v>607</v>
      </c>
      <c r="B607" s="1" t="s">
        <v>904</v>
      </c>
      <c r="C607" s="1" t="s">
        <v>2328</v>
      </c>
      <c r="D607">
        <f>IFERROR(_xlfn.XMATCH(B607,GSC2Unicode!A:A),"")</f>
        <v>607</v>
      </c>
      <c r="E607" t="s">
        <v>904</v>
      </c>
      <c r="F607" t="s">
        <v>3079</v>
      </c>
    </row>
    <row r="608" spans="1:6" x14ac:dyDescent="0.2">
      <c r="A608">
        <v>608</v>
      </c>
      <c r="B608" s="1" t="s">
        <v>905</v>
      </c>
      <c r="C608" s="1" t="s">
        <v>2329</v>
      </c>
      <c r="D608">
        <f>IFERROR(_xlfn.XMATCH(B608,GSC2Unicode!A:A),"")</f>
        <v>608</v>
      </c>
      <c r="E608" t="s">
        <v>905</v>
      </c>
      <c r="F608" t="s">
        <v>3079</v>
      </c>
    </row>
    <row r="609" spans="1:6" x14ac:dyDescent="0.2">
      <c r="A609">
        <v>609</v>
      </c>
      <c r="B609" s="1" t="s">
        <v>906</v>
      </c>
      <c r="C609" s="1" t="s">
        <v>2883</v>
      </c>
      <c r="D609">
        <f>IFERROR(_xlfn.XMATCH(B609,GSC2Unicode!A:A),"")</f>
        <v>609</v>
      </c>
      <c r="E609" t="s">
        <v>906</v>
      </c>
      <c r="F609" t="s">
        <v>3079</v>
      </c>
    </row>
    <row r="610" spans="1:6" x14ac:dyDescent="0.2">
      <c r="A610">
        <v>610</v>
      </c>
      <c r="B610" s="1" t="s">
        <v>907</v>
      </c>
      <c r="C610" s="1" t="s">
        <v>2884</v>
      </c>
      <c r="D610">
        <f>IFERROR(_xlfn.XMATCH(B610,GSC2Unicode!A:A),"")</f>
        <v>610</v>
      </c>
      <c r="E610" t="s">
        <v>907</v>
      </c>
      <c r="F610" t="s">
        <v>3079</v>
      </c>
    </row>
    <row r="611" spans="1:6" x14ac:dyDescent="0.2">
      <c r="A611">
        <v>611</v>
      </c>
      <c r="B611" s="1" t="s">
        <v>908</v>
      </c>
      <c r="C611" s="1" t="s">
        <v>2885</v>
      </c>
      <c r="D611">
        <f>IFERROR(_xlfn.XMATCH(B611,GSC2Unicode!A:A),"")</f>
        <v>611</v>
      </c>
      <c r="E611" t="s">
        <v>908</v>
      </c>
      <c r="F611" t="s">
        <v>3079</v>
      </c>
    </row>
    <row r="612" spans="1:6" x14ac:dyDescent="0.2">
      <c r="A612">
        <v>612</v>
      </c>
      <c r="B612" s="1" t="s">
        <v>909</v>
      </c>
      <c r="C612" s="1" t="s">
        <v>2886</v>
      </c>
      <c r="D612">
        <f>IFERROR(_xlfn.XMATCH(B612,GSC2Unicode!A:A),"")</f>
        <v>612</v>
      </c>
      <c r="E612" t="s">
        <v>909</v>
      </c>
      <c r="F612" t="s">
        <v>3079</v>
      </c>
    </row>
    <row r="613" spans="1:6" x14ac:dyDescent="0.2">
      <c r="A613">
        <v>613</v>
      </c>
      <c r="B613" s="1" t="s">
        <v>910</v>
      </c>
      <c r="C613" s="1" t="s">
        <v>2887</v>
      </c>
      <c r="D613">
        <f>IFERROR(_xlfn.XMATCH(B613,GSC2Unicode!A:A),"")</f>
        <v>613</v>
      </c>
      <c r="E613" t="s">
        <v>910</v>
      </c>
      <c r="F613" t="s">
        <v>3079</v>
      </c>
    </row>
    <row r="614" spans="1:6" x14ac:dyDescent="0.2">
      <c r="A614">
        <v>614</v>
      </c>
      <c r="B614" s="1" t="s">
        <v>911</v>
      </c>
      <c r="C614" s="1" t="s">
        <v>2888</v>
      </c>
      <c r="D614">
        <f>IFERROR(_xlfn.XMATCH(B614,GSC2Unicode!A:A),"")</f>
        <v>614</v>
      </c>
      <c r="E614" t="s">
        <v>911</v>
      </c>
      <c r="F614" t="s">
        <v>3079</v>
      </c>
    </row>
    <row r="615" spans="1:6" x14ac:dyDescent="0.2">
      <c r="A615">
        <v>615</v>
      </c>
      <c r="B615" s="1" t="s">
        <v>913</v>
      </c>
      <c r="C615" s="1" t="s">
        <v>2889</v>
      </c>
      <c r="D615">
        <f>IFERROR(_xlfn.XMATCH(B615,GSC2Unicode!A:A),"")</f>
        <v>615</v>
      </c>
      <c r="E615" t="s">
        <v>913</v>
      </c>
      <c r="F615" t="s">
        <v>3079</v>
      </c>
    </row>
    <row r="616" spans="1:6" x14ac:dyDescent="0.2">
      <c r="A616">
        <v>616</v>
      </c>
      <c r="B616" s="1" t="s">
        <v>914</v>
      </c>
      <c r="C616" s="1" t="s">
        <v>2890</v>
      </c>
      <c r="D616">
        <f>IFERROR(_xlfn.XMATCH(B616,GSC2Unicode!A:A),"")</f>
        <v>616</v>
      </c>
      <c r="E616" t="s">
        <v>914</v>
      </c>
      <c r="F616" t="s">
        <v>3079</v>
      </c>
    </row>
    <row r="617" spans="1:6" x14ac:dyDescent="0.2">
      <c r="A617">
        <v>617</v>
      </c>
      <c r="B617" s="1" t="s">
        <v>915</v>
      </c>
      <c r="C617" s="1" t="s">
        <v>2891</v>
      </c>
      <c r="D617">
        <f>IFERROR(_xlfn.XMATCH(B617,GSC2Unicode!A:A),"")</f>
        <v>617</v>
      </c>
      <c r="E617" t="s">
        <v>915</v>
      </c>
      <c r="F617" t="s">
        <v>3079</v>
      </c>
    </row>
    <row r="618" spans="1:6" x14ac:dyDescent="0.2">
      <c r="A618">
        <v>618</v>
      </c>
      <c r="B618" s="1" t="s">
        <v>916</v>
      </c>
      <c r="C618" s="1" t="s">
        <v>2892</v>
      </c>
      <c r="D618">
        <f>IFERROR(_xlfn.XMATCH(B618,GSC2Unicode!A:A),"")</f>
        <v>618</v>
      </c>
      <c r="E618" t="s">
        <v>916</v>
      </c>
      <c r="F618" t="s">
        <v>3079</v>
      </c>
    </row>
    <row r="619" spans="1:6" x14ac:dyDescent="0.2">
      <c r="A619">
        <v>619</v>
      </c>
      <c r="B619" s="1" t="s">
        <v>918</v>
      </c>
      <c r="C619" s="1" t="s">
        <v>2330</v>
      </c>
      <c r="D619">
        <f>IFERROR(_xlfn.XMATCH(B619,GSC2Unicode!A:A),"")</f>
        <v>619</v>
      </c>
      <c r="E619" t="s">
        <v>918</v>
      </c>
      <c r="F619" t="s">
        <v>3079</v>
      </c>
    </row>
    <row r="620" spans="1:6" x14ac:dyDescent="0.2">
      <c r="A620">
        <v>620</v>
      </c>
      <c r="B620" s="1" t="s">
        <v>919</v>
      </c>
      <c r="C620" s="1" t="s">
        <v>2331</v>
      </c>
      <c r="D620">
        <f>IFERROR(_xlfn.XMATCH(B620,GSC2Unicode!A:A),"")</f>
        <v>620</v>
      </c>
      <c r="E620" t="s">
        <v>919</v>
      </c>
      <c r="F620" t="s">
        <v>3079</v>
      </c>
    </row>
    <row r="621" spans="1:6" x14ac:dyDescent="0.2">
      <c r="A621">
        <v>621</v>
      </c>
      <c r="B621" s="1" t="s">
        <v>920</v>
      </c>
      <c r="C621" s="1" t="s">
        <v>2332</v>
      </c>
      <c r="D621">
        <f>IFERROR(_xlfn.XMATCH(B621,GSC2Unicode!A:A),"")</f>
        <v>621</v>
      </c>
      <c r="E621" t="s">
        <v>920</v>
      </c>
      <c r="F621" t="s">
        <v>3079</v>
      </c>
    </row>
    <row r="622" spans="1:6" x14ac:dyDescent="0.2">
      <c r="A622">
        <v>622</v>
      </c>
      <c r="B622" s="1" t="s">
        <v>922</v>
      </c>
      <c r="C622" s="1" t="s">
        <v>2333</v>
      </c>
      <c r="D622">
        <f>IFERROR(_xlfn.XMATCH(B622,GSC2Unicode!A:A),"")</f>
        <v>622</v>
      </c>
      <c r="E622" t="s">
        <v>922</v>
      </c>
      <c r="F622" t="s">
        <v>3079</v>
      </c>
    </row>
    <row r="623" spans="1:6" x14ac:dyDescent="0.2">
      <c r="A623">
        <v>623</v>
      </c>
      <c r="B623" s="1" t="s">
        <v>923</v>
      </c>
      <c r="C623" s="1" t="s">
        <v>2334</v>
      </c>
      <c r="D623">
        <f>IFERROR(_xlfn.XMATCH(B623,GSC2Unicode!A:A),"")</f>
        <v>623</v>
      </c>
      <c r="E623" t="s">
        <v>923</v>
      </c>
      <c r="F623" t="s">
        <v>3079</v>
      </c>
    </row>
    <row r="624" spans="1:6" x14ac:dyDescent="0.2">
      <c r="A624">
        <v>624</v>
      </c>
      <c r="B624" s="1" t="s">
        <v>924</v>
      </c>
      <c r="C624" s="1" t="s">
        <v>2335</v>
      </c>
      <c r="D624">
        <f>IFERROR(_xlfn.XMATCH(B624,GSC2Unicode!A:A),"")</f>
        <v>624</v>
      </c>
      <c r="E624" t="s">
        <v>924</v>
      </c>
      <c r="F624" t="s">
        <v>3079</v>
      </c>
    </row>
    <row r="625" spans="1:6" x14ac:dyDescent="0.2">
      <c r="A625">
        <v>625</v>
      </c>
      <c r="B625" s="1" t="s">
        <v>925</v>
      </c>
      <c r="C625" s="1" t="s">
        <v>2893</v>
      </c>
      <c r="D625">
        <f>IFERROR(_xlfn.XMATCH(B625,GSC2Unicode!A:A),"")</f>
        <v>625</v>
      </c>
      <c r="E625" t="s">
        <v>925</v>
      </c>
      <c r="F625" t="s">
        <v>3079</v>
      </c>
    </row>
    <row r="626" spans="1:6" x14ac:dyDescent="0.2">
      <c r="A626">
        <v>626</v>
      </c>
      <c r="B626" s="1" t="s">
        <v>926</v>
      </c>
      <c r="C626" s="1" t="s">
        <v>2894</v>
      </c>
      <c r="D626">
        <f>IFERROR(_xlfn.XMATCH(B626,GSC2Unicode!A:A),"")</f>
        <v>626</v>
      </c>
      <c r="E626" t="s">
        <v>926</v>
      </c>
      <c r="F626" t="s">
        <v>3079</v>
      </c>
    </row>
    <row r="627" spans="1:6" x14ac:dyDescent="0.2">
      <c r="A627">
        <v>627</v>
      </c>
      <c r="B627" s="1" t="s">
        <v>927</v>
      </c>
      <c r="C627" s="1" t="s">
        <v>2895</v>
      </c>
      <c r="D627">
        <f>IFERROR(_xlfn.XMATCH(B627,GSC2Unicode!A:A),"")</f>
        <v>627</v>
      </c>
      <c r="E627" t="s">
        <v>927</v>
      </c>
      <c r="F627" t="s">
        <v>3079</v>
      </c>
    </row>
    <row r="628" spans="1:6" x14ac:dyDescent="0.2">
      <c r="A628">
        <v>628</v>
      </c>
      <c r="B628" s="1" t="s">
        <v>929</v>
      </c>
      <c r="C628" s="1" t="s">
        <v>2896</v>
      </c>
      <c r="D628">
        <f>IFERROR(_xlfn.XMATCH(B628,GSC2Unicode!A:A),"")</f>
        <v>628</v>
      </c>
      <c r="E628" t="s">
        <v>929</v>
      </c>
      <c r="F628" t="s">
        <v>3079</v>
      </c>
    </row>
    <row r="629" spans="1:6" x14ac:dyDescent="0.2">
      <c r="A629">
        <v>629</v>
      </c>
      <c r="B629" s="1" t="s">
        <v>930</v>
      </c>
      <c r="C629" s="1" t="s">
        <v>2897</v>
      </c>
      <c r="D629">
        <f>IFERROR(_xlfn.XMATCH(B629,GSC2Unicode!A:A),"")</f>
        <v>629</v>
      </c>
      <c r="E629" t="s">
        <v>930</v>
      </c>
      <c r="F629" t="s">
        <v>3079</v>
      </c>
    </row>
    <row r="630" spans="1:6" x14ac:dyDescent="0.2">
      <c r="A630">
        <v>630</v>
      </c>
      <c r="B630" s="1" t="s">
        <v>931</v>
      </c>
      <c r="C630" s="1" t="s">
        <v>2898</v>
      </c>
      <c r="D630">
        <f>IFERROR(_xlfn.XMATCH(B630,GSC2Unicode!A:A),"")</f>
        <v>630</v>
      </c>
      <c r="E630" t="s">
        <v>931</v>
      </c>
      <c r="F630" t="s">
        <v>3079</v>
      </c>
    </row>
    <row r="631" spans="1:6" x14ac:dyDescent="0.2">
      <c r="A631">
        <v>631</v>
      </c>
      <c r="B631" s="1" t="s">
        <v>932</v>
      </c>
      <c r="C631" s="1" t="s">
        <v>2899</v>
      </c>
      <c r="D631">
        <f>IFERROR(_xlfn.XMATCH(B631,GSC2Unicode!A:A),"")</f>
        <v>631</v>
      </c>
      <c r="E631" t="s">
        <v>932</v>
      </c>
      <c r="F631" t="s">
        <v>3079</v>
      </c>
    </row>
    <row r="632" spans="1:6" x14ac:dyDescent="0.2">
      <c r="A632">
        <v>632</v>
      </c>
      <c r="B632" s="1" t="s">
        <v>934</v>
      </c>
      <c r="C632" s="1" t="s">
        <v>2900</v>
      </c>
      <c r="D632">
        <f>IFERROR(_xlfn.XMATCH(B632,GSC2Unicode!A:A),"")</f>
        <v>632</v>
      </c>
      <c r="E632" t="s">
        <v>934</v>
      </c>
      <c r="F632" t="s">
        <v>3079</v>
      </c>
    </row>
    <row r="633" spans="1:6" x14ac:dyDescent="0.2">
      <c r="A633">
        <v>633</v>
      </c>
      <c r="B633" s="1" t="s">
        <v>935</v>
      </c>
      <c r="C633" s="1" t="s">
        <v>2901</v>
      </c>
      <c r="D633">
        <f>IFERROR(_xlfn.XMATCH(B633,GSC2Unicode!A:A),"")</f>
        <v>633</v>
      </c>
      <c r="E633" t="s">
        <v>935</v>
      </c>
      <c r="F633" t="s">
        <v>3079</v>
      </c>
    </row>
    <row r="634" spans="1:6" x14ac:dyDescent="0.2">
      <c r="A634">
        <v>634</v>
      </c>
      <c r="B634" s="1" t="s">
        <v>936</v>
      </c>
      <c r="C634" s="1" t="s">
        <v>2902</v>
      </c>
      <c r="D634">
        <f>IFERROR(_xlfn.XMATCH(B634,GSC2Unicode!A:A),"")</f>
        <v>634</v>
      </c>
      <c r="E634" t="s">
        <v>936</v>
      </c>
      <c r="F634" t="s">
        <v>3079</v>
      </c>
    </row>
    <row r="635" spans="1:6" x14ac:dyDescent="0.2">
      <c r="A635">
        <v>635</v>
      </c>
      <c r="B635" s="1" t="s">
        <v>937</v>
      </c>
      <c r="C635" s="1" t="s">
        <v>2336</v>
      </c>
      <c r="D635">
        <f>IFERROR(_xlfn.XMATCH(B635,GSC2Unicode!A:A),"")</f>
        <v>635</v>
      </c>
      <c r="E635" t="s">
        <v>937</v>
      </c>
      <c r="F635" t="s">
        <v>3079</v>
      </c>
    </row>
    <row r="636" spans="1:6" x14ac:dyDescent="0.2">
      <c r="A636">
        <v>636</v>
      </c>
      <c r="B636" s="1" t="s">
        <v>939</v>
      </c>
      <c r="C636" s="1" t="s">
        <v>2337</v>
      </c>
      <c r="D636">
        <f>IFERROR(_xlfn.XMATCH(B636,GSC2Unicode!A:A),"")</f>
        <v>636</v>
      </c>
      <c r="E636" t="s">
        <v>939</v>
      </c>
      <c r="F636" t="s">
        <v>3079</v>
      </c>
    </row>
    <row r="637" spans="1:6" x14ac:dyDescent="0.2">
      <c r="A637">
        <v>637</v>
      </c>
      <c r="B637" s="1" t="s">
        <v>941</v>
      </c>
      <c r="C637" s="1" t="s">
        <v>2338</v>
      </c>
      <c r="D637">
        <f>IFERROR(_xlfn.XMATCH(B637,GSC2Unicode!A:A),"")</f>
        <v>637</v>
      </c>
      <c r="E637" t="s">
        <v>941</v>
      </c>
      <c r="F637" t="s">
        <v>3079</v>
      </c>
    </row>
    <row r="638" spans="1:6" x14ac:dyDescent="0.2">
      <c r="A638">
        <v>638</v>
      </c>
      <c r="B638" s="1" t="s">
        <v>942</v>
      </c>
      <c r="C638" s="1" t="s">
        <v>2339</v>
      </c>
      <c r="D638">
        <f>IFERROR(_xlfn.XMATCH(B638,GSC2Unicode!A:A),"")</f>
        <v>638</v>
      </c>
      <c r="E638" t="s">
        <v>942</v>
      </c>
      <c r="F638" t="s">
        <v>3079</v>
      </c>
    </row>
    <row r="639" spans="1:6" x14ac:dyDescent="0.2">
      <c r="A639">
        <v>639</v>
      </c>
      <c r="B639" s="1" t="s">
        <v>944</v>
      </c>
      <c r="C639" s="1" t="s">
        <v>2340</v>
      </c>
      <c r="D639">
        <f>IFERROR(_xlfn.XMATCH(B639,GSC2Unicode!A:A),"")</f>
        <v>639</v>
      </c>
      <c r="E639" t="s">
        <v>944</v>
      </c>
      <c r="F639" t="s">
        <v>3079</v>
      </c>
    </row>
    <row r="640" spans="1:6" x14ac:dyDescent="0.2">
      <c r="A640">
        <v>640</v>
      </c>
      <c r="B640" s="1" t="s">
        <v>945</v>
      </c>
      <c r="C640" s="1" t="s">
        <v>2341</v>
      </c>
      <c r="D640">
        <f>IFERROR(_xlfn.XMATCH(B640,GSC2Unicode!A:A),"")</f>
        <v>640</v>
      </c>
      <c r="E640" t="s">
        <v>945</v>
      </c>
      <c r="F640" t="s">
        <v>3079</v>
      </c>
    </row>
    <row r="641" spans="1:6" x14ac:dyDescent="0.2">
      <c r="A641">
        <v>641</v>
      </c>
      <c r="B641" s="1" t="s">
        <v>946</v>
      </c>
      <c r="C641" s="1" t="s">
        <v>2903</v>
      </c>
      <c r="D641">
        <f>IFERROR(_xlfn.XMATCH(B641,GSC2Unicode!A:A),"")</f>
        <v>641</v>
      </c>
      <c r="E641" t="s">
        <v>946</v>
      </c>
      <c r="F641" t="s">
        <v>3079</v>
      </c>
    </row>
    <row r="642" spans="1:6" x14ac:dyDescent="0.2">
      <c r="A642">
        <v>642</v>
      </c>
      <c r="B642" s="1" t="s">
        <v>947</v>
      </c>
      <c r="C642" s="1" t="s">
        <v>2904</v>
      </c>
      <c r="D642">
        <f>IFERROR(_xlfn.XMATCH(B642,GSC2Unicode!A:A),"")</f>
        <v>642</v>
      </c>
      <c r="E642" t="s">
        <v>947</v>
      </c>
      <c r="F642" t="s">
        <v>3079</v>
      </c>
    </row>
    <row r="643" spans="1:6" x14ac:dyDescent="0.2">
      <c r="A643">
        <v>643</v>
      </c>
      <c r="B643" s="1" t="s">
        <v>948</v>
      </c>
      <c r="C643" s="1" t="s">
        <v>2905</v>
      </c>
      <c r="D643">
        <f>IFERROR(_xlfn.XMATCH(B643,GSC2Unicode!A:A),"")</f>
        <v>643</v>
      </c>
      <c r="E643" t="s">
        <v>948</v>
      </c>
      <c r="F643" t="s">
        <v>3079</v>
      </c>
    </row>
    <row r="644" spans="1:6" x14ac:dyDescent="0.2">
      <c r="A644">
        <v>644</v>
      </c>
      <c r="B644" s="1" t="s">
        <v>949</v>
      </c>
      <c r="C644" s="1" t="s">
        <v>2906</v>
      </c>
      <c r="D644">
        <f>IFERROR(_xlfn.XMATCH(B644,GSC2Unicode!A:A),"")</f>
        <v>644</v>
      </c>
      <c r="E644" t="s">
        <v>949</v>
      </c>
      <c r="F644" t="s">
        <v>3079</v>
      </c>
    </row>
    <row r="645" spans="1:6" x14ac:dyDescent="0.2">
      <c r="A645">
        <v>645</v>
      </c>
      <c r="B645" s="1" t="s">
        <v>951</v>
      </c>
      <c r="C645" s="1" t="s">
        <v>2907</v>
      </c>
      <c r="D645">
        <f>IFERROR(_xlfn.XMATCH(B645,GSC2Unicode!A:A),"")</f>
        <v>645</v>
      </c>
      <c r="E645" t="s">
        <v>951</v>
      </c>
      <c r="F645" t="s">
        <v>3079</v>
      </c>
    </row>
    <row r="646" spans="1:6" x14ac:dyDescent="0.2">
      <c r="A646">
        <v>646</v>
      </c>
      <c r="B646" s="1" t="s">
        <v>953</v>
      </c>
      <c r="C646" s="1" t="s">
        <v>2908</v>
      </c>
      <c r="D646">
        <f>IFERROR(_xlfn.XMATCH(B646,GSC2Unicode!A:A),"")</f>
        <v>646</v>
      </c>
      <c r="E646" t="s">
        <v>953</v>
      </c>
      <c r="F646" t="s">
        <v>3079</v>
      </c>
    </row>
    <row r="647" spans="1:6" x14ac:dyDescent="0.2">
      <c r="A647">
        <v>647</v>
      </c>
      <c r="B647" s="1" t="s">
        <v>955</v>
      </c>
      <c r="C647" s="1" t="s">
        <v>2909</v>
      </c>
      <c r="D647">
        <f>IFERROR(_xlfn.XMATCH(B647,GSC2Unicode!A:A),"")</f>
        <v>647</v>
      </c>
      <c r="E647" t="s">
        <v>955</v>
      </c>
      <c r="F647" t="s">
        <v>3079</v>
      </c>
    </row>
    <row r="648" spans="1:6" x14ac:dyDescent="0.2">
      <c r="A648">
        <v>648</v>
      </c>
      <c r="B648" s="1" t="s">
        <v>956</v>
      </c>
      <c r="C648" s="1" t="s">
        <v>2910</v>
      </c>
      <c r="D648">
        <f>IFERROR(_xlfn.XMATCH(B648,GSC2Unicode!A:A),"")</f>
        <v>648</v>
      </c>
      <c r="E648" t="s">
        <v>956</v>
      </c>
      <c r="F648" t="s">
        <v>3079</v>
      </c>
    </row>
    <row r="649" spans="1:6" x14ac:dyDescent="0.2">
      <c r="A649">
        <v>649</v>
      </c>
      <c r="B649" s="1" t="s">
        <v>957</v>
      </c>
      <c r="C649" s="1" t="s">
        <v>2911</v>
      </c>
      <c r="D649">
        <f>IFERROR(_xlfn.XMATCH(B649,GSC2Unicode!A:A),"")</f>
        <v>649</v>
      </c>
      <c r="E649" t="s">
        <v>957</v>
      </c>
      <c r="F649" t="s">
        <v>3079</v>
      </c>
    </row>
    <row r="650" spans="1:6" x14ac:dyDescent="0.2">
      <c r="A650">
        <v>650</v>
      </c>
      <c r="B650" s="1" t="s">
        <v>958</v>
      </c>
      <c r="C650" s="1" t="s">
        <v>2912</v>
      </c>
      <c r="D650">
        <f>IFERROR(_xlfn.XMATCH(B650,GSC2Unicode!A:A),"")</f>
        <v>650</v>
      </c>
      <c r="E650" t="s">
        <v>958</v>
      </c>
      <c r="F650" t="s">
        <v>3079</v>
      </c>
    </row>
    <row r="651" spans="1:6" x14ac:dyDescent="0.2">
      <c r="A651">
        <v>651</v>
      </c>
      <c r="B651" s="1" t="s">
        <v>959</v>
      </c>
      <c r="C651" s="1" t="s">
        <v>2342</v>
      </c>
      <c r="D651">
        <f>IFERROR(_xlfn.XMATCH(B651,GSC2Unicode!A:A),"")</f>
        <v>651</v>
      </c>
      <c r="E651" t="s">
        <v>959</v>
      </c>
      <c r="F651" t="s">
        <v>3079</v>
      </c>
    </row>
    <row r="652" spans="1:6" x14ac:dyDescent="0.2">
      <c r="A652">
        <v>652</v>
      </c>
      <c r="B652" s="1" t="s">
        <v>960</v>
      </c>
      <c r="C652" s="1" t="s">
        <v>2343</v>
      </c>
      <c r="D652">
        <f>IFERROR(_xlfn.XMATCH(B652,GSC2Unicode!A:A),"")</f>
        <v>652</v>
      </c>
      <c r="E652" t="s">
        <v>960</v>
      </c>
      <c r="F652" t="s">
        <v>3079</v>
      </c>
    </row>
    <row r="653" spans="1:6" x14ac:dyDescent="0.2">
      <c r="A653">
        <v>653</v>
      </c>
      <c r="B653" s="1" t="s">
        <v>961</v>
      </c>
      <c r="C653" s="1" t="s">
        <v>2344</v>
      </c>
      <c r="D653">
        <f>IFERROR(_xlfn.XMATCH(B653,GSC2Unicode!A:A),"")</f>
        <v>653</v>
      </c>
      <c r="E653" t="s">
        <v>961</v>
      </c>
      <c r="F653" t="s">
        <v>3079</v>
      </c>
    </row>
    <row r="654" spans="1:6" x14ac:dyDescent="0.2">
      <c r="A654">
        <v>654</v>
      </c>
      <c r="B654" s="1" t="s">
        <v>962</v>
      </c>
      <c r="C654" s="1" t="s">
        <v>2345</v>
      </c>
      <c r="D654">
        <f>IFERROR(_xlfn.XMATCH(B654,GSC2Unicode!A:A),"")</f>
        <v>654</v>
      </c>
      <c r="E654" t="s">
        <v>962</v>
      </c>
      <c r="F654" t="s">
        <v>3079</v>
      </c>
    </row>
    <row r="655" spans="1:6" x14ac:dyDescent="0.2">
      <c r="A655">
        <v>655</v>
      </c>
      <c r="B655" s="1" t="s">
        <v>963</v>
      </c>
      <c r="C655" s="1" t="s">
        <v>2346</v>
      </c>
      <c r="D655">
        <f>IFERROR(_xlfn.XMATCH(B655,GSC2Unicode!A:A),"")</f>
        <v>655</v>
      </c>
      <c r="E655" t="s">
        <v>963</v>
      </c>
      <c r="F655" t="s">
        <v>3079</v>
      </c>
    </row>
    <row r="656" spans="1:6" x14ac:dyDescent="0.2">
      <c r="A656">
        <v>656</v>
      </c>
      <c r="B656" s="1" t="s">
        <v>964</v>
      </c>
      <c r="C656" s="1" t="s">
        <v>2347</v>
      </c>
      <c r="D656">
        <f>IFERROR(_xlfn.XMATCH(B656,GSC2Unicode!A:A),"")</f>
        <v>656</v>
      </c>
      <c r="E656" t="s">
        <v>964</v>
      </c>
      <c r="F656" t="s">
        <v>3079</v>
      </c>
    </row>
    <row r="657" spans="1:6" x14ac:dyDescent="0.2">
      <c r="A657">
        <v>657</v>
      </c>
      <c r="B657" s="1" t="s">
        <v>966</v>
      </c>
      <c r="C657" s="1" t="s">
        <v>2913</v>
      </c>
      <c r="D657">
        <f>IFERROR(_xlfn.XMATCH(B657,GSC2Unicode!A:A),"")</f>
        <v>657</v>
      </c>
      <c r="E657" t="s">
        <v>966</v>
      </c>
      <c r="F657" t="s">
        <v>3079</v>
      </c>
    </row>
    <row r="658" spans="1:6" x14ac:dyDescent="0.2">
      <c r="A658">
        <v>658</v>
      </c>
      <c r="B658" s="1" t="s">
        <v>967</v>
      </c>
      <c r="C658" s="1" t="s">
        <v>2914</v>
      </c>
      <c r="D658">
        <f>IFERROR(_xlfn.XMATCH(B658,GSC2Unicode!A:A),"")</f>
        <v>658</v>
      </c>
      <c r="E658" t="s">
        <v>967</v>
      </c>
      <c r="F658" t="s">
        <v>3079</v>
      </c>
    </row>
    <row r="659" spans="1:6" x14ac:dyDescent="0.2">
      <c r="A659">
        <v>659</v>
      </c>
      <c r="B659" s="1" t="s">
        <v>968</v>
      </c>
      <c r="C659" s="1" t="s">
        <v>2915</v>
      </c>
      <c r="D659">
        <f>IFERROR(_xlfn.XMATCH(B659,GSC2Unicode!A:A),"")</f>
        <v>659</v>
      </c>
      <c r="E659" t="s">
        <v>968</v>
      </c>
      <c r="F659" t="s">
        <v>3079</v>
      </c>
    </row>
    <row r="660" spans="1:6" x14ac:dyDescent="0.2">
      <c r="A660">
        <v>660</v>
      </c>
      <c r="B660" s="1" t="s">
        <v>970</v>
      </c>
      <c r="C660" s="1" t="s">
        <v>2916</v>
      </c>
      <c r="D660">
        <f>IFERROR(_xlfn.XMATCH(B660,GSC2Unicode!A:A),"")</f>
        <v>660</v>
      </c>
      <c r="E660" t="s">
        <v>970</v>
      </c>
      <c r="F660" t="s">
        <v>3079</v>
      </c>
    </row>
    <row r="661" spans="1:6" x14ac:dyDescent="0.2">
      <c r="A661">
        <v>661</v>
      </c>
      <c r="B661" s="1" t="s">
        <v>971</v>
      </c>
      <c r="C661" s="1" t="s">
        <v>2917</v>
      </c>
      <c r="D661">
        <f>IFERROR(_xlfn.XMATCH(B661,GSC2Unicode!A:A),"")</f>
        <v>661</v>
      </c>
      <c r="E661" t="s">
        <v>971</v>
      </c>
      <c r="F661" t="s">
        <v>3079</v>
      </c>
    </row>
    <row r="662" spans="1:6" x14ac:dyDescent="0.2">
      <c r="A662">
        <v>662</v>
      </c>
      <c r="B662" s="1" t="s">
        <v>973</v>
      </c>
      <c r="C662" s="1" t="s">
        <v>2918</v>
      </c>
      <c r="D662">
        <f>IFERROR(_xlfn.XMATCH(B662,GSC2Unicode!A:A),"")</f>
        <v>662</v>
      </c>
      <c r="E662" t="s">
        <v>973</v>
      </c>
      <c r="F662" t="s">
        <v>3079</v>
      </c>
    </row>
    <row r="663" spans="1:6" x14ac:dyDescent="0.2">
      <c r="A663">
        <v>663</v>
      </c>
      <c r="B663" s="1" t="s">
        <v>974</v>
      </c>
      <c r="C663" s="1" t="s">
        <v>2919</v>
      </c>
      <c r="D663">
        <f>IFERROR(_xlfn.XMATCH(B663,GSC2Unicode!A:A),"")</f>
        <v>663</v>
      </c>
      <c r="E663" t="s">
        <v>974</v>
      </c>
      <c r="F663" t="s">
        <v>3079</v>
      </c>
    </row>
    <row r="664" spans="1:6" x14ac:dyDescent="0.2">
      <c r="A664">
        <v>664</v>
      </c>
      <c r="B664" s="1" t="s">
        <v>976</v>
      </c>
      <c r="C664" s="1" t="s">
        <v>2920</v>
      </c>
      <c r="D664">
        <f>IFERROR(_xlfn.XMATCH(B664,GSC2Unicode!A:A),"")</f>
        <v>664</v>
      </c>
      <c r="E664" t="s">
        <v>976</v>
      </c>
      <c r="F664" t="s">
        <v>3079</v>
      </c>
    </row>
    <row r="665" spans="1:6" x14ac:dyDescent="0.2">
      <c r="A665">
        <v>665</v>
      </c>
      <c r="B665" s="1" t="s">
        <v>978</v>
      </c>
      <c r="C665" s="1" t="s">
        <v>2921</v>
      </c>
      <c r="D665">
        <f>IFERROR(_xlfn.XMATCH(B665,GSC2Unicode!A:A),"")</f>
        <v>665</v>
      </c>
      <c r="E665" t="s">
        <v>978</v>
      </c>
      <c r="F665" t="s">
        <v>3079</v>
      </c>
    </row>
    <row r="666" spans="1:6" x14ac:dyDescent="0.2">
      <c r="A666">
        <v>666</v>
      </c>
      <c r="B666" s="1" t="s">
        <v>979</v>
      </c>
      <c r="C666" s="1" t="s">
        <v>2922</v>
      </c>
      <c r="D666">
        <f>IFERROR(_xlfn.XMATCH(B666,GSC2Unicode!A:A),"")</f>
        <v>666</v>
      </c>
      <c r="E666" t="s">
        <v>979</v>
      </c>
      <c r="F666" t="s">
        <v>3079</v>
      </c>
    </row>
    <row r="667" spans="1:6" x14ac:dyDescent="0.2">
      <c r="A667">
        <v>667</v>
      </c>
      <c r="B667" s="1" t="s">
        <v>980</v>
      </c>
      <c r="C667" s="1" t="s">
        <v>2348</v>
      </c>
      <c r="D667">
        <f>IFERROR(_xlfn.XMATCH(B667,GSC2Unicode!A:A),"")</f>
        <v>667</v>
      </c>
      <c r="E667" t="s">
        <v>980</v>
      </c>
      <c r="F667" t="s">
        <v>3079</v>
      </c>
    </row>
    <row r="668" spans="1:6" x14ac:dyDescent="0.2">
      <c r="A668">
        <v>668</v>
      </c>
      <c r="B668" s="1" t="s">
        <v>982</v>
      </c>
      <c r="C668" s="1" t="s">
        <v>2349</v>
      </c>
      <c r="D668">
        <f>IFERROR(_xlfn.XMATCH(B668,GSC2Unicode!A:A),"")</f>
        <v>668</v>
      </c>
      <c r="E668" t="s">
        <v>982</v>
      </c>
      <c r="F668" t="s">
        <v>3079</v>
      </c>
    </row>
    <row r="669" spans="1:6" x14ac:dyDescent="0.2">
      <c r="A669">
        <v>669</v>
      </c>
      <c r="B669" s="1" t="s">
        <v>983</v>
      </c>
      <c r="C669" s="1" t="s">
        <v>2350</v>
      </c>
      <c r="D669">
        <f>IFERROR(_xlfn.XMATCH(B669,GSC2Unicode!A:A),"")</f>
        <v>669</v>
      </c>
      <c r="E669" t="s">
        <v>983</v>
      </c>
      <c r="F669" t="s">
        <v>3079</v>
      </c>
    </row>
    <row r="670" spans="1:6" x14ac:dyDescent="0.2">
      <c r="A670">
        <v>670</v>
      </c>
      <c r="B670" s="1" t="s">
        <v>984</v>
      </c>
      <c r="C670" s="1" t="s">
        <v>2351</v>
      </c>
      <c r="D670">
        <f>IFERROR(_xlfn.XMATCH(B670,GSC2Unicode!A:A),"")</f>
        <v>670</v>
      </c>
      <c r="E670" t="s">
        <v>984</v>
      </c>
      <c r="F670" t="s">
        <v>3079</v>
      </c>
    </row>
    <row r="671" spans="1:6" x14ac:dyDescent="0.2">
      <c r="A671">
        <v>671</v>
      </c>
      <c r="B671" s="1" t="s">
        <v>985</v>
      </c>
      <c r="C671" s="1" t="s">
        <v>2352</v>
      </c>
      <c r="D671">
        <f>IFERROR(_xlfn.XMATCH(B671,GSC2Unicode!A:A),"")</f>
        <v>671</v>
      </c>
      <c r="E671" t="s">
        <v>985</v>
      </c>
      <c r="F671" t="s">
        <v>3079</v>
      </c>
    </row>
    <row r="672" spans="1:6" x14ac:dyDescent="0.2">
      <c r="A672">
        <v>672</v>
      </c>
      <c r="B672" s="1" t="s">
        <v>986</v>
      </c>
      <c r="C672" s="1" t="s">
        <v>2353</v>
      </c>
      <c r="D672">
        <f>IFERROR(_xlfn.XMATCH(B672,GSC2Unicode!A:A),"")</f>
        <v>672</v>
      </c>
      <c r="E672" t="s">
        <v>986</v>
      </c>
      <c r="F672" t="s">
        <v>3079</v>
      </c>
    </row>
    <row r="673" spans="1:6" x14ac:dyDescent="0.2">
      <c r="A673">
        <v>673</v>
      </c>
      <c r="B673" s="1" t="s">
        <v>987</v>
      </c>
      <c r="C673" s="1" t="s">
        <v>2354</v>
      </c>
      <c r="D673">
        <f>IFERROR(_xlfn.XMATCH(B673,GSC2Unicode!A:A),"")</f>
        <v>673</v>
      </c>
      <c r="E673" t="s">
        <v>987</v>
      </c>
      <c r="F673" t="s">
        <v>3079</v>
      </c>
    </row>
    <row r="674" spans="1:6" x14ac:dyDescent="0.2">
      <c r="A674">
        <v>674</v>
      </c>
      <c r="B674" s="1" t="s">
        <v>989</v>
      </c>
      <c r="C674" s="1" t="s">
        <v>2355</v>
      </c>
      <c r="D674">
        <f>IFERROR(_xlfn.XMATCH(B674,GSC2Unicode!A:A),"")</f>
        <v>674</v>
      </c>
      <c r="E674" t="s">
        <v>989</v>
      </c>
      <c r="F674" t="s">
        <v>3079</v>
      </c>
    </row>
    <row r="675" spans="1:6" x14ac:dyDescent="0.2">
      <c r="A675">
        <v>675</v>
      </c>
      <c r="B675" s="1" t="s">
        <v>992</v>
      </c>
      <c r="C675" s="1" t="s">
        <v>2356</v>
      </c>
      <c r="D675">
        <f>IFERROR(_xlfn.XMATCH(B675,GSC2Unicode!A:A),"")</f>
        <v>675</v>
      </c>
      <c r="E675" t="s">
        <v>992</v>
      </c>
      <c r="F675" t="s">
        <v>3079</v>
      </c>
    </row>
    <row r="676" spans="1:6" x14ac:dyDescent="0.2">
      <c r="A676">
        <v>676</v>
      </c>
      <c r="B676" s="1" t="s">
        <v>994</v>
      </c>
      <c r="C676" s="1" t="s">
        <v>2357</v>
      </c>
      <c r="D676">
        <f>IFERROR(_xlfn.XMATCH(B676,GSC2Unicode!A:A),"")</f>
        <v>676</v>
      </c>
      <c r="E676" t="s">
        <v>994</v>
      </c>
      <c r="F676" t="s">
        <v>3079</v>
      </c>
    </row>
    <row r="677" spans="1:6" x14ac:dyDescent="0.2">
      <c r="A677">
        <v>677</v>
      </c>
      <c r="B677" s="1" t="s">
        <v>995</v>
      </c>
      <c r="C677" s="1" t="s">
        <v>2358</v>
      </c>
      <c r="D677">
        <f>IFERROR(_xlfn.XMATCH(B677,GSC2Unicode!A:A),"")</f>
        <v>677</v>
      </c>
      <c r="E677" t="s">
        <v>995</v>
      </c>
      <c r="F677" t="s">
        <v>3079</v>
      </c>
    </row>
    <row r="678" spans="1:6" x14ac:dyDescent="0.2">
      <c r="A678">
        <v>678</v>
      </c>
      <c r="B678" s="1" t="s">
        <v>997</v>
      </c>
      <c r="C678" s="1" t="s">
        <v>2359</v>
      </c>
      <c r="D678">
        <f>IFERROR(_xlfn.XMATCH(B678,GSC2Unicode!A:A),"")</f>
        <v>678</v>
      </c>
      <c r="E678" t="s">
        <v>997</v>
      </c>
      <c r="F678" t="s">
        <v>3079</v>
      </c>
    </row>
    <row r="679" spans="1:6" x14ac:dyDescent="0.2">
      <c r="A679">
        <v>679</v>
      </c>
      <c r="B679" s="1" t="s">
        <v>998</v>
      </c>
      <c r="C679" s="1" t="s">
        <v>2360</v>
      </c>
      <c r="D679">
        <f>IFERROR(_xlfn.XMATCH(B679,GSC2Unicode!A:A),"")</f>
        <v>679</v>
      </c>
      <c r="E679" t="s">
        <v>998</v>
      </c>
      <c r="F679" t="s">
        <v>3079</v>
      </c>
    </row>
    <row r="680" spans="1:6" x14ac:dyDescent="0.2">
      <c r="A680">
        <v>680</v>
      </c>
      <c r="B680" s="1" t="s">
        <v>999</v>
      </c>
      <c r="C680" s="1" t="s">
        <v>2361</v>
      </c>
      <c r="D680">
        <f>IFERROR(_xlfn.XMATCH(B680,GSC2Unicode!A:A),"")</f>
        <v>680</v>
      </c>
      <c r="E680" t="s">
        <v>999</v>
      </c>
      <c r="F680" t="s">
        <v>3079</v>
      </c>
    </row>
    <row r="681" spans="1:6" x14ac:dyDescent="0.2">
      <c r="A681">
        <v>681</v>
      </c>
      <c r="B681" s="1" t="s">
        <v>1000</v>
      </c>
      <c r="C681" s="1" t="s">
        <v>2362</v>
      </c>
      <c r="D681">
        <f>IFERROR(_xlfn.XMATCH(B681,GSC2Unicode!A:A),"")</f>
        <v>681</v>
      </c>
      <c r="E681" t="s">
        <v>1000</v>
      </c>
      <c r="F681" t="s">
        <v>3079</v>
      </c>
    </row>
    <row r="682" spans="1:6" x14ac:dyDescent="0.2">
      <c r="A682">
        <v>682</v>
      </c>
      <c r="B682" s="1" t="s">
        <v>1002</v>
      </c>
      <c r="C682" s="1" t="s">
        <v>2363</v>
      </c>
      <c r="D682">
        <f>IFERROR(_xlfn.XMATCH(B682,GSC2Unicode!A:A),"")</f>
        <v>682</v>
      </c>
      <c r="E682" t="s">
        <v>1002</v>
      </c>
      <c r="F682" t="s">
        <v>3079</v>
      </c>
    </row>
    <row r="683" spans="1:6" x14ac:dyDescent="0.2">
      <c r="A683">
        <v>683</v>
      </c>
      <c r="B683" s="1" t="s">
        <v>1004</v>
      </c>
      <c r="C683" s="1" t="s">
        <v>2364</v>
      </c>
      <c r="D683">
        <f>IFERROR(_xlfn.XMATCH(B683,GSC2Unicode!A:A),"")</f>
        <v>683</v>
      </c>
      <c r="E683" t="s">
        <v>1004</v>
      </c>
      <c r="F683" t="s">
        <v>3079</v>
      </c>
    </row>
    <row r="684" spans="1:6" x14ac:dyDescent="0.2">
      <c r="A684">
        <v>684</v>
      </c>
      <c r="B684" s="1" t="s">
        <v>1006</v>
      </c>
      <c r="C684" s="1" t="s">
        <v>2365</v>
      </c>
      <c r="D684">
        <f>IFERROR(_xlfn.XMATCH(B684,GSC2Unicode!A:A),"")</f>
        <v>684</v>
      </c>
      <c r="E684" t="s">
        <v>1006</v>
      </c>
      <c r="F684" t="s">
        <v>3079</v>
      </c>
    </row>
    <row r="685" spans="1:6" x14ac:dyDescent="0.2">
      <c r="A685">
        <v>685</v>
      </c>
      <c r="B685" s="1" t="s">
        <v>1007</v>
      </c>
      <c r="C685" s="1" t="s">
        <v>2366</v>
      </c>
      <c r="D685">
        <f>IFERROR(_xlfn.XMATCH(B685,GSC2Unicode!A:A),"")</f>
        <v>685</v>
      </c>
      <c r="E685" t="s">
        <v>1007</v>
      </c>
      <c r="F685" t="s">
        <v>3079</v>
      </c>
    </row>
    <row r="686" spans="1:6" x14ac:dyDescent="0.2">
      <c r="A686">
        <v>686</v>
      </c>
      <c r="B686" s="1" t="s">
        <v>1008</v>
      </c>
      <c r="C686" s="1" t="s">
        <v>2367</v>
      </c>
      <c r="D686">
        <f>IFERROR(_xlfn.XMATCH(B686,GSC2Unicode!A:A),"")</f>
        <v>686</v>
      </c>
      <c r="E686" t="s">
        <v>1008</v>
      </c>
      <c r="F686" t="s">
        <v>3079</v>
      </c>
    </row>
    <row r="687" spans="1:6" x14ac:dyDescent="0.2">
      <c r="A687">
        <v>687</v>
      </c>
      <c r="B687" s="1" t="s">
        <v>1011</v>
      </c>
      <c r="C687" s="1" t="s">
        <v>2368</v>
      </c>
      <c r="D687">
        <f>IFERROR(_xlfn.XMATCH(B687,GSC2Unicode!A:A),"")</f>
        <v>687</v>
      </c>
      <c r="E687" t="s">
        <v>1011</v>
      </c>
      <c r="F687" t="s">
        <v>3079</v>
      </c>
    </row>
    <row r="688" spans="1:6" x14ac:dyDescent="0.2">
      <c r="A688">
        <v>688</v>
      </c>
      <c r="B688" s="1" t="s">
        <v>1012</v>
      </c>
      <c r="C688" s="1" t="s">
        <v>2369</v>
      </c>
      <c r="D688">
        <f>IFERROR(_xlfn.XMATCH(B688,GSC2Unicode!A:A),"")</f>
        <v>688</v>
      </c>
      <c r="E688" t="s">
        <v>1012</v>
      </c>
      <c r="F688" t="s">
        <v>3079</v>
      </c>
    </row>
    <row r="689" spans="1:6" x14ac:dyDescent="0.2">
      <c r="A689">
        <v>689</v>
      </c>
      <c r="B689" s="1" t="s">
        <v>1015</v>
      </c>
      <c r="C689" s="1" t="s">
        <v>2370</v>
      </c>
      <c r="D689">
        <f>IFERROR(_xlfn.XMATCH(B689,GSC2Unicode!A:A),"")</f>
        <v>689</v>
      </c>
      <c r="E689" t="s">
        <v>1015</v>
      </c>
      <c r="F689" t="s">
        <v>3079</v>
      </c>
    </row>
    <row r="690" spans="1:6" x14ac:dyDescent="0.2">
      <c r="A690">
        <v>690</v>
      </c>
      <c r="B690" s="1" t="s">
        <v>1016</v>
      </c>
      <c r="C690" s="1" t="s">
        <v>2371</v>
      </c>
      <c r="D690">
        <f>IFERROR(_xlfn.XMATCH(B690,GSC2Unicode!A:A),"")</f>
        <v>690</v>
      </c>
      <c r="E690" t="s">
        <v>1016</v>
      </c>
      <c r="F690" t="s">
        <v>3079</v>
      </c>
    </row>
    <row r="691" spans="1:6" x14ac:dyDescent="0.2">
      <c r="A691">
        <v>691</v>
      </c>
      <c r="B691" s="1" t="s">
        <v>1017</v>
      </c>
      <c r="C691" s="1" t="s">
        <v>2372</v>
      </c>
      <c r="D691">
        <f>IFERROR(_xlfn.XMATCH(B691,GSC2Unicode!A:A),"")</f>
        <v>691</v>
      </c>
      <c r="E691" t="s">
        <v>1017</v>
      </c>
      <c r="F691" t="s">
        <v>3079</v>
      </c>
    </row>
    <row r="692" spans="1:6" x14ac:dyDescent="0.2">
      <c r="A692">
        <v>692</v>
      </c>
      <c r="B692" s="1" t="s">
        <v>1018</v>
      </c>
      <c r="C692" s="1" t="s">
        <v>2373</v>
      </c>
      <c r="D692">
        <f>IFERROR(_xlfn.XMATCH(B692,GSC2Unicode!A:A),"")</f>
        <v>692</v>
      </c>
      <c r="E692" t="s">
        <v>1018</v>
      </c>
      <c r="F692" t="s">
        <v>3079</v>
      </c>
    </row>
    <row r="693" spans="1:6" x14ac:dyDescent="0.2">
      <c r="A693">
        <v>693</v>
      </c>
      <c r="B693" s="1" t="s">
        <v>1019</v>
      </c>
      <c r="C693" s="1" t="s">
        <v>2374</v>
      </c>
      <c r="D693">
        <f>IFERROR(_xlfn.XMATCH(B693,GSC2Unicode!A:A),"")</f>
        <v>693</v>
      </c>
      <c r="E693" t="s">
        <v>1019</v>
      </c>
      <c r="F693" t="s">
        <v>3079</v>
      </c>
    </row>
    <row r="694" spans="1:6" x14ac:dyDescent="0.2">
      <c r="A694">
        <v>694</v>
      </c>
      <c r="B694" s="1" t="s">
        <v>1020</v>
      </c>
      <c r="C694" s="1" t="s">
        <v>2375</v>
      </c>
      <c r="D694">
        <f>IFERROR(_xlfn.XMATCH(B694,GSC2Unicode!A:A),"")</f>
        <v>694</v>
      </c>
      <c r="E694" t="s">
        <v>1020</v>
      </c>
      <c r="F694" t="s">
        <v>3079</v>
      </c>
    </row>
    <row r="695" spans="1:6" x14ac:dyDescent="0.2">
      <c r="A695">
        <v>695</v>
      </c>
      <c r="B695" s="1" t="s">
        <v>1022</v>
      </c>
      <c r="C695" s="1" t="s">
        <v>2376</v>
      </c>
      <c r="D695">
        <f>IFERROR(_xlfn.XMATCH(B695,GSC2Unicode!A:A),"")</f>
        <v>695</v>
      </c>
      <c r="E695" t="s">
        <v>1022</v>
      </c>
      <c r="F695" t="s">
        <v>3079</v>
      </c>
    </row>
    <row r="696" spans="1:6" x14ac:dyDescent="0.2">
      <c r="A696">
        <v>696</v>
      </c>
      <c r="B696" s="1" t="s">
        <v>1025</v>
      </c>
      <c r="C696" s="1" t="s">
        <v>2377</v>
      </c>
      <c r="D696">
        <f>IFERROR(_xlfn.XMATCH(B696,GSC2Unicode!A:A),"")</f>
        <v>696</v>
      </c>
      <c r="E696" t="s">
        <v>1025</v>
      </c>
      <c r="F696" t="s">
        <v>3079</v>
      </c>
    </row>
    <row r="697" spans="1:6" x14ac:dyDescent="0.2">
      <c r="A697">
        <v>697</v>
      </c>
      <c r="B697" s="1" t="s">
        <v>1026</v>
      </c>
      <c r="C697" s="1" t="s">
        <v>2378</v>
      </c>
      <c r="D697">
        <f>IFERROR(_xlfn.XMATCH(B697,GSC2Unicode!A:A),"")</f>
        <v>697</v>
      </c>
      <c r="E697" t="s">
        <v>1026</v>
      </c>
      <c r="F697" t="s">
        <v>3079</v>
      </c>
    </row>
    <row r="698" spans="1:6" x14ac:dyDescent="0.2">
      <c r="A698">
        <v>698</v>
      </c>
      <c r="B698" s="1" t="s">
        <v>1028</v>
      </c>
      <c r="C698" s="1" t="s">
        <v>2379</v>
      </c>
      <c r="D698">
        <f>IFERROR(_xlfn.XMATCH(B698,GSC2Unicode!A:A),"")</f>
        <v>698</v>
      </c>
      <c r="E698" t="s">
        <v>1028</v>
      </c>
      <c r="F698" t="s">
        <v>3079</v>
      </c>
    </row>
    <row r="699" spans="1:6" x14ac:dyDescent="0.2">
      <c r="A699">
        <v>699</v>
      </c>
      <c r="B699" s="1" t="s">
        <v>1030</v>
      </c>
      <c r="C699" s="1" t="s">
        <v>2380</v>
      </c>
      <c r="D699">
        <f>IFERROR(_xlfn.XMATCH(B699,GSC2Unicode!A:A),"")</f>
        <v>699</v>
      </c>
      <c r="E699" t="s">
        <v>1030</v>
      </c>
      <c r="F699" t="s">
        <v>3079</v>
      </c>
    </row>
    <row r="700" spans="1:6" x14ac:dyDescent="0.2">
      <c r="A700">
        <v>700</v>
      </c>
      <c r="B700" s="1" t="s">
        <v>1032</v>
      </c>
      <c r="C700" s="1" t="s">
        <v>2381</v>
      </c>
      <c r="D700">
        <f>IFERROR(_xlfn.XMATCH(B700,GSC2Unicode!A:A),"")</f>
        <v>700</v>
      </c>
      <c r="E700" t="s">
        <v>1032</v>
      </c>
      <c r="F700" t="s">
        <v>3079</v>
      </c>
    </row>
    <row r="701" spans="1:6" x14ac:dyDescent="0.2">
      <c r="A701">
        <v>701</v>
      </c>
      <c r="B701" s="1" t="s">
        <v>1033</v>
      </c>
      <c r="C701" s="1" t="s">
        <v>2382</v>
      </c>
      <c r="D701">
        <f>IFERROR(_xlfn.XMATCH(B701,GSC2Unicode!A:A),"")</f>
        <v>701</v>
      </c>
      <c r="E701" t="s">
        <v>1033</v>
      </c>
      <c r="F701" t="s">
        <v>3079</v>
      </c>
    </row>
    <row r="702" spans="1:6" x14ac:dyDescent="0.2">
      <c r="A702">
        <v>702</v>
      </c>
      <c r="B702" s="1" t="s">
        <v>1034</v>
      </c>
      <c r="C702" s="1" t="s">
        <v>2383</v>
      </c>
      <c r="D702">
        <f>IFERROR(_xlfn.XMATCH(B702,GSC2Unicode!A:A),"")</f>
        <v>702</v>
      </c>
      <c r="E702" t="s">
        <v>1034</v>
      </c>
      <c r="F702" t="s">
        <v>3079</v>
      </c>
    </row>
    <row r="703" spans="1:6" x14ac:dyDescent="0.2">
      <c r="A703">
        <v>703</v>
      </c>
      <c r="B703" s="1" t="s">
        <v>1037</v>
      </c>
      <c r="C703" s="1" t="s">
        <v>2384</v>
      </c>
      <c r="D703">
        <f>IFERROR(_xlfn.XMATCH(B703,GSC2Unicode!A:A),"")</f>
        <v>703</v>
      </c>
      <c r="E703" t="s">
        <v>1037</v>
      </c>
      <c r="F703" t="s">
        <v>3079</v>
      </c>
    </row>
    <row r="704" spans="1:6" x14ac:dyDescent="0.2">
      <c r="A704">
        <v>704</v>
      </c>
      <c r="B704" s="1" t="s">
        <v>1038</v>
      </c>
      <c r="C704" s="1" t="s">
        <v>2385</v>
      </c>
      <c r="D704">
        <f>IFERROR(_xlfn.XMATCH(B704,GSC2Unicode!A:A),"")</f>
        <v>704</v>
      </c>
      <c r="E704" t="s">
        <v>1038</v>
      </c>
      <c r="F704" t="s">
        <v>3079</v>
      </c>
    </row>
    <row r="705" spans="1:6" x14ac:dyDescent="0.2">
      <c r="A705">
        <v>705</v>
      </c>
      <c r="B705" s="1" t="s">
        <v>1039</v>
      </c>
      <c r="C705" s="1" t="s">
        <v>2386</v>
      </c>
      <c r="D705">
        <f>IFERROR(_xlfn.XMATCH(B705,GSC2Unicode!A:A),"")</f>
        <v>705</v>
      </c>
      <c r="E705" t="s">
        <v>1039</v>
      </c>
      <c r="F705" t="s">
        <v>3079</v>
      </c>
    </row>
    <row r="706" spans="1:6" x14ac:dyDescent="0.2">
      <c r="A706">
        <v>706</v>
      </c>
      <c r="B706" s="1" t="s">
        <v>1041</v>
      </c>
      <c r="C706" s="1" t="s">
        <v>2387</v>
      </c>
      <c r="D706">
        <f>IFERROR(_xlfn.XMATCH(B706,GSC2Unicode!A:A),"")</f>
        <v>706</v>
      </c>
      <c r="E706" t="s">
        <v>1041</v>
      </c>
      <c r="F706" t="s">
        <v>3079</v>
      </c>
    </row>
    <row r="707" spans="1:6" x14ac:dyDescent="0.2">
      <c r="A707">
        <v>707</v>
      </c>
      <c r="B707" s="1" t="s">
        <v>1043</v>
      </c>
      <c r="C707" s="1" t="s">
        <v>2388</v>
      </c>
      <c r="D707">
        <f>IFERROR(_xlfn.XMATCH(B707,GSC2Unicode!A:A),"")</f>
        <v>707</v>
      </c>
      <c r="E707" t="s">
        <v>1043</v>
      </c>
      <c r="F707" t="s">
        <v>3079</v>
      </c>
    </row>
    <row r="708" spans="1:6" x14ac:dyDescent="0.2">
      <c r="A708">
        <v>708</v>
      </c>
      <c r="B708" s="1" t="s">
        <v>1045</v>
      </c>
      <c r="C708" s="1" t="s">
        <v>2389</v>
      </c>
      <c r="D708">
        <f>IFERROR(_xlfn.XMATCH(B708,GSC2Unicode!A:A),"")</f>
        <v>708</v>
      </c>
      <c r="E708" t="s">
        <v>1045</v>
      </c>
      <c r="F708" t="s">
        <v>3079</v>
      </c>
    </row>
    <row r="709" spans="1:6" x14ac:dyDescent="0.2">
      <c r="A709">
        <v>709</v>
      </c>
      <c r="B709" s="1" t="s">
        <v>1046</v>
      </c>
      <c r="C709" s="1" t="s">
        <v>2390</v>
      </c>
      <c r="D709">
        <f>IFERROR(_xlfn.XMATCH(B709,GSC2Unicode!A:A),"")</f>
        <v>709</v>
      </c>
      <c r="E709" t="s">
        <v>1046</v>
      </c>
      <c r="F709" t="s">
        <v>3079</v>
      </c>
    </row>
    <row r="710" spans="1:6" x14ac:dyDescent="0.2">
      <c r="A710">
        <v>710</v>
      </c>
      <c r="B710" s="1" t="s">
        <v>1047</v>
      </c>
      <c r="C710" s="1" t="s">
        <v>2391</v>
      </c>
      <c r="D710">
        <f>IFERROR(_xlfn.XMATCH(B710,GSC2Unicode!A:A),"")</f>
        <v>710</v>
      </c>
      <c r="E710" t="s">
        <v>1047</v>
      </c>
      <c r="F710" t="s">
        <v>3079</v>
      </c>
    </row>
    <row r="711" spans="1:6" x14ac:dyDescent="0.2">
      <c r="A711">
        <v>711</v>
      </c>
      <c r="B711" s="1" t="s">
        <v>1048</v>
      </c>
      <c r="C711" s="1" t="s">
        <v>2392</v>
      </c>
      <c r="D711">
        <f>IFERROR(_xlfn.XMATCH(B711,GSC2Unicode!A:A),"")</f>
        <v>711</v>
      </c>
      <c r="E711" t="s">
        <v>1048</v>
      </c>
      <c r="F711" t="s">
        <v>3079</v>
      </c>
    </row>
    <row r="712" spans="1:6" x14ac:dyDescent="0.2">
      <c r="A712">
        <v>712</v>
      </c>
      <c r="B712" s="1" t="s">
        <v>1049</v>
      </c>
      <c r="C712" s="1" t="s">
        <v>2393</v>
      </c>
      <c r="D712">
        <f>IFERROR(_xlfn.XMATCH(B712,GSC2Unicode!A:A),"")</f>
        <v>712</v>
      </c>
      <c r="E712" t="s">
        <v>1049</v>
      </c>
      <c r="F712" t="s">
        <v>3079</v>
      </c>
    </row>
    <row r="713" spans="1:6" x14ac:dyDescent="0.2">
      <c r="A713">
        <v>713</v>
      </c>
      <c r="B713" s="1" t="s">
        <v>1050</v>
      </c>
      <c r="C713" s="1" t="s">
        <v>2394</v>
      </c>
      <c r="D713">
        <f>IFERROR(_xlfn.XMATCH(B713,GSC2Unicode!A:A),"")</f>
        <v>713</v>
      </c>
      <c r="E713" t="s">
        <v>1050</v>
      </c>
      <c r="F713" t="s">
        <v>3079</v>
      </c>
    </row>
    <row r="714" spans="1:6" x14ac:dyDescent="0.2">
      <c r="A714">
        <v>714</v>
      </c>
      <c r="B714" s="1" t="s">
        <v>1051</v>
      </c>
      <c r="C714" s="1" t="s">
        <v>2395</v>
      </c>
      <c r="D714">
        <f>IFERROR(_xlfn.XMATCH(B714,GSC2Unicode!A:A),"")</f>
        <v>714</v>
      </c>
      <c r="E714" t="s">
        <v>1051</v>
      </c>
      <c r="F714" t="s">
        <v>3079</v>
      </c>
    </row>
    <row r="715" spans="1:6" x14ac:dyDescent="0.2">
      <c r="A715">
        <v>715</v>
      </c>
      <c r="B715" s="1" t="s">
        <v>1053</v>
      </c>
      <c r="C715" s="1" t="s">
        <v>2396</v>
      </c>
      <c r="D715">
        <f>IFERROR(_xlfn.XMATCH(B715,GSC2Unicode!A:A),"")</f>
        <v>715</v>
      </c>
      <c r="E715" t="s">
        <v>1053</v>
      </c>
      <c r="F715" t="s">
        <v>3079</v>
      </c>
    </row>
    <row r="716" spans="1:6" x14ac:dyDescent="0.2">
      <c r="A716">
        <v>716</v>
      </c>
      <c r="B716" s="1" t="s">
        <v>1054</v>
      </c>
      <c r="C716" s="1" t="s">
        <v>2397</v>
      </c>
      <c r="D716">
        <f>IFERROR(_xlfn.XMATCH(B716,GSC2Unicode!A:A),"")</f>
        <v>716</v>
      </c>
      <c r="E716" t="s">
        <v>1054</v>
      </c>
      <c r="F716" t="s">
        <v>3079</v>
      </c>
    </row>
    <row r="717" spans="1:6" x14ac:dyDescent="0.2">
      <c r="A717">
        <v>717</v>
      </c>
      <c r="B717" s="1" t="s">
        <v>1055</v>
      </c>
      <c r="C717" s="1" t="s">
        <v>2398</v>
      </c>
      <c r="D717">
        <f>IFERROR(_xlfn.XMATCH(B717,GSC2Unicode!A:A),"")</f>
        <v>717</v>
      </c>
      <c r="E717" t="s">
        <v>1055</v>
      </c>
      <c r="F717" t="s">
        <v>3079</v>
      </c>
    </row>
    <row r="718" spans="1:6" x14ac:dyDescent="0.2">
      <c r="A718">
        <v>718</v>
      </c>
      <c r="B718" s="1" t="s">
        <v>1056</v>
      </c>
      <c r="C718" s="1" t="s">
        <v>2399</v>
      </c>
      <c r="D718">
        <f>IFERROR(_xlfn.XMATCH(B718,GSC2Unicode!A:A),"")</f>
        <v>718</v>
      </c>
      <c r="E718" t="s">
        <v>1056</v>
      </c>
      <c r="F718" t="s">
        <v>3079</v>
      </c>
    </row>
    <row r="719" spans="1:6" x14ac:dyDescent="0.2">
      <c r="A719">
        <v>719</v>
      </c>
      <c r="B719" s="1" t="s">
        <v>1057</v>
      </c>
      <c r="C719" s="1" t="s">
        <v>2400</v>
      </c>
      <c r="D719">
        <f>IFERROR(_xlfn.XMATCH(B719,GSC2Unicode!A:A),"")</f>
        <v>719</v>
      </c>
      <c r="E719" t="s">
        <v>1057</v>
      </c>
      <c r="F719" t="s">
        <v>3079</v>
      </c>
    </row>
    <row r="720" spans="1:6" x14ac:dyDescent="0.2">
      <c r="A720">
        <v>720</v>
      </c>
      <c r="B720" s="1" t="s">
        <v>1058</v>
      </c>
      <c r="C720" s="1" t="s">
        <v>2401</v>
      </c>
      <c r="D720">
        <f>IFERROR(_xlfn.XMATCH(B720,GSC2Unicode!A:A),"")</f>
        <v>720</v>
      </c>
      <c r="E720" t="s">
        <v>1058</v>
      </c>
      <c r="F720" t="s">
        <v>3079</v>
      </c>
    </row>
    <row r="721" spans="1:6" x14ac:dyDescent="0.2">
      <c r="A721">
        <v>721</v>
      </c>
      <c r="B721" s="1" t="s">
        <v>1059</v>
      </c>
      <c r="C721" s="1" t="s">
        <v>2402</v>
      </c>
      <c r="D721">
        <f>IFERROR(_xlfn.XMATCH(B721,GSC2Unicode!A:A),"")</f>
        <v>721</v>
      </c>
      <c r="E721" t="s">
        <v>1059</v>
      </c>
      <c r="F721" t="s">
        <v>3079</v>
      </c>
    </row>
    <row r="722" spans="1:6" x14ac:dyDescent="0.2">
      <c r="A722">
        <v>722</v>
      </c>
      <c r="B722" s="1" t="s">
        <v>1060</v>
      </c>
      <c r="C722" s="1" t="s">
        <v>2403</v>
      </c>
      <c r="D722">
        <f>IFERROR(_xlfn.XMATCH(B722,GSC2Unicode!A:A),"")</f>
        <v>722</v>
      </c>
      <c r="E722" t="s">
        <v>1060</v>
      </c>
      <c r="F722" t="s">
        <v>3079</v>
      </c>
    </row>
    <row r="723" spans="1:6" x14ac:dyDescent="0.2">
      <c r="A723">
        <v>723</v>
      </c>
      <c r="B723" s="1" t="s">
        <v>1062</v>
      </c>
      <c r="C723" s="1" t="s">
        <v>2404</v>
      </c>
      <c r="D723">
        <f>IFERROR(_xlfn.XMATCH(B723,GSC2Unicode!A:A),"")</f>
        <v>723</v>
      </c>
      <c r="E723" t="s">
        <v>1062</v>
      </c>
      <c r="F723" t="s">
        <v>3079</v>
      </c>
    </row>
    <row r="724" spans="1:6" x14ac:dyDescent="0.2">
      <c r="A724">
        <v>724</v>
      </c>
      <c r="B724" s="1" t="s">
        <v>1063</v>
      </c>
      <c r="C724" s="1" t="s">
        <v>2405</v>
      </c>
      <c r="D724">
        <f>IFERROR(_xlfn.XMATCH(B724,GSC2Unicode!A:A),"")</f>
        <v>724</v>
      </c>
      <c r="E724" t="s">
        <v>1063</v>
      </c>
      <c r="F724" t="s">
        <v>3079</v>
      </c>
    </row>
    <row r="725" spans="1:6" x14ac:dyDescent="0.2">
      <c r="A725">
        <v>725</v>
      </c>
      <c r="B725" s="1" t="s">
        <v>1064</v>
      </c>
      <c r="C725" s="1" t="s">
        <v>2406</v>
      </c>
      <c r="D725">
        <f>IFERROR(_xlfn.XMATCH(B725,GSC2Unicode!A:A),"")</f>
        <v>725</v>
      </c>
      <c r="E725" t="s">
        <v>1064</v>
      </c>
      <c r="F725" t="s">
        <v>3079</v>
      </c>
    </row>
    <row r="726" spans="1:6" x14ac:dyDescent="0.2">
      <c r="A726">
        <v>726</v>
      </c>
      <c r="B726" s="1" t="s">
        <v>1066</v>
      </c>
      <c r="C726" s="1" t="s">
        <v>2407</v>
      </c>
      <c r="D726">
        <f>IFERROR(_xlfn.XMATCH(B726,GSC2Unicode!A:A),"")</f>
        <v>726</v>
      </c>
      <c r="E726" t="s">
        <v>1066</v>
      </c>
      <c r="F726" t="s">
        <v>3079</v>
      </c>
    </row>
    <row r="727" spans="1:6" x14ac:dyDescent="0.2">
      <c r="A727">
        <v>727</v>
      </c>
      <c r="B727" s="1" t="s">
        <v>1067</v>
      </c>
      <c r="C727" s="1" t="s">
        <v>2408</v>
      </c>
      <c r="D727">
        <f>IFERROR(_xlfn.XMATCH(B727,GSC2Unicode!A:A),"")</f>
        <v>727</v>
      </c>
      <c r="E727" t="s">
        <v>1067</v>
      </c>
      <c r="F727" t="s">
        <v>3079</v>
      </c>
    </row>
    <row r="728" spans="1:6" x14ac:dyDescent="0.2">
      <c r="A728">
        <v>728</v>
      </c>
      <c r="B728" s="1" t="s">
        <v>1069</v>
      </c>
      <c r="C728" s="1" t="s">
        <v>2409</v>
      </c>
      <c r="D728">
        <f>IFERROR(_xlfn.XMATCH(B728,GSC2Unicode!A:A),"")</f>
        <v>728</v>
      </c>
      <c r="E728" t="s">
        <v>1069</v>
      </c>
      <c r="F728" t="s">
        <v>3079</v>
      </c>
    </row>
    <row r="729" spans="1:6" x14ac:dyDescent="0.2">
      <c r="A729">
        <v>729</v>
      </c>
      <c r="B729" s="1" t="s">
        <v>1070</v>
      </c>
      <c r="C729" s="1" t="s">
        <v>2410</v>
      </c>
      <c r="D729">
        <f>IFERROR(_xlfn.XMATCH(B729,GSC2Unicode!A:A),"")</f>
        <v>729</v>
      </c>
      <c r="E729" t="s">
        <v>1070</v>
      </c>
      <c r="F729" t="s">
        <v>3079</v>
      </c>
    </row>
    <row r="730" spans="1:6" x14ac:dyDescent="0.2">
      <c r="A730">
        <v>730</v>
      </c>
      <c r="B730" s="1" t="s">
        <v>1071</v>
      </c>
      <c r="C730" s="1" t="s">
        <v>2411</v>
      </c>
      <c r="D730">
        <f>IFERROR(_xlfn.XMATCH(B730,GSC2Unicode!A:A),"")</f>
        <v>730</v>
      </c>
      <c r="E730" t="s">
        <v>1071</v>
      </c>
      <c r="F730" t="s">
        <v>3079</v>
      </c>
    </row>
    <row r="731" spans="1:6" x14ac:dyDescent="0.2">
      <c r="A731">
        <v>731</v>
      </c>
      <c r="B731" s="1" t="s">
        <v>1073</v>
      </c>
      <c r="C731" s="1" t="s">
        <v>2412</v>
      </c>
      <c r="D731">
        <f>IFERROR(_xlfn.XMATCH(B731,GSC2Unicode!A:A),"")</f>
        <v>731</v>
      </c>
      <c r="E731" t="s">
        <v>1073</v>
      </c>
      <c r="F731" t="s">
        <v>3079</v>
      </c>
    </row>
    <row r="732" spans="1:6" x14ac:dyDescent="0.2">
      <c r="A732">
        <v>732</v>
      </c>
      <c r="B732" s="1" t="s">
        <v>1075</v>
      </c>
      <c r="C732" s="1" t="s">
        <v>2413</v>
      </c>
      <c r="D732">
        <f>IFERROR(_xlfn.XMATCH(B732,GSC2Unicode!A:A),"")</f>
        <v>732</v>
      </c>
      <c r="E732" t="s">
        <v>1075</v>
      </c>
      <c r="F732" t="s">
        <v>3079</v>
      </c>
    </row>
    <row r="733" spans="1:6" x14ac:dyDescent="0.2">
      <c r="A733">
        <v>733</v>
      </c>
      <c r="B733" s="1" t="s">
        <v>1077</v>
      </c>
      <c r="C733" s="1" t="s">
        <v>2414</v>
      </c>
      <c r="D733">
        <f>IFERROR(_xlfn.XMATCH(B733,GSC2Unicode!A:A),"")</f>
        <v>733</v>
      </c>
      <c r="E733" t="s">
        <v>1077</v>
      </c>
      <c r="F733" t="s">
        <v>3079</v>
      </c>
    </row>
    <row r="734" spans="1:6" x14ac:dyDescent="0.2">
      <c r="A734">
        <v>734</v>
      </c>
      <c r="B734" s="1" t="s">
        <v>1079</v>
      </c>
      <c r="C734" s="1" t="s">
        <v>2415</v>
      </c>
      <c r="D734">
        <f>IFERROR(_xlfn.XMATCH(B734,GSC2Unicode!A:A),"")</f>
        <v>734</v>
      </c>
      <c r="E734" t="s">
        <v>1079</v>
      </c>
      <c r="F734" t="s">
        <v>3079</v>
      </c>
    </row>
    <row r="735" spans="1:6" x14ac:dyDescent="0.2">
      <c r="A735">
        <v>735</v>
      </c>
      <c r="B735" s="1" t="s">
        <v>1081</v>
      </c>
      <c r="C735" s="1" t="s">
        <v>2416</v>
      </c>
      <c r="D735">
        <f>IFERROR(_xlfn.XMATCH(B735,GSC2Unicode!A:A),"")</f>
        <v>735</v>
      </c>
      <c r="E735" t="s">
        <v>1081</v>
      </c>
      <c r="F735" t="s">
        <v>3079</v>
      </c>
    </row>
    <row r="736" spans="1:6" x14ac:dyDescent="0.2">
      <c r="A736">
        <v>736</v>
      </c>
      <c r="B736" s="1" t="s">
        <v>1083</v>
      </c>
      <c r="C736" s="1" t="s">
        <v>2417</v>
      </c>
      <c r="D736">
        <f>IFERROR(_xlfn.XMATCH(B736,GSC2Unicode!A:A),"")</f>
        <v>736</v>
      </c>
      <c r="E736" t="s">
        <v>1083</v>
      </c>
      <c r="F736" t="s">
        <v>3079</v>
      </c>
    </row>
    <row r="737" spans="1:6" x14ac:dyDescent="0.2">
      <c r="A737">
        <v>737</v>
      </c>
      <c r="B737" s="1" t="s">
        <v>1084</v>
      </c>
      <c r="C737" s="1" t="s">
        <v>2923</v>
      </c>
      <c r="D737">
        <f>IFERROR(_xlfn.XMATCH(B737,GSC2Unicode!A:A),"")</f>
        <v>737</v>
      </c>
      <c r="E737" t="s">
        <v>1084</v>
      </c>
      <c r="F737" t="s">
        <v>3079</v>
      </c>
    </row>
    <row r="738" spans="1:6" x14ac:dyDescent="0.2">
      <c r="A738">
        <v>738</v>
      </c>
      <c r="B738" s="1" t="s">
        <v>1085</v>
      </c>
      <c r="C738" s="1" t="s">
        <v>2924</v>
      </c>
      <c r="D738">
        <f>IFERROR(_xlfn.XMATCH(B738,GSC2Unicode!A:A),"")</f>
        <v>738</v>
      </c>
      <c r="E738" t="s">
        <v>1085</v>
      </c>
      <c r="F738" t="s">
        <v>3079</v>
      </c>
    </row>
    <row r="739" spans="1:6" x14ac:dyDescent="0.2">
      <c r="A739">
        <v>739</v>
      </c>
      <c r="B739" s="1" t="s">
        <v>1086</v>
      </c>
      <c r="C739" s="1" t="s">
        <v>2925</v>
      </c>
      <c r="D739">
        <f>IFERROR(_xlfn.XMATCH(B739,GSC2Unicode!A:A),"")</f>
        <v>739</v>
      </c>
      <c r="E739" t="s">
        <v>1086</v>
      </c>
      <c r="F739" t="s">
        <v>3079</v>
      </c>
    </row>
    <row r="740" spans="1:6" x14ac:dyDescent="0.2">
      <c r="A740">
        <v>740</v>
      </c>
      <c r="B740" s="1" t="s">
        <v>1087</v>
      </c>
      <c r="C740" s="1" t="s">
        <v>2926</v>
      </c>
      <c r="D740">
        <f>IFERROR(_xlfn.XMATCH(B740,GSC2Unicode!A:A),"")</f>
        <v>740</v>
      </c>
      <c r="E740" t="s">
        <v>1087</v>
      </c>
      <c r="F740" t="s">
        <v>3079</v>
      </c>
    </row>
    <row r="741" spans="1:6" x14ac:dyDescent="0.2">
      <c r="A741">
        <v>741</v>
      </c>
      <c r="B741" s="1" t="s">
        <v>1090</v>
      </c>
      <c r="C741" s="1" t="s">
        <v>2927</v>
      </c>
      <c r="D741">
        <f>IFERROR(_xlfn.XMATCH(B741,GSC2Unicode!A:A),"")</f>
        <v>741</v>
      </c>
      <c r="E741" t="s">
        <v>1090</v>
      </c>
      <c r="F741" t="s">
        <v>3079</v>
      </c>
    </row>
    <row r="742" spans="1:6" x14ac:dyDescent="0.2">
      <c r="A742">
        <v>742</v>
      </c>
      <c r="B742" s="1" t="s">
        <v>1091</v>
      </c>
      <c r="C742" s="1" t="s">
        <v>2928</v>
      </c>
      <c r="D742">
        <f>IFERROR(_xlfn.XMATCH(B742,GSC2Unicode!A:A),"")</f>
        <v>742</v>
      </c>
      <c r="E742" t="s">
        <v>1091</v>
      </c>
      <c r="F742" t="s">
        <v>3079</v>
      </c>
    </row>
    <row r="743" spans="1:6" x14ac:dyDescent="0.2">
      <c r="A743">
        <v>743</v>
      </c>
      <c r="B743" s="1" t="s">
        <v>1092</v>
      </c>
      <c r="C743" s="1" t="s">
        <v>2929</v>
      </c>
      <c r="D743">
        <f>IFERROR(_xlfn.XMATCH(B743,GSC2Unicode!A:A),"")</f>
        <v>743</v>
      </c>
      <c r="E743" t="s">
        <v>1092</v>
      </c>
      <c r="F743" t="s">
        <v>3079</v>
      </c>
    </row>
    <row r="744" spans="1:6" x14ac:dyDescent="0.2">
      <c r="A744">
        <v>744</v>
      </c>
      <c r="B744" s="1" t="s">
        <v>1093</v>
      </c>
      <c r="C744" s="1" t="s">
        <v>2930</v>
      </c>
      <c r="D744">
        <f>IFERROR(_xlfn.XMATCH(B744,GSC2Unicode!A:A),"")</f>
        <v>744</v>
      </c>
      <c r="E744" t="s">
        <v>1093</v>
      </c>
      <c r="F744" t="s">
        <v>3079</v>
      </c>
    </row>
    <row r="745" spans="1:6" x14ac:dyDescent="0.2">
      <c r="A745">
        <v>745</v>
      </c>
      <c r="B745" s="1" t="s">
        <v>1095</v>
      </c>
      <c r="C745" s="1" t="s">
        <v>2931</v>
      </c>
      <c r="D745">
        <f>IFERROR(_xlfn.XMATCH(B745,GSC2Unicode!A:A),"")</f>
        <v>745</v>
      </c>
      <c r="E745" t="s">
        <v>1095</v>
      </c>
      <c r="F745" t="s">
        <v>3079</v>
      </c>
    </row>
    <row r="746" spans="1:6" x14ac:dyDescent="0.2">
      <c r="A746">
        <v>746</v>
      </c>
      <c r="B746" s="1" t="s">
        <v>1097</v>
      </c>
      <c r="C746" s="1" t="s">
        <v>2932</v>
      </c>
      <c r="D746">
        <f>IFERROR(_xlfn.XMATCH(B746,GSC2Unicode!A:A),"")</f>
        <v>746</v>
      </c>
      <c r="E746" t="s">
        <v>1097</v>
      </c>
      <c r="F746" t="s">
        <v>3079</v>
      </c>
    </row>
    <row r="747" spans="1:6" x14ac:dyDescent="0.2">
      <c r="A747">
        <v>747</v>
      </c>
      <c r="B747" s="1" t="s">
        <v>1099</v>
      </c>
      <c r="C747" s="1" t="s">
        <v>2418</v>
      </c>
      <c r="D747">
        <f>IFERROR(_xlfn.XMATCH(B747,GSC2Unicode!A:A),"")</f>
        <v>747</v>
      </c>
      <c r="E747" t="s">
        <v>1099</v>
      </c>
      <c r="F747" t="s">
        <v>3079</v>
      </c>
    </row>
    <row r="748" spans="1:6" x14ac:dyDescent="0.2">
      <c r="A748">
        <v>748</v>
      </c>
      <c r="B748" s="1" t="s">
        <v>1100</v>
      </c>
      <c r="C748" s="1" t="s">
        <v>2419</v>
      </c>
      <c r="D748">
        <f>IFERROR(_xlfn.XMATCH(B748,GSC2Unicode!A:A),"")</f>
        <v>748</v>
      </c>
      <c r="E748" t="s">
        <v>1100</v>
      </c>
      <c r="F748" t="s">
        <v>3079</v>
      </c>
    </row>
    <row r="749" spans="1:6" x14ac:dyDescent="0.2">
      <c r="A749">
        <v>749</v>
      </c>
      <c r="B749" s="1" t="s">
        <v>1102</v>
      </c>
      <c r="C749" s="1" t="s">
        <v>2420</v>
      </c>
      <c r="D749">
        <f>IFERROR(_xlfn.XMATCH(B749,GSC2Unicode!A:A),"")</f>
        <v>749</v>
      </c>
      <c r="E749" t="s">
        <v>1102</v>
      </c>
      <c r="F749" t="s">
        <v>3079</v>
      </c>
    </row>
    <row r="750" spans="1:6" x14ac:dyDescent="0.2">
      <c r="A750">
        <v>750</v>
      </c>
      <c r="B750" s="1" t="s">
        <v>1104</v>
      </c>
      <c r="C750" s="1" t="s">
        <v>2421</v>
      </c>
      <c r="D750">
        <f>IFERROR(_xlfn.XMATCH(B750,GSC2Unicode!A:A),"")</f>
        <v>750</v>
      </c>
      <c r="E750" t="s">
        <v>1104</v>
      </c>
      <c r="F750" t="s">
        <v>3079</v>
      </c>
    </row>
    <row r="751" spans="1:6" x14ac:dyDescent="0.2">
      <c r="A751">
        <v>751</v>
      </c>
      <c r="B751" s="1" t="s">
        <v>1106</v>
      </c>
      <c r="C751" s="1" t="s">
        <v>2422</v>
      </c>
      <c r="D751">
        <f>IFERROR(_xlfn.XMATCH(B751,GSC2Unicode!A:A),"")</f>
        <v>751</v>
      </c>
      <c r="E751" t="s">
        <v>1106</v>
      </c>
      <c r="F751" t="s">
        <v>3079</v>
      </c>
    </row>
    <row r="752" spans="1:6" x14ac:dyDescent="0.2">
      <c r="A752">
        <v>752</v>
      </c>
      <c r="B752" s="1" t="s">
        <v>1107</v>
      </c>
      <c r="C752" s="1" t="s">
        <v>2423</v>
      </c>
      <c r="D752">
        <f>IFERROR(_xlfn.XMATCH(B752,GSC2Unicode!A:A),"")</f>
        <v>752</v>
      </c>
      <c r="E752" t="s">
        <v>1107</v>
      </c>
      <c r="F752" t="s">
        <v>3079</v>
      </c>
    </row>
    <row r="753" spans="1:6" x14ac:dyDescent="0.2">
      <c r="A753">
        <v>753</v>
      </c>
      <c r="B753" s="1" t="s">
        <v>1109</v>
      </c>
      <c r="C753" s="1" t="s">
        <v>2424</v>
      </c>
      <c r="D753">
        <f>IFERROR(_xlfn.XMATCH(B753,GSC2Unicode!A:A),"")</f>
        <v>753</v>
      </c>
      <c r="E753" t="s">
        <v>1109</v>
      </c>
      <c r="F753" t="s">
        <v>3079</v>
      </c>
    </row>
    <row r="754" spans="1:6" x14ac:dyDescent="0.2">
      <c r="A754">
        <v>754</v>
      </c>
      <c r="B754" s="1" t="s">
        <v>1110</v>
      </c>
      <c r="C754" s="1" t="s">
        <v>2425</v>
      </c>
      <c r="D754">
        <f>IFERROR(_xlfn.XMATCH(B754,GSC2Unicode!A:A),"")</f>
        <v>754</v>
      </c>
      <c r="E754" t="s">
        <v>1110</v>
      </c>
      <c r="F754" t="s">
        <v>3079</v>
      </c>
    </row>
    <row r="755" spans="1:6" x14ac:dyDescent="0.2">
      <c r="A755">
        <v>755</v>
      </c>
      <c r="B755" s="1" t="s">
        <v>1111</v>
      </c>
      <c r="C755" s="1" t="s">
        <v>2426</v>
      </c>
      <c r="D755">
        <f>IFERROR(_xlfn.XMATCH(B755,GSC2Unicode!A:A),"")</f>
        <v>755</v>
      </c>
      <c r="E755" t="s">
        <v>1111</v>
      </c>
      <c r="F755" t="s">
        <v>3079</v>
      </c>
    </row>
    <row r="756" spans="1:6" x14ac:dyDescent="0.2">
      <c r="A756">
        <v>756</v>
      </c>
      <c r="B756" s="1" t="s">
        <v>1113</v>
      </c>
      <c r="C756" s="1" t="s">
        <v>2427</v>
      </c>
      <c r="D756">
        <f>IFERROR(_xlfn.XMATCH(B756,GSC2Unicode!A:A),"")</f>
        <v>756</v>
      </c>
      <c r="E756" t="s">
        <v>1113</v>
      </c>
      <c r="F756" t="s">
        <v>3079</v>
      </c>
    </row>
    <row r="757" spans="1:6" x14ac:dyDescent="0.2">
      <c r="A757">
        <v>757</v>
      </c>
      <c r="B757" s="1" t="s">
        <v>1114</v>
      </c>
      <c r="C757" s="1" t="s">
        <v>2428</v>
      </c>
      <c r="D757">
        <f>IFERROR(_xlfn.XMATCH(B757,GSC2Unicode!A:A),"")</f>
        <v>757</v>
      </c>
      <c r="E757" t="s">
        <v>1114</v>
      </c>
      <c r="F757" t="s">
        <v>3079</v>
      </c>
    </row>
    <row r="758" spans="1:6" x14ac:dyDescent="0.2">
      <c r="A758">
        <v>758</v>
      </c>
      <c r="B758" s="1" t="s">
        <v>1116</v>
      </c>
      <c r="C758" s="1" t="s">
        <v>2429</v>
      </c>
      <c r="D758">
        <f>IFERROR(_xlfn.XMATCH(B758,GSC2Unicode!A:A),"")</f>
        <v>758</v>
      </c>
      <c r="E758" t="s">
        <v>1116</v>
      </c>
      <c r="F758" t="s">
        <v>3079</v>
      </c>
    </row>
    <row r="759" spans="1:6" x14ac:dyDescent="0.2">
      <c r="A759">
        <v>759</v>
      </c>
      <c r="B759" s="1" t="s">
        <v>1118</v>
      </c>
      <c r="C759" s="1" t="s">
        <v>2430</v>
      </c>
      <c r="D759">
        <f>IFERROR(_xlfn.XMATCH(B759,GSC2Unicode!A:A),"")</f>
        <v>759</v>
      </c>
      <c r="E759" t="s">
        <v>1118</v>
      </c>
      <c r="F759" t="s">
        <v>3079</v>
      </c>
    </row>
    <row r="760" spans="1:6" x14ac:dyDescent="0.2">
      <c r="A760">
        <v>760</v>
      </c>
      <c r="B760" s="1" t="s">
        <v>1119</v>
      </c>
      <c r="C760" s="1" t="s">
        <v>2431</v>
      </c>
      <c r="D760">
        <f>IFERROR(_xlfn.XMATCH(B760,GSC2Unicode!A:A),"")</f>
        <v>760</v>
      </c>
      <c r="E760" t="s">
        <v>1119</v>
      </c>
      <c r="F760" t="s">
        <v>3079</v>
      </c>
    </row>
    <row r="761" spans="1:6" x14ac:dyDescent="0.2">
      <c r="A761">
        <v>761</v>
      </c>
      <c r="B761" s="1" t="s">
        <v>1121</v>
      </c>
      <c r="C761" s="1" t="s">
        <v>2432</v>
      </c>
      <c r="D761">
        <f>IFERROR(_xlfn.XMATCH(B761,GSC2Unicode!A:A),"")</f>
        <v>761</v>
      </c>
      <c r="E761" t="s">
        <v>1121</v>
      </c>
      <c r="F761" t="s">
        <v>3079</v>
      </c>
    </row>
    <row r="762" spans="1:6" x14ac:dyDescent="0.2">
      <c r="A762">
        <v>762</v>
      </c>
      <c r="B762" s="1" t="s">
        <v>1123</v>
      </c>
      <c r="C762" s="1" t="s">
        <v>2433</v>
      </c>
      <c r="D762">
        <f>IFERROR(_xlfn.XMATCH(B762,GSC2Unicode!A:A),"")</f>
        <v>762</v>
      </c>
      <c r="E762" t="s">
        <v>1123</v>
      </c>
      <c r="F762" t="s">
        <v>3079</v>
      </c>
    </row>
    <row r="763" spans="1:6" x14ac:dyDescent="0.2">
      <c r="A763">
        <v>763</v>
      </c>
      <c r="B763" s="1" t="s">
        <v>1125</v>
      </c>
      <c r="C763" s="1" t="s">
        <v>2434</v>
      </c>
      <c r="D763">
        <f>IFERROR(_xlfn.XMATCH(B763,GSC2Unicode!A:A),"")</f>
        <v>763</v>
      </c>
      <c r="E763" t="s">
        <v>1125</v>
      </c>
      <c r="F763" t="s">
        <v>3079</v>
      </c>
    </row>
    <row r="764" spans="1:6" x14ac:dyDescent="0.2">
      <c r="A764">
        <v>764</v>
      </c>
      <c r="B764" s="1" t="s">
        <v>1127</v>
      </c>
      <c r="C764" s="1" t="s">
        <v>2435</v>
      </c>
      <c r="D764">
        <f>IFERROR(_xlfn.XMATCH(B764,GSC2Unicode!A:A),"")</f>
        <v>764</v>
      </c>
      <c r="E764" t="s">
        <v>1127</v>
      </c>
      <c r="F764" t="s">
        <v>3079</v>
      </c>
    </row>
    <row r="765" spans="1:6" x14ac:dyDescent="0.2">
      <c r="A765">
        <v>765</v>
      </c>
      <c r="B765" s="1" t="s">
        <v>1128</v>
      </c>
      <c r="C765" s="1" t="s">
        <v>2436</v>
      </c>
      <c r="D765">
        <f>IFERROR(_xlfn.XMATCH(B765,GSC2Unicode!A:A),"")</f>
        <v>765</v>
      </c>
      <c r="E765" t="s">
        <v>1128</v>
      </c>
      <c r="F765" t="s">
        <v>3079</v>
      </c>
    </row>
    <row r="766" spans="1:6" x14ac:dyDescent="0.2">
      <c r="A766">
        <v>766</v>
      </c>
      <c r="B766" s="1" t="s">
        <v>1129</v>
      </c>
      <c r="C766" s="1" t="s">
        <v>2437</v>
      </c>
      <c r="D766">
        <f>IFERROR(_xlfn.XMATCH(B766,GSC2Unicode!A:A),"")</f>
        <v>766</v>
      </c>
      <c r="E766" t="s">
        <v>1129</v>
      </c>
      <c r="F766" t="s">
        <v>3079</v>
      </c>
    </row>
    <row r="767" spans="1:6" x14ac:dyDescent="0.2">
      <c r="A767">
        <v>767</v>
      </c>
      <c r="B767" s="1" t="s">
        <v>1131</v>
      </c>
      <c r="C767" s="1" t="s">
        <v>2438</v>
      </c>
      <c r="D767">
        <f>IFERROR(_xlfn.XMATCH(B767,GSC2Unicode!A:A),"")</f>
        <v>767</v>
      </c>
      <c r="E767" t="s">
        <v>1131</v>
      </c>
      <c r="F767" t="s">
        <v>3079</v>
      </c>
    </row>
    <row r="768" spans="1:6" x14ac:dyDescent="0.2">
      <c r="A768">
        <v>768</v>
      </c>
      <c r="B768" s="1" t="s">
        <v>1133</v>
      </c>
      <c r="C768" s="1" t="s">
        <v>2439</v>
      </c>
      <c r="D768">
        <f>IFERROR(_xlfn.XMATCH(B768,GSC2Unicode!A:A),"")</f>
        <v>768</v>
      </c>
      <c r="E768" t="s">
        <v>1133</v>
      </c>
      <c r="F768" t="s">
        <v>3079</v>
      </c>
    </row>
    <row r="769" spans="1:6" x14ac:dyDescent="0.2">
      <c r="A769">
        <v>769</v>
      </c>
      <c r="B769" s="1" t="s">
        <v>1135</v>
      </c>
      <c r="C769" s="1" t="s">
        <v>2933</v>
      </c>
      <c r="D769">
        <f>IFERROR(_xlfn.XMATCH(B769,GSC2Unicode!A:A),"")</f>
        <v>769</v>
      </c>
      <c r="E769" t="s">
        <v>1135</v>
      </c>
      <c r="F769" t="s">
        <v>3079</v>
      </c>
    </row>
    <row r="770" spans="1:6" x14ac:dyDescent="0.2">
      <c r="A770">
        <v>770</v>
      </c>
      <c r="B770" s="1" t="s">
        <v>1137</v>
      </c>
      <c r="C770" s="1" t="s">
        <v>2934</v>
      </c>
      <c r="D770">
        <f>IFERROR(_xlfn.XMATCH(B770,GSC2Unicode!A:A),"")</f>
        <v>770</v>
      </c>
      <c r="E770" t="s">
        <v>1137</v>
      </c>
      <c r="F770" t="s">
        <v>3079</v>
      </c>
    </row>
    <row r="771" spans="1:6" x14ac:dyDescent="0.2">
      <c r="A771">
        <v>771</v>
      </c>
      <c r="B771" s="1" t="s">
        <v>1139</v>
      </c>
      <c r="C771" s="1" t="s">
        <v>2935</v>
      </c>
      <c r="D771">
        <f>IFERROR(_xlfn.XMATCH(B771,GSC2Unicode!A:A),"")</f>
        <v>771</v>
      </c>
      <c r="E771" t="s">
        <v>1139</v>
      </c>
      <c r="F771" t="s">
        <v>3079</v>
      </c>
    </row>
    <row r="772" spans="1:6" x14ac:dyDescent="0.2">
      <c r="A772">
        <v>772</v>
      </c>
      <c r="B772" s="1" t="s">
        <v>1143</v>
      </c>
      <c r="C772" s="1" t="s">
        <v>2936</v>
      </c>
      <c r="D772">
        <f>IFERROR(_xlfn.XMATCH(B772,GSC2Unicode!A:A),"")</f>
        <v>772</v>
      </c>
      <c r="E772" t="s">
        <v>1143</v>
      </c>
      <c r="F772" t="s">
        <v>3079</v>
      </c>
    </row>
    <row r="773" spans="1:6" x14ac:dyDescent="0.2">
      <c r="A773">
        <v>773</v>
      </c>
      <c r="B773" s="1" t="s">
        <v>1145</v>
      </c>
      <c r="C773" s="1" t="s">
        <v>2937</v>
      </c>
      <c r="D773">
        <f>IFERROR(_xlfn.XMATCH(B773,GSC2Unicode!A:A),"")</f>
        <v>773</v>
      </c>
      <c r="E773" t="s">
        <v>1145</v>
      </c>
      <c r="F773" t="s">
        <v>3079</v>
      </c>
    </row>
    <row r="774" spans="1:6" x14ac:dyDescent="0.2">
      <c r="A774">
        <v>774</v>
      </c>
      <c r="B774" s="1" t="s">
        <v>1147</v>
      </c>
      <c r="C774" s="1" t="s">
        <v>2938</v>
      </c>
      <c r="D774">
        <f>IFERROR(_xlfn.XMATCH(B774,GSC2Unicode!A:A),"")</f>
        <v>774</v>
      </c>
      <c r="E774" t="s">
        <v>1147</v>
      </c>
      <c r="F774" t="s">
        <v>3079</v>
      </c>
    </row>
    <row r="775" spans="1:6" x14ac:dyDescent="0.2">
      <c r="A775">
        <v>775</v>
      </c>
      <c r="B775" s="1" t="s">
        <v>1149</v>
      </c>
      <c r="C775" s="1" t="s">
        <v>2939</v>
      </c>
      <c r="D775">
        <f>IFERROR(_xlfn.XMATCH(B775,GSC2Unicode!A:A),"")</f>
        <v>775</v>
      </c>
      <c r="E775" t="s">
        <v>1149</v>
      </c>
      <c r="F775" t="s">
        <v>3079</v>
      </c>
    </row>
    <row r="776" spans="1:6" x14ac:dyDescent="0.2">
      <c r="A776">
        <v>776</v>
      </c>
      <c r="B776" s="1" t="s">
        <v>1150</v>
      </c>
      <c r="C776" s="1" t="s">
        <v>2940</v>
      </c>
      <c r="D776">
        <f>IFERROR(_xlfn.XMATCH(B776,GSC2Unicode!A:A),"")</f>
        <v>776</v>
      </c>
      <c r="E776" t="s">
        <v>1150</v>
      </c>
      <c r="F776" t="s">
        <v>3079</v>
      </c>
    </row>
    <row r="777" spans="1:6" x14ac:dyDescent="0.2">
      <c r="A777">
        <v>777</v>
      </c>
      <c r="B777" s="1" t="s">
        <v>1151</v>
      </c>
      <c r="C777" s="1" t="s">
        <v>2941</v>
      </c>
      <c r="D777">
        <f>IFERROR(_xlfn.XMATCH(B777,GSC2Unicode!A:A),"")</f>
        <v>777</v>
      </c>
      <c r="E777" t="s">
        <v>1151</v>
      </c>
      <c r="F777" t="s">
        <v>3079</v>
      </c>
    </row>
    <row r="778" spans="1:6" x14ac:dyDescent="0.2">
      <c r="A778">
        <v>778</v>
      </c>
      <c r="B778" s="1" t="s">
        <v>1152</v>
      </c>
      <c r="C778" s="1" t="s">
        <v>2942</v>
      </c>
      <c r="D778">
        <f>IFERROR(_xlfn.XMATCH(B778,GSC2Unicode!A:A),"")</f>
        <v>778</v>
      </c>
      <c r="E778" t="s">
        <v>1152</v>
      </c>
      <c r="F778" t="s">
        <v>3079</v>
      </c>
    </row>
    <row r="779" spans="1:6" x14ac:dyDescent="0.2">
      <c r="A779">
        <v>779</v>
      </c>
      <c r="B779" s="1" t="s">
        <v>1154</v>
      </c>
      <c r="C779" s="1" t="s">
        <v>2440</v>
      </c>
      <c r="D779">
        <f>IFERROR(_xlfn.XMATCH(B779,GSC2Unicode!A:A),"")</f>
        <v>779</v>
      </c>
      <c r="E779" t="s">
        <v>1154</v>
      </c>
      <c r="F779" t="s">
        <v>3079</v>
      </c>
    </row>
    <row r="780" spans="1:6" x14ac:dyDescent="0.2">
      <c r="A780">
        <v>780</v>
      </c>
      <c r="B780" s="1" t="s">
        <v>1155</v>
      </c>
      <c r="C780" s="1" t="s">
        <v>2441</v>
      </c>
      <c r="D780">
        <f>IFERROR(_xlfn.XMATCH(B780,GSC2Unicode!A:A),"")</f>
        <v>780</v>
      </c>
      <c r="E780" t="s">
        <v>1155</v>
      </c>
      <c r="F780" t="s">
        <v>3079</v>
      </c>
    </row>
    <row r="781" spans="1:6" x14ac:dyDescent="0.2">
      <c r="A781">
        <v>781</v>
      </c>
      <c r="B781" s="1" t="s">
        <v>1156</v>
      </c>
      <c r="C781" s="1" t="s">
        <v>2442</v>
      </c>
      <c r="D781">
        <f>IFERROR(_xlfn.XMATCH(B781,GSC2Unicode!A:A),"")</f>
        <v>781</v>
      </c>
      <c r="E781" t="s">
        <v>1156</v>
      </c>
      <c r="F781" t="s">
        <v>3079</v>
      </c>
    </row>
    <row r="782" spans="1:6" x14ac:dyDescent="0.2">
      <c r="A782">
        <v>782</v>
      </c>
      <c r="B782" s="1" t="s">
        <v>1157</v>
      </c>
      <c r="C782" s="1" t="s">
        <v>2443</v>
      </c>
      <c r="D782">
        <f>IFERROR(_xlfn.XMATCH(B782,GSC2Unicode!A:A),"")</f>
        <v>782</v>
      </c>
      <c r="E782" t="s">
        <v>1157</v>
      </c>
      <c r="F782" t="s">
        <v>3079</v>
      </c>
    </row>
    <row r="783" spans="1:6" x14ac:dyDescent="0.2">
      <c r="A783">
        <v>783</v>
      </c>
      <c r="B783" s="1" t="s">
        <v>1159</v>
      </c>
      <c r="C783" s="1" t="s">
        <v>2444</v>
      </c>
      <c r="D783">
        <f>IFERROR(_xlfn.XMATCH(B783,GSC2Unicode!A:A),"")</f>
        <v>783</v>
      </c>
      <c r="E783" t="s">
        <v>1159</v>
      </c>
      <c r="F783" t="s">
        <v>3079</v>
      </c>
    </row>
    <row r="784" spans="1:6" x14ac:dyDescent="0.2">
      <c r="A784">
        <v>784</v>
      </c>
      <c r="B784" s="1" t="s">
        <v>1160</v>
      </c>
      <c r="C784" s="1" t="s">
        <v>2445</v>
      </c>
      <c r="D784">
        <f>IFERROR(_xlfn.XMATCH(B784,GSC2Unicode!A:A),"")</f>
        <v>784</v>
      </c>
      <c r="E784" t="s">
        <v>1160</v>
      </c>
      <c r="F784" t="s">
        <v>3079</v>
      </c>
    </row>
    <row r="785" spans="1:6" x14ac:dyDescent="0.2">
      <c r="A785">
        <v>785</v>
      </c>
      <c r="B785" s="1" t="s">
        <v>1162</v>
      </c>
      <c r="C785" s="1" t="s">
        <v>2943</v>
      </c>
      <c r="D785">
        <f>IFERROR(_xlfn.XMATCH(B785,GSC2Unicode!A:A),"")</f>
        <v>785</v>
      </c>
      <c r="E785" t="s">
        <v>1162</v>
      </c>
      <c r="F785" t="s">
        <v>3079</v>
      </c>
    </row>
    <row r="786" spans="1:6" x14ac:dyDescent="0.2">
      <c r="A786">
        <v>786</v>
      </c>
      <c r="B786" s="1" t="s">
        <v>1163</v>
      </c>
      <c r="C786" s="1" t="s">
        <v>2944</v>
      </c>
      <c r="D786">
        <f>IFERROR(_xlfn.XMATCH(B786,GSC2Unicode!A:A),"")</f>
        <v>786</v>
      </c>
      <c r="E786" t="s">
        <v>1163</v>
      </c>
      <c r="F786" t="s">
        <v>3079</v>
      </c>
    </row>
    <row r="787" spans="1:6" x14ac:dyDescent="0.2">
      <c r="A787">
        <v>787</v>
      </c>
      <c r="B787" s="1" t="s">
        <v>1164</v>
      </c>
      <c r="C787" s="1" t="s">
        <v>2945</v>
      </c>
      <c r="D787">
        <f>IFERROR(_xlfn.XMATCH(B787,GSC2Unicode!A:A),"")</f>
        <v>787</v>
      </c>
      <c r="E787" t="s">
        <v>1164</v>
      </c>
      <c r="F787" t="s">
        <v>3079</v>
      </c>
    </row>
    <row r="788" spans="1:6" x14ac:dyDescent="0.2">
      <c r="A788">
        <v>788</v>
      </c>
      <c r="B788" s="1" t="s">
        <v>1166</v>
      </c>
      <c r="C788" s="1" t="s">
        <v>2946</v>
      </c>
      <c r="D788">
        <f>IFERROR(_xlfn.XMATCH(B788,GSC2Unicode!A:A),"")</f>
        <v>788</v>
      </c>
      <c r="E788" t="s">
        <v>1166</v>
      </c>
      <c r="F788" t="s">
        <v>3079</v>
      </c>
    </row>
    <row r="789" spans="1:6" x14ac:dyDescent="0.2">
      <c r="A789">
        <v>789</v>
      </c>
      <c r="B789" s="1" t="s">
        <v>1167</v>
      </c>
      <c r="C789" s="1" t="s">
        <v>2947</v>
      </c>
      <c r="D789">
        <f>IFERROR(_xlfn.XMATCH(B789,GSC2Unicode!A:A),"")</f>
        <v>789</v>
      </c>
      <c r="E789" t="s">
        <v>1167</v>
      </c>
      <c r="F789" t="s">
        <v>3079</v>
      </c>
    </row>
    <row r="790" spans="1:6" x14ac:dyDescent="0.2">
      <c r="A790">
        <v>790</v>
      </c>
      <c r="B790" s="1" t="s">
        <v>1169</v>
      </c>
      <c r="C790" s="1" t="s">
        <v>2948</v>
      </c>
      <c r="D790">
        <f>IFERROR(_xlfn.XMATCH(B790,GSC2Unicode!A:A),"")</f>
        <v>790</v>
      </c>
      <c r="E790" t="s">
        <v>1169</v>
      </c>
      <c r="F790" t="s">
        <v>3079</v>
      </c>
    </row>
    <row r="791" spans="1:6" x14ac:dyDescent="0.2">
      <c r="A791">
        <v>791</v>
      </c>
      <c r="B791" s="1" t="s">
        <v>1173</v>
      </c>
      <c r="C791" s="1" t="s">
        <v>2949</v>
      </c>
      <c r="D791">
        <f>IFERROR(_xlfn.XMATCH(B791,GSC2Unicode!A:A),"")</f>
        <v>791</v>
      </c>
      <c r="E791" t="s">
        <v>1173</v>
      </c>
      <c r="F791" t="s">
        <v>3079</v>
      </c>
    </row>
    <row r="792" spans="1:6" x14ac:dyDescent="0.2">
      <c r="A792">
        <v>792</v>
      </c>
      <c r="B792" s="1" t="s">
        <v>1174</v>
      </c>
      <c r="C792" s="1" t="s">
        <v>2950</v>
      </c>
      <c r="D792">
        <f>IFERROR(_xlfn.XMATCH(B792,GSC2Unicode!A:A),"")</f>
        <v>792</v>
      </c>
      <c r="E792" t="s">
        <v>1174</v>
      </c>
      <c r="F792" t="s">
        <v>3079</v>
      </c>
    </row>
    <row r="793" spans="1:6" x14ac:dyDescent="0.2">
      <c r="A793">
        <v>793</v>
      </c>
      <c r="B793" s="1" t="s">
        <v>1179</v>
      </c>
      <c r="C793" s="1" t="s">
        <v>2951</v>
      </c>
      <c r="D793">
        <f>IFERROR(_xlfn.XMATCH(B793,GSC2Unicode!A:A),"")</f>
        <v>793</v>
      </c>
      <c r="E793" t="s">
        <v>1179</v>
      </c>
      <c r="F793" t="s">
        <v>3079</v>
      </c>
    </row>
    <row r="794" spans="1:6" x14ac:dyDescent="0.2">
      <c r="A794">
        <v>794</v>
      </c>
      <c r="B794" s="1" t="s">
        <v>1181</v>
      </c>
      <c r="C794" s="1" t="s">
        <v>2952</v>
      </c>
      <c r="D794">
        <f>IFERROR(_xlfn.XMATCH(B794,GSC2Unicode!A:A),"")</f>
        <v>794</v>
      </c>
      <c r="E794" t="s">
        <v>1181</v>
      </c>
      <c r="F794" t="s">
        <v>3079</v>
      </c>
    </row>
    <row r="795" spans="1:6" x14ac:dyDescent="0.2">
      <c r="A795">
        <v>795</v>
      </c>
      <c r="B795" s="1" t="s">
        <v>1183</v>
      </c>
      <c r="C795" s="1" t="s">
        <v>2446</v>
      </c>
      <c r="D795">
        <f>IFERROR(_xlfn.XMATCH(B795,GSC2Unicode!A:A),"")</f>
        <v>795</v>
      </c>
      <c r="E795" t="s">
        <v>1183</v>
      </c>
      <c r="F795" t="s">
        <v>3079</v>
      </c>
    </row>
    <row r="796" spans="1:6" x14ac:dyDescent="0.2">
      <c r="A796">
        <v>796</v>
      </c>
      <c r="B796" s="1" t="s">
        <v>1184</v>
      </c>
      <c r="C796" s="1" t="s">
        <v>2447</v>
      </c>
      <c r="D796">
        <f>IFERROR(_xlfn.XMATCH(B796,GSC2Unicode!A:A),"")</f>
        <v>796</v>
      </c>
      <c r="E796" t="s">
        <v>1184</v>
      </c>
      <c r="F796" t="s">
        <v>3079</v>
      </c>
    </row>
    <row r="797" spans="1:6" x14ac:dyDescent="0.2">
      <c r="A797">
        <v>797</v>
      </c>
      <c r="B797" s="1" t="s">
        <v>1185</v>
      </c>
      <c r="C797" s="1" t="s">
        <v>2448</v>
      </c>
      <c r="D797">
        <f>IFERROR(_xlfn.XMATCH(B797,GSC2Unicode!A:A),"")</f>
        <v>797</v>
      </c>
      <c r="E797" t="s">
        <v>1185</v>
      </c>
      <c r="F797" t="s">
        <v>3079</v>
      </c>
    </row>
    <row r="798" spans="1:6" x14ac:dyDescent="0.2">
      <c r="A798">
        <v>798</v>
      </c>
      <c r="B798" s="1" t="s">
        <v>1186</v>
      </c>
      <c r="C798" s="1" t="s">
        <v>2449</v>
      </c>
      <c r="D798">
        <f>IFERROR(_xlfn.XMATCH(B798,GSC2Unicode!A:A),"")</f>
        <v>798</v>
      </c>
      <c r="E798" t="s">
        <v>1186</v>
      </c>
      <c r="F798" t="s">
        <v>3079</v>
      </c>
    </row>
    <row r="799" spans="1:6" x14ac:dyDescent="0.2">
      <c r="A799">
        <v>799</v>
      </c>
      <c r="B799" s="1" t="s">
        <v>1188</v>
      </c>
      <c r="C799" s="1" t="s">
        <v>2450</v>
      </c>
      <c r="D799">
        <f>IFERROR(_xlfn.XMATCH(B799,GSC2Unicode!A:A),"")</f>
        <v>799</v>
      </c>
      <c r="E799" t="s">
        <v>1188</v>
      </c>
      <c r="F799" t="s">
        <v>3079</v>
      </c>
    </row>
    <row r="800" spans="1:6" x14ac:dyDescent="0.2">
      <c r="A800">
        <v>800</v>
      </c>
      <c r="B800" s="1" t="s">
        <v>1190</v>
      </c>
      <c r="C800" s="1" t="s">
        <v>2451</v>
      </c>
      <c r="D800">
        <f>IFERROR(_xlfn.XMATCH(B800,GSC2Unicode!A:A),"")</f>
        <v>800</v>
      </c>
      <c r="E800" t="s">
        <v>1190</v>
      </c>
      <c r="F800" t="s">
        <v>3079</v>
      </c>
    </row>
    <row r="801" spans="1:6" x14ac:dyDescent="0.2">
      <c r="A801">
        <v>801</v>
      </c>
      <c r="B801" s="1" t="s">
        <v>1192</v>
      </c>
      <c r="C801" s="1" t="s">
        <v>2953</v>
      </c>
      <c r="D801">
        <f>IFERROR(_xlfn.XMATCH(B801,GSC2Unicode!A:A),"")</f>
        <v>801</v>
      </c>
      <c r="E801" t="s">
        <v>1192</v>
      </c>
      <c r="F801" t="s">
        <v>3079</v>
      </c>
    </row>
    <row r="802" spans="1:6" x14ac:dyDescent="0.2">
      <c r="A802">
        <v>802</v>
      </c>
      <c r="B802" s="1" t="s">
        <v>1193</v>
      </c>
      <c r="C802" s="1" t="s">
        <v>2954</v>
      </c>
      <c r="D802">
        <f>IFERROR(_xlfn.XMATCH(B802,GSC2Unicode!A:A),"")</f>
        <v>802</v>
      </c>
      <c r="E802" t="s">
        <v>1193</v>
      </c>
      <c r="F802" t="s">
        <v>3079</v>
      </c>
    </row>
    <row r="803" spans="1:6" x14ac:dyDescent="0.2">
      <c r="A803">
        <v>803</v>
      </c>
      <c r="B803" s="1" t="s">
        <v>1195</v>
      </c>
      <c r="C803" s="1" t="s">
        <v>2955</v>
      </c>
      <c r="D803">
        <f>IFERROR(_xlfn.XMATCH(B803,GSC2Unicode!A:A),"")</f>
        <v>803</v>
      </c>
      <c r="E803" t="s">
        <v>1195</v>
      </c>
      <c r="F803" t="s">
        <v>3079</v>
      </c>
    </row>
    <row r="804" spans="1:6" x14ac:dyDescent="0.2">
      <c r="A804">
        <v>804</v>
      </c>
      <c r="B804" s="1" t="s">
        <v>1197</v>
      </c>
      <c r="C804" s="1" t="s">
        <v>2956</v>
      </c>
      <c r="D804">
        <f>IFERROR(_xlfn.XMATCH(B804,GSC2Unicode!A:A),"")</f>
        <v>804</v>
      </c>
      <c r="E804" t="s">
        <v>1197</v>
      </c>
      <c r="F804" t="s">
        <v>3079</v>
      </c>
    </row>
    <row r="805" spans="1:6" x14ac:dyDescent="0.2">
      <c r="A805">
        <v>805</v>
      </c>
      <c r="B805" s="1" t="s">
        <v>1198</v>
      </c>
      <c r="C805" s="1" t="s">
        <v>2957</v>
      </c>
      <c r="D805">
        <f>IFERROR(_xlfn.XMATCH(B805,GSC2Unicode!A:A),"")</f>
        <v>805</v>
      </c>
      <c r="E805" t="s">
        <v>1198</v>
      </c>
      <c r="F805" t="s">
        <v>3079</v>
      </c>
    </row>
    <row r="806" spans="1:6" x14ac:dyDescent="0.2">
      <c r="A806">
        <v>806</v>
      </c>
      <c r="B806" s="1" t="s">
        <v>1200</v>
      </c>
      <c r="C806" s="1" t="s">
        <v>2958</v>
      </c>
      <c r="D806">
        <f>IFERROR(_xlfn.XMATCH(B806,GSC2Unicode!A:A),"")</f>
        <v>806</v>
      </c>
      <c r="E806" t="s">
        <v>1200</v>
      </c>
      <c r="F806" t="s">
        <v>3079</v>
      </c>
    </row>
    <row r="807" spans="1:6" x14ac:dyDescent="0.2">
      <c r="A807">
        <v>807</v>
      </c>
      <c r="B807" s="1" t="s">
        <v>1202</v>
      </c>
      <c r="C807" s="1" t="s">
        <v>2959</v>
      </c>
      <c r="D807">
        <f>IFERROR(_xlfn.XMATCH(B807,GSC2Unicode!A:A),"")</f>
        <v>807</v>
      </c>
      <c r="E807" t="s">
        <v>1202</v>
      </c>
      <c r="F807" t="s">
        <v>3079</v>
      </c>
    </row>
    <row r="808" spans="1:6" x14ac:dyDescent="0.2">
      <c r="A808">
        <v>808</v>
      </c>
      <c r="B808" s="1" t="s">
        <v>1203</v>
      </c>
      <c r="C808" s="1" t="s">
        <v>2960</v>
      </c>
      <c r="D808">
        <f>IFERROR(_xlfn.XMATCH(B808,GSC2Unicode!A:A),"")</f>
        <v>808</v>
      </c>
      <c r="E808" t="s">
        <v>1203</v>
      </c>
      <c r="F808" t="s">
        <v>3079</v>
      </c>
    </row>
    <row r="809" spans="1:6" x14ac:dyDescent="0.2">
      <c r="A809">
        <v>809</v>
      </c>
      <c r="B809" s="1" t="s">
        <v>1204</v>
      </c>
      <c r="C809" s="1" t="s">
        <v>2961</v>
      </c>
      <c r="D809">
        <f>IFERROR(_xlfn.XMATCH(B809,GSC2Unicode!A:A),"")</f>
        <v>809</v>
      </c>
      <c r="E809" t="s">
        <v>1204</v>
      </c>
      <c r="F809" t="s">
        <v>3079</v>
      </c>
    </row>
    <row r="810" spans="1:6" x14ac:dyDescent="0.2">
      <c r="A810">
        <v>810</v>
      </c>
      <c r="B810" s="1" t="s">
        <v>1206</v>
      </c>
      <c r="C810" s="1" t="s">
        <v>2962</v>
      </c>
      <c r="D810">
        <f>IFERROR(_xlfn.XMATCH(B810,GSC2Unicode!A:A),"")</f>
        <v>810</v>
      </c>
      <c r="E810" t="s">
        <v>1206</v>
      </c>
      <c r="F810" t="s">
        <v>3079</v>
      </c>
    </row>
    <row r="811" spans="1:6" x14ac:dyDescent="0.2">
      <c r="A811">
        <v>811</v>
      </c>
      <c r="B811" s="1" t="s">
        <v>1208</v>
      </c>
      <c r="C811" s="1" t="s">
        <v>2452</v>
      </c>
      <c r="D811">
        <f>IFERROR(_xlfn.XMATCH(B811,GSC2Unicode!A:A),"")</f>
        <v>811</v>
      </c>
      <c r="E811" t="s">
        <v>1208</v>
      </c>
      <c r="F811" t="s">
        <v>3079</v>
      </c>
    </row>
    <row r="812" spans="1:6" x14ac:dyDescent="0.2">
      <c r="A812">
        <v>812</v>
      </c>
      <c r="B812" s="1" t="s">
        <v>1209</v>
      </c>
      <c r="C812" s="1" t="s">
        <v>2453</v>
      </c>
      <c r="D812">
        <f>IFERROR(_xlfn.XMATCH(B812,GSC2Unicode!A:A),"")</f>
        <v>812</v>
      </c>
      <c r="E812" t="s">
        <v>1209</v>
      </c>
      <c r="F812" t="s">
        <v>3079</v>
      </c>
    </row>
    <row r="813" spans="1:6" x14ac:dyDescent="0.2">
      <c r="A813">
        <v>813</v>
      </c>
      <c r="B813" s="1" t="s">
        <v>1211</v>
      </c>
      <c r="C813" s="1" t="s">
        <v>2454</v>
      </c>
      <c r="D813">
        <f>IFERROR(_xlfn.XMATCH(B813,GSC2Unicode!A:A),"")</f>
        <v>813</v>
      </c>
      <c r="E813" t="s">
        <v>1211</v>
      </c>
      <c r="F813" t="s">
        <v>3079</v>
      </c>
    </row>
    <row r="814" spans="1:6" x14ac:dyDescent="0.2">
      <c r="A814">
        <v>814</v>
      </c>
      <c r="B814" s="1" t="s">
        <v>1212</v>
      </c>
      <c r="C814" s="1" t="s">
        <v>2455</v>
      </c>
      <c r="D814">
        <f>IFERROR(_xlfn.XMATCH(B814,GSC2Unicode!A:A),"")</f>
        <v>814</v>
      </c>
      <c r="E814" t="s">
        <v>1212</v>
      </c>
      <c r="F814" t="s">
        <v>3079</v>
      </c>
    </row>
    <row r="815" spans="1:6" x14ac:dyDescent="0.2">
      <c r="A815">
        <v>815</v>
      </c>
      <c r="B815" s="1" t="s">
        <v>1213</v>
      </c>
      <c r="C815" s="1" t="s">
        <v>2456</v>
      </c>
      <c r="D815">
        <f>IFERROR(_xlfn.XMATCH(B815,GSC2Unicode!A:A),"")</f>
        <v>815</v>
      </c>
      <c r="E815" t="s">
        <v>1213</v>
      </c>
      <c r="F815" t="s">
        <v>3079</v>
      </c>
    </row>
    <row r="816" spans="1:6" x14ac:dyDescent="0.2">
      <c r="A816">
        <v>816</v>
      </c>
      <c r="B816" s="1" t="s">
        <v>1214</v>
      </c>
      <c r="C816" s="1" t="s">
        <v>2457</v>
      </c>
      <c r="D816">
        <f>IFERROR(_xlfn.XMATCH(B816,GSC2Unicode!A:A),"")</f>
        <v>816</v>
      </c>
      <c r="E816" t="s">
        <v>1214</v>
      </c>
      <c r="F816" t="s">
        <v>3079</v>
      </c>
    </row>
    <row r="817" spans="1:6" x14ac:dyDescent="0.2">
      <c r="A817">
        <v>817</v>
      </c>
      <c r="B817" s="1" t="s">
        <v>1215</v>
      </c>
      <c r="C817" s="1" t="s">
        <v>2963</v>
      </c>
      <c r="D817">
        <f>IFERROR(_xlfn.XMATCH(B817,GSC2Unicode!A:A),"")</f>
        <v>817</v>
      </c>
      <c r="E817" t="s">
        <v>1215</v>
      </c>
      <c r="F817" t="s">
        <v>3079</v>
      </c>
    </row>
    <row r="818" spans="1:6" x14ac:dyDescent="0.2">
      <c r="A818">
        <v>818</v>
      </c>
      <c r="B818" s="1" t="s">
        <v>1217</v>
      </c>
      <c r="C818" s="1" t="s">
        <v>2964</v>
      </c>
      <c r="D818">
        <f>IFERROR(_xlfn.XMATCH(B818,GSC2Unicode!A:A),"")</f>
        <v>818</v>
      </c>
      <c r="E818" t="s">
        <v>1217</v>
      </c>
      <c r="F818" t="s">
        <v>3079</v>
      </c>
    </row>
    <row r="819" spans="1:6" x14ac:dyDescent="0.2">
      <c r="A819">
        <v>819</v>
      </c>
      <c r="B819" s="1" t="s">
        <v>1218</v>
      </c>
      <c r="C819" s="1" t="s">
        <v>2965</v>
      </c>
      <c r="D819">
        <f>IFERROR(_xlfn.XMATCH(B819,GSC2Unicode!A:A),"")</f>
        <v>819</v>
      </c>
      <c r="E819" t="s">
        <v>1218</v>
      </c>
      <c r="F819" t="s">
        <v>3079</v>
      </c>
    </row>
    <row r="820" spans="1:6" x14ac:dyDescent="0.2">
      <c r="A820">
        <v>820</v>
      </c>
      <c r="B820" s="1" t="s">
        <v>1219</v>
      </c>
      <c r="C820" s="1" t="s">
        <v>2966</v>
      </c>
      <c r="D820">
        <f>IFERROR(_xlfn.XMATCH(B820,GSC2Unicode!A:A),"")</f>
        <v>820</v>
      </c>
      <c r="E820" t="s">
        <v>1219</v>
      </c>
      <c r="F820" t="s">
        <v>3079</v>
      </c>
    </row>
    <row r="821" spans="1:6" x14ac:dyDescent="0.2">
      <c r="A821">
        <v>821</v>
      </c>
      <c r="B821" s="1" t="s">
        <v>1221</v>
      </c>
      <c r="C821" s="1" t="s">
        <v>2967</v>
      </c>
      <c r="D821">
        <f>IFERROR(_xlfn.XMATCH(B821,GSC2Unicode!A:A),"")</f>
        <v>821</v>
      </c>
      <c r="E821" t="s">
        <v>1221</v>
      </c>
      <c r="F821" t="s">
        <v>3079</v>
      </c>
    </row>
    <row r="822" spans="1:6" x14ac:dyDescent="0.2">
      <c r="A822">
        <v>822</v>
      </c>
      <c r="B822" s="1" t="s">
        <v>1222</v>
      </c>
      <c r="C822" s="1" t="s">
        <v>2968</v>
      </c>
      <c r="D822">
        <f>IFERROR(_xlfn.XMATCH(B822,GSC2Unicode!A:A),"")</f>
        <v>822</v>
      </c>
      <c r="E822" t="s">
        <v>1222</v>
      </c>
      <c r="F822" t="s">
        <v>3079</v>
      </c>
    </row>
    <row r="823" spans="1:6" x14ac:dyDescent="0.2">
      <c r="A823">
        <v>823</v>
      </c>
      <c r="B823" s="1" t="s">
        <v>1223</v>
      </c>
      <c r="C823" s="1" t="s">
        <v>2969</v>
      </c>
      <c r="D823">
        <f>IFERROR(_xlfn.XMATCH(B823,GSC2Unicode!A:A),"")</f>
        <v>823</v>
      </c>
      <c r="E823" t="s">
        <v>1223</v>
      </c>
      <c r="F823" t="s">
        <v>3079</v>
      </c>
    </row>
    <row r="824" spans="1:6" x14ac:dyDescent="0.2">
      <c r="A824">
        <v>824</v>
      </c>
      <c r="B824" s="1" t="s">
        <v>1224</v>
      </c>
      <c r="C824" s="1" t="s">
        <v>2970</v>
      </c>
      <c r="D824">
        <f>IFERROR(_xlfn.XMATCH(B824,GSC2Unicode!A:A),"")</f>
        <v>824</v>
      </c>
      <c r="E824" t="s">
        <v>1224</v>
      </c>
      <c r="F824" t="s">
        <v>3079</v>
      </c>
    </row>
    <row r="825" spans="1:6" x14ac:dyDescent="0.2">
      <c r="A825">
        <v>825</v>
      </c>
      <c r="B825" s="1" t="s">
        <v>1225</v>
      </c>
      <c r="C825" s="1" t="s">
        <v>2971</v>
      </c>
      <c r="D825">
        <f>IFERROR(_xlfn.XMATCH(B825,GSC2Unicode!A:A),"")</f>
        <v>825</v>
      </c>
      <c r="E825" t="s">
        <v>1225</v>
      </c>
      <c r="F825" t="s">
        <v>3079</v>
      </c>
    </row>
    <row r="826" spans="1:6" x14ac:dyDescent="0.2">
      <c r="A826">
        <v>826</v>
      </c>
      <c r="B826" s="1" t="s">
        <v>1227</v>
      </c>
      <c r="C826" s="1" t="s">
        <v>2972</v>
      </c>
      <c r="D826">
        <f>IFERROR(_xlfn.XMATCH(B826,GSC2Unicode!A:A),"")</f>
        <v>826</v>
      </c>
      <c r="E826" t="s">
        <v>1227</v>
      </c>
      <c r="F826" t="s">
        <v>3079</v>
      </c>
    </row>
    <row r="827" spans="1:6" x14ac:dyDescent="0.2">
      <c r="A827">
        <v>827</v>
      </c>
      <c r="B827" s="1" t="s">
        <v>1228</v>
      </c>
      <c r="C827" s="1" t="s">
        <v>2458</v>
      </c>
      <c r="D827">
        <f>IFERROR(_xlfn.XMATCH(B827,GSC2Unicode!A:A),"")</f>
        <v>827</v>
      </c>
      <c r="E827" t="s">
        <v>1228</v>
      </c>
      <c r="F827" t="s">
        <v>3079</v>
      </c>
    </row>
    <row r="828" spans="1:6" x14ac:dyDescent="0.2">
      <c r="A828">
        <v>828</v>
      </c>
      <c r="B828" s="1" t="s">
        <v>1229</v>
      </c>
      <c r="C828" s="1" t="s">
        <v>2459</v>
      </c>
      <c r="D828">
        <f>IFERROR(_xlfn.XMATCH(B828,GSC2Unicode!A:A),"")</f>
        <v>828</v>
      </c>
      <c r="E828" t="s">
        <v>1229</v>
      </c>
      <c r="F828" t="s">
        <v>3079</v>
      </c>
    </row>
    <row r="829" spans="1:6" x14ac:dyDescent="0.2">
      <c r="A829">
        <v>829</v>
      </c>
      <c r="B829" s="1" t="s">
        <v>1230</v>
      </c>
      <c r="C829" s="1" t="s">
        <v>2460</v>
      </c>
      <c r="D829">
        <f>IFERROR(_xlfn.XMATCH(B829,GSC2Unicode!A:A),"")</f>
        <v>829</v>
      </c>
      <c r="E829" t="s">
        <v>1230</v>
      </c>
      <c r="F829" t="s">
        <v>3079</v>
      </c>
    </row>
    <row r="830" spans="1:6" x14ac:dyDescent="0.2">
      <c r="A830">
        <v>830</v>
      </c>
      <c r="B830" s="1" t="s">
        <v>1231</v>
      </c>
      <c r="C830" s="1" t="s">
        <v>2461</v>
      </c>
      <c r="D830">
        <f>IFERROR(_xlfn.XMATCH(B830,GSC2Unicode!A:A),"")</f>
        <v>830</v>
      </c>
      <c r="E830" t="s">
        <v>1231</v>
      </c>
      <c r="F830" t="s">
        <v>3079</v>
      </c>
    </row>
    <row r="831" spans="1:6" x14ac:dyDescent="0.2">
      <c r="A831">
        <v>831</v>
      </c>
      <c r="B831" s="1" t="s">
        <v>1232</v>
      </c>
      <c r="C831" s="1" t="s">
        <v>2462</v>
      </c>
      <c r="D831">
        <f>IFERROR(_xlfn.XMATCH(B831,GSC2Unicode!A:A),"")</f>
        <v>831</v>
      </c>
      <c r="E831" t="s">
        <v>1232</v>
      </c>
      <c r="F831" t="s">
        <v>3079</v>
      </c>
    </row>
    <row r="832" spans="1:6" x14ac:dyDescent="0.2">
      <c r="A832">
        <v>832</v>
      </c>
      <c r="B832" s="1" t="s">
        <v>1234</v>
      </c>
      <c r="C832" s="1" t="s">
        <v>2463</v>
      </c>
      <c r="D832">
        <f>IFERROR(_xlfn.XMATCH(B832,GSC2Unicode!A:A),"")</f>
        <v>832</v>
      </c>
      <c r="E832" t="s">
        <v>1234</v>
      </c>
      <c r="F832" t="s">
        <v>3079</v>
      </c>
    </row>
    <row r="833" spans="1:6" x14ac:dyDescent="0.2">
      <c r="A833">
        <v>833</v>
      </c>
      <c r="B833" s="1" t="s">
        <v>1236</v>
      </c>
      <c r="C833" s="1" t="s">
        <v>2973</v>
      </c>
      <c r="D833">
        <f>IFERROR(_xlfn.XMATCH(B833,GSC2Unicode!A:A),"")</f>
        <v>833</v>
      </c>
      <c r="E833" t="s">
        <v>1236</v>
      </c>
      <c r="F833" t="s">
        <v>3079</v>
      </c>
    </row>
    <row r="834" spans="1:6" x14ac:dyDescent="0.2">
      <c r="A834">
        <v>834</v>
      </c>
      <c r="B834" s="1" t="s">
        <v>1237</v>
      </c>
      <c r="C834" s="1" t="s">
        <v>2974</v>
      </c>
      <c r="D834">
        <f>IFERROR(_xlfn.XMATCH(B834,GSC2Unicode!A:A),"")</f>
        <v>834</v>
      </c>
      <c r="E834" t="s">
        <v>1237</v>
      </c>
      <c r="F834" t="s">
        <v>3079</v>
      </c>
    </row>
    <row r="835" spans="1:6" x14ac:dyDescent="0.2">
      <c r="A835">
        <v>835</v>
      </c>
      <c r="B835" s="1" t="s">
        <v>1240</v>
      </c>
      <c r="C835" s="1" t="s">
        <v>2975</v>
      </c>
      <c r="D835">
        <f>IFERROR(_xlfn.XMATCH(B835,GSC2Unicode!A:A),"")</f>
        <v>835</v>
      </c>
      <c r="E835" t="s">
        <v>1240</v>
      </c>
      <c r="F835" t="s">
        <v>3079</v>
      </c>
    </row>
    <row r="836" spans="1:6" x14ac:dyDescent="0.2">
      <c r="A836">
        <v>836</v>
      </c>
      <c r="B836" s="1" t="s">
        <v>1241</v>
      </c>
      <c r="C836" s="1" t="s">
        <v>2976</v>
      </c>
      <c r="D836">
        <f>IFERROR(_xlfn.XMATCH(B836,GSC2Unicode!A:A),"")</f>
        <v>836</v>
      </c>
      <c r="E836" t="s">
        <v>1241</v>
      </c>
      <c r="F836" t="s">
        <v>3079</v>
      </c>
    </row>
    <row r="837" spans="1:6" x14ac:dyDescent="0.2">
      <c r="A837">
        <v>837</v>
      </c>
      <c r="B837" s="1" t="s">
        <v>1243</v>
      </c>
      <c r="C837" s="1" t="s">
        <v>2977</v>
      </c>
      <c r="D837">
        <f>IFERROR(_xlfn.XMATCH(B837,GSC2Unicode!A:A),"")</f>
        <v>837</v>
      </c>
      <c r="E837" t="s">
        <v>1243</v>
      </c>
      <c r="F837" t="s">
        <v>3079</v>
      </c>
    </row>
    <row r="838" spans="1:6" x14ac:dyDescent="0.2">
      <c r="A838">
        <v>838</v>
      </c>
      <c r="B838" s="1" t="s">
        <v>1245</v>
      </c>
      <c r="C838" s="1" t="s">
        <v>2978</v>
      </c>
      <c r="D838">
        <f>IFERROR(_xlfn.XMATCH(B838,GSC2Unicode!A:A),"")</f>
        <v>838</v>
      </c>
      <c r="E838" t="s">
        <v>1245</v>
      </c>
      <c r="F838" t="s">
        <v>3079</v>
      </c>
    </row>
    <row r="839" spans="1:6" x14ac:dyDescent="0.2">
      <c r="A839">
        <v>839</v>
      </c>
      <c r="B839" s="1" t="s">
        <v>1247</v>
      </c>
      <c r="C839" s="1" t="s">
        <v>2979</v>
      </c>
      <c r="D839">
        <f>IFERROR(_xlfn.XMATCH(B839,GSC2Unicode!A:A),"")</f>
        <v>839</v>
      </c>
      <c r="E839" t="s">
        <v>1247</v>
      </c>
      <c r="F839" t="s">
        <v>3079</v>
      </c>
    </row>
    <row r="840" spans="1:6" x14ac:dyDescent="0.2">
      <c r="A840">
        <v>840</v>
      </c>
      <c r="B840" s="1" t="s">
        <v>1248</v>
      </c>
      <c r="C840" s="1" t="s">
        <v>2980</v>
      </c>
      <c r="D840">
        <f>IFERROR(_xlfn.XMATCH(B840,GSC2Unicode!A:A),"")</f>
        <v>840</v>
      </c>
      <c r="E840" t="s">
        <v>1248</v>
      </c>
      <c r="F840" t="s">
        <v>3079</v>
      </c>
    </row>
    <row r="841" spans="1:6" x14ac:dyDescent="0.2">
      <c r="A841">
        <v>841</v>
      </c>
      <c r="B841" s="1" t="s">
        <v>1249</v>
      </c>
      <c r="C841" s="1" t="s">
        <v>2981</v>
      </c>
      <c r="D841">
        <f>IFERROR(_xlfn.XMATCH(B841,GSC2Unicode!A:A),"")</f>
        <v>841</v>
      </c>
      <c r="E841" t="s">
        <v>1249</v>
      </c>
      <c r="F841" t="s">
        <v>3079</v>
      </c>
    </row>
    <row r="842" spans="1:6" x14ac:dyDescent="0.2">
      <c r="A842">
        <v>842</v>
      </c>
      <c r="B842" s="1" t="s">
        <v>1250</v>
      </c>
      <c r="C842" s="1" t="s">
        <v>2982</v>
      </c>
      <c r="D842">
        <f>IFERROR(_xlfn.XMATCH(B842,GSC2Unicode!A:A),"")</f>
        <v>842</v>
      </c>
      <c r="E842" t="s">
        <v>1250</v>
      </c>
      <c r="F842" t="s">
        <v>3079</v>
      </c>
    </row>
    <row r="843" spans="1:6" x14ac:dyDescent="0.2">
      <c r="A843">
        <v>843</v>
      </c>
      <c r="B843" s="1" t="s">
        <v>1252</v>
      </c>
      <c r="C843" s="1" t="s">
        <v>2464</v>
      </c>
      <c r="D843">
        <f>IFERROR(_xlfn.XMATCH(B843,GSC2Unicode!A:A),"")</f>
        <v>843</v>
      </c>
      <c r="E843" t="s">
        <v>1252</v>
      </c>
      <c r="F843" t="s">
        <v>3079</v>
      </c>
    </row>
    <row r="844" spans="1:6" x14ac:dyDescent="0.2">
      <c r="A844">
        <v>844</v>
      </c>
      <c r="B844" s="1" t="s">
        <v>1254</v>
      </c>
      <c r="C844" s="1" t="s">
        <v>2465</v>
      </c>
      <c r="D844">
        <f>IFERROR(_xlfn.XMATCH(B844,GSC2Unicode!A:A),"")</f>
        <v>844</v>
      </c>
      <c r="E844" t="s">
        <v>1254</v>
      </c>
      <c r="F844" t="s">
        <v>3079</v>
      </c>
    </row>
    <row r="845" spans="1:6" x14ac:dyDescent="0.2">
      <c r="A845">
        <v>845</v>
      </c>
      <c r="B845" s="1" t="s">
        <v>1256</v>
      </c>
      <c r="C845" s="1" t="s">
        <v>2466</v>
      </c>
      <c r="D845">
        <f>IFERROR(_xlfn.XMATCH(B845,GSC2Unicode!A:A),"")</f>
        <v>845</v>
      </c>
      <c r="E845" t="s">
        <v>1256</v>
      </c>
      <c r="F845" t="s">
        <v>3079</v>
      </c>
    </row>
    <row r="846" spans="1:6" x14ac:dyDescent="0.2">
      <c r="A846">
        <v>846</v>
      </c>
      <c r="B846" s="1" t="s">
        <v>1257</v>
      </c>
      <c r="C846" s="1" t="s">
        <v>2467</v>
      </c>
      <c r="D846">
        <f>IFERROR(_xlfn.XMATCH(B846,GSC2Unicode!A:A),"")</f>
        <v>846</v>
      </c>
      <c r="E846" t="s">
        <v>1257</v>
      </c>
      <c r="F846" t="s">
        <v>3079</v>
      </c>
    </row>
    <row r="847" spans="1:6" x14ac:dyDescent="0.2">
      <c r="A847">
        <v>847</v>
      </c>
      <c r="B847" s="1" t="s">
        <v>1259</v>
      </c>
      <c r="C847" s="1" t="s">
        <v>2468</v>
      </c>
      <c r="D847">
        <f>IFERROR(_xlfn.XMATCH(B847,GSC2Unicode!A:A),"")</f>
        <v>847</v>
      </c>
      <c r="E847" t="s">
        <v>1259</v>
      </c>
      <c r="F847" t="s">
        <v>3079</v>
      </c>
    </row>
    <row r="848" spans="1:6" x14ac:dyDescent="0.2">
      <c r="A848">
        <v>848</v>
      </c>
      <c r="B848" s="1" t="s">
        <v>1260</v>
      </c>
      <c r="C848" s="1" t="s">
        <v>2469</v>
      </c>
      <c r="D848">
        <f>IFERROR(_xlfn.XMATCH(B848,GSC2Unicode!A:A),"")</f>
        <v>848</v>
      </c>
      <c r="E848" t="s">
        <v>1260</v>
      </c>
      <c r="F848" t="s">
        <v>3079</v>
      </c>
    </row>
    <row r="849" spans="1:6" x14ac:dyDescent="0.2">
      <c r="A849">
        <v>849</v>
      </c>
      <c r="B849" s="1" t="s">
        <v>1262</v>
      </c>
      <c r="C849" s="1" t="s">
        <v>2983</v>
      </c>
      <c r="D849">
        <f>IFERROR(_xlfn.XMATCH(B849,GSC2Unicode!A:A),"")</f>
        <v>849</v>
      </c>
      <c r="E849" t="s">
        <v>1262</v>
      </c>
      <c r="F849" t="s">
        <v>3079</v>
      </c>
    </row>
    <row r="850" spans="1:6" x14ac:dyDescent="0.2">
      <c r="A850">
        <v>850</v>
      </c>
      <c r="B850" s="1" t="s">
        <v>1263</v>
      </c>
      <c r="C850" s="1" t="s">
        <v>2984</v>
      </c>
      <c r="D850">
        <f>IFERROR(_xlfn.XMATCH(B850,GSC2Unicode!A:A),"")</f>
        <v>850</v>
      </c>
      <c r="E850" t="s">
        <v>1263</v>
      </c>
      <c r="F850" t="s">
        <v>3079</v>
      </c>
    </row>
    <row r="851" spans="1:6" x14ac:dyDescent="0.2">
      <c r="A851">
        <v>851</v>
      </c>
      <c r="B851" s="1" t="s">
        <v>1265</v>
      </c>
      <c r="C851" s="1" t="s">
        <v>2985</v>
      </c>
      <c r="D851">
        <f>IFERROR(_xlfn.XMATCH(B851,GSC2Unicode!A:A),"")</f>
        <v>851</v>
      </c>
      <c r="E851" t="s">
        <v>1265</v>
      </c>
      <c r="F851" t="s">
        <v>3079</v>
      </c>
    </row>
    <row r="852" spans="1:6" x14ac:dyDescent="0.2">
      <c r="A852">
        <v>852</v>
      </c>
      <c r="B852" s="1" t="s">
        <v>1266</v>
      </c>
      <c r="C852" s="1" t="s">
        <v>2986</v>
      </c>
      <c r="D852">
        <f>IFERROR(_xlfn.XMATCH(B852,GSC2Unicode!A:A),"")</f>
        <v>852</v>
      </c>
      <c r="E852" t="s">
        <v>1266</v>
      </c>
      <c r="F852" t="s">
        <v>3079</v>
      </c>
    </row>
    <row r="853" spans="1:6" x14ac:dyDescent="0.2">
      <c r="A853">
        <v>853</v>
      </c>
      <c r="B853" s="1" t="s">
        <v>1267</v>
      </c>
      <c r="C853" s="1" t="s">
        <v>2987</v>
      </c>
      <c r="D853">
        <f>IFERROR(_xlfn.XMATCH(B853,GSC2Unicode!A:A),"")</f>
        <v>853</v>
      </c>
      <c r="E853" t="s">
        <v>1267</v>
      </c>
      <c r="F853" t="s">
        <v>3079</v>
      </c>
    </row>
    <row r="854" spans="1:6" x14ac:dyDescent="0.2">
      <c r="A854">
        <v>854</v>
      </c>
      <c r="B854" s="1" t="s">
        <v>1268</v>
      </c>
      <c r="C854" s="1" t="s">
        <v>2988</v>
      </c>
      <c r="D854">
        <f>IFERROR(_xlfn.XMATCH(B854,GSC2Unicode!A:A),"")</f>
        <v>854</v>
      </c>
      <c r="E854" t="s">
        <v>1268</v>
      </c>
      <c r="F854" t="s">
        <v>3079</v>
      </c>
    </row>
    <row r="855" spans="1:6" x14ac:dyDescent="0.2">
      <c r="A855">
        <v>855</v>
      </c>
      <c r="B855" s="1" t="s">
        <v>1270</v>
      </c>
      <c r="C855" s="1" t="s">
        <v>2989</v>
      </c>
      <c r="D855">
        <f>IFERROR(_xlfn.XMATCH(B855,GSC2Unicode!A:A),"")</f>
        <v>855</v>
      </c>
      <c r="E855" t="s">
        <v>1270</v>
      </c>
      <c r="F855" t="s">
        <v>3079</v>
      </c>
    </row>
    <row r="856" spans="1:6" x14ac:dyDescent="0.2">
      <c r="A856">
        <v>856</v>
      </c>
      <c r="B856" s="1" t="s">
        <v>1272</v>
      </c>
      <c r="C856" s="1" t="s">
        <v>2990</v>
      </c>
      <c r="D856">
        <f>IFERROR(_xlfn.XMATCH(B856,GSC2Unicode!A:A),"")</f>
        <v>856</v>
      </c>
      <c r="E856" t="s">
        <v>1272</v>
      </c>
      <c r="F856" t="s">
        <v>3079</v>
      </c>
    </row>
    <row r="857" spans="1:6" x14ac:dyDescent="0.2">
      <c r="A857">
        <v>857</v>
      </c>
      <c r="B857" s="1" t="s">
        <v>1273</v>
      </c>
      <c r="C857" s="1" t="s">
        <v>2991</v>
      </c>
      <c r="D857">
        <f>IFERROR(_xlfn.XMATCH(B857,GSC2Unicode!A:A),"")</f>
        <v>857</v>
      </c>
      <c r="E857" t="s">
        <v>1273</v>
      </c>
      <c r="F857" t="s">
        <v>3079</v>
      </c>
    </row>
    <row r="858" spans="1:6" x14ac:dyDescent="0.2">
      <c r="A858">
        <v>858</v>
      </c>
      <c r="B858" s="1" t="s">
        <v>1275</v>
      </c>
      <c r="C858" s="1" t="s">
        <v>2992</v>
      </c>
      <c r="D858">
        <f>IFERROR(_xlfn.XMATCH(B858,GSC2Unicode!A:A),"")</f>
        <v>858</v>
      </c>
      <c r="E858" t="s">
        <v>1275</v>
      </c>
      <c r="F858" t="s">
        <v>3079</v>
      </c>
    </row>
    <row r="859" spans="1:6" x14ac:dyDescent="0.2">
      <c r="A859">
        <v>859</v>
      </c>
      <c r="B859" s="1" t="s">
        <v>1277</v>
      </c>
      <c r="C859" s="1" t="s">
        <v>2470</v>
      </c>
      <c r="D859">
        <f>IFERROR(_xlfn.XMATCH(B859,GSC2Unicode!A:A),"")</f>
        <v>859</v>
      </c>
      <c r="E859" t="s">
        <v>1277</v>
      </c>
      <c r="F859" t="s">
        <v>3079</v>
      </c>
    </row>
    <row r="860" spans="1:6" x14ac:dyDescent="0.2">
      <c r="A860">
        <v>860</v>
      </c>
      <c r="B860" s="1" t="s">
        <v>1278</v>
      </c>
      <c r="C860" s="1" t="s">
        <v>2471</v>
      </c>
      <c r="D860">
        <f>IFERROR(_xlfn.XMATCH(B860,GSC2Unicode!A:A),"")</f>
        <v>860</v>
      </c>
      <c r="E860" t="s">
        <v>1278</v>
      </c>
      <c r="F860" t="s">
        <v>3079</v>
      </c>
    </row>
    <row r="861" spans="1:6" x14ac:dyDescent="0.2">
      <c r="A861">
        <v>861</v>
      </c>
      <c r="B861" s="1" t="s">
        <v>1280</v>
      </c>
      <c r="C861" s="1" t="s">
        <v>2472</v>
      </c>
      <c r="D861">
        <f>IFERROR(_xlfn.XMATCH(B861,GSC2Unicode!A:A),"")</f>
        <v>861</v>
      </c>
      <c r="E861" t="s">
        <v>1280</v>
      </c>
      <c r="F861" t="s">
        <v>3079</v>
      </c>
    </row>
    <row r="862" spans="1:6" x14ac:dyDescent="0.2">
      <c r="A862">
        <v>862</v>
      </c>
      <c r="B862" s="1" t="s">
        <v>1281</v>
      </c>
      <c r="C862" s="1" t="s">
        <v>2473</v>
      </c>
      <c r="D862">
        <f>IFERROR(_xlfn.XMATCH(B862,GSC2Unicode!A:A),"")</f>
        <v>862</v>
      </c>
      <c r="E862" t="s">
        <v>1281</v>
      </c>
      <c r="F862" t="s">
        <v>3079</v>
      </c>
    </row>
    <row r="863" spans="1:6" x14ac:dyDescent="0.2">
      <c r="A863">
        <v>863</v>
      </c>
      <c r="B863" s="1" t="s">
        <v>1283</v>
      </c>
      <c r="C863" s="1" t="s">
        <v>2474</v>
      </c>
      <c r="D863">
        <f>IFERROR(_xlfn.XMATCH(B863,GSC2Unicode!A:A),"")</f>
        <v>863</v>
      </c>
      <c r="E863" t="s">
        <v>1283</v>
      </c>
      <c r="F863" t="s">
        <v>3079</v>
      </c>
    </row>
    <row r="864" spans="1:6" x14ac:dyDescent="0.2">
      <c r="A864">
        <v>864</v>
      </c>
      <c r="B864" s="1" t="s">
        <v>1284</v>
      </c>
      <c r="C864" s="1" t="s">
        <v>2475</v>
      </c>
      <c r="D864">
        <f>IFERROR(_xlfn.XMATCH(B864,GSC2Unicode!A:A),"")</f>
        <v>864</v>
      </c>
      <c r="E864" t="s">
        <v>1284</v>
      </c>
      <c r="F864" t="s">
        <v>3079</v>
      </c>
    </row>
    <row r="865" spans="1:6" x14ac:dyDescent="0.2">
      <c r="A865">
        <v>865</v>
      </c>
      <c r="B865" s="1" t="s">
        <v>1285</v>
      </c>
      <c r="C865" s="1" t="s">
        <v>2993</v>
      </c>
      <c r="D865">
        <f>IFERROR(_xlfn.XMATCH(B865,GSC2Unicode!A:A),"")</f>
        <v>865</v>
      </c>
      <c r="E865" t="s">
        <v>1285</v>
      </c>
      <c r="F865" t="s">
        <v>3079</v>
      </c>
    </row>
    <row r="866" spans="1:6" x14ac:dyDescent="0.2">
      <c r="A866">
        <v>866</v>
      </c>
      <c r="B866" s="1" t="s">
        <v>1286</v>
      </c>
      <c r="C866" s="1" t="s">
        <v>2994</v>
      </c>
      <c r="D866">
        <f>IFERROR(_xlfn.XMATCH(B866,GSC2Unicode!A:A),"")</f>
        <v>866</v>
      </c>
      <c r="E866" t="s">
        <v>1286</v>
      </c>
      <c r="F866" t="s">
        <v>3079</v>
      </c>
    </row>
    <row r="867" spans="1:6" x14ac:dyDescent="0.2">
      <c r="A867">
        <v>867</v>
      </c>
      <c r="B867" s="1" t="s">
        <v>1287</v>
      </c>
      <c r="C867" s="1" t="s">
        <v>2995</v>
      </c>
      <c r="D867">
        <f>IFERROR(_xlfn.XMATCH(B867,GSC2Unicode!A:A),"")</f>
        <v>867</v>
      </c>
      <c r="E867" t="s">
        <v>1287</v>
      </c>
      <c r="F867" t="s">
        <v>3079</v>
      </c>
    </row>
    <row r="868" spans="1:6" x14ac:dyDescent="0.2">
      <c r="A868">
        <v>868</v>
      </c>
      <c r="B868" s="1" t="s">
        <v>1290</v>
      </c>
      <c r="C868" s="1" t="s">
        <v>2996</v>
      </c>
      <c r="D868">
        <f>IFERROR(_xlfn.XMATCH(B868,GSC2Unicode!A:A),"")</f>
        <v>868</v>
      </c>
      <c r="E868" t="s">
        <v>1290</v>
      </c>
      <c r="F868" t="s">
        <v>3079</v>
      </c>
    </row>
    <row r="869" spans="1:6" x14ac:dyDescent="0.2">
      <c r="A869">
        <v>869</v>
      </c>
      <c r="B869" s="1" t="s">
        <v>1291</v>
      </c>
      <c r="C869" s="1" t="s">
        <v>2997</v>
      </c>
      <c r="D869">
        <f>IFERROR(_xlfn.XMATCH(B869,GSC2Unicode!A:A),"")</f>
        <v>869</v>
      </c>
      <c r="E869" t="s">
        <v>1291</v>
      </c>
      <c r="F869" t="s">
        <v>3079</v>
      </c>
    </row>
    <row r="870" spans="1:6" x14ac:dyDescent="0.2">
      <c r="A870">
        <v>870</v>
      </c>
      <c r="B870" s="1" t="s">
        <v>1292</v>
      </c>
      <c r="C870" s="1" t="s">
        <v>2998</v>
      </c>
      <c r="D870">
        <f>IFERROR(_xlfn.XMATCH(B870,GSC2Unicode!A:A),"")</f>
        <v>870</v>
      </c>
      <c r="E870" t="s">
        <v>1292</v>
      </c>
      <c r="F870" t="s">
        <v>3079</v>
      </c>
    </row>
    <row r="871" spans="1:6" x14ac:dyDescent="0.2">
      <c r="A871">
        <v>871</v>
      </c>
      <c r="B871" s="1" t="s">
        <v>1293</v>
      </c>
      <c r="C871" s="1" t="s">
        <v>2999</v>
      </c>
      <c r="D871">
        <f>IFERROR(_xlfn.XMATCH(B871,GSC2Unicode!A:A),"")</f>
        <v>871</v>
      </c>
      <c r="E871" t="s">
        <v>1293</v>
      </c>
      <c r="F871" t="s">
        <v>3079</v>
      </c>
    </row>
    <row r="872" spans="1:6" x14ac:dyDescent="0.2">
      <c r="A872">
        <v>872</v>
      </c>
      <c r="B872" s="1" t="s">
        <v>1294</v>
      </c>
      <c r="C872" s="1" t="s">
        <v>3000</v>
      </c>
      <c r="D872">
        <f>IFERROR(_xlfn.XMATCH(B872,GSC2Unicode!A:A),"")</f>
        <v>872</v>
      </c>
      <c r="E872" t="s">
        <v>1294</v>
      </c>
      <c r="F872" t="s">
        <v>3079</v>
      </c>
    </row>
    <row r="873" spans="1:6" x14ac:dyDescent="0.2">
      <c r="A873">
        <v>873</v>
      </c>
      <c r="B873" s="1" t="s">
        <v>1295</v>
      </c>
      <c r="C873" s="1" t="s">
        <v>3001</v>
      </c>
      <c r="D873">
        <f>IFERROR(_xlfn.XMATCH(B873,GSC2Unicode!A:A),"")</f>
        <v>873</v>
      </c>
      <c r="E873" t="s">
        <v>1295</v>
      </c>
      <c r="F873" t="s">
        <v>3079</v>
      </c>
    </row>
    <row r="874" spans="1:6" x14ac:dyDescent="0.2">
      <c r="A874">
        <v>874</v>
      </c>
      <c r="B874" s="1" t="s">
        <v>1296</v>
      </c>
      <c r="C874" s="1" t="s">
        <v>3002</v>
      </c>
      <c r="D874">
        <f>IFERROR(_xlfn.XMATCH(B874,GSC2Unicode!A:A),"")</f>
        <v>874</v>
      </c>
      <c r="E874" t="s">
        <v>1296</v>
      </c>
      <c r="F874" t="s">
        <v>3079</v>
      </c>
    </row>
    <row r="875" spans="1:6" x14ac:dyDescent="0.2">
      <c r="A875">
        <v>875</v>
      </c>
      <c r="B875" s="1" t="s">
        <v>1297</v>
      </c>
      <c r="C875" s="1" t="s">
        <v>2476</v>
      </c>
      <c r="D875">
        <f>IFERROR(_xlfn.XMATCH(B875,GSC2Unicode!A:A),"")</f>
        <v>875</v>
      </c>
      <c r="E875" t="s">
        <v>1297</v>
      </c>
      <c r="F875" t="s">
        <v>3079</v>
      </c>
    </row>
    <row r="876" spans="1:6" x14ac:dyDescent="0.2">
      <c r="A876">
        <v>876</v>
      </c>
      <c r="B876" s="1" t="s">
        <v>1298</v>
      </c>
      <c r="C876" s="1" t="s">
        <v>2477</v>
      </c>
      <c r="D876">
        <f>IFERROR(_xlfn.XMATCH(B876,GSC2Unicode!A:A),"")</f>
        <v>876</v>
      </c>
      <c r="E876" t="s">
        <v>1298</v>
      </c>
      <c r="F876" t="s">
        <v>3079</v>
      </c>
    </row>
    <row r="877" spans="1:6" x14ac:dyDescent="0.2">
      <c r="A877">
        <v>877</v>
      </c>
      <c r="B877" s="1" t="s">
        <v>1299</v>
      </c>
      <c r="C877" s="1" t="s">
        <v>2478</v>
      </c>
      <c r="D877">
        <f>IFERROR(_xlfn.XMATCH(B877,GSC2Unicode!A:A),"")</f>
        <v>877</v>
      </c>
      <c r="E877" t="s">
        <v>1299</v>
      </c>
      <c r="F877" t="s">
        <v>3079</v>
      </c>
    </row>
    <row r="878" spans="1:6" x14ac:dyDescent="0.2">
      <c r="A878">
        <v>878</v>
      </c>
      <c r="B878" s="1" t="s">
        <v>1301</v>
      </c>
      <c r="C878" s="1" t="s">
        <v>2479</v>
      </c>
      <c r="D878">
        <f>IFERROR(_xlfn.XMATCH(B878,GSC2Unicode!A:A),"")</f>
        <v>878</v>
      </c>
      <c r="E878" t="s">
        <v>1301</v>
      </c>
      <c r="F878" t="s">
        <v>3079</v>
      </c>
    </row>
    <row r="879" spans="1:6" x14ac:dyDescent="0.2">
      <c r="A879">
        <v>879</v>
      </c>
      <c r="B879" s="1" t="s">
        <v>1302</v>
      </c>
      <c r="C879" s="1" t="s">
        <v>2480</v>
      </c>
      <c r="D879">
        <f>IFERROR(_xlfn.XMATCH(B879,GSC2Unicode!A:A),"")</f>
        <v>879</v>
      </c>
      <c r="E879" t="s">
        <v>1302</v>
      </c>
      <c r="F879" t="s">
        <v>3079</v>
      </c>
    </row>
    <row r="880" spans="1:6" x14ac:dyDescent="0.2">
      <c r="A880">
        <v>880</v>
      </c>
      <c r="B880" s="1" t="s">
        <v>1304</v>
      </c>
      <c r="C880" s="1" t="s">
        <v>2481</v>
      </c>
      <c r="D880">
        <f>IFERROR(_xlfn.XMATCH(B880,GSC2Unicode!A:A),"")</f>
        <v>880</v>
      </c>
      <c r="E880" t="s">
        <v>1304</v>
      </c>
      <c r="F880" t="s">
        <v>3079</v>
      </c>
    </row>
    <row r="881" spans="1:6" x14ac:dyDescent="0.2">
      <c r="A881">
        <v>881</v>
      </c>
      <c r="B881" s="1" t="s">
        <v>1306</v>
      </c>
      <c r="C881" s="1" t="s">
        <v>3003</v>
      </c>
      <c r="D881">
        <f>IFERROR(_xlfn.XMATCH(B881,GSC2Unicode!A:A),"")</f>
        <v>881</v>
      </c>
      <c r="E881" t="s">
        <v>1306</v>
      </c>
      <c r="F881" t="s">
        <v>3079</v>
      </c>
    </row>
    <row r="882" spans="1:6" x14ac:dyDescent="0.2">
      <c r="A882">
        <v>882</v>
      </c>
      <c r="B882" s="1" t="s">
        <v>1308</v>
      </c>
      <c r="C882" s="1" t="s">
        <v>3004</v>
      </c>
      <c r="D882">
        <f>IFERROR(_xlfn.XMATCH(B882,GSC2Unicode!A:A),"")</f>
        <v>882</v>
      </c>
      <c r="E882" t="s">
        <v>1308</v>
      </c>
      <c r="F882" t="s">
        <v>3079</v>
      </c>
    </row>
    <row r="883" spans="1:6" x14ac:dyDescent="0.2">
      <c r="A883">
        <v>883</v>
      </c>
      <c r="B883" s="1" t="s">
        <v>1310</v>
      </c>
      <c r="C883" s="1" t="s">
        <v>3005</v>
      </c>
      <c r="D883">
        <f>IFERROR(_xlfn.XMATCH(B883,GSC2Unicode!A:A),"")</f>
        <v>883</v>
      </c>
      <c r="E883" t="s">
        <v>1310</v>
      </c>
      <c r="F883" t="s">
        <v>3079</v>
      </c>
    </row>
    <row r="884" spans="1:6" x14ac:dyDescent="0.2">
      <c r="A884">
        <v>884</v>
      </c>
      <c r="B884" s="1" t="s">
        <v>1312</v>
      </c>
      <c r="C884" s="1" t="s">
        <v>3006</v>
      </c>
      <c r="D884">
        <f>IFERROR(_xlfn.XMATCH(B884,GSC2Unicode!A:A),"")</f>
        <v>884</v>
      </c>
      <c r="E884" t="s">
        <v>1312</v>
      </c>
      <c r="F884" t="s">
        <v>3079</v>
      </c>
    </row>
    <row r="885" spans="1:6" x14ac:dyDescent="0.2">
      <c r="A885">
        <v>885</v>
      </c>
      <c r="B885" s="1" t="s">
        <v>1313</v>
      </c>
      <c r="C885" s="1" t="s">
        <v>3007</v>
      </c>
      <c r="D885">
        <f>IFERROR(_xlfn.XMATCH(B885,GSC2Unicode!A:A),"")</f>
        <v>885</v>
      </c>
      <c r="E885" t="s">
        <v>1313</v>
      </c>
      <c r="F885" t="s">
        <v>3079</v>
      </c>
    </row>
    <row r="886" spans="1:6" x14ac:dyDescent="0.2">
      <c r="A886">
        <v>886</v>
      </c>
      <c r="B886" s="1" t="s">
        <v>1314</v>
      </c>
      <c r="C886" s="1" t="s">
        <v>3008</v>
      </c>
      <c r="D886">
        <f>IFERROR(_xlfn.XMATCH(B886,GSC2Unicode!A:A),"")</f>
        <v>886</v>
      </c>
      <c r="E886" t="s">
        <v>1314</v>
      </c>
      <c r="F886" t="s">
        <v>3079</v>
      </c>
    </row>
    <row r="887" spans="1:6" x14ac:dyDescent="0.2">
      <c r="A887">
        <v>887</v>
      </c>
      <c r="B887" s="1" t="s">
        <v>1315</v>
      </c>
      <c r="C887" s="1" t="s">
        <v>3009</v>
      </c>
      <c r="D887">
        <f>IFERROR(_xlfn.XMATCH(B887,GSC2Unicode!A:A),"")</f>
        <v>887</v>
      </c>
      <c r="E887" t="s">
        <v>1315</v>
      </c>
      <c r="F887" t="s">
        <v>3079</v>
      </c>
    </row>
    <row r="888" spans="1:6" x14ac:dyDescent="0.2">
      <c r="A888">
        <v>888</v>
      </c>
      <c r="B888" s="1" t="s">
        <v>1316</v>
      </c>
      <c r="C888" s="1" t="s">
        <v>3010</v>
      </c>
      <c r="D888">
        <f>IFERROR(_xlfn.XMATCH(B888,GSC2Unicode!A:A),"")</f>
        <v>888</v>
      </c>
      <c r="E888" t="s">
        <v>1316</v>
      </c>
      <c r="F888" t="s">
        <v>3079</v>
      </c>
    </row>
    <row r="889" spans="1:6" x14ac:dyDescent="0.2">
      <c r="A889">
        <v>889</v>
      </c>
      <c r="B889" s="1" t="s">
        <v>1317</v>
      </c>
      <c r="C889" s="1" t="s">
        <v>3011</v>
      </c>
      <c r="D889">
        <f>IFERROR(_xlfn.XMATCH(B889,GSC2Unicode!A:A),"")</f>
        <v>889</v>
      </c>
      <c r="E889" t="s">
        <v>1317</v>
      </c>
      <c r="F889" t="s">
        <v>3079</v>
      </c>
    </row>
    <row r="890" spans="1:6" x14ac:dyDescent="0.2">
      <c r="A890">
        <v>890</v>
      </c>
      <c r="B890" s="1" t="s">
        <v>1318</v>
      </c>
      <c r="C890" s="1" t="s">
        <v>3012</v>
      </c>
      <c r="D890">
        <f>IFERROR(_xlfn.XMATCH(B890,GSC2Unicode!A:A),"")</f>
        <v>890</v>
      </c>
      <c r="E890" t="s">
        <v>1318</v>
      </c>
      <c r="F890" t="s">
        <v>3079</v>
      </c>
    </row>
    <row r="891" spans="1:6" x14ac:dyDescent="0.2">
      <c r="A891">
        <v>891</v>
      </c>
      <c r="B891" s="1" t="s">
        <v>1319</v>
      </c>
      <c r="C891" s="1" t="s">
        <v>2482</v>
      </c>
      <c r="D891">
        <f>IFERROR(_xlfn.XMATCH(B891,GSC2Unicode!A:A),"")</f>
        <v>891</v>
      </c>
      <c r="E891" t="s">
        <v>1319</v>
      </c>
      <c r="F891" t="s">
        <v>3079</v>
      </c>
    </row>
    <row r="892" spans="1:6" x14ac:dyDescent="0.2">
      <c r="A892">
        <v>892</v>
      </c>
      <c r="B892" s="1" t="s">
        <v>1320</v>
      </c>
      <c r="C892" s="1" t="s">
        <v>2483</v>
      </c>
      <c r="D892">
        <f>IFERROR(_xlfn.XMATCH(B892,GSC2Unicode!A:A),"")</f>
        <v>892</v>
      </c>
      <c r="E892" t="s">
        <v>1320</v>
      </c>
      <c r="F892" t="s">
        <v>3079</v>
      </c>
    </row>
    <row r="893" spans="1:6" x14ac:dyDescent="0.2">
      <c r="A893">
        <v>893</v>
      </c>
      <c r="B893" s="1" t="s">
        <v>1321</v>
      </c>
      <c r="C893" s="1" t="s">
        <v>2484</v>
      </c>
      <c r="D893">
        <f>IFERROR(_xlfn.XMATCH(B893,GSC2Unicode!A:A),"")</f>
        <v>893</v>
      </c>
      <c r="E893" t="s">
        <v>1321</v>
      </c>
      <c r="F893" t="s">
        <v>3079</v>
      </c>
    </row>
    <row r="894" spans="1:6" x14ac:dyDescent="0.2">
      <c r="A894">
        <v>894</v>
      </c>
      <c r="B894" s="1" t="s">
        <v>1323</v>
      </c>
      <c r="C894" s="1" t="s">
        <v>2485</v>
      </c>
      <c r="D894">
        <f>IFERROR(_xlfn.XMATCH(B894,GSC2Unicode!A:A),"")</f>
        <v>894</v>
      </c>
      <c r="E894" t="s">
        <v>1323</v>
      </c>
      <c r="F894" t="s">
        <v>3079</v>
      </c>
    </row>
    <row r="895" spans="1:6" x14ac:dyDescent="0.2">
      <c r="A895">
        <v>895</v>
      </c>
      <c r="B895" s="1" t="s">
        <v>1324</v>
      </c>
      <c r="C895" s="1" t="s">
        <v>2486</v>
      </c>
      <c r="D895">
        <f>IFERROR(_xlfn.XMATCH(B895,GSC2Unicode!A:A),"")</f>
        <v>895</v>
      </c>
      <c r="E895" t="s">
        <v>1324</v>
      </c>
      <c r="F895" t="s">
        <v>3079</v>
      </c>
    </row>
    <row r="896" spans="1:6" x14ac:dyDescent="0.2">
      <c r="A896">
        <v>896</v>
      </c>
      <c r="B896" s="1" t="s">
        <v>1325</v>
      </c>
      <c r="C896" s="1" t="s">
        <v>2487</v>
      </c>
      <c r="D896">
        <f>IFERROR(_xlfn.XMATCH(B896,GSC2Unicode!A:A),"")</f>
        <v>896</v>
      </c>
      <c r="E896" t="s">
        <v>1325</v>
      </c>
      <c r="F896" t="s">
        <v>3079</v>
      </c>
    </row>
    <row r="897" spans="1:6" x14ac:dyDescent="0.2">
      <c r="A897">
        <v>897</v>
      </c>
      <c r="B897" s="1" t="s">
        <v>1327</v>
      </c>
      <c r="C897" s="1" t="s">
        <v>3013</v>
      </c>
      <c r="D897">
        <f>IFERROR(_xlfn.XMATCH(B897,GSC2Unicode!A:A),"")</f>
        <v>897</v>
      </c>
      <c r="E897" t="s">
        <v>1327</v>
      </c>
      <c r="F897" t="s">
        <v>3079</v>
      </c>
    </row>
    <row r="898" spans="1:6" x14ac:dyDescent="0.2">
      <c r="A898">
        <v>898</v>
      </c>
      <c r="B898" s="1" t="s">
        <v>1328</v>
      </c>
      <c r="C898" s="1" t="s">
        <v>3014</v>
      </c>
      <c r="D898">
        <f>IFERROR(_xlfn.XMATCH(B898,GSC2Unicode!A:A),"")</f>
        <v>898</v>
      </c>
      <c r="E898" t="s">
        <v>1328</v>
      </c>
      <c r="F898" t="s">
        <v>3079</v>
      </c>
    </row>
    <row r="899" spans="1:6" x14ac:dyDescent="0.2">
      <c r="A899">
        <v>899</v>
      </c>
      <c r="B899" s="1" t="s">
        <v>1330</v>
      </c>
      <c r="C899" s="1" t="s">
        <v>3015</v>
      </c>
      <c r="D899">
        <f>IFERROR(_xlfn.XMATCH(B899,GSC2Unicode!A:A),"")</f>
        <v>899</v>
      </c>
      <c r="E899" t="s">
        <v>1330</v>
      </c>
      <c r="F899" t="s">
        <v>3079</v>
      </c>
    </row>
    <row r="900" spans="1:6" x14ac:dyDescent="0.2">
      <c r="A900">
        <v>900</v>
      </c>
      <c r="B900" s="1" t="s">
        <v>1331</v>
      </c>
      <c r="C900" s="1" t="s">
        <v>3016</v>
      </c>
      <c r="D900">
        <f>IFERROR(_xlfn.XMATCH(B900,GSC2Unicode!A:A),"")</f>
        <v>900</v>
      </c>
      <c r="E900" t="s">
        <v>1331</v>
      </c>
      <c r="F900" t="s">
        <v>3079</v>
      </c>
    </row>
    <row r="901" spans="1:6" x14ac:dyDescent="0.2">
      <c r="A901">
        <v>901</v>
      </c>
      <c r="B901" s="1" t="s">
        <v>1332</v>
      </c>
      <c r="C901" s="1" t="s">
        <v>3017</v>
      </c>
      <c r="D901">
        <f>IFERROR(_xlfn.XMATCH(B901,GSC2Unicode!A:A),"")</f>
        <v>901</v>
      </c>
      <c r="E901" t="s">
        <v>1332</v>
      </c>
      <c r="F901" t="s">
        <v>3079</v>
      </c>
    </row>
    <row r="902" spans="1:6" x14ac:dyDescent="0.2">
      <c r="A902">
        <v>902</v>
      </c>
      <c r="B902" s="1" t="s">
        <v>1333</v>
      </c>
      <c r="C902" s="1" t="s">
        <v>3018</v>
      </c>
      <c r="D902">
        <f>IFERROR(_xlfn.XMATCH(B902,GSC2Unicode!A:A),"")</f>
        <v>902</v>
      </c>
      <c r="E902" t="s">
        <v>1333</v>
      </c>
      <c r="F902" t="s">
        <v>3079</v>
      </c>
    </row>
    <row r="903" spans="1:6" x14ac:dyDescent="0.2">
      <c r="A903">
        <v>903</v>
      </c>
      <c r="B903" s="1" t="s">
        <v>1337</v>
      </c>
      <c r="C903" s="1" t="s">
        <v>3019</v>
      </c>
      <c r="D903">
        <f>IFERROR(_xlfn.XMATCH(B903,GSC2Unicode!A:A),"")</f>
        <v>903</v>
      </c>
      <c r="E903" t="s">
        <v>1337</v>
      </c>
      <c r="F903" t="s">
        <v>3079</v>
      </c>
    </row>
    <row r="904" spans="1:6" x14ac:dyDescent="0.2">
      <c r="A904">
        <v>904</v>
      </c>
      <c r="B904" s="1" t="s">
        <v>1339</v>
      </c>
      <c r="C904" s="1" t="s">
        <v>3020</v>
      </c>
      <c r="D904">
        <f>IFERROR(_xlfn.XMATCH(B904,GSC2Unicode!A:A),"")</f>
        <v>904</v>
      </c>
      <c r="E904" t="s">
        <v>1339</v>
      </c>
      <c r="F904" t="s">
        <v>3079</v>
      </c>
    </row>
    <row r="905" spans="1:6" x14ac:dyDescent="0.2">
      <c r="A905">
        <v>905</v>
      </c>
      <c r="B905" s="1" t="s">
        <v>1340</v>
      </c>
      <c r="C905" s="1" t="s">
        <v>3021</v>
      </c>
      <c r="D905">
        <f>IFERROR(_xlfn.XMATCH(B905,GSC2Unicode!A:A),"")</f>
        <v>905</v>
      </c>
      <c r="E905" t="s">
        <v>1340</v>
      </c>
      <c r="F905" t="s">
        <v>3079</v>
      </c>
    </row>
    <row r="906" spans="1:6" x14ac:dyDescent="0.2">
      <c r="A906">
        <v>906</v>
      </c>
      <c r="B906" s="1" t="s">
        <v>1341</v>
      </c>
      <c r="C906" s="1" t="s">
        <v>3022</v>
      </c>
      <c r="D906">
        <f>IFERROR(_xlfn.XMATCH(B906,GSC2Unicode!A:A),"")</f>
        <v>906</v>
      </c>
      <c r="E906" t="s">
        <v>1341</v>
      </c>
      <c r="F906" t="s">
        <v>3079</v>
      </c>
    </row>
    <row r="907" spans="1:6" x14ac:dyDescent="0.2">
      <c r="A907">
        <v>907</v>
      </c>
      <c r="B907" s="1" t="s">
        <v>1342</v>
      </c>
      <c r="C907" s="1" t="s">
        <v>2488</v>
      </c>
      <c r="D907">
        <f>IFERROR(_xlfn.XMATCH(B907,GSC2Unicode!A:A),"")</f>
        <v>907</v>
      </c>
      <c r="E907" t="s">
        <v>1342</v>
      </c>
      <c r="F907" t="s">
        <v>3079</v>
      </c>
    </row>
    <row r="908" spans="1:6" x14ac:dyDescent="0.2">
      <c r="A908">
        <v>908</v>
      </c>
      <c r="B908" s="1" t="s">
        <v>1343</v>
      </c>
      <c r="C908" s="1" t="s">
        <v>2489</v>
      </c>
      <c r="D908">
        <f>IFERROR(_xlfn.XMATCH(B908,GSC2Unicode!A:A),"")</f>
        <v>908</v>
      </c>
      <c r="E908" t="s">
        <v>1343</v>
      </c>
      <c r="F908" t="s">
        <v>3079</v>
      </c>
    </row>
    <row r="909" spans="1:6" x14ac:dyDescent="0.2">
      <c r="A909">
        <v>909</v>
      </c>
      <c r="B909" s="1" t="s">
        <v>1344</v>
      </c>
      <c r="C909" s="1" t="s">
        <v>2490</v>
      </c>
      <c r="D909">
        <f>IFERROR(_xlfn.XMATCH(B909,GSC2Unicode!A:A),"")</f>
        <v>909</v>
      </c>
      <c r="E909" t="s">
        <v>1344</v>
      </c>
      <c r="F909" t="s">
        <v>3079</v>
      </c>
    </row>
    <row r="910" spans="1:6" x14ac:dyDescent="0.2">
      <c r="A910">
        <v>910</v>
      </c>
      <c r="B910" s="1" t="s">
        <v>1345</v>
      </c>
      <c r="C910" s="1" t="s">
        <v>2491</v>
      </c>
      <c r="D910">
        <f>IFERROR(_xlfn.XMATCH(B910,GSC2Unicode!A:A),"")</f>
        <v>910</v>
      </c>
      <c r="E910" t="s">
        <v>1345</v>
      </c>
      <c r="F910" t="s">
        <v>3079</v>
      </c>
    </row>
    <row r="911" spans="1:6" x14ac:dyDescent="0.2">
      <c r="A911">
        <v>911</v>
      </c>
      <c r="B911" s="1" t="s">
        <v>1346</v>
      </c>
      <c r="C911" s="1" t="s">
        <v>2492</v>
      </c>
      <c r="D911">
        <f>IFERROR(_xlfn.XMATCH(B911,GSC2Unicode!A:A),"")</f>
        <v>911</v>
      </c>
      <c r="E911" t="s">
        <v>1346</v>
      </c>
      <c r="F911" t="s">
        <v>3079</v>
      </c>
    </row>
    <row r="912" spans="1:6" x14ac:dyDescent="0.2">
      <c r="A912">
        <v>912</v>
      </c>
      <c r="B912" s="1" t="s">
        <v>1347</v>
      </c>
      <c r="C912" s="1" t="s">
        <v>2493</v>
      </c>
      <c r="D912">
        <f>IFERROR(_xlfn.XMATCH(B912,GSC2Unicode!A:A),"")</f>
        <v>912</v>
      </c>
      <c r="E912" t="s">
        <v>1347</v>
      </c>
      <c r="F912" t="s">
        <v>3079</v>
      </c>
    </row>
    <row r="913" spans="1:6" x14ac:dyDescent="0.2">
      <c r="A913">
        <v>913</v>
      </c>
      <c r="B913" s="1" t="s">
        <v>1348</v>
      </c>
      <c r="C913" s="1" t="s">
        <v>3023</v>
      </c>
      <c r="D913">
        <f>IFERROR(_xlfn.XMATCH(B913,GSC2Unicode!A:A),"")</f>
        <v>913</v>
      </c>
      <c r="E913" t="s">
        <v>1348</v>
      </c>
      <c r="F913" t="s">
        <v>3079</v>
      </c>
    </row>
    <row r="914" spans="1:6" x14ac:dyDescent="0.2">
      <c r="A914">
        <v>914</v>
      </c>
      <c r="B914" s="1" t="s">
        <v>1349</v>
      </c>
      <c r="C914" s="1" t="s">
        <v>3024</v>
      </c>
      <c r="D914">
        <f>IFERROR(_xlfn.XMATCH(B914,GSC2Unicode!A:A),"")</f>
        <v>914</v>
      </c>
      <c r="E914" t="s">
        <v>1349</v>
      </c>
      <c r="F914" t="s">
        <v>3079</v>
      </c>
    </row>
    <row r="915" spans="1:6" x14ac:dyDescent="0.2">
      <c r="A915">
        <v>915</v>
      </c>
      <c r="B915" s="1" t="s">
        <v>1350</v>
      </c>
      <c r="C915" s="1" t="s">
        <v>3025</v>
      </c>
      <c r="D915">
        <f>IFERROR(_xlfn.XMATCH(B915,GSC2Unicode!A:A),"")</f>
        <v>915</v>
      </c>
      <c r="E915" t="s">
        <v>1350</v>
      </c>
      <c r="F915" t="s">
        <v>3079</v>
      </c>
    </row>
    <row r="916" spans="1:6" x14ac:dyDescent="0.2">
      <c r="A916">
        <v>916</v>
      </c>
      <c r="B916" s="1" t="s">
        <v>1351</v>
      </c>
      <c r="C916" s="1" t="s">
        <v>3026</v>
      </c>
      <c r="D916">
        <f>IFERROR(_xlfn.XMATCH(B916,GSC2Unicode!A:A),"")</f>
        <v>916</v>
      </c>
      <c r="E916" t="s">
        <v>1351</v>
      </c>
      <c r="F916" t="s">
        <v>3079</v>
      </c>
    </row>
    <row r="917" spans="1:6" x14ac:dyDescent="0.2">
      <c r="A917">
        <v>917</v>
      </c>
      <c r="B917" s="1" t="s">
        <v>1352</v>
      </c>
      <c r="C917" s="1" t="s">
        <v>3027</v>
      </c>
      <c r="D917">
        <f>IFERROR(_xlfn.XMATCH(B917,GSC2Unicode!A:A),"")</f>
        <v>917</v>
      </c>
      <c r="E917" t="s">
        <v>1352</v>
      </c>
      <c r="F917" t="s">
        <v>3079</v>
      </c>
    </row>
    <row r="918" spans="1:6" x14ac:dyDescent="0.2">
      <c r="A918">
        <v>918</v>
      </c>
      <c r="B918" s="1" t="s">
        <v>1354</v>
      </c>
      <c r="C918" s="1" t="s">
        <v>3028</v>
      </c>
      <c r="D918">
        <f>IFERROR(_xlfn.XMATCH(B918,GSC2Unicode!A:A),"")</f>
        <v>918</v>
      </c>
      <c r="E918" t="s">
        <v>1354</v>
      </c>
      <c r="F918" t="s">
        <v>3079</v>
      </c>
    </row>
    <row r="919" spans="1:6" x14ac:dyDescent="0.2">
      <c r="A919">
        <v>919</v>
      </c>
      <c r="B919" s="1" t="s">
        <v>1355</v>
      </c>
      <c r="C919" s="1" t="s">
        <v>3029</v>
      </c>
      <c r="D919">
        <f>IFERROR(_xlfn.XMATCH(B919,GSC2Unicode!A:A),"")</f>
        <v>919</v>
      </c>
      <c r="E919" t="s">
        <v>1355</v>
      </c>
      <c r="F919" t="s">
        <v>3079</v>
      </c>
    </row>
    <row r="920" spans="1:6" x14ac:dyDescent="0.2">
      <c r="A920">
        <v>920</v>
      </c>
      <c r="B920" s="1" t="s">
        <v>1356</v>
      </c>
      <c r="C920" s="1" t="s">
        <v>3030</v>
      </c>
      <c r="D920">
        <f>IFERROR(_xlfn.XMATCH(B920,GSC2Unicode!A:A),"")</f>
        <v>920</v>
      </c>
      <c r="E920" t="s">
        <v>1356</v>
      </c>
      <c r="F920" t="s">
        <v>3079</v>
      </c>
    </row>
    <row r="921" spans="1:6" x14ac:dyDescent="0.2">
      <c r="A921">
        <v>921</v>
      </c>
      <c r="B921" s="1" t="s">
        <v>1358</v>
      </c>
      <c r="C921" s="1" t="s">
        <v>3031</v>
      </c>
      <c r="D921">
        <f>IFERROR(_xlfn.XMATCH(B921,GSC2Unicode!A:A),"")</f>
        <v>921</v>
      </c>
      <c r="E921" t="s">
        <v>1358</v>
      </c>
      <c r="F921" t="s">
        <v>3079</v>
      </c>
    </row>
    <row r="922" spans="1:6" x14ac:dyDescent="0.2">
      <c r="A922">
        <v>922</v>
      </c>
      <c r="B922" s="1" t="s">
        <v>1359</v>
      </c>
      <c r="C922" s="1" t="s">
        <v>3032</v>
      </c>
      <c r="D922">
        <f>IFERROR(_xlfn.XMATCH(B922,GSC2Unicode!A:A),"")</f>
        <v>922</v>
      </c>
      <c r="E922" t="s">
        <v>1359</v>
      </c>
      <c r="F922" t="s">
        <v>3079</v>
      </c>
    </row>
    <row r="923" spans="1:6" x14ac:dyDescent="0.2">
      <c r="A923">
        <v>923</v>
      </c>
      <c r="B923" s="1" t="s">
        <v>1361</v>
      </c>
      <c r="C923" s="1" t="s">
        <v>2494</v>
      </c>
      <c r="D923">
        <f>IFERROR(_xlfn.XMATCH(B923,GSC2Unicode!A:A),"")</f>
        <v>923</v>
      </c>
      <c r="E923" t="s">
        <v>1361</v>
      </c>
      <c r="F923" t="s">
        <v>3079</v>
      </c>
    </row>
    <row r="924" spans="1:6" x14ac:dyDescent="0.2">
      <c r="A924">
        <v>924</v>
      </c>
      <c r="B924" s="1" t="s">
        <v>1362</v>
      </c>
      <c r="C924" s="1" t="s">
        <v>2495</v>
      </c>
      <c r="D924">
        <f>IFERROR(_xlfn.XMATCH(B924,GSC2Unicode!A:A),"")</f>
        <v>924</v>
      </c>
      <c r="E924" t="s">
        <v>1362</v>
      </c>
      <c r="F924" t="s">
        <v>3079</v>
      </c>
    </row>
    <row r="925" spans="1:6" x14ac:dyDescent="0.2">
      <c r="A925">
        <v>925</v>
      </c>
      <c r="B925" s="1" t="s">
        <v>1364</v>
      </c>
      <c r="C925" s="1" t="s">
        <v>2496</v>
      </c>
      <c r="D925">
        <f>IFERROR(_xlfn.XMATCH(B925,GSC2Unicode!A:A),"")</f>
        <v>925</v>
      </c>
      <c r="E925" t="s">
        <v>1364</v>
      </c>
      <c r="F925" t="s">
        <v>3079</v>
      </c>
    </row>
    <row r="926" spans="1:6" x14ac:dyDescent="0.2">
      <c r="A926">
        <v>926</v>
      </c>
      <c r="B926" s="1" t="s">
        <v>1365</v>
      </c>
      <c r="C926" s="1" t="s">
        <v>2497</v>
      </c>
      <c r="D926">
        <f>IFERROR(_xlfn.XMATCH(B926,GSC2Unicode!A:A),"")</f>
        <v>926</v>
      </c>
      <c r="E926" t="s">
        <v>1365</v>
      </c>
      <c r="F926" t="s">
        <v>3079</v>
      </c>
    </row>
    <row r="927" spans="1:6" x14ac:dyDescent="0.2">
      <c r="A927">
        <v>927</v>
      </c>
      <c r="B927" s="1" t="s">
        <v>1368</v>
      </c>
      <c r="C927" s="1" t="s">
        <v>2498</v>
      </c>
      <c r="D927">
        <f>IFERROR(_xlfn.XMATCH(B927,GSC2Unicode!A:A),"")</f>
        <v>927</v>
      </c>
      <c r="E927" t="s">
        <v>1368</v>
      </c>
      <c r="F927" t="s">
        <v>3079</v>
      </c>
    </row>
    <row r="928" spans="1:6" x14ac:dyDescent="0.2">
      <c r="A928">
        <v>928</v>
      </c>
      <c r="B928" s="1" t="s">
        <v>1369</v>
      </c>
      <c r="C928" s="1" t="s">
        <v>2499</v>
      </c>
      <c r="D928">
        <f>IFERROR(_xlfn.XMATCH(B928,GSC2Unicode!A:A),"")</f>
        <v>928</v>
      </c>
      <c r="E928" t="s">
        <v>1369</v>
      </c>
      <c r="F928" t="s">
        <v>3079</v>
      </c>
    </row>
    <row r="929" spans="1:6" x14ac:dyDescent="0.2">
      <c r="A929">
        <v>929</v>
      </c>
      <c r="B929" s="1" t="s">
        <v>1371</v>
      </c>
      <c r="C929" s="1" t="s">
        <v>2500</v>
      </c>
      <c r="D929">
        <f>IFERROR(_xlfn.XMATCH(B929,GSC2Unicode!A:A),"")</f>
        <v>929</v>
      </c>
      <c r="E929" t="s">
        <v>1371</v>
      </c>
      <c r="F929" t="s">
        <v>3079</v>
      </c>
    </row>
    <row r="930" spans="1:6" x14ac:dyDescent="0.2">
      <c r="A930">
        <v>930</v>
      </c>
      <c r="B930" s="1" t="s">
        <v>1372</v>
      </c>
      <c r="C930" s="1" t="s">
        <v>2501</v>
      </c>
      <c r="D930">
        <f>IFERROR(_xlfn.XMATCH(B930,GSC2Unicode!A:A),"")</f>
        <v>930</v>
      </c>
      <c r="E930" t="s">
        <v>1372</v>
      </c>
      <c r="F930" t="s">
        <v>3079</v>
      </c>
    </row>
    <row r="931" spans="1:6" x14ac:dyDescent="0.2">
      <c r="A931">
        <v>931</v>
      </c>
      <c r="B931" s="1" t="s">
        <v>1374</v>
      </c>
      <c r="C931" s="1" t="s">
        <v>2502</v>
      </c>
      <c r="D931">
        <f>IFERROR(_xlfn.XMATCH(B931,GSC2Unicode!A:A),"")</f>
        <v>931</v>
      </c>
      <c r="E931" t="s">
        <v>1374</v>
      </c>
      <c r="F931" t="s">
        <v>3079</v>
      </c>
    </row>
    <row r="932" spans="1:6" x14ac:dyDescent="0.2">
      <c r="A932">
        <v>932</v>
      </c>
      <c r="B932" s="1" t="s">
        <v>1376</v>
      </c>
      <c r="C932" s="1" t="s">
        <v>2503</v>
      </c>
      <c r="D932">
        <f>IFERROR(_xlfn.XMATCH(B932,GSC2Unicode!A:A),"")</f>
        <v>932</v>
      </c>
      <c r="E932" t="s">
        <v>1376</v>
      </c>
      <c r="F932" t="s">
        <v>3079</v>
      </c>
    </row>
    <row r="933" spans="1:6" x14ac:dyDescent="0.2">
      <c r="A933">
        <v>933</v>
      </c>
      <c r="B933" s="1" t="s">
        <v>1378</v>
      </c>
      <c r="C933" s="1" t="s">
        <v>2504</v>
      </c>
      <c r="D933">
        <f>IFERROR(_xlfn.XMATCH(B933,GSC2Unicode!A:A),"")</f>
        <v>933</v>
      </c>
      <c r="E933" t="s">
        <v>1378</v>
      </c>
      <c r="F933" t="s">
        <v>3079</v>
      </c>
    </row>
    <row r="934" spans="1:6" x14ac:dyDescent="0.2">
      <c r="A934">
        <v>934</v>
      </c>
      <c r="B934" s="1" t="s">
        <v>1380</v>
      </c>
      <c r="C934" s="1" t="s">
        <v>2505</v>
      </c>
      <c r="D934">
        <f>IFERROR(_xlfn.XMATCH(B934,GSC2Unicode!A:A),"")</f>
        <v>934</v>
      </c>
      <c r="E934" t="s">
        <v>1380</v>
      </c>
      <c r="F934" t="s">
        <v>3079</v>
      </c>
    </row>
    <row r="935" spans="1:6" x14ac:dyDescent="0.2">
      <c r="A935">
        <v>935</v>
      </c>
      <c r="B935" s="1" t="s">
        <v>1381</v>
      </c>
      <c r="C935" s="1" t="s">
        <v>2506</v>
      </c>
      <c r="D935">
        <f>IFERROR(_xlfn.XMATCH(B935,GSC2Unicode!A:A),"")</f>
        <v>935</v>
      </c>
      <c r="E935" t="s">
        <v>1381</v>
      </c>
      <c r="F935" t="s">
        <v>3079</v>
      </c>
    </row>
    <row r="936" spans="1:6" x14ac:dyDescent="0.2">
      <c r="A936">
        <v>936</v>
      </c>
      <c r="B936" s="1" t="s">
        <v>1382</v>
      </c>
      <c r="C936" s="1" t="s">
        <v>2507</v>
      </c>
      <c r="D936">
        <f>IFERROR(_xlfn.XMATCH(B936,GSC2Unicode!A:A),"")</f>
        <v>936</v>
      </c>
      <c r="E936" t="s">
        <v>1382</v>
      </c>
      <c r="F936" t="s">
        <v>3079</v>
      </c>
    </row>
    <row r="937" spans="1:6" x14ac:dyDescent="0.2">
      <c r="A937">
        <v>937</v>
      </c>
      <c r="B937" s="1" t="s">
        <v>1383</v>
      </c>
      <c r="C937" s="1" t="s">
        <v>2508</v>
      </c>
      <c r="D937">
        <f>IFERROR(_xlfn.XMATCH(B937,GSC2Unicode!A:A),"")</f>
        <v>937</v>
      </c>
      <c r="E937" t="s">
        <v>1383</v>
      </c>
      <c r="F937" t="s">
        <v>3079</v>
      </c>
    </row>
    <row r="938" spans="1:6" x14ac:dyDescent="0.2">
      <c r="A938">
        <v>938</v>
      </c>
      <c r="B938" s="1" t="s">
        <v>1384</v>
      </c>
      <c r="C938" s="1" t="s">
        <v>2509</v>
      </c>
      <c r="D938">
        <f>IFERROR(_xlfn.XMATCH(B938,GSC2Unicode!A:A),"")</f>
        <v>938</v>
      </c>
      <c r="E938" t="s">
        <v>1384</v>
      </c>
      <c r="F938" t="s">
        <v>3079</v>
      </c>
    </row>
    <row r="939" spans="1:6" x14ac:dyDescent="0.2">
      <c r="A939">
        <v>939</v>
      </c>
      <c r="B939" s="1" t="s">
        <v>1386</v>
      </c>
      <c r="C939" s="1" t="s">
        <v>2510</v>
      </c>
      <c r="D939">
        <f>IFERROR(_xlfn.XMATCH(B939,GSC2Unicode!A:A),"")</f>
        <v>939</v>
      </c>
      <c r="E939" t="s">
        <v>1386</v>
      </c>
      <c r="F939" t="s">
        <v>3079</v>
      </c>
    </row>
    <row r="940" spans="1:6" x14ac:dyDescent="0.2">
      <c r="A940">
        <v>940</v>
      </c>
      <c r="B940" s="1" t="s">
        <v>1387</v>
      </c>
      <c r="C940" s="1" t="s">
        <v>2511</v>
      </c>
      <c r="D940">
        <f>IFERROR(_xlfn.XMATCH(B940,GSC2Unicode!A:A),"")</f>
        <v>940</v>
      </c>
      <c r="E940" t="s">
        <v>1387</v>
      </c>
      <c r="F940" t="s">
        <v>3079</v>
      </c>
    </row>
    <row r="941" spans="1:6" x14ac:dyDescent="0.2">
      <c r="A941">
        <v>941</v>
      </c>
      <c r="B941" s="1" t="s">
        <v>1388</v>
      </c>
      <c r="C941" s="1" t="s">
        <v>2512</v>
      </c>
      <c r="D941">
        <f>IFERROR(_xlfn.XMATCH(B941,GSC2Unicode!A:A),"")</f>
        <v>941</v>
      </c>
      <c r="E941" t="s">
        <v>1388</v>
      </c>
      <c r="F941" t="s">
        <v>3079</v>
      </c>
    </row>
    <row r="942" spans="1:6" x14ac:dyDescent="0.2">
      <c r="A942">
        <v>942</v>
      </c>
      <c r="B942" s="1" t="s">
        <v>1389</v>
      </c>
      <c r="C942" s="1" t="s">
        <v>2513</v>
      </c>
      <c r="D942">
        <f>IFERROR(_xlfn.XMATCH(B942,GSC2Unicode!A:A),"")</f>
        <v>942</v>
      </c>
      <c r="E942" t="s">
        <v>1389</v>
      </c>
      <c r="F942" t="s">
        <v>3079</v>
      </c>
    </row>
    <row r="943" spans="1:6" x14ac:dyDescent="0.2">
      <c r="A943">
        <v>943</v>
      </c>
      <c r="B943" s="1" t="s">
        <v>1390</v>
      </c>
      <c r="C943" s="1" t="s">
        <v>2514</v>
      </c>
      <c r="D943">
        <f>IFERROR(_xlfn.XMATCH(B943,GSC2Unicode!A:A),"")</f>
        <v>943</v>
      </c>
      <c r="E943" t="s">
        <v>1390</v>
      </c>
      <c r="F943" t="s">
        <v>3079</v>
      </c>
    </row>
    <row r="944" spans="1:6" x14ac:dyDescent="0.2">
      <c r="A944">
        <v>944</v>
      </c>
      <c r="B944" s="1" t="s">
        <v>1391</v>
      </c>
      <c r="C944" s="1" t="s">
        <v>2515</v>
      </c>
      <c r="D944">
        <f>IFERROR(_xlfn.XMATCH(B944,GSC2Unicode!A:A),"")</f>
        <v>944</v>
      </c>
      <c r="E944" t="s">
        <v>1391</v>
      </c>
      <c r="F944" t="s">
        <v>3079</v>
      </c>
    </row>
    <row r="945" spans="1:6" x14ac:dyDescent="0.2">
      <c r="A945">
        <v>945</v>
      </c>
      <c r="B945" s="1" t="s">
        <v>1392</v>
      </c>
      <c r="C945" s="1" t="s">
        <v>2516</v>
      </c>
      <c r="D945">
        <f>IFERROR(_xlfn.XMATCH(B945,GSC2Unicode!A:A),"")</f>
        <v>945</v>
      </c>
      <c r="E945" t="s">
        <v>1392</v>
      </c>
      <c r="F945" t="s">
        <v>3079</v>
      </c>
    </row>
    <row r="946" spans="1:6" x14ac:dyDescent="0.2">
      <c r="A946">
        <v>946</v>
      </c>
      <c r="B946" s="1" t="s">
        <v>1394</v>
      </c>
      <c r="C946" s="1" t="s">
        <v>2517</v>
      </c>
      <c r="D946">
        <f>IFERROR(_xlfn.XMATCH(B946,GSC2Unicode!A:A),"")</f>
        <v>946</v>
      </c>
      <c r="E946" t="s">
        <v>1394</v>
      </c>
      <c r="F946" t="s">
        <v>3079</v>
      </c>
    </row>
    <row r="947" spans="1:6" x14ac:dyDescent="0.2">
      <c r="A947">
        <v>947</v>
      </c>
      <c r="B947" s="1" t="s">
        <v>1396</v>
      </c>
      <c r="C947" s="1" t="s">
        <v>2518</v>
      </c>
      <c r="D947">
        <f>IFERROR(_xlfn.XMATCH(B947,GSC2Unicode!A:A),"")</f>
        <v>947</v>
      </c>
      <c r="E947" t="s">
        <v>1396</v>
      </c>
      <c r="F947" t="s">
        <v>3079</v>
      </c>
    </row>
    <row r="948" spans="1:6" x14ac:dyDescent="0.2">
      <c r="A948">
        <v>948</v>
      </c>
      <c r="B948" s="1" t="s">
        <v>1397</v>
      </c>
      <c r="C948" s="1" t="s">
        <v>2519</v>
      </c>
      <c r="D948">
        <f>IFERROR(_xlfn.XMATCH(B948,GSC2Unicode!A:A),"")</f>
        <v>948</v>
      </c>
      <c r="E948" t="s">
        <v>1397</v>
      </c>
      <c r="F948" t="s">
        <v>3079</v>
      </c>
    </row>
    <row r="949" spans="1:6" x14ac:dyDescent="0.2">
      <c r="A949">
        <v>949</v>
      </c>
      <c r="B949" s="1" t="s">
        <v>1398</v>
      </c>
      <c r="C949" s="1" t="s">
        <v>2520</v>
      </c>
      <c r="D949">
        <f>IFERROR(_xlfn.XMATCH(B949,GSC2Unicode!A:A),"")</f>
        <v>949</v>
      </c>
      <c r="E949" t="s">
        <v>1398</v>
      </c>
      <c r="F949" t="s">
        <v>3079</v>
      </c>
    </row>
    <row r="950" spans="1:6" x14ac:dyDescent="0.2">
      <c r="A950">
        <v>950</v>
      </c>
      <c r="B950" s="1" t="s">
        <v>1399</v>
      </c>
      <c r="C950" s="1" t="s">
        <v>2521</v>
      </c>
      <c r="D950">
        <f>IFERROR(_xlfn.XMATCH(B950,GSC2Unicode!A:A),"")</f>
        <v>950</v>
      </c>
      <c r="E950" t="s">
        <v>1399</v>
      </c>
      <c r="F950" t="s">
        <v>3079</v>
      </c>
    </row>
    <row r="951" spans="1:6" x14ac:dyDescent="0.2">
      <c r="A951">
        <v>951</v>
      </c>
      <c r="B951" s="1" t="s">
        <v>1400</v>
      </c>
      <c r="C951" s="1" t="s">
        <v>2522</v>
      </c>
      <c r="D951">
        <f>IFERROR(_xlfn.XMATCH(B951,GSC2Unicode!A:A),"")</f>
        <v>951</v>
      </c>
      <c r="E951" t="s">
        <v>1400</v>
      </c>
      <c r="F951" t="s">
        <v>3079</v>
      </c>
    </row>
    <row r="952" spans="1:6" x14ac:dyDescent="0.2">
      <c r="A952">
        <v>952</v>
      </c>
      <c r="B952" s="1" t="s">
        <v>1401</v>
      </c>
      <c r="C952" s="1" t="s">
        <v>2523</v>
      </c>
      <c r="D952">
        <f>IFERROR(_xlfn.XMATCH(B952,GSC2Unicode!A:A),"")</f>
        <v>952</v>
      </c>
      <c r="E952" t="s">
        <v>1401</v>
      </c>
      <c r="F952" t="s">
        <v>3079</v>
      </c>
    </row>
    <row r="953" spans="1:6" x14ac:dyDescent="0.2">
      <c r="A953">
        <v>953</v>
      </c>
      <c r="B953" s="1" t="s">
        <v>1402</v>
      </c>
      <c r="C953" s="1" t="s">
        <v>2524</v>
      </c>
      <c r="D953">
        <f>IFERROR(_xlfn.XMATCH(B953,GSC2Unicode!A:A),"")</f>
        <v>953</v>
      </c>
      <c r="E953" t="s">
        <v>1402</v>
      </c>
      <c r="F953" t="s">
        <v>3079</v>
      </c>
    </row>
    <row r="954" spans="1:6" x14ac:dyDescent="0.2">
      <c r="A954">
        <v>954</v>
      </c>
      <c r="B954" s="1" t="s">
        <v>1404</v>
      </c>
      <c r="C954" s="1" t="s">
        <v>2525</v>
      </c>
      <c r="D954">
        <f>IFERROR(_xlfn.XMATCH(B954,GSC2Unicode!A:A),"")</f>
        <v>954</v>
      </c>
      <c r="E954" t="s">
        <v>1404</v>
      </c>
      <c r="F954" t="s">
        <v>3079</v>
      </c>
    </row>
    <row r="955" spans="1:6" x14ac:dyDescent="0.2">
      <c r="A955">
        <v>955</v>
      </c>
      <c r="B955" s="1" t="s">
        <v>1405</v>
      </c>
      <c r="C955" s="1" t="s">
        <v>2526</v>
      </c>
      <c r="D955">
        <f>IFERROR(_xlfn.XMATCH(B955,GSC2Unicode!A:A),"")</f>
        <v>955</v>
      </c>
      <c r="E955" t="s">
        <v>1405</v>
      </c>
      <c r="F955" t="s">
        <v>3079</v>
      </c>
    </row>
    <row r="956" spans="1:6" x14ac:dyDescent="0.2">
      <c r="A956">
        <v>956</v>
      </c>
      <c r="B956" s="1" t="s">
        <v>1407</v>
      </c>
      <c r="C956" s="1" t="s">
        <v>2527</v>
      </c>
      <c r="D956">
        <f>IFERROR(_xlfn.XMATCH(B956,GSC2Unicode!A:A),"")</f>
        <v>956</v>
      </c>
      <c r="E956" t="s">
        <v>1407</v>
      </c>
      <c r="F956" t="s">
        <v>3079</v>
      </c>
    </row>
    <row r="957" spans="1:6" x14ac:dyDescent="0.2">
      <c r="A957">
        <v>957</v>
      </c>
      <c r="B957" s="1" t="s">
        <v>1408</v>
      </c>
      <c r="C957" s="1" t="s">
        <v>2528</v>
      </c>
      <c r="D957">
        <f>IFERROR(_xlfn.XMATCH(B957,GSC2Unicode!A:A),"")</f>
        <v>957</v>
      </c>
      <c r="E957" t="s">
        <v>1408</v>
      </c>
      <c r="F957" t="s">
        <v>3079</v>
      </c>
    </row>
    <row r="958" spans="1:6" x14ac:dyDescent="0.2">
      <c r="A958">
        <v>958</v>
      </c>
      <c r="B958" s="1" t="s">
        <v>1411</v>
      </c>
      <c r="C958" s="1" t="s">
        <v>2529</v>
      </c>
      <c r="D958">
        <f>IFERROR(_xlfn.XMATCH(B958,GSC2Unicode!A:A),"")</f>
        <v>958</v>
      </c>
      <c r="E958" t="s">
        <v>1411</v>
      </c>
      <c r="F958" t="s">
        <v>3079</v>
      </c>
    </row>
    <row r="959" spans="1:6" x14ac:dyDescent="0.2">
      <c r="A959">
        <v>959</v>
      </c>
      <c r="B959" s="1" t="s">
        <v>1412</v>
      </c>
      <c r="C959" s="1" t="s">
        <v>2530</v>
      </c>
      <c r="D959">
        <f>IFERROR(_xlfn.XMATCH(B959,GSC2Unicode!A:A),"")</f>
        <v>959</v>
      </c>
      <c r="E959" t="s">
        <v>1412</v>
      </c>
      <c r="F959" t="s">
        <v>3079</v>
      </c>
    </row>
    <row r="960" spans="1:6" x14ac:dyDescent="0.2">
      <c r="A960">
        <v>960</v>
      </c>
      <c r="B960" s="1" t="s">
        <v>1413</v>
      </c>
      <c r="C960" s="1" t="s">
        <v>2531</v>
      </c>
      <c r="D960">
        <f>IFERROR(_xlfn.XMATCH(B960,GSC2Unicode!A:A),"")</f>
        <v>960</v>
      </c>
      <c r="E960" t="s">
        <v>1413</v>
      </c>
      <c r="F960" t="s">
        <v>3079</v>
      </c>
    </row>
    <row r="961" spans="1:6" x14ac:dyDescent="0.2">
      <c r="A961">
        <v>961</v>
      </c>
      <c r="B961" s="1" t="s">
        <v>1415</v>
      </c>
      <c r="C961" s="1" t="s">
        <v>2532</v>
      </c>
      <c r="D961">
        <f>IFERROR(_xlfn.XMATCH(B961,GSC2Unicode!A:A),"")</f>
        <v>961</v>
      </c>
      <c r="E961" t="s">
        <v>1415</v>
      </c>
      <c r="F961" t="s">
        <v>3079</v>
      </c>
    </row>
    <row r="962" spans="1:6" x14ac:dyDescent="0.2">
      <c r="A962">
        <v>962</v>
      </c>
      <c r="B962" s="1" t="s">
        <v>1416</v>
      </c>
      <c r="C962" s="1" t="s">
        <v>2533</v>
      </c>
      <c r="D962">
        <f>IFERROR(_xlfn.XMATCH(B962,GSC2Unicode!A:A),"")</f>
        <v>962</v>
      </c>
      <c r="E962" t="s">
        <v>1416</v>
      </c>
      <c r="F962" t="s">
        <v>3079</v>
      </c>
    </row>
    <row r="963" spans="1:6" x14ac:dyDescent="0.2">
      <c r="A963">
        <v>963</v>
      </c>
      <c r="B963" s="1" t="s">
        <v>1417</v>
      </c>
      <c r="C963" s="1" t="s">
        <v>2534</v>
      </c>
      <c r="D963">
        <f>IFERROR(_xlfn.XMATCH(B963,GSC2Unicode!A:A),"")</f>
        <v>963</v>
      </c>
      <c r="E963" t="s">
        <v>1417</v>
      </c>
      <c r="F963" t="s">
        <v>3079</v>
      </c>
    </row>
    <row r="964" spans="1:6" x14ac:dyDescent="0.2">
      <c r="A964">
        <v>964</v>
      </c>
      <c r="B964" s="1" t="s">
        <v>1418</v>
      </c>
      <c r="C964" s="1" t="s">
        <v>2535</v>
      </c>
      <c r="D964">
        <f>IFERROR(_xlfn.XMATCH(B964,GSC2Unicode!A:A),"")</f>
        <v>964</v>
      </c>
      <c r="E964" t="s">
        <v>1418</v>
      </c>
      <c r="F964" t="s">
        <v>3079</v>
      </c>
    </row>
    <row r="965" spans="1:6" x14ac:dyDescent="0.2">
      <c r="A965">
        <v>965</v>
      </c>
      <c r="B965" s="1" t="s">
        <v>1420</v>
      </c>
      <c r="C965" s="1" t="s">
        <v>2536</v>
      </c>
      <c r="D965">
        <f>IFERROR(_xlfn.XMATCH(B965,GSC2Unicode!A:A),"")</f>
        <v>965</v>
      </c>
      <c r="E965" t="s">
        <v>1420</v>
      </c>
      <c r="F965" t="s">
        <v>3079</v>
      </c>
    </row>
    <row r="966" spans="1:6" x14ac:dyDescent="0.2">
      <c r="A966">
        <v>966</v>
      </c>
      <c r="B966" s="1" t="s">
        <v>1421</v>
      </c>
      <c r="C966" s="1" t="s">
        <v>2537</v>
      </c>
      <c r="D966">
        <f>IFERROR(_xlfn.XMATCH(B966,GSC2Unicode!A:A),"")</f>
        <v>966</v>
      </c>
      <c r="E966" t="s">
        <v>1421</v>
      </c>
      <c r="F966" t="s">
        <v>3079</v>
      </c>
    </row>
    <row r="967" spans="1:6" x14ac:dyDescent="0.2">
      <c r="A967">
        <v>967</v>
      </c>
      <c r="B967" s="1" t="s">
        <v>1422</v>
      </c>
      <c r="C967" s="1" t="s">
        <v>2538</v>
      </c>
      <c r="D967">
        <f>IFERROR(_xlfn.XMATCH(B967,GSC2Unicode!A:A),"")</f>
        <v>967</v>
      </c>
      <c r="E967" t="s">
        <v>1422</v>
      </c>
      <c r="F967" t="s">
        <v>3079</v>
      </c>
    </row>
    <row r="968" spans="1:6" x14ac:dyDescent="0.2">
      <c r="A968">
        <v>968</v>
      </c>
      <c r="B968" s="1" t="s">
        <v>1423</v>
      </c>
      <c r="C968" s="1" t="s">
        <v>2539</v>
      </c>
      <c r="D968">
        <f>IFERROR(_xlfn.XMATCH(B968,GSC2Unicode!A:A),"")</f>
        <v>968</v>
      </c>
      <c r="E968" t="s">
        <v>1423</v>
      </c>
      <c r="F968" t="s">
        <v>3079</v>
      </c>
    </row>
    <row r="969" spans="1:6" x14ac:dyDescent="0.2">
      <c r="A969">
        <v>969</v>
      </c>
      <c r="B969" s="1" t="s">
        <v>1425</v>
      </c>
      <c r="C969" s="1" t="s">
        <v>2540</v>
      </c>
      <c r="D969">
        <f>IFERROR(_xlfn.XMATCH(B969,GSC2Unicode!A:A),"")</f>
        <v>969</v>
      </c>
      <c r="E969" t="s">
        <v>1425</v>
      </c>
      <c r="F969" t="s">
        <v>3079</v>
      </c>
    </row>
    <row r="970" spans="1:6" x14ac:dyDescent="0.2">
      <c r="A970">
        <v>970</v>
      </c>
      <c r="B970" s="1" t="s">
        <v>1426</v>
      </c>
      <c r="C970" s="1" t="s">
        <v>2541</v>
      </c>
      <c r="D970">
        <f>IFERROR(_xlfn.XMATCH(B970,GSC2Unicode!A:A),"")</f>
        <v>970</v>
      </c>
      <c r="E970" t="s">
        <v>1426</v>
      </c>
      <c r="F970" t="s">
        <v>3079</v>
      </c>
    </row>
    <row r="971" spans="1:6" x14ac:dyDescent="0.2">
      <c r="A971">
        <v>971</v>
      </c>
      <c r="B971" s="1" t="s">
        <v>1427</v>
      </c>
      <c r="C971" s="1" t="s">
        <v>2542</v>
      </c>
      <c r="D971">
        <f>IFERROR(_xlfn.XMATCH(B971,GSC2Unicode!A:A),"")</f>
        <v>971</v>
      </c>
      <c r="E971" t="s">
        <v>1427</v>
      </c>
      <c r="F971" t="s">
        <v>3079</v>
      </c>
    </row>
    <row r="972" spans="1:6" x14ac:dyDescent="0.2">
      <c r="A972">
        <v>972</v>
      </c>
      <c r="B972" s="1" t="s">
        <v>1429</v>
      </c>
      <c r="C972" s="1" t="s">
        <v>2543</v>
      </c>
      <c r="D972">
        <f>IFERROR(_xlfn.XMATCH(B972,GSC2Unicode!A:A),"")</f>
        <v>972</v>
      </c>
      <c r="E972" t="s">
        <v>1429</v>
      </c>
      <c r="F972" t="s">
        <v>3079</v>
      </c>
    </row>
    <row r="973" spans="1:6" x14ac:dyDescent="0.2">
      <c r="A973">
        <v>973</v>
      </c>
      <c r="B973" s="1" t="s">
        <v>1430</v>
      </c>
      <c r="C973" s="1" t="s">
        <v>2544</v>
      </c>
      <c r="D973">
        <f>IFERROR(_xlfn.XMATCH(B973,GSC2Unicode!A:A),"")</f>
        <v>973</v>
      </c>
      <c r="E973" t="s">
        <v>1430</v>
      </c>
      <c r="F973" t="s">
        <v>3079</v>
      </c>
    </row>
    <row r="974" spans="1:6" x14ac:dyDescent="0.2">
      <c r="A974">
        <v>974</v>
      </c>
      <c r="B974" s="1" t="s">
        <v>1432</v>
      </c>
      <c r="C974" s="1" t="s">
        <v>2545</v>
      </c>
      <c r="D974">
        <f>IFERROR(_xlfn.XMATCH(B974,GSC2Unicode!A:A),"")</f>
        <v>974</v>
      </c>
      <c r="E974" t="s">
        <v>1432</v>
      </c>
      <c r="F974" t="s">
        <v>3079</v>
      </c>
    </row>
    <row r="975" spans="1:6" x14ac:dyDescent="0.2">
      <c r="A975">
        <v>975</v>
      </c>
      <c r="B975" s="1" t="s">
        <v>1433</v>
      </c>
      <c r="C975" s="1" t="s">
        <v>2546</v>
      </c>
      <c r="D975">
        <f>IFERROR(_xlfn.XMATCH(B975,GSC2Unicode!A:A),"")</f>
        <v>975</v>
      </c>
      <c r="E975" t="s">
        <v>1433</v>
      </c>
      <c r="F975" t="s">
        <v>3079</v>
      </c>
    </row>
    <row r="976" spans="1:6" x14ac:dyDescent="0.2">
      <c r="A976">
        <v>976</v>
      </c>
      <c r="B976" s="1" t="s">
        <v>1435</v>
      </c>
      <c r="C976" s="1" t="s">
        <v>2547</v>
      </c>
      <c r="D976">
        <f>IFERROR(_xlfn.XMATCH(B976,GSC2Unicode!A:A),"")</f>
        <v>976</v>
      </c>
      <c r="E976" t="s">
        <v>1435</v>
      </c>
      <c r="F976" t="s">
        <v>3079</v>
      </c>
    </row>
    <row r="977" spans="1:6" x14ac:dyDescent="0.2">
      <c r="A977">
        <v>977</v>
      </c>
      <c r="B977" s="1" t="s">
        <v>1437</v>
      </c>
      <c r="C977" s="1" t="s">
        <v>2548</v>
      </c>
      <c r="D977">
        <f>IFERROR(_xlfn.XMATCH(B977,GSC2Unicode!A:A),"")</f>
        <v>977</v>
      </c>
      <c r="E977" t="s">
        <v>1437</v>
      </c>
      <c r="F977" t="s">
        <v>3079</v>
      </c>
    </row>
    <row r="978" spans="1:6" x14ac:dyDescent="0.2">
      <c r="A978">
        <v>978</v>
      </c>
      <c r="B978" s="1" t="s">
        <v>1438</v>
      </c>
      <c r="C978" s="1" t="s">
        <v>2549</v>
      </c>
      <c r="D978">
        <f>IFERROR(_xlfn.XMATCH(B978,GSC2Unicode!A:A),"")</f>
        <v>978</v>
      </c>
      <c r="E978" t="s">
        <v>1438</v>
      </c>
      <c r="F978" t="s">
        <v>3079</v>
      </c>
    </row>
    <row r="979" spans="1:6" x14ac:dyDescent="0.2">
      <c r="A979">
        <v>979</v>
      </c>
      <c r="B979" s="1" t="s">
        <v>1439</v>
      </c>
      <c r="C979" s="1" t="s">
        <v>2550</v>
      </c>
      <c r="D979">
        <f>IFERROR(_xlfn.XMATCH(B979,GSC2Unicode!A:A),"")</f>
        <v>979</v>
      </c>
      <c r="E979" t="s">
        <v>1439</v>
      </c>
      <c r="F979" t="s">
        <v>3079</v>
      </c>
    </row>
    <row r="980" spans="1:6" x14ac:dyDescent="0.2">
      <c r="A980">
        <v>980</v>
      </c>
      <c r="B980" s="1" t="s">
        <v>1440</v>
      </c>
      <c r="C980" s="1" t="s">
        <v>2551</v>
      </c>
      <c r="D980">
        <f>IFERROR(_xlfn.XMATCH(B980,GSC2Unicode!A:A),"")</f>
        <v>980</v>
      </c>
      <c r="E980" t="s">
        <v>1440</v>
      </c>
      <c r="F980" t="s">
        <v>3079</v>
      </c>
    </row>
    <row r="981" spans="1:6" x14ac:dyDescent="0.2">
      <c r="A981">
        <v>981</v>
      </c>
      <c r="B981" s="1" t="s">
        <v>1441</v>
      </c>
      <c r="C981" s="1" t="s">
        <v>2552</v>
      </c>
      <c r="D981">
        <f>IFERROR(_xlfn.XMATCH(B981,GSC2Unicode!A:A),"")</f>
        <v>981</v>
      </c>
      <c r="E981" t="s">
        <v>1441</v>
      </c>
      <c r="F981" t="s">
        <v>3079</v>
      </c>
    </row>
    <row r="982" spans="1:6" x14ac:dyDescent="0.2">
      <c r="A982">
        <v>982</v>
      </c>
      <c r="B982" s="1" t="s">
        <v>1442</v>
      </c>
      <c r="C982" s="1" t="s">
        <v>2553</v>
      </c>
      <c r="D982">
        <f>IFERROR(_xlfn.XMATCH(B982,GSC2Unicode!A:A),"")</f>
        <v>982</v>
      </c>
      <c r="E982" t="s">
        <v>1442</v>
      </c>
      <c r="F982" t="s">
        <v>3079</v>
      </c>
    </row>
    <row r="983" spans="1:6" x14ac:dyDescent="0.2">
      <c r="A983">
        <v>983</v>
      </c>
      <c r="B983" s="1" t="s">
        <v>1443</v>
      </c>
      <c r="C983" s="1" t="s">
        <v>2554</v>
      </c>
      <c r="D983">
        <f>IFERROR(_xlfn.XMATCH(B983,GSC2Unicode!A:A),"")</f>
        <v>983</v>
      </c>
      <c r="E983" t="s">
        <v>1443</v>
      </c>
      <c r="F983" t="s">
        <v>3079</v>
      </c>
    </row>
    <row r="984" spans="1:6" x14ac:dyDescent="0.2">
      <c r="A984">
        <v>984</v>
      </c>
      <c r="B984" s="1" t="s">
        <v>1444</v>
      </c>
      <c r="C984" s="1" t="s">
        <v>2555</v>
      </c>
      <c r="D984">
        <f>IFERROR(_xlfn.XMATCH(B984,GSC2Unicode!A:A),"")</f>
        <v>984</v>
      </c>
      <c r="E984" t="s">
        <v>1444</v>
      </c>
      <c r="F984" t="s">
        <v>3079</v>
      </c>
    </row>
    <row r="985" spans="1:6" x14ac:dyDescent="0.2">
      <c r="A985">
        <v>985</v>
      </c>
      <c r="B985" s="1" t="s">
        <v>1445</v>
      </c>
      <c r="C985" s="1" t="s">
        <v>2556</v>
      </c>
      <c r="D985">
        <f>IFERROR(_xlfn.XMATCH(B985,GSC2Unicode!A:A),"")</f>
        <v>985</v>
      </c>
      <c r="E985" t="s">
        <v>1445</v>
      </c>
      <c r="F985" t="s">
        <v>3079</v>
      </c>
    </row>
    <row r="986" spans="1:6" x14ac:dyDescent="0.2">
      <c r="A986">
        <v>986</v>
      </c>
      <c r="B986" s="1" t="s">
        <v>1446</v>
      </c>
      <c r="C986" s="1" t="s">
        <v>2557</v>
      </c>
      <c r="D986">
        <f>IFERROR(_xlfn.XMATCH(B986,GSC2Unicode!A:A),"")</f>
        <v>986</v>
      </c>
      <c r="E986" t="s">
        <v>1446</v>
      </c>
      <c r="F986" t="s">
        <v>3079</v>
      </c>
    </row>
    <row r="987" spans="1:6" x14ac:dyDescent="0.2">
      <c r="A987">
        <v>987</v>
      </c>
      <c r="B987" s="1" t="s">
        <v>1449</v>
      </c>
      <c r="C987" s="1" t="s">
        <v>2558</v>
      </c>
      <c r="D987">
        <f>IFERROR(_xlfn.XMATCH(B987,GSC2Unicode!A:A),"")</f>
        <v>987</v>
      </c>
      <c r="E987" t="s">
        <v>1449</v>
      </c>
      <c r="F987" t="s">
        <v>3079</v>
      </c>
    </row>
    <row r="988" spans="1:6" x14ac:dyDescent="0.2">
      <c r="A988">
        <v>988</v>
      </c>
      <c r="B988" s="1" t="s">
        <v>1450</v>
      </c>
      <c r="C988" s="1" t="s">
        <v>2559</v>
      </c>
      <c r="D988">
        <f>IFERROR(_xlfn.XMATCH(B988,GSC2Unicode!A:A),"")</f>
        <v>988</v>
      </c>
      <c r="E988" t="s">
        <v>1450</v>
      </c>
      <c r="F988" t="s">
        <v>3079</v>
      </c>
    </row>
    <row r="989" spans="1:6" x14ac:dyDescent="0.2">
      <c r="A989">
        <v>989</v>
      </c>
      <c r="B989" s="1" t="s">
        <v>1452</v>
      </c>
      <c r="C989" s="1" t="s">
        <v>2560</v>
      </c>
      <c r="D989">
        <f>IFERROR(_xlfn.XMATCH(B989,GSC2Unicode!A:A),"")</f>
        <v>989</v>
      </c>
      <c r="E989" t="s">
        <v>1452</v>
      </c>
      <c r="F989" t="s">
        <v>3079</v>
      </c>
    </row>
    <row r="990" spans="1:6" x14ac:dyDescent="0.2">
      <c r="A990">
        <v>990</v>
      </c>
      <c r="B990" s="1" t="s">
        <v>1453</v>
      </c>
      <c r="C990" s="1" t="s">
        <v>2561</v>
      </c>
      <c r="D990">
        <f>IFERROR(_xlfn.XMATCH(B990,GSC2Unicode!A:A),"")</f>
        <v>990</v>
      </c>
      <c r="E990" t="s">
        <v>1453</v>
      </c>
      <c r="F990" t="s">
        <v>3079</v>
      </c>
    </row>
    <row r="991" spans="1:6" x14ac:dyDescent="0.2">
      <c r="A991">
        <v>991</v>
      </c>
      <c r="B991" s="1" t="s">
        <v>1454</v>
      </c>
      <c r="C991" s="1" t="s">
        <v>2562</v>
      </c>
      <c r="D991">
        <f>IFERROR(_xlfn.XMATCH(B991,GSC2Unicode!A:A),"")</f>
        <v>991</v>
      </c>
      <c r="E991" t="s">
        <v>1454</v>
      </c>
      <c r="F991" t="s">
        <v>3079</v>
      </c>
    </row>
    <row r="992" spans="1:6" x14ac:dyDescent="0.2">
      <c r="A992">
        <v>992</v>
      </c>
      <c r="B992" s="1" t="s">
        <v>1457</v>
      </c>
      <c r="C992" s="1" t="s">
        <v>2563</v>
      </c>
      <c r="D992">
        <f>IFERROR(_xlfn.XMATCH(B992,GSC2Unicode!A:A),"")</f>
        <v>992</v>
      </c>
      <c r="E992" t="s">
        <v>1457</v>
      </c>
      <c r="F992" t="s">
        <v>3079</v>
      </c>
    </row>
    <row r="993" spans="1:6" x14ac:dyDescent="0.2">
      <c r="A993">
        <v>993</v>
      </c>
      <c r="B993" s="1" t="s">
        <v>1458</v>
      </c>
      <c r="C993" s="1" t="s">
        <v>3033</v>
      </c>
      <c r="D993">
        <f>IFERROR(_xlfn.XMATCH(B993,GSC2Unicode!A:A),"")</f>
        <v>993</v>
      </c>
      <c r="E993" t="s">
        <v>1458</v>
      </c>
      <c r="F993" t="s">
        <v>3079</v>
      </c>
    </row>
    <row r="994" spans="1:6" x14ac:dyDescent="0.2">
      <c r="A994">
        <v>994</v>
      </c>
      <c r="B994" s="1" t="s">
        <v>1460</v>
      </c>
      <c r="C994" s="1" t="s">
        <v>3034</v>
      </c>
      <c r="D994">
        <f>IFERROR(_xlfn.XMATCH(B994,GSC2Unicode!A:A),"")</f>
        <v>994</v>
      </c>
      <c r="E994" t="s">
        <v>1460</v>
      </c>
      <c r="F994" t="s">
        <v>3079</v>
      </c>
    </row>
    <row r="995" spans="1:6" x14ac:dyDescent="0.2">
      <c r="A995">
        <v>995</v>
      </c>
      <c r="B995" s="1" t="s">
        <v>1462</v>
      </c>
      <c r="C995" s="1" t="s">
        <v>3035</v>
      </c>
      <c r="D995">
        <f>IFERROR(_xlfn.XMATCH(B995,GSC2Unicode!A:A),"")</f>
        <v>995</v>
      </c>
      <c r="E995" t="s">
        <v>1462</v>
      </c>
      <c r="F995" t="s">
        <v>3079</v>
      </c>
    </row>
    <row r="996" spans="1:6" x14ac:dyDescent="0.2">
      <c r="A996">
        <v>996</v>
      </c>
      <c r="B996" s="1" t="s">
        <v>1463</v>
      </c>
      <c r="C996" s="1" t="s">
        <v>3036</v>
      </c>
      <c r="D996">
        <f>IFERROR(_xlfn.XMATCH(B996,GSC2Unicode!A:A),"")</f>
        <v>996</v>
      </c>
      <c r="E996" t="s">
        <v>1463</v>
      </c>
      <c r="F996" t="s">
        <v>3079</v>
      </c>
    </row>
    <row r="997" spans="1:6" x14ac:dyDescent="0.2">
      <c r="A997">
        <v>997</v>
      </c>
      <c r="B997" s="1" t="s">
        <v>1465</v>
      </c>
      <c r="C997" s="1" t="s">
        <v>3037</v>
      </c>
      <c r="D997">
        <f>IFERROR(_xlfn.XMATCH(B997,GSC2Unicode!A:A),"")</f>
        <v>997</v>
      </c>
      <c r="E997" t="s">
        <v>1465</v>
      </c>
      <c r="F997" t="s">
        <v>3079</v>
      </c>
    </row>
    <row r="998" spans="1:6" x14ac:dyDescent="0.2">
      <c r="A998">
        <v>998</v>
      </c>
      <c r="B998" s="1" t="s">
        <v>1467</v>
      </c>
      <c r="C998" s="1" t="s">
        <v>3038</v>
      </c>
      <c r="D998">
        <f>IFERROR(_xlfn.XMATCH(B998,GSC2Unicode!A:A),"")</f>
        <v>998</v>
      </c>
      <c r="E998" t="s">
        <v>1467</v>
      </c>
      <c r="F998" t="s">
        <v>3079</v>
      </c>
    </row>
    <row r="999" spans="1:6" x14ac:dyDescent="0.2">
      <c r="A999">
        <v>999</v>
      </c>
      <c r="B999" s="1" t="s">
        <v>1469</v>
      </c>
      <c r="C999" s="1" t="s">
        <v>3039</v>
      </c>
      <c r="D999">
        <f>IFERROR(_xlfn.XMATCH(B999,GSC2Unicode!A:A),"")</f>
        <v>999</v>
      </c>
      <c r="E999" t="s">
        <v>1469</v>
      </c>
      <c r="F999" t="s">
        <v>3079</v>
      </c>
    </row>
    <row r="1000" spans="1:6" x14ac:dyDescent="0.2">
      <c r="A1000">
        <v>1000</v>
      </c>
      <c r="B1000" s="1" t="s">
        <v>1470</v>
      </c>
      <c r="C1000" s="1" t="s">
        <v>3040</v>
      </c>
      <c r="D1000">
        <f>IFERROR(_xlfn.XMATCH(B1000,GSC2Unicode!A:A),"")</f>
        <v>1000</v>
      </c>
      <c r="E1000" t="s">
        <v>1470</v>
      </c>
      <c r="F1000" t="s">
        <v>3079</v>
      </c>
    </row>
    <row r="1001" spans="1:6" x14ac:dyDescent="0.2">
      <c r="A1001">
        <v>1001</v>
      </c>
      <c r="B1001" s="1" t="s">
        <v>1471</v>
      </c>
      <c r="C1001" s="1" t="s">
        <v>3041</v>
      </c>
      <c r="D1001">
        <f>IFERROR(_xlfn.XMATCH(B1001,GSC2Unicode!A:A),"")</f>
        <v>1001</v>
      </c>
      <c r="E1001" t="s">
        <v>1471</v>
      </c>
      <c r="F1001" t="s">
        <v>3079</v>
      </c>
    </row>
    <row r="1002" spans="1:6" x14ac:dyDescent="0.2">
      <c r="A1002">
        <v>1002</v>
      </c>
      <c r="B1002" s="1" t="s">
        <v>1472</v>
      </c>
      <c r="C1002" s="1" t="s">
        <v>3042</v>
      </c>
      <c r="D1002">
        <f>IFERROR(_xlfn.XMATCH(B1002,GSC2Unicode!A:A),"")</f>
        <v>1002</v>
      </c>
      <c r="E1002" t="s">
        <v>1472</v>
      </c>
      <c r="F1002" t="s">
        <v>3079</v>
      </c>
    </row>
    <row r="1003" spans="1:6" x14ac:dyDescent="0.2">
      <c r="A1003">
        <v>1003</v>
      </c>
      <c r="B1003" s="1" t="s">
        <v>1473</v>
      </c>
      <c r="C1003" s="1" t="s">
        <v>2564</v>
      </c>
      <c r="D1003">
        <f>IFERROR(_xlfn.XMATCH(B1003,GSC2Unicode!A:A),"")</f>
        <v>1003</v>
      </c>
      <c r="E1003" t="s">
        <v>1473</v>
      </c>
      <c r="F1003" t="s">
        <v>3079</v>
      </c>
    </row>
    <row r="1004" spans="1:6" x14ac:dyDescent="0.2">
      <c r="A1004">
        <v>1004</v>
      </c>
      <c r="B1004" s="1" t="s">
        <v>1474</v>
      </c>
      <c r="C1004" s="1" t="s">
        <v>2565</v>
      </c>
      <c r="D1004">
        <f>IFERROR(_xlfn.XMATCH(B1004,GSC2Unicode!A:A),"")</f>
        <v>1004</v>
      </c>
      <c r="E1004" t="s">
        <v>1474</v>
      </c>
      <c r="F1004" t="s">
        <v>3079</v>
      </c>
    </row>
    <row r="1005" spans="1:6" x14ac:dyDescent="0.2">
      <c r="A1005">
        <v>1005</v>
      </c>
      <c r="B1005" s="1" t="s">
        <v>1475</v>
      </c>
      <c r="C1005" s="1" t="s">
        <v>2566</v>
      </c>
      <c r="D1005">
        <f>IFERROR(_xlfn.XMATCH(B1005,GSC2Unicode!A:A),"")</f>
        <v>1005</v>
      </c>
      <c r="E1005" t="s">
        <v>1475</v>
      </c>
      <c r="F1005" t="s">
        <v>3079</v>
      </c>
    </row>
    <row r="1006" spans="1:6" x14ac:dyDescent="0.2">
      <c r="A1006">
        <v>1006</v>
      </c>
      <c r="B1006" s="1" t="s">
        <v>1476</v>
      </c>
      <c r="C1006" s="1" t="s">
        <v>2567</v>
      </c>
      <c r="D1006">
        <f>IFERROR(_xlfn.XMATCH(B1006,GSC2Unicode!A:A),"")</f>
        <v>1006</v>
      </c>
      <c r="E1006" t="s">
        <v>1476</v>
      </c>
      <c r="F1006" t="s">
        <v>3079</v>
      </c>
    </row>
    <row r="1007" spans="1:6" x14ac:dyDescent="0.2">
      <c r="A1007">
        <v>1007</v>
      </c>
      <c r="B1007" s="1" t="s">
        <v>1478</v>
      </c>
      <c r="C1007" s="1" t="s">
        <v>2568</v>
      </c>
      <c r="D1007">
        <f>IFERROR(_xlfn.XMATCH(B1007,GSC2Unicode!A:A),"")</f>
        <v>1007</v>
      </c>
      <c r="E1007" t="s">
        <v>1478</v>
      </c>
      <c r="F1007" t="s">
        <v>3079</v>
      </c>
    </row>
    <row r="1008" spans="1:6" x14ac:dyDescent="0.2">
      <c r="A1008">
        <v>1008</v>
      </c>
      <c r="B1008" s="1" t="s">
        <v>1480</v>
      </c>
      <c r="C1008" s="1" t="s">
        <v>2569</v>
      </c>
      <c r="D1008">
        <f>IFERROR(_xlfn.XMATCH(B1008,GSC2Unicode!A:A),"")</f>
        <v>1008</v>
      </c>
      <c r="E1008" t="s">
        <v>1480</v>
      </c>
      <c r="F1008" t="s">
        <v>3079</v>
      </c>
    </row>
    <row r="1009" spans="1:6" x14ac:dyDescent="0.2">
      <c r="A1009">
        <v>1009</v>
      </c>
      <c r="B1009" s="1" t="s">
        <v>1481</v>
      </c>
      <c r="C1009" s="1" t="s">
        <v>2570</v>
      </c>
      <c r="D1009">
        <f>IFERROR(_xlfn.XMATCH(B1009,GSC2Unicode!A:A),"")</f>
        <v>1009</v>
      </c>
      <c r="E1009" t="s">
        <v>1481</v>
      </c>
      <c r="F1009" t="s">
        <v>3079</v>
      </c>
    </row>
    <row r="1010" spans="1:6" x14ac:dyDescent="0.2">
      <c r="A1010">
        <v>1010</v>
      </c>
      <c r="B1010" s="1" t="s">
        <v>1482</v>
      </c>
      <c r="C1010" s="1" t="s">
        <v>2571</v>
      </c>
      <c r="D1010">
        <f>IFERROR(_xlfn.XMATCH(B1010,GSC2Unicode!A:A),"")</f>
        <v>1010</v>
      </c>
      <c r="E1010" t="s">
        <v>1482</v>
      </c>
      <c r="F1010" t="s">
        <v>3079</v>
      </c>
    </row>
    <row r="1011" spans="1:6" x14ac:dyDescent="0.2">
      <c r="A1011">
        <v>1011</v>
      </c>
      <c r="B1011" s="1" t="s">
        <v>1483</v>
      </c>
      <c r="C1011" s="1" t="s">
        <v>2572</v>
      </c>
      <c r="D1011">
        <f>IFERROR(_xlfn.XMATCH(B1011,GSC2Unicode!A:A),"")</f>
        <v>1011</v>
      </c>
      <c r="E1011" t="s">
        <v>1483</v>
      </c>
      <c r="F1011" t="s">
        <v>3079</v>
      </c>
    </row>
    <row r="1012" spans="1:6" x14ac:dyDescent="0.2">
      <c r="A1012">
        <v>1012</v>
      </c>
      <c r="B1012" s="1" t="s">
        <v>1485</v>
      </c>
      <c r="C1012" s="1" t="s">
        <v>2573</v>
      </c>
      <c r="D1012">
        <f>IFERROR(_xlfn.XMATCH(B1012,GSC2Unicode!A:A),"")</f>
        <v>1012</v>
      </c>
      <c r="E1012" t="s">
        <v>1485</v>
      </c>
      <c r="F1012" t="s">
        <v>3079</v>
      </c>
    </row>
    <row r="1013" spans="1:6" x14ac:dyDescent="0.2">
      <c r="A1013">
        <v>1013</v>
      </c>
      <c r="B1013" s="1" t="s">
        <v>1486</v>
      </c>
      <c r="C1013" s="1" t="s">
        <v>2574</v>
      </c>
      <c r="D1013">
        <f>IFERROR(_xlfn.XMATCH(B1013,GSC2Unicode!A:A),"")</f>
        <v>1013</v>
      </c>
      <c r="E1013" t="s">
        <v>1486</v>
      </c>
      <c r="F1013" t="s">
        <v>3079</v>
      </c>
    </row>
    <row r="1014" spans="1:6" x14ac:dyDescent="0.2">
      <c r="A1014">
        <v>1014</v>
      </c>
      <c r="B1014" s="1" t="s">
        <v>1487</v>
      </c>
      <c r="C1014" s="1" t="s">
        <v>2575</v>
      </c>
      <c r="D1014">
        <f>IFERROR(_xlfn.XMATCH(B1014,GSC2Unicode!A:A),"")</f>
        <v>1014</v>
      </c>
      <c r="E1014" t="s">
        <v>1487</v>
      </c>
      <c r="F1014" t="s">
        <v>3079</v>
      </c>
    </row>
    <row r="1015" spans="1:6" x14ac:dyDescent="0.2">
      <c r="A1015">
        <v>1015</v>
      </c>
      <c r="B1015" s="1" t="s">
        <v>1488</v>
      </c>
      <c r="C1015" s="1" t="s">
        <v>2576</v>
      </c>
      <c r="D1015">
        <f>IFERROR(_xlfn.XMATCH(B1015,GSC2Unicode!A:A),"")</f>
        <v>1015</v>
      </c>
      <c r="E1015" t="s">
        <v>1488</v>
      </c>
      <c r="F1015" t="s">
        <v>3079</v>
      </c>
    </row>
    <row r="1016" spans="1:6" x14ac:dyDescent="0.2">
      <c r="A1016">
        <v>1016</v>
      </c>
      <c r="B1016" s="1" t="s">
        <v>1491</v>
      </c>
      <c r="C1016" s="1" t="s">
        <v>2577</v>
      </c>
      <c r="D1016">
        <f>IFERROR(_xlfn.XMATCH(B1016,GSC2Unicode!A:A),"")</f>
        <v>1016</v>
      </c>
      <c r="E1016" t="s">
        <v>1491</v>
      </c>
      <c r="F1016" t="s">
        <v>3079</v>
      </c>
    </row>
    <row r="1017" spans="1:6" x14ac:dyDescent="0.2">
      <c r="A1017">
        <v>1017</v>
      </c>
      <c r="B1017" s="1" t="s">
        <v>1492</v>
      </c>
      <c r="C1017" s="1" t="s">
        <v>2578</v>
      </c>
      <c r="D1017">
        <f>IFERROR(_xlfn.XMATCH(B1017,GSC2Unicode!A:A),"")</f>
        <v>1017</v>
      </c>
      <c r="E1017" t="s">
        <v>1492</v>
      </c>
      <c r="F1017" t="s">
        <v>3079</v>
      </c>
    </row>
    <row r="1018" spans="1:6" x14ac:dyDescent="0.2">
      <c r="A1018">
        <v>1018</v>
      </c>
      <c r="B1018" s="1" t="s">
        <v>1493</v>
      </c>
      <c r="C1018" s="1" t="s">
        <v>2579</v>
      </c>
      <c r="D1018">
        <f>IFERROR(_xlfn.XMATCH(B1018,GSC2Unicode!A:A),"")</f>
        <v>1018</v>
      </c>
      <c r="E1018" t="s">
        <v>1493</v>
      </c>
      <c r="F1018" t="s">
        <v>3079</v>
      </c>
    </row>
    <row r="1019" spans="1:6" x14ac:dyDescent="0.2">
      <c r="A1019">
        <v>1019</v>
      </c>
      <c r="B1019" s="1" t="s">
        <v>1494</v>
      </c>
      <c r="C1019" s="1" t="s">
        <v>2580</v>
      </c>
      <c r="D1019">
        <f>IFERROR(_xlfn.XMATCH(B1019,GSC2Unicode!A:A),"")</f>
        <v>1019</v>
      </c>
      <c r="E1019" t="s">
        <v>1494</v>
      </c>
      <c r="F1019" t="s">
        <v>3079</v>
      </c>
    </row>
    <row r="1020" spans="1:6" x14ac:dyDescent="0.2">
      <c r="A1020">
        <v>1020</v>
      </c>
      <c r="B1020" s="1" t="s">
        <v>1495</v>
      </c>
      <c r="C1020" s="1" t="s">
        <v>2581</v>
      </c>
      <c r="D1020">
        <f>IFERROR(_xlfn.XMATCH(B1020,GSC2Unicode!A:A),"")</f>
        <v>1020</v>
      </c>
      <c r="E1020" t="s">
        <v>1495</v>
      </c>
      <c r="F1020" t="s">
        <v>3079</v>
      </c>
    </row>
    <row r="1021" spans="1:6" x14ac:dyDescent="0.2">
      <c r="A1021">
        <v>1021</v>
      </c>
      <c r="B1021" s="1" t="s">
        <v>1496</v>
      </c>
      <c r="C1021" s="1" t="s">
        <v>2582</v>
      </c>
      <c r="D1021">
        <f>IFERROR(_xlfn.XMATCH(B1021,GSC2Unicode!A:A),"")</f>
        <v>1021</v>
      </c>
      <c r="E1021" t="s">
        <v>1496</v>
      </c>
      <c r="F1021" t="s">
        <v>3079</v>
      </c>
    </row>
    <row r="1022" spans="1:6" x14ac:dyDescent="0.2">
      <c r="A1022">
        <v>1022</v>
      </c>
      <c r="B1022" s="1" t="s">
        <v>1497</v>
      </c>
      <c r="C1022" s="1" t="s">
        <v>2583</v>
      </c>
      <c r="D1022">
        <f>IFERROR(_xlfn.XMATCH(B1022,GSC2Unicode!A:A),"")</f>
        <v>1022</v>
      </c>
      <c r="E1022" t="s">
        <v>1497</v>
      </c>
      <c r="F1022" t="s">
        <v>3079</v>
      </c>
    </row>
    <row r="1023" spans="1:6" x14ac:dyDescent="0.2">
      <c r="A1023">
        <v>1023</v>
      </c>
      <c r="B1023" s="1" t="s">
        <v>1498</v>
      </c>
      <c r="C1023" s="1" t="s">
        <v>2584</v>
      </c>
      <c r="D1023">
        <f>IFERROR(_xlfn.XMATCH(B1023,GSC2Unicode!A:A),"")</f>
        <v>1023</v>
      </c>
      <c r="E1023" t="s">
        <v>1498</v>
      </c>
      <c r="F1023" t="s">
        <v>3079</v>
      </c>
    </row>
    <row r="1024" spans="1:6" x14ac:dyDescent="0.2">
      <c r="A1024">
        <v>1024</v>
      </c>
      <c r="B1024" s="1" t="s">
        <v>1499</v>
      </c>
      <c r="C1024" s="1" t="s">
        <v>2585</v>
      </c>
      <c r="D1024">
        <f>IFERROR(_xlfn.XMATCH(B1024,GSC2Unicode!A:A),"")</f>
        <v>1024</v>
      </c>
      <c r="E1024" t="s">
        <v>1499</v>
      </c>
      <c r="F1024" t="s">
        <v>3079</v>
      </c>
    </row>
    <row r="1025" spans="1:6" x14ac:dyDescent="0.2">
      <c r="A1025">
        <v>1025</v>
      </c>
      <c r="B1025" s="1" t="s">
        <v>1500</v>
      </c>
      <c r="C1025" s="1" t="s">
        <v>3043</v>
      </c>
      <c r="D1025">
        <f>IFERROR(_xlfn.XMATCH(B1025,GSC2Unicode!A:A),"")</f>
        <v>1025</v>
      </c>
      <c r="E1025" t="s">
        <v>1500</v>
      </c>
      <c r="F1025" t="s">
        <v>3079</v>
      </c>
    </row>
    <row r="1026" spans="1:6" x14ac:dyDescent="0.2">
      <c r="A1026">
        <v>1026</v>
      </c>
      <c r="B1026" s="1" t="s">
        <v>1501</v>
      </c>
      <c r="C1026" s="1" t="s">
        <v>3044</v>
      </c>
      <c r="D1026">
        <f>IFERROR(_xlfn.XMATCH(B1026,GSC2Unicode!A:A),"")</f>
        <v>1026</v>
      </c>
      <c r="E1026" t="s">
        <v>1501</v>
      </c>
      <c r="F1026" t="s">
        <v>3079</v>
      </c>
    </row>
    <row r="1027" spans="1:6" x14ac:dyDescent="0.2">
      <c r="A1027">
        <v>1027</v>
      </c>
      <c r="B1027" s="1" t="s">
        <v>1502</v>
      </c>
      <c r="C1027" s="1" t="s">
        <v>3045</v>
      </c>
      <c r="D1027">
        <f>IFERROR(_xlfn.XMATCH(B1027,GSC2Unicode!A:A),"")</f>
        <v>1027</v>
      </c>
      <c r="E1027" t="s">
        <v>1502</v>
      </c>
      <c r="F1027" t="s">
        <v>3079</v>
      </c>
    </row>
    <row r="1028" spans="1:6" x14ac:dyDescent="0.2">
      <c r="A1028">
        <v>1028</v>
      </c>
      <c r="B1028" s="1" t="s">
        <v>1503</v>
      </c>
      <c r="C1028" s="1" t="s">
        <v>3046</v>
      </c>
      <c r="D1028">
        <f>IFERROR(_xlfn.XMATCH(B1028,GSC2Unicode!A:A),"")</f>
        <v>1028</v>
      </c>
      <c r="E1028" t="s">
        <v>1503</v>
      </c>
      <c r="F1028" t="s">
        <v>3079</v>
      </c>
    </row>
    <row r="1029" spans="1:6" x14ac:dyDescent="0.2">
      <c r="A1029">
        <v>1029</v>
      </c>
      <c r="B1029" s="1" t="s">
        <v>1504</v>
      </c>
      <c r="C1029" s="1" t="s">
        <v>3047</v>
      </c>
      <c r="D1029">
        <f>IFERROR(_xlfn.XMATCH(B1029,GSC2Unicode!A:A),"")</f>
        <v>1029</v>
      </c>
      <c r="E1029" t="s">
        <v>1504</v>
      </c>
      <c r="F1029" t="s">
        <v>3079</v>
      </c>
    </row>
    <row r="1030" spans="1:6" x14ac:dyDescent="0.2">
      <c r="A1030">
        <v>1030</v>
      </c>
      <c r="B1030" s="1" t="s">
        <v>1505</v>
      </c>
      <c r="C1030" s="1" t="s">
        <v>3048</v>
      </c>
      <c r="D1030">
        <f>IFERROR(_xlfn.XMATCH(B1030,GSC2Unicode!A:A),"")</f>
        <v>1030</v>
      </c>
      <c r="E1030" t="s">
        <v>1505</v>
      </c>
      <c r="F1030" t="s">
        <v>3079</v>
      </c>
    </row>
    <row r="1031" spans="1:6" x14ac:dyDescent="0.2">
      <c r="A1031">
        <v>1031</v>
      </c>
      <c r="B1031" s="1" t="s">
        <v>1506</v>
      </c>
      <c r="C1031" s="1" t="s">
        <v>3049</v>
      </c>
      <c r="D1031">
        <f>IFERROR(_xlfn.XMATCH(B1031,GSC2Unicode!A:A),"")</f>
        <v>1031</v>
      </c>
      <c r="E1031" t="s">
        <v>1506</v>
      </c>
      <c r="F1031" t="s">
        <v>3079</v>
      </c>
    </row>
    <row r="1032" spans="1:6" x14ac:dyDescent="0.2">
      <c r="A1032">
        <v>1032</v>
      </c>
      <c r="B1032" s="1" t="s">
        <v>1507</v>
      </c>
      <c r="C1032" s="1" t="s">
        <v>3050</v>
      </c>
      <c r="D1032">
        <f>IFERROR(_xlfn.XMATCH(B1032,GSC2Unicode!A:A),"")</f>
        <v>1032</v>
      </c>
      <c r="E1032" t="s">
        <v>1507</v>
      </c>
      <c r="F1032" t="s">
        <v>3079</v>
      </c>
    </row>
    <row r="1033" spans="1:6" x14ac:dyDescent="0.2">
      <c r="A1033">
        <v>1033</v>
      </c>
      <c r="B1033" s="1" t="s">
        <v>1508</v>
      </c>
      <c r="C1033" s="1" t="s">
        <v>3051</v>
      </c>
      <c r="D1033">
        <f>IFERROR(_xlfn.XMATCH(B1033,GSC2Unicode!A:A),"")</f>
        <v>1033</v>
      </c>
      <c r="E1033" t="s">
        <v>1508</v>
      </c>
      <c r="F1033" t="s">
        <v>3079</v>
      </c>
    </row>
    <row r="1034" spans="1:6" x14ac:dyDescent="0.2">
      <c r="A1034">
        <v>1034</v>
      </c>
      <c r="B1034" s="1" t="s">
        <v>1509</v>
      </c>
      <c r="C1034" s="1" t="s">
        <v>3052</v>
      </c>
      <c r="D1034">
        <f>IFERROR(_xlfn.XMATCH(B1034,GSC2Unicode!A:A),"")</f>
        <v>1034</v>
      </c>
      <c r="E1034" t="s">
        <v>1509</v>
      </c>
      <c r="F1034" t="s">
        <v>3079</v>
      </c>
    </row>
    <row r="1035" spans="1:6" x14ac:dyDescent="0.2">
      <c r="A1035">
        <v>1035</v>
      </c>
      <c r="B1035" s="1" t="s">
        <v>1510</v>
      </c>
      <c r="C1035" s="1" t="s">
        <v>2586</v>
      </c>
      <c r="D1035">
        <f>IFERROR(_xlfn.XMATCH(B1035,GSC2Unicode!A:A),"")</f>
        <v>1035</v>
      </c>
      <c r="E1035" t="s">
        <v>1510</v>
      </c>
      <c r="F1035" t="s">
        <v>3079</v>
      </c>
    </row>
    <row r="1036" spans="1:6" x14ac:dyDescent="0.2">
      <c r="A1036">
        <v>1036</v>
      </c>
      <c r="B1036" s="1" t="s">
        <v>1511</v>
      </c>
      <c r="C1036" s="1" t="s">
        <v>2587</v>
      </c>
      <c r="D1036">
        <f>IFERROR(_xlfn.XMATCH(B1036,GSC2Unicode!A:A),"")</f>
        <v>1036</v>
      </c>
      <c r="E1036" t="s">
        <v>1511</v>
      </c>
      <c r="F1036" t="s">
        <v>3079</v>
      </c>
    </row>
    <row r="1037" spans="1:6" x14ac:dyDescent="0.2">
      <c r="A1037">
        <v>1037</v>
      </c>
      <c r="B1037" s="1" t="s">
        <v>1512</v>
      </c>
      <c r="C1037" s="1" t="s">
        <v>2588</v>
      </c>
      <c r="D1037">
        <f>IFERROR(_xlfn.XMATCH(B1037,GSC2Unicode!A:A),"")</f>
        <v>1037</v>
      </c>
      <c r="E1037" t="s">
        <v>1512</v>
      </c>
      <c r="F1037" t="s">
        <v>3079</v>
      </c>
    </row>
    <row r="1038" spans="1:6" x14ac:dyDescent="0.2">
      <c r="A1038">
        <v>1038</v>
      </c>
      <c r="B1038" s="1" t="s">
        <v>1513</v>
      </c>
      <c r="C1038" s="1" t="s">
        <v>2589</v>
      </c>
      <c r="D1038">
        <f>IFERROR(_xlfn.XMATCH(B1038,GSC2Unicode!A:A),"")</f>
        <v>1038</v>
      </c>
      <c r="E1038" t="s">
        <v>1513</v>
      </c>
      <c r="F1038" t="s">
        <v>3079</v>
      </c>
    </row>
    <row r="1039" spans="1:6" x14ac:dyDescent="0.2">
      <c r="A1039">
        <v>1039</v>
      </c>
      <c r="B1039" s="1" t="s">
        <v>1515</v>
      </c>
      <c r="C1039" s="1" t="s">
        <v>2590</v>
      </c>
      <c r="D1039">
        <f>IFERROR(_xlfn.XMATCH(B1039,GSC2Unicode!A:A),"")</f>
        <v>1039</v>
      </c>
      <c r="E1039" t="s">
        <v>1515</v>
      </c>
      <c r="F1039" t="s">
        <v>3079</v>
      </c>
    </row>
    <row r="1040" spans="1:6" x14ac:dyDescent="0.2">
      <c r="A1040">
        <v>1040</v>
      </c>
      <c r="B1040" s="1" t="s">
        <v>1516</v>
      </c>
      <c r="C1040" s="1" t="s">
        <v>2591</v>
      </c>
      <c r="D1040">
        <f>IFERROR(_xlfn.XMATCH(B1040,GSC2Unicode!A:A),"")</f>
        <v>1040</v>
      </c>
      <c r="E1040" t="s">
        <v>1516</v>
      </c>
      <c r="F1040" t="s">
        <v>3079</v>
      </c>
    </row>
    <row r="1041" spans="1:6" x14ac:dyDescent="0.2">
      <c r="A1041">
        <v>1041</v>
      </c>
      <c r="B1041" s="1" t="s">
        <v>1517</v>
      </c>
      <c r="C1041" s="1" t="s">
        <v>3053</v>
      </c>
      <c r="D1041">
        <f>IFERROR(_xlfn.XMATCH(B1041,GSC2Unicode!A:A),"")</f>
        <v>1041</v>
      </c>
      <c r="E1041" t="s">
        <v>1517</v>
      </c>
      <c r="F1041" t="s">
        <v>3079</v>
      </c>
    </row>
    <row r="1042" spans="1:6" x14ac:dyDescent="0.2">
      <c r="A1042">
        <v>1042</v>
      </c>
      <c r="B1042" s="1" t="s">
        <v>1518</v>
      </c>
      <c r="C1042" s="1" t="s">
        <v>3054</v>
      </c>
      <c r="D1042">
        <f>IFERROR(_xlfn.XMATCH(B1042,GSC2Unicode!A:A),"")</f>
        <v>1042</v>
      </c>
      <c r="E1042" t="s">
        <v>1518</v>
      </c>
      <c r="F1042" t="s">
        <v>3079</v>
      </c>
    </row>
    <row r="1043" spans="1:6" x14ac:dyDescent="0.2">
      <c r="A1043">
        <v>1043</v>
      </c>
      <c r="B1043" s="1" t="s">
        <v>1520</v>
      </c>
      <c r="C1043" s="1" t="s">
        <v>3055</v>
      </c>
      <c r="D1043">
        <f>IFERROR(_xlfn.XMATCH(B1043,GSC2Unicode!A:A),"")</f>
        <v>1043</v>
      </c>
      <c r="E1043" t="s">
        <v>1520</v>
      </c>
      <c r="F1043" t="s">
        <v>3079</v>
      </c>
    </row>
    <row r="1044" spans="1:6" x14ac:dyDescent="0.2">
      <c r="A1044">
        <v>1044</v>
      </c>
      <c r="B1044" s="1" t="s">
        <v>1521</v>
      </c>
      <c r="C1044" s="1" t="s">
        <v>3056</v>
      </c>
      <c r="D1044">
        <f>IFERROR(_xlfn.XMATCH(B1044,GSC2Unicode!A:A),"")</f>
        <v>1044</v>
      </c>
      <c r="E1044" t="s">
        <v>1521</v>
      </c>
      <c r="F1044" t="s">
        <v>3079</v>
      </c>
    </row>
    <row r="1045" spans="1:6" x14ac:dyDescent="0.2">
      <c r="A1045">
        <v>1045</v>
      </c>
      <c r="B1045" s="1" t="s">
        <v>1522</v>
      </c>
      <c r="C1045" s="1" t="s">
        <v>3057</v>
      </c>
      <c r="D1045">
        <f>IFERROR(_xlfn.XMATCH(B1045,GSC2Unicode!A:A),"")</f>
        <v>1045</v>
      </c>
      <c r="E1045" t="s">
        <v>1522</v>
      </c>
      <c r="F1045" t="s">
        <v>3079</v>
      </c>
    </row>
    <row r="1046" spans="1:6" x14ac:dyDescent="0.2">
      <c r="A1046">
        <v>1046</v>
      </c>
      <c r="B1046" s="1" t="s">
        <v>1523</v>
      </c>
      <c r="C1046" s="1" t="s">
        <v>3058</v>
      </c>
      <c r="D1046">
        <f>IFERROR(_xlfn.XMATCH(B1046,GSC2Unicode!A:A),"")</f>
        <v>1046</v>
      </c>
      <c r="E1046" t="s">
        <v>1523</v>
      </c>
      <c r="F1046" t="s">
        <v>3079</v>
      </c>
    </row>
    <row r="1047" spans="1:6" x14ac:dyDescent="0.2">
      <c r="A1047">
        <v>1047</v>
      </c>
      <c r="B1047" s="1" t="s">
        <v>1524</v>
      </c>
      <c r="C1047" s="1" t="s">
        <v>3059</v>
      </c>
      <c r="D1047">
        <f>IFERROR(_xlfn.XMATCH(B1047,GSC2Unicode!A:A),"")</f>
        <v>1047</v>
      </c>
      <c r="E1047" t="s">
        <v>1524</v>
      </c>
      <c r="F1047" t="s">
        <v>3079</v>
      </c>
    </row>
    <row r="1048" spans="1:6" x14ac:dyDescent="0.2">
      <c r="A1048">
        <v>1048</v>
      </c>
      <c r="B1048" s="1" t="s">
        <v>1526</v>
      </c>
      <c r="C1048" s="1" t="s">
        <v>3060</v>
      </c>
      <c r="D1048">
        <f>IFERROR(_xlfn.XMATCH(B1048,GSC2Unicode!A:A),"")</f>
        <v>1048</v>
      </c>
      <c r="E1048" t="s">
        <v>1526</v>
      </c>
      <c r="F1048" t="s">
        <v>3079</v>
      </c>
    </row>
    <row r="1049" spans="1:6" x14ac:dyDescent="0.2">
      <c r="A1049">
        <v>1049</v>
      </c>
      <c r="B1049" s="1" t="s">
        <v>1527</v>
      </c>
      <c r="C1049" s="1" t="s">
        <v>3061</v>
      </c>
      <c r="D1049">
        <f>IFERROR(_xlfn.XMATCH(B1049,GSC2Unicode!A:A),"")</f>
        <v>1049</v>
      </c>
      <c r="E1049" t="s">
        <v>1527</v>
      </c>
      <c r="F1049" t="s">
        <v>3079</v>
      </c>
    </row>
    <row r="1050" spans="1:6" x14ac:dyDescent="0.2">
      <c r="A1050">
        <v>1050</v>
      </c>
      <c r="B1050" s="1" t="s">
        <v>1528</v>
      </c>
      <c r="C1050" s="1" t="s">
        <v>3062</v>
      </c>
      <c r="D1050">
        <f>IFERROR(_xlfn.XMATCH(B1050,GSC2Unicode!A:A),"")</f>
        <v>1050</v>
      </c>
      <c r="E1050" t="s">
        <v>1528</v>
      </c>
      <c r="F1050" t="s">
        <v>3079</v>
      </c>
    </row>
    <row r="1051" spans="1:6" x14ac:dyDescent="0.2">
      <c r="A1051">
        <v>1051</v>
      </c>
      <c r="B1051" s="1" t="s">
        <v>1530</v>
      </c>
      <c r="C1051" s="1" t="s">
        <v>2592</v>
      </c>
      <c r="D1051">
        <f>IFERROR(_xlfn.XMATCH(B1051,GSC2Unicode!A:A),"")</f>
        <v>1051</v>
      </c>
      <c r="E1051" t="s">
        <v>1530</v>
      </c>
      <c r="F1051" t="s">
        <v>3079</v>
      </c>
    </row>
    <row r="1052" spans="1:6" x14ac:dyDescent="0.2">
      <c r="A1052">
        <v>1052</v>
      </c>
      <c r="B1052" s="1" t="s">
        <v>1531</v>
      </c>
      <c r="C1052" s="1" t="s">
        <v>2593</v>
      </c>
      <c r="D1052">
        <f>IFERROR(_xlfn.XMATCH(B1052,GSC2Unicode!A:A),"")</f>
        <v>1052</v>
      </c>
      <c r="E1052" t="s">
        <v>1531</v>
      </c>
      <c r="F1052" t="s">
        <v>3079</v>
      </c>
    </row>
    <row r="1053" spans="1:6" x14ac:dyDescent="0.2">
      <c r="A1053">
        <v>1053</v>
      </c>
      <c r="B1053" s="1" t="s">
        <v>1534</v>
      </c>
      <c r="C1053" s="1" t="s">
        <v>2594</v>
      </c>
      <c r="D1053">
        <f>IFERROR(_xlfn.XMATCH(B1053,GSC2Unicode!A:A),"")</f>
        <v>1053</v>
      </c>
      <c r="E1053" t="s">
        <v>1534</v>
      </c>
      <c r="F1053" t="s">
        <v>3079</v>
      </c>
    </row>
    <row r="1054" spans="1:6" x14ac:dyDescent="0.2">
      <c r="A1054">
        <v>1054</v>
      </c>
      <c r="B1054" s="1" t="s">
        <v>1535</v>
      </c>
      <c r="C1054" s="1" t="s">
        <v>2595</v>
      </c>
      <c r="D1054">
        <f>IFERROR(_xlfn.XMATCH(B1054,GSC2Unicode!A:A),"")</f>
        <v>1054</v>
      </c>
      <c r="E1054" t="s">
        <v>1535</v>
      </c>
      <c r="F1054" t="s">
        <v>3079</v>
      </c>
    </row>
    <row r="1055" spans="1:6" x14ac:dyDescent="0.2">
      <c r="A1055">
        <v>1055</v>
      </c>
      <c r="B1055" s="1" t="s">
        <v>1536</v>
      </c>
      <c r="C1055" s="1" t="s">
        <v>2596</v>
      </c>
      <c r="D1055">
        <f>IFERROR(_xlfn.XMATCH(B1055,GSC2Unicode!A:A),"")</f>
        <v>1055</v>
      </c>
      <c r="E1055" t="s">
        <v>1536</v>
      </c>
      <c r="F1055" t="s">
        <v>3079</v>
      </c>
    </row>
    <row r="1056" spans="1:6" x14ac:dyDescent="0.2">
      <c r="A1056">
        <v>1056</v>
      </c>
      <c r="B1056" s="1" t="s">
        <v>1537</v>
      </c>
      <c r="C1056" s="1" t="s">
        <v>2597</v>
      </c>
      <c r="D1056">
        <f>IFERROR(_xlfn.XMATCH(B1056,GSC2Unicode!A:A),"")</f>
        <v>1056</v>
      </c>
      <c r="E1056" t="s">
        <v>1537</v>
      </c>
      <c r="F1056" t="s">
        <v>3079</v>
      </c>
    </row>
    <row r="1057" spans="1:6" x14ac:dyDescent="0.2">
      <c r="A1057">
        <v>1057</v>
      </c>
      <c r="B1057" s="1" t="s">
        <v>1539</v>
      </c>
      <c r="C1057" s="1" t="s">
        <v>3063</v>
      </c>
      <c r="D1057">
        <f>IFERROR(_xlfn.XMATCH(B1057,GSC2Unicode!A:A),"")</f>
        <v>1057</v>
      </c>
      <c r="E1057" t="s">
        <v>1539</v>
      </c>
      <c r="F1057" t="s">
        <v>3079</v>
      </c>
    </row>
    <row r="1058" spans="1:6" x14ac:dyDescent="0.2">
      <c r="A1058">
        <v>1058</v>
      </c>
      <c r="B1058" s="1" t="s">
        <v>1540</v>
      </c>
      <c r="C1058" s="1" t="s">
        <v>3064</v>
      </c>
      <c r="D1058">
        <f>IFERROR(_xlfn.XMATCH(B1058,GSC2Unicode!A:A),"")</f>
        <v>1058</v>
      </c>
      <c r="E1058" t="s">
        <v>1540</v>
      </c>
      <c r="F1058" t="s">
        <v>3079</v>
      </c>
    </row>
    <row r="1059" spans="1:6" x14ac:dyDescent="0.2">
      <c r="A1059">
        <v>1059</v>
      </c>
      <c r="B1059" s="1" t="s">
        <v>1541</v>
      </c>
      <c r="C1059" s="1" t="s">
        <v>3065</v>
      </c>
      <c r="D1059">
        <f>IFERROR(_xlfn.XMATCH(B1059,GSC2Unicode!A:A),"")</f>
        <v>1059</v>
      </c>
      <c r="E1059" t="s">
        <v>1541</v>
      </c>
      <c r="F1059" t="s">
        <v>3079</v>
      </c>
    </row>
    <row r="1060" spans="1:6" x14ac:dyDescent="0.2">
      <c r="A1060">
        <v>1060</v>
      </c>
      <c r="B1060" s="1" t="s">
        <v>1543</v>
      </c>
      <c r="C1060" s="1" t="s">
        <v>3066</v>
      </c>
      <c r="D1060">
        <f>IFERROR(_xlfn.XMATCH(B1060,GSC2Unicode!A:A),"")</f>
        <v>1060</v>
      </c>
      <c r="E1060" t="s">
        <v>1543</v>
      </c>
      <c r="F1060" t="s">
        <v>3079</v>
      </c>
    </row>
    <row r="1061" spans="1:6" x14ac:dyDescent="0.2">
      <c r="A1061">
        <v>1061</v>
      </c>
      <c r="B1061" s="1" t="s">
        <v>1545</v>
      </c>
      <c r="C1061" s="1" t="s">
        <v>3067</v>
      </c>
      <c r="D1061">
        <f>IFERROR(_xlfn.XMATCH(B1061,GSC2Unicode!A:A),"")</f>
        <v>1061</v>
      </c>
      <c r="E1061" t="s">
        <v>1545</v>
      </c>
      <c r="F1061" t="s">
        <v>3079</v>
      </c>
    </row>
    <row r="1062" spans="1:6" x14ac:dyDescent="0.2">
      <c r="A1062">
        <v>1062</v>
      </c>
      <c r="B1062" s="1" t="s">
        <v>1546</v>
      </c>
      <c r="C1062" s="1" t="s">
        <v>3068</v>
      </c>
      <c r="D1062">
        <f>IFERROR(_xlfn.XMATCH(B1062,GSC2Unicode!A:A),"")</f>
        <v>1062</v>
      </c>
      <c r="E1062" t="s">
        <v>1546</v>
      </c>
      <c r="F1062" t="s">
        <v>3079</v>
      </c>
    </row>
    <row r="1063" spans="1:6" x14ac:dyDescent="0.2">
      <c r="A1063">
        <v>1063</v>
      </c>
      <c r="B1063" s="1" t="s">
        <v>1547</v>
      </c>
      <c r="C1063" s="1" t="s">
        <v>3069</v>
      </c>
      <c r="D1063">
        <f>IFERROR(_xlfn.XMATCH(B1063,GSC2Unicode!A:A),"")</f>
        <v>1063</v>
      </c>
      <c r="E1063" t="s">
        <v>1547</v>
      </c>
      <c r="F1063" t="s">
        <v>3079</v>
      </c>
    </row>
    <row r="1064" spans="1:6" x14ac:dyDescent="0.2">
      <c r="A1064">
        <v>1064</v>
      </c>
      <c r="B1064" s="1" t="s">
        <v>1548</v>
      </c>
      <c r="C1064" s="1" t="s">
        <v>3070</v>
      </c>
      <c r="D1064">
        <f>IFERROR(_xlfn.XMATCH(B1064,GSC2Unicode!A:A),"")</f>
        <v>1064</v>
      </c>
      <c r="E1064" t="s">
        <v>1548</v>
      </c>
      <c r="F1064" t="s">
        <v>3079</v>
      </c>
    </row>
    <row r="1065" spans="1:6" x14ac:dyDescent="0.2">
      <c r="A1065">
        <v>1065</v>
      </c>
      <c r="B1065" s="1" t="s">
        <v>1549</v>
      </c>
      <c r="C1065" s="1" t="s">
        <v>3071</v>
      </c>
      <c r="D1065">
        <f>IFERROR(_xlfn.XMATCH(B1065,GSC2Unicode!A:A),"")</f>
        <v>1065</v>
      </c>
      <c r="E1065" t="s">
        <v>1549</v>
      </c>
      <c r="F1065" t="s">
        <v>3079</v>
      </c>
    </row>
    <row r="1066" spans="1:6" x14ac:dyDescent="0.2">
      <c r="A1066">
        <v>1066</v>
      </c>
      <c r="B1066" s="1" t="s">
        <v>1550</v>
      </c>
      <c r="C1066" s="1" t="s">
        <v>3072</v>
      </c>
      <c r="D1066">
        <f>IFERROR(_xlfn.XMATCH(B1066,GSC2Unicode!A:A),"")</f>
        <v>1066</v>
      </c>
      <c r="E1066" t="s">
        <v>1550</v>
      </c>
      <c r="F1066" t="s">
        <v>3079</v>
      </c>
    </row>
    <row r="1067" spans="1:6" x14ac:dyDescent="0.2">
      <c r="A1067">
        <v>1067</v>
      </c>
      <c r="B1067" s="1" t="s">
        <v>1552</v>
      </c>
      <c r="C1067" s="1" t="s">
        <v>2598</v>
      </c>
      <c r="D1067">
        <f>IFERROR(_xlfn.XMATCH(B1067,GSC2Unicode!A:A),"")</f>
        <v>1067</v>
      </c>
      <c r="E1067" t="s">
        <v>1552</v>
      </c>
      <c r="F1067" t="s">
        <v>3079</v>
      </c>
    </row>
    <row r="1068" spans="1:6" x14ac:dyDescent="0.2">
      <c r="A1068">
        <v>1068</v>
      </c>
      <c r="B1068" s="1" t="s">
        <v>1554</v>
      </c>
      <c r="C1068" s="1" t="s">
        <v>2599</v>
      </c>
      <c r="D1068">
        <f>IFERROR(_xlfn.XMATCH(B1068,GSC2Unicode!A:A),"")</f>
        <v>1068</v>
      </c>
      <c r="E1068" t="s">
        <v>1554</v>
      </c>
      <c r="F1068" t="s">
        <v>3079</v>
      </c>
    </row>
    <row r="1069" spans="1:6" x14ac:dyDescent="0.2">
      <c r="A1069">
        <v>1069</v>
      </c>
      <c r="B1069" s="1" t="s">
        <v>1555</v>
      </c>
      <c r="C1069" s="1" t="s">
        <v>2600</v>
      </c>
      <c r="D1069">
        <f>IFERROR(_xlfn.XMATCH(B1069,GSC2Unicode!A:A),"")</f>
        <v>1069</v>
      </c>
      <c r="E1069" t="s">
        <v>1555</v>
      </c>
      <c r="F1069" t="s">
        <v>3079</v>
      </c>
    </row>
    <row r="1070" spans="1:6" x14ac:dyDescent="0.2">
      <c r="A1070">
        <v>1070</v>
      </c>
      <c r="B1070" s="1" t="s">
        <v>1557</v>
      </c>
      <c r="C1070" s="1" t="s">
        <v>2601</v>
      </c>
      <c r="D1070">
        <f>IFERROR(_xlfn.XMATCH(B1070,GSC2Unicode!A:A),"")</f>
        <v>1070</v>
      </c>
      <c r="E1070" t="s">
        <v>1557</v>
      </c>
      <c r="F1070" t="s">
        <v>3079</v>
      </c>
    </row>
    <row r="1071" spans="1:6" x14ac:dyDescent="0.2">
      <c r="A1071">
        <v>1071</v>
      </c>
      <c r="B1071" s="1" t="s">
        <v>1558</v>
      </c>
      <c r="C1071" s="1" t="s">
        <v>2602</v>
      </c>
      <c r="D1071">
        <f>IFERROR(_xlfn.XMATCH(B1071,GSC2Unicode!A:A),"")</f>
        <v>1071</v>
      </c>
      <c r="E1071" t="s">
        <v>1558</v>
      </c>
      <c r="F1071" t="s">
        <v>3079</v>
      </c>
    </row>
    <row r="1072" spans="1:6" x14ac:dyDescent="0.2">
      <c r="B1072" s="1" t="s">
        <v>3076</v>
      </c>
      <c r="C1072" s="1" t="s">
        <v>3037</v>
      </c>
      <c r="D1072" t="str">
        <f>IFERROR(_xlfn.XMATCH(B1072,GSC2Unicode!A:A),"")</f>
        <v/>
      </c>
      <c r="E1072" t="s">
        <v>1465</v>
      </c>
      <c r="F1072" t="s">
        <v>1465</v>
      </c>
    </row>
    <row r="1073" spans="2:6" x14ac:dyDescent="0.2">
      <c r="B1073" s="1" t="s">
        <v>3075</v>
      </c>
      <c r="C1073" s="1" t="s">
        <v>3019</v>
      </c>
      <c r="D1073" t="str">
        <f>IFERROR(_xlfn.XMATCH(B1073,GSC2Unicode!A:A),"")</f>
        <v/>
      </c>
      <c r="E1073" t="s">
        <v>1337</v>
      </c>
      <c r="F1073" t="s">
        <v>1337</v>
      </c>
    </row>
    <row r="1074" spans="2:6" x14ac:dyDescent="0.2">
      <c r="B1074" s="1" t="s">
        <v>3074</v>
      </c>
      <c r="C1074" s="1" t="s">
        <v>2995</v>
      </c>
      <c r="D1074" t="str">
        <f>IFERROR(_xlfn.XMATCH(B1074,GSC2Unicode!A:A),"")</f>
        <v/>
      </c>
      <c r="E1074" t="s">
        <v>1287</v>
      </c>
      <c r="F1074" t="s">
        <v>1287</v>
      </c>
    </row>
    <row r="1075" spans="2:6" x14ac:dyDescent="0.2">
      <c r="B1075" s="1" t="s">
        <v>3078</v>
      </c>
      <c r="C1075" s="1" t="s">
        <v>2568</v>
      </c>
      <c r="D1075" t="str">
        <f>IFERROR(_xlfn.XMATCH(B1075,GSC2Unicode!A:A),"")</f>
        <v/>
      </c>
      <c r="E1075" t="s">
        <v>1478</v>
      </c>
      <c r="F1075" t="s">
        <v>1478</v>
      </c>
    </row>
    <row r="1076" spans="2:6" x14ac:dyDescent="0.2">
      <c r="B1076" s="1" t="s">
        <v>3077</v>
      </c>
      <c r="C1076" s="1" t="s">
        <v>3038</v>
      </c>
      <c r="D1076" t="str">
        <f>IFERROR(_xlfn.XMATCH(B1076,GSC2Unicode!A:A),"")</f>
        <v/>
      </c>
      <c r="E1076" t="s">
        <v>1467</v>
      </c>
      <c r="F1076" t="s">
        <v>1467</v>
      </c>
    </row>
    <row r="1077" spans="2:6" x14ac:dyDescent="0.2">
      <c r="B1077" s="1" t="s">
        <v>278</v>
      </c>
      <c r="C1077" s="1" t="s">
        <v>2059</v>
      </c>
      <c r="D1077" t="str">
        <f>IFERROR(_xlfn.XMATCH(B1077,GSC2Unicode!A:A),"")</f>
        <v/>
      </c>
      <c r="E1077" t="s">
        <v>277</v>
      </c>
      <c r="F1077" t="s">
        <v>277</v>
      </c>
    </row>
    <row r="1078" spans="2:6" x14ac:dyDescent="0.2">
      <c r="B1078" s="1" t="s">
        <v>513</v>
      </c>
      <c r="C1078" s="1" t="s">
        <v>2171</v>
      </c>
      <c r="D1078" t="str">
        <f>IFERROR(_xlfn.XMATCH(B1078,GSC2Unicode!A:A),"")</f>
        <v/>
      </c>
      <c r="E1078" t="s">
        <v>512</v>
      </c>
      <c r="F1078" t="s">
        <v>512</v>
      </c>
    </row>
    <row r="1079" spans="2:6" x14ac:dyDescent="0.2">
      <c r="B1079" s="1" t="s">
        <v>940</v>
      </c>
      <c r="C1079" s="1" t="s">
        <v>2337</v>
      </c>
      <c r="D1079" t="str">
        <f>IFERROR(_xlfn.XMATCH(B1079,GSC2Unicode!A:A),"")</f>
        <v/>
      </c>
      <c r="E1079" t="s">
        <v>939</v>
      </c>
      <c r="F1079" t="s">
        <v>939</v>
      </c>
    </row>
    <row r="1080" spans="2:6" x14ac:dyDescent="0.2">
      <c r="B1080" s="1" t="s">
        <v>515</v>
      </c>
      <c r="C1080" s="1" t="s">
        <v>2171</v>
      </c>
      <c r="D1080" t="str">
        <f>IFERROR(_xlfn.XMATCH(B1080,GSC2Unicode!A:A),"")</f>
        <v/>
      </c>
      <c r="E1080" t="s">
        <v>512</v>
      </c>
      <c r="F1080" t="s">
        <v>512</v>
      </c>
    </row>
    <row r="1081" spans="2:6" x14ac:dyDescent="0.2">
      <c r="B1081" s="1" t="s">
        <v>120</v>
      </c>
      <c r="C1081" s="1" t="s">
        <v>2020</v>
      </c>
      <c r="D1081" t="str">
        <f>IFERROR(_xlfn.XMATCH(B1081,GSC2Unicode!A:A),"")</f>
        <v/>
      </c>
      <c r="E1081" t="s">
        <v>119</v>
      </c>
      <c r="F1081" t="s">
        <v>119</v>
      </c>
    </row>
    <row r="1082" spans="2:6" x14ac:dyDescent="0.2">
      <c r="B1082" s="1" t="s">
        <v>341</v>
      </c>
      <c r="C1082" s="1" t="s">
        <v>2095</v>
      </c>
      <c r="D1082" t="str">
        <f>IFERROR(_xlfn.XMATCH(B1082,GSC2Unicode!A:A),"")</f>
        <v/>
      </c>
      <c r="E1082" t="s">
        <v>340</v>
      </c>
      <c r="F1082" t="s">
        <v>340</v>
      </c>
    </row>
    <row r="1083" spans="2:6" x14ac:dyDescent="0.2">
      <c r="B1083" s="1" t="s">
        <v>1255</v>
      </c>
      <c r="C1083" s="1" t="s">
        <v>2465</v>
      </c>
      <c r="D1083" t="str">
        <f>IFERROR(_xlfn.XMATCH(B1083,GSC2Unicode!A:A),"")</f>
        <v/>
      </c>
      <c r="E1083" t="s">
        <v>1254</v>
      </c>
      <c r="F1083" t="s">
        <v>1254</v>
      </c>
    </row>
    <row r="1084" spans="2:6" x14ac:dyDescent="0.2">
      <c r="B1084" s="1" t="s">
        <v>1140</v>
      </c>
      <c r="C1084" s="1" t="s">
        <v>2935</v>
      </c>
      <c r="D1084" t="str">
        <f>IFERROR(_xlfn.XMATCH(B1084,GSC2Unicode!A:A),"")</f>
        <v/>
      </c>
      <c r="E1084" t="s">
        <v>1139</v>
      </c>
      <c r="F1084" t="s">
        <v>1139</v>
      </c>
    </row>
    <row r="1085" spans="2:6" x14ac:dyDescent="0.2">
      <c r="B1085" s="1" t="s">
        <v>781</v>
      </c>
      <c r="C1085" s="1" t="s">
        <v>2287</v>
      </c>
      <c r="D1085" t="str">
        <f>IFERROR(_xlfn.XMATCH(B1085,GSC2Unicode!A:A),"")</f>
        <v/>
      </c>
      <c r="E1085" t="s">
        <v>780</v>
      </c>
      <c r="F1085" t="s">
        <v>780</v>
      </c>
    </row>
    <row r="1086" spans="2:6" x14ac:dyDescent="0.2">
      <c r="B1086" s="1" t="s">
        <v>397</v>
      </c>
      <c r="C1086" s="1" t="s">
        <v>2130</v>
      </c>
      <c r="D1086" t="str">
        <f>IFERROR(_xlfn.XMATCH(B1086,GSC2Unicode!A:A),"")</f>
        <v/>
      </c>
      <c r="E1086" t="s">
        <v>396</v>
      </c>
      <c r="F1086" t="s">
        <v>396</v>
      </c>
    </row>
    <row r="1087" spans="2:6" x14ac:dyDescent="0.2">
      <c r="B1087" s="1" t="s">
        <v>651</v>
      </c>
      <c r="C1087" s="1" t="s">
        <v>2205</v>
      </c>
      <c r="D1087" t="str">
        <f>IFERROR(_xlfn.XMATCH(B1087,GSC2Unicode!A:A),"")</f>
        <v/>
      </c>
      <c r="E1087" t="s">
        <v>650</v>
      </c>
      <c r="F1087" t="s">
        <v>650</v>
      </c>
    </row>
    <row r="1088" spans="2:6" x14ac:dyDescent="0.2">
      <c r="B1088" s="1" t="s">
        <v>1360</v>
      </c>
      <c r="C1088" s="1" t="s">
        <v>3032</v>
      </c>
      <c r="D1088" t="str">
        <f>IFERROR(_xlfn.XMATCH(B1088,GSC2Unicode!A:A),"")</f>
        <v/>
      </c>
      <c r="E1088" t="s">
        <v>1359</v>
      </c>
      <c r="F1088" t="s">
        <v>1359</v>
      </c>
    </row>
    <row r="1089" spans="2:6" x14ac:dyDescent="0.2">
      <c r="B1089" s="1" t="s">
        <v>95</v>
      </c>
      <c r="C1089" s="1" t="s">
        <v>2632</v>
      </c>
      <c r="D1089" t="str">
        <f>IFERROR(_xlfn.XMATCH(B1089,GSC2Unicode!A:A),"")</f>
        <v/>
      </c>
      <c r="E1089" t="s">
        <v>94</v>
      </c>
      <c r="F1089" t="s">
        <v>94</v>
      </c>
    </row>
    <row r="1090" spans="2:6" x14ac:dyDescent="0.2">
      <c r="B1090" s="1" t="s">
        <v>912</v>
      </c>
      <c r="C1090" s="1" t="s">
        <v>2888</v>
      </c>
      <c r="D1090" t="str">
        <f>IFERROR(_xlfn.XMATCH(B1090,GSC2Unicode!A:A),"")</f>
        <v/>
      </c>
      <c r="E1090" t="s">
        <v>911</v>
      </c>
      <c r="F1090" t="s">
        <v>911</v>
      </c>
    </row>
    <row r="1091" spans="2:6" x14ac:dyDescent="0.2">
      <c r="B1091" s="1" t="s">
        <v>993</v>
      </c>
      <c r="C1091" s="1" t="s">
        <v>2356</v>
      </c>
      <c r="D1091" t="str">
        <f>IFERROR(_xlfn.XMATCH(B1091,GSC2Unicode!A:A),"")</f>
        <v/>
      </c>
      <c r="E1091" t="s">
        <v>992</v>
      </c>
      <c r="F1091" t="s">
        <v>992</v>
      </c>
    </row>
    <row r="1092" spans="2:6" x14ac:dyDescent="0.2">
      <c r="B1092" s="1" t="s">
        <v>273</v>
      </c>
      <c r="C1092" s="1" t="s">
        <v>2056</v>
      </c>
      <c r="D1092" t="str">
        <f>IFERROR(_xlfn.XMATCH(B1092,GSC2Unicode!A:A),"")</f>
        <v/>
      </c>
      <c r="E1092" t="s">
        <v>272</v>
      </c>
      <c r="F1092" t="s">
        <v>272</v>
      </c>
    </row>
    <row r="1093" spans="2:6" x14ac:dyDescent="0.2">
      <c r="B1093" s="1" t="s">
        <v>1175</v>
      </c>
      <c r="C1093" s="1" t="s">
        <v>2950</v>
      </c>
      <c r="D1093" t="str">
        <f>IFERROR(_xlfn.XMATCH(B1093,GSC2Unicode!A:A),"")</f>
        <v/>
      </c>
      <c r="E1093" t="s">
        <v>1174</v>
      </c>
      <c r="F1093" t="s">
        <v>1174</v>
      </c>
    </row>
    <row r="1094" spans="2:6" x14ac:dyDescent="0.2">
      <c r="B1094" s="1" t="s">
        <v>304</v>
      </c>
      <c r="C1094" s="1" t="s">
        <v>2074</v>
      </c>
      <c r="D1094" t="str">
        <f>IFERROR(_xlfn.XMATCH(B1094,GSC2Unicode!A:A),"")</f>
        <v/>
      </c>
      <c r="E1094" t="s">
        <v>303</v>
      </c>
      <c r="F1094" t="s">
        <v>303</v>
      </c>
    </row>
    <row r="1095" spans="2:6" x14ac:dyDescent="0.2">
      <c r="B1095" s="1" t="s">
        <v>1146</v>
      </c>
      <c r="C1095" s="1" t="s">
        <v>2937</v>
      </c>
      <c r="D1095" t="str">
        <f>IFERROR(_xlfn.XMATCH(B1095,GSC2Unicode!A:A),"")</f>
        <v/>
      </c>
      <c r="E1095" t="s">
        <v>1145</v>
      </c>
      <c r="F1095" t="s">
        <v>1145</v>
      </c>
    </row>
    <row r="1096" spans="2:6" x14ac:dyDescent="0.2">
      <c r="B1096" s="1" t="s">
        <v>221</v>
      </c>
      <c r="C1096" s="1" t="s">
        <v>2046</v>
      </c>
      <c r="D1096" t="str">
        <f>IFERROR(_xlfn.XMATCH(B1096,GSC2Unicode!A:A),"")</f>
        <v/>
      </c>
      <c r="E1096" t="s">
        <v>220</v>
      </c>
      <c r="F1096" t="s">
        <v>220</v>
      </c>
    </row>
    <row r="1097" spans="2:6" x14ac:dyDescent="0.2">
      <c r="B1097" s="1" t="s">
        <v>328</v>
      </c>
      <c r="C1097" s="1" t="s">
        <v>2091</v>
      </c>
      <c r="D1097" t="str">
        <f>IFERROR(_xlfn.XMATCH(B1097,GSC2Unicode!A:A),"")</f>
        <v/>
      </c>
      <c r="E1097" t="s">
        <v>327</v>
      </c>
      <c r="F1097" t="s">
        <v>327</v>
      </c>
    </row>
    <row r="1098" spans="2:6" x14ac:dyDescent="0.2">
      <c r="B1098" s="1" t="s">
        <v>317</v>
      </c>
      <c r="C1098" s="1" t="s">
        <v>2085</v>
      </c>
      <c r="D1098" t="str">
        <f>IFERROR(_xlfn.XMATCH(B1098,GSC2Unicode!A:A),"")</f>
        <v/>
      </c>
      <c r="E1098" t="s">
        <v>316</v>
      </c>
      <c r="F1098" t="s">
        <v>316</v>
      </c>
    </row>
    <row r="1099" spans="2:6" x14ac:dyDescent="0.2">
      <c r="B1099" s="1" t="s">
        <v>84</v>
      </c>
      <c r="C1099" s="1" t="s">
        <v>2626</v>
      </c>
      <c r="D1099" t="str">
        <f>IFERROR(_xlfn.XMATCH(B1099,GSC2Unicode!A:A),"")</f>
        <v/>
      </c>
      <c r="E1099" t="s">
        <v>83</v>
      </c>
      <c r="F1099" t="s">
        <v>83</v>
      </c>
    </row>
    <row r="1100" spans="2:6" x14ac:dyDescent="0.2">
      <c r="B1100" s="1" t="s">
        <v>84</v>
      </c>
      <c r="C1100" s="1" t="s">
        <v>2047</v>
      </c>
      <c r="D1100" t="str">
        <f>IFERROR(_xlfn.XMATCH(B1100,GSC2Unicode!A:A),"")</f>
        <v/>
      </c>
      <c r="E1100" t="s">
        <v>222</v>
      </c>
      <c r="F1100" t="s">
        <v>222</v>
      </c>
    </row>
    <row r="1101" spans="2:6" x14ac:dyDescent="0.2">
      <c r="B1101" s="1" t="s">
        <v>1124</v>
      </c>
      <c r="C1101" s="1" t="s">
        <v>2433</v>
      </c>
      <c r="D1101" t="str">
        <f>IFERROR(_xlfn.XMATCH(B1101,GSC2Unicode!A:A),"")</f>
        <v/>
      </c>
      <c r="E1101" t="s">
        <v>1123</v>
      </c>
      <c r="F1101" t="s">
        <v>1123</v>
      </c>
    </row>
    <row r="1102" spans="2:6" x14ac:dyDescent="0.2">
      <c r="B1102" s="1" t="s">
        <v>1542</v>
      </c>
      <c r="C1102" s="1" t="s">
        <v>3065</v>
      </c>
      <c r="D1102" t="str">
        <f>IFERROR(_xlfn.XMATCH(B1102,GSC2Unicode!A:A),"")</f>
        <v/>
      </c>
      <c r="E1102" t="s">
        <v>1541</v>
      </c>
      <c r="F1102" t="s">
        <v>1541</v>
      </c>
    </row>
    <row r="1103" spans="2:6" x14ac:dyDescent="0.2">
      <c r="B1103" s="1" t="s">
        <v>570</v>
      </c>
      <c r="C1103" s="1" t="s">
        <v>2780</v>
      </c>
      <c r="D1103" t="str">
        <f>IFERROR(_xlfn.XMATCH(B1103,GSC2Unicode!A:A),"")</f>
        <v/>
      </c>
      <c r="E1103" t="s">
        <v>569</v>
      </c>
      <c r="F1103" t="s">
        <v>569</v>
      </c>
    </row>
    <row r="1104" spans="2:6" x14ac:dyDescent="0.2">
      <c r="B1104" s="1" t="s">
        <v>1161</v>
      </c>
      <c r="C1104" s="1" t="s">
        <v>2445</v>
      </c>
      <c r="D1104" t="str">
        <f>IFERROR(_xlfn.XMATCH(B1104,GSC2Unicode!A:A),"")</f>
        <v/>
      </c>
      <c r="E1104" t="s">
        <v>1160</v>
      </c>
      <c r="F1104" t="s">
        <v>1160</v>
      </c>
    </row>
    <row r="1105" spans="2:6" x14ac:dyDescent="0.2">
      <c r="B1105" s="1" t="s">
        <v>1176</v>
      </c>
      <c r="C1105" s="1" t="s">
        <v>2950</v>
      </c>
      <c r="D1105" t="str">
        <f>IFERROR(_xlfn.XMATCH(B1105,GSC2Unicode!A:A),"")</f>
        <v/>
      </c>
      <c r="E1105" t="s">
        <v>1174</v>
      </c>
      <c r="F1105" t="s">
        <v>1174</v>
      </c>
    </row>
    <row r="1106" spans="2:6" x14ac:dyDescent="0.2">
      <c r="B1106" s="1" t="s">
        <v>1322</v>
      </c>
      <c r="C1106" s="1" t="s">
        <v>2484</v>
      </c>
      <c r="D1106" t="str">
        <f>IFERROR(_xlfn.XMATCH(B1106,GSC2Unicode!A:A),"")</f>
        <v/>
      </c>
      <c r="E1106" t="s">
        <v>1321</v>
      </c>
      <c r="F1106" t="s">
        <v>1321</v>
      </c>
    </row>
    <row r="1107" spans="2:6" x14ac:dyDescent="0.2">
      <c r="B1107" s="1" t="s">
        <v>70</v>
      </c>
      <c r="C1107" s="1" t="s">
        <v>2012</v>
      </c>
      <c r="D1107" t="str">
        <f>IFERROR(_xlfn.XMATCH(B1107,GSC2Unicode!A:A),"")</f>
        <v/>
      </c>
      <c r="E1107" t="s">
        <v>69</v>
      </c>
      <c r="F1107" t="s">
        <v>69</v>
      </c>
    </row>
    <row r="1108" spans="2:6" x14ac:dyDescent="0.2">
      <c r="B1108" s="1" t="s">
        <v>619</v>
      </c>
      <c r="C1108" s="1" t="s">
        <v>2801</v>
      </c>
      <c r="D1108" t="str">
        <f>IFERROR(_xlfn.XMATCH(B1108,GSC2Unicode!A:A),"")</f>
        <v/>
      </c>
      <c r="E1108" t="s">
        <v>618</v>
      </c>
      <c r="F1108" t="s">
        <v>618</v>
      </c>
    </row>
    <row r="1109" spans="2:6" x14ac:dyDescent="0.2">
      <c r="B1109" s="1" t="s">
        <v>1074</v>
      </c>
      <c r="C1109" s="1" t="s">
        <v>2412</v>
      </c>
      <c r="D1109" t="str">
        <f>IFERROR(_xlfn.XMATCH(B1109,GSC2Unicode!A:A),"")</f>
        <v/>
      </c>
      <c r="E1109" t="s">
        <v>1073</v>
      </c>
      <c r="F1109" t="s">
        <v>1073</v>
      </c>
    </row>
    <row r="1110" spans="2:6" x14ac:dyDescent="0.2">
      <c r="B1110" s="1" t="s">
        <v>18</v>
      </c>
      <c r="C1110" s="1" t="s">
        <v>2003</v>
      </c>
      <c r="D1110" t="str">
        <f>IFERROR(_xlfn.XMATCH(B1110,GSC2Unicode!A:A),"")</f>
        <v/>
      </c>
      <c r="E1110" t="s">
        <v>16</v>
      </c>
      <c r="F1110" t="s">
        <v>16</v>
      </c>
    </row>
    <row r="1111" spans="2:6" x14ac:dyDescent="0.2">
      <c r="B1111" s="1" t="s">
        <v>17</v>
      </c>
      <c r="C1111" s="1" t="s">
        <v>2003</v>
      </c>
      <c r="D1111" t="str">
        <f>IFERROR(_xlfn.XMATCH(B1111,GSC2Unicode!A:A),"")</f>
        <v/>
      </c>
      <c r="E1111" t="s">
        <v>16</v>
      </c>
      <c r="F1111" t="s">
        <v>16</v>
      </c>
    </row>
    <row r="1112" spans="2:6" x14ac:dyDescent="0.2">
      <c r="B1112" s="1" t="s">
        <v>487</v>
      </c>
      <c r="C1112" s="1" t="s">
        <v>2161</v>
      </c>
      <c r="D1112" t="str">
        <f>IFERROR(_xlfn.XMATCH(B1112,GSC2Unicode!A:A),"")</f>
        <v/>
      </c>
      <c r="E1112" t="s">
        <v>486</v>
      </c>
      <c r="F1112" t="s">
        <v>486</v>
      </c>
    </row>
    <row r="1113" spans="2:6" x14ac:dyDescent="0.2">
      <c r="B1113" s="1" t="s">
        <v>1134</v>
      </c>
      <c r="C1113" s="1" t="s">
        <v>2439</v>
      </c>
      <c r="D1113" t="str">
        <f>IFERROR(_xlfn.XMATCH(B1113,GSC2Unicode!A:A),"")</f>
        <v/>
      </c>
      <c r="E1113" t="s">
        <v>1133</v>
      </c>
      <c r="F1113" t="s">
        <v>1133</v>
      </c>
    </row>
    <row r="1114" spans="2:6" x14ac:dyDescent="0.2">
      <c r="B1114" s="1" t="s">
        <v>554</v>
      </c>
      <c r="C1114" s="1" t="s">
        <v>2180</v>
      </c>
      <c r="D1114" t="str">
        <f>IFERROR(_xlfn.XMATCH(B1114,GSC2Unicode!A:A),"")</f>
        <v/>
      </c>
      <c r="E1114" t="s">
        <v>553</v>
      </c>
      <c r="F1114" t="s">
        <v>553</v>
      </c>
    </row>
    <row r="1115" spans="2:6" x14ac:dyDescent="0.2">
      <c r="B1115" s="1" t="s">
        <v>811</v>
      </c>
      <c r="C1115" s="1" t="s">
        <v>2296</v>
      </c>
      <c r="D1115" t="str">
        <f>IFERROR(_xlfn.XMATCH(B1115,GSC2Unicode!A:A),"")</f>
        <v/>
      </c>
      <c r="E1115" t="s">
        <v>810</v>
      </c>
      <c r="F1115" t="s">
        <v>810</v>
      </c>
    </row>
    <row r="1116" spans="2:6" x14ac:dyDescent="0.2">
      <c r="B1116" s="1" t="s">
        <v>338</v>
      </c>
      <c r="C1116" s="1" t="s">
        <v>2094</v>
      </c>
      <c r="D1116" t="str">
        <f>IFERROR(_xlfn.XMATCH(B1116,GSC2Unicode!A:A),"")</f>
        <v/>
      </c>
      <c r="E1116" t="s">
        <v>337</v>
      </c>
      <c r="F1116" t="s">
        <v>337</v>
      </c>
    </row>
    <row r="1117" spans="2:6" x14ac:dyDescent="0.2">
      <c r="B1117" s="1" t="s">
        <v>562</v>
      </c>
      <c r="C1117" s="1" t="s">
        <v>2774</v>
      </c>
      <c r="D1117" t="str">
        <f>IFERROR(_xlfn.XMATCH(B1117,GSC2Unicode!A:A),"")</f>
        <v/>
      </c>
      <c r="E1117" t="s">
        <v>561</v>
      </c>
      <c r="F1117" t="s">
        <v>561</v>
      </c>
    </row>
    <row r="1118" spans="2:6" x14ac:dyDescent="0.2">
      <c r="B1118" s="1" t="s">
        <v>323</v>
      </c>
      <c r="C1118" s="1" t="s">
        <v>2088</v>
      </c>
      <c r="D1118" t="str">
        <f>IFERROR(_xlfn.XMATCH(B1118,GSC2Unicode!A:A),"")</f>
        <v/>
      </c>
      <c r="E1118" t="s">
        <v>322</v>
      </c>
      <c r="F1118" t="s">
        <v>322</v>
      </c>
    </row>
    <row r="1119" spans="2:6" x14ac:dyDescent="0.2">
      <c r="B1119" s="1" t="s">
        <v>566</v>
      </c>
      <c r="C1119" s="1" t="s">
        <v>2777</v>
      </c>
      <c r="D1119" t="str">
        <f>IFERROR(_xlfn.XMATCH(B1119,GSC2Unicode!A:A),"")</f>
        <v/>
      </c>
      <c r="E1119" t="s">
        <v>565</v>
      </c>
      <c r="F1119" t="s">
        <v>565</v>
      </c>
    </row>
    <row r="1120" spans="2:6" x14ac:dyDescent="0.2">
      <c r="B1120" s="1" t="s">
        <v>1393</v>
      </c>
      <c r="C1120" s="1" t="s">
        <v>2516</v>
      </c>
      <c r="D1120" t="str">
        <f>IFERROR(_xlfn.XMATCH(B1120,GSC2Unicode!A:A),"")</f>
        <v/>
      </c>
      <c r="E1120" t="s">
        <v>1392</v>
      </c>
      <c r="F1120" t="s">
        <v>1392</v>
      </c>
    </row>
    <row r="1121" spans="2:6" x14ac:dyDescent="0.2">
      <c r="B1121" s="1" t="s">
        <v>1031</v>
      </c>
      <c r="C1121" s="1" t="s">
        <v>2380</v>
      </c>
      <c r="D1121" t="str">
        <f>IFERROR(_xlfn.XMATCH(B1121,GSC2Unicode!A:A),"")</f>
        <v/>
      </c>
      <c r="E1121" t="s">
        <v>1030</v>
      </c>
      <c r="F1121" t="s">
        <v>1030</v>
      </c>
    </row>
    <row r="1122" spans="2:6" x14ac:dyDescent="0.2">
      <c r="B1122" s="1" t="s">
        <v>748</v>
      </c>
      <c r="C1122" s="1" t="s">
        <v>2816</v>
      </c>
      <c r="D1122" t="str">
        <f>IFERROR(_xlfn.XMATCH(B1122,GSC2Unicode!A:A),"")</f>
        <v/>
      </c>
      <c r="E1122" t="s">
        <v>747</v>
      </c>
      <c r="F1122" t="s">
        <v>747</v>
      </c>
    </row>
    <row r="1123" spans="2:6" x14ac:dyDescent="0.2">
      <c r="B1123" s="1" t="s">
        <v>439</v>
      </c>
      <c r="C1123" s="1" t="s">
        <v>2724</v>
      </c>
      <c r="D1123" t="str">
        <f>IFERROR(_xlfn.XMATCH(B1123,GSC2Unicode!A:A),"")</f>
        <v/>
      </c>
      <c r="E1123" t="s">
        <v>438</v>
      </c>
      <c r="F1123" t="s">
        <v>438</v>
      </c>
    </row>
    <row r="1124" spans="2:6" x14ac:dyDescent="0.2">
      <c r="B1124" s="1" t="s">
        <v>364</v>
      </c>
      <c r="C1124" s="1" t="s">
        <v>2114</v>
      </c>
      <c r="D1124" t="str">
        <f>IFERROR(_xlfn.XMATCH(B1124,GSC2Unicode!A:A),"")</f>
        <v/>
      </c>
      <c r="E1124" t="s">
        <v>363</v>
      </c>
      <c r="F1124" t="s">
        <v>363</v>
      </c>
    </row>
    <row r="1125" spans="2:6" x14ac:dyDescent="0.2">
      <c r="B1125" s="1" t="s">
        <v>1244</v>
      </c>
      <c r="C1125" s="1" t="s">
        <v>2977</v>
      </c>
      <c r="D1125" t="str">
        <f>IFERROR(_xlfn.XMATCH(B1125,GSC2Unicode!A:A),"")</f>
        <v/>
      </c>
      <c r="E1125" t="s">
        <v>1243</v>
      </c>
      <c r="F1125" t="s">
        <v>1243</v>
      </c>
    </row>
    <row r="1126" spans="2:6" x14ac:dyDescent="0.2">
      <c r="B1126" s="1" t="s">
        <v>663</v>
      </c>
      <c r="C1126" s="1" t="s">
        <v>2212</v>
      </c>
      <c r="D1126" t="str">
        <f>IFERROR(_xlfn.XMATCH(B1126,GSC2Unicode!A:A),"")</f>
        <v/>
      </c>
      <c r="E1126" t="s">
        <v>662</v>
      </c>
      <c r="F1126" t="s">
        <v>662</v>
      </c>
    </row>
    <row r="1127" spans="2:6" x14ac:dyDescent="0.2">
      <c r="B1127" s="1" t="s">
        <v>112</v>
      </c>
      <c r="C1127" s="1" t="s">
        <v>2638</v>
      </c>
      <c r="D1127" t="str">
        <f>IFERROR(_xlfn.XMATCH(B1127,GSC2Unicode!A:A),"")</f>
        <v/>
      </c>
      <c r="E1127" t="s">
        <v>111</v>
      </c>
      <c r="F1127" t="s">
        <v>111</v>
      </c>
    </row>
    <row r="1128" spans="2:6" x14ac:dyDescent="0.2">
      <c r="B1128" s="1" t="s">
        <v>740</v>
      </c>
      <c r="C1128" s="1" t="s">
        <v>2268</v>
      </c>
      <c r="D1128" t="str">
        <f>IFERROR(_xlfn.XMATCH(B1128,GSC2Unicode!A:A),"")</f>
        <v/>
      </c>
      <c r="E1128" t="s">
        <v>739</v>
      </c>
      <c r="F1128" t="s">
        <v>739</v>
      </c>
    </row>
    <row r="1129" spans="2:6" x14ac:dyDescent="0.2">
      <c r="B1129" s="1" t="s">
        <v>253</v>
      </c>
      <c r="C1129" s="1" t="s">
        <v>2693</v>
      </c>
      <c r="D1129" t="str">
        <f>IFERROR(_xlfn.XMATCH(B1129,GSC2Unicode!A:A),"")</f>
        <v/>
      </c>
      <c r="E1129" t="s">
        <v>252</v>
      </c>
      <c r="F1129" t="s">
        <v>252</v>
      </c>
    </row>
    <row r="1130" spans="2:6" x14ac:dyDescent="0.2">
      <c r="B1130" s="1" t="s">
        <v>339</v>
      </c>
      <c r="C1130" s="1" t="s">
        <v>2094</v>
      </c>
      <c r="D1130" t="str">
        <f>IFERROR(_xlfn.XMATCH(B1130,GSC2Unicode!A:A),"")</f>
        <v/>
      </c>
      <c r="E1130" t="s">
        <v>337</v>
      </c>
      <c r="F1130" t="s">
        <v>337</v>
      </c>
    </row>
    <row r="1131" spans="2:6" x14ac:dyDescent="0.2">
      <c r="B1131" s="1" t="s">
        <v>655</v>
      </c>
      <c r="C1131" s="1" t="s">
        <v>2207</v>
      </c>
      <c r="D1131" t="str">
        <f>IFERROR(_xlfn.XMATCH(B1131,GSC2Unicode!A:A),"")</f>
        <v/>
      </c>
      <c r="E1131" t="s">
        <v>654</v>
      </c>
      <c r="F1131" t="s">
        <v>654</v>
      </c>
    </row>
    <row r="1132" spans="2:6" x14ac:dyDescent="0.2">
      <c r="B1132" s="1" t="s">
        <v>296</v>
      </c>
      <c r="C1132" s="1" t="s">
        <v>2069</v>
      </c>
      <c r="D1132" t="str">
        <f>IFERROR(_xlfn.XMATCH(B1132,GSC2Unicode!A:A),"")</f>
        <v/>
      </c>
      <c r="E1132" t="s">
        <v>295</v>
      </c>
      <c r="F1132" t="s">
        <v>295</v>
      </c>
    </row>
    <row r="1133" spans="2:6" x14ac:dyDescent="0.2">
      <c r="B1133" s="1" t="s">
        <v>638</v>
      </c>
      <c r="C1133" s="1" t="s">
        <v>2806</v>
      </c>
      <c r="D1133" t="str">
        <f>IFERROR(_xlfn.XMATCH(B1133,GSC2Unicode!A:A),"")</f>
        <v/>
      </c>
      <c r="E1133" t="s">
        <v>637</v>
      </c>
      <c r="F1133" t="s">
        <v>637</v>
      </c>
    </row>
    <row r="1134" spans="2:6" x14ac:dyDescent="0.2">
      <c r="B1134" s="1" t="s">
        <v>1264</v>
      </c>
      <c r="C1134" s="1" t="s">
        <v>2984</v>
      </c>
      <c r="D1134" t="str">
        <f>IFERROR(_xlfn.XMATCH(B1134,GSC2Unicode!A:A),"")</f>
        <v/>
      </c>
      <c r="E1134" t="s">
        <v>1263</v>
      </c>
      <c r="F1134" t="s">
        <v>1263</v>
      </c>
    </row>
    <row r="1135" spans="2:6" x14ac:dyDescent="0.2">
      <c r="B1135" s="1" t="s">
        <v>202</v>
      </c>
      <c r="C1135" s="1" t="s">
        <v>2679</v>
      </c>
      <c r="D1135" t="str">
        <f>IFERROR(_xlfn.XMATCH(B1135,GSC2Unicode!A:A),"")</f>
        <v/>
      </c>
      <c r="E1135" t="s">
        <v>201</v>
      </c>
      <c r="F1135" t="s">
        <v>201</v>
      </c>
    </row>
    <row r="1136" spans="2:6" x14ac:dyDescent="0.2">
      <c r="B1136" s="1" t="s">
        <v>1138</v>
      </c>
      <c r="C1136" s="1" t="s">
        <v>2934</v>
      </c>
      <c r="D1136" t="str">
        <f>IFERROR(_xlfn.XMATCH(B1136,GSC2Unicode!A:A),"")</f>
        <v/>
      </c>
      <c r="E1136" t="s">
        <v>1137</v>
      </c>
      <c r="F1136" t="s">
        <v>1137</v>
      </c>
    </row>
    <row r="1137" spans="2:6" x14ac:dyDescent="0.2">
      <c r="B1137" s="1" t="s">
        <v>436</v>
      </c>
      <c r="C1137" s="1" t="s">
        <v>2153</v>
      </c>
      <c r="D1137" t="str">
        <f>IFERROR(_xlfn.XMATCH(B1137,GSC2Unicode!A:A),"")</f>
        <v/>
      </c>
      <c r="E1137" t="s">
        <v>435</v>
      </c>
      <c r="F1137" t="s">
        <v>435</v>
      </c>
    </row>
    <row r="1138" spans="2:6" x14ac:dyDescent="0.2">
      <c r="B1138" s="1" t="s">
        <v>549</v>
      </c>
      <c r="C1138" s="1" t="s">
        <v>2772</v>
      </c>
      <c r="D1138" t="str">
        <f>IFERROR(_xlfn.XMATCH(B1138,GSC2Unicode!A:A),"")</f>
        <v/>
      </c>
      <c r="E1138" t="s">
        <v>548</v>
      </c>
      <c r="F1138" t="s">
        <v>548</v>
      </c>
    </row>
    <row r="1139" spans="2:6" x14ac:dyDescent="0.2">
      <c r="B1139" s="1" t="s">
        <v>306</v>
      </c>
      <c r="C1139" s="1" t="s">
        <v>2075</v>
      </c>
      <c r="D1139" t="str">
        <f>IFERROR(_xlfn.XMATCH(B1139,GSC2Unicode!A:A),"")</f>
        <v/>
      </c>
      <c r="E1139" t="s">
        <v>305</v>
      </c>
      <c r="F1139" t="s">
        <v>305</v>
      </c>
    </row>
    <row r="1140" spans="2:6" x14ac:dyDescent="0.2">
      <c r="B1140" s="1" t="s">
        <v>1201</v>
      </c>
      <c r="C1140" s="1" t="s">
        <v>2958</v>
      </c>
      <c r="D1140" t="str">
        <f>IFERROR(_xlfn.XMATCH(B1140,GSC2Unicode!A:A),"")</f>
        <v/>
      </c>
      <c r="E1140" t="s">
        <v>1200</v>
      </c>
      <c r="F1140" t="s">
        <v>1200</v>
      </c>
    </row>
    <row r="1141" spans="2:6" x14ac:dyDescent="0.2">
      <c r="B1141" s="1" t="s">
        <v>1035</v>
      </c>
      <c r="C1141" s="1" t="s">
        <v>2383</v>
      </c>
      <c r="D1141" t="str">
        <f>IFERROR(_xlfn.XMATCH(B1141,GSC2Unicode!A:A),"")</f>
        <v/>
      </c>
      <c r="E1141" t="s">
        <v>1034</v>
      </c>
      <c r="F1141" t="s">
        <v>1034</v>
      </c>
    </row>
    <row r="1142" spans="2:6" x14ac:dyDescent="0.2">
      <c r="B1142" s="1" t="s">
        <v>1036</v>
      </c>
      <c r="C1142" s="1" t="s">
        <v>2383</v>
      </c>
      <c r="D1142" t="str">
        <f>IFERROR(_xlfn.XMATCH(B1142,GSC2Unicode!A:A),"")</f>
        <v/>
      </c>
      <c r="E1142" t="s">
        <v>1034</v>
      </c>
      <c r="F1142" t="s">
        <v>1034</v>
      </c>
    </row>
    <row r="1143" spans="2:6" x14ac:dyDescent="0.2">
      <c r="B1143" s="1" t="s">
        <v>641</v>
      </c>
      <c r="C1143" s="1" t="s">
        <v>2808</v>
      </c>
      <c r="D1143" t="str">
        <f>IFERROR(_xlfn.XMATCH(B1143,GSC2Unicode!A:A),"")</f>
        <v/>
      </c>
      <c r="E1143" t="s">
        <v>640</v>
      </c>
      <c r="F1143" t="s">
        <v>640</v>
      </c>
    </row>
    <row r="1144" spans="2:6" x14ac:dyDescent="0.2">
      <c r="B1144" s="1" t="s">
        <v>230</v>
      </c>
      <c r="C1144" s="1" t="s">
        <v>2685</v>
      </c>
      <c r="D1144" t="str">
        <f>IFERROR(_xlfn.XMATCH(B1144,GSC2Unicode!A:A),"")</f>
        <v/>
      </c>
      <c r="E1144" t="s">
        <v>229</v>
      </c>
      <c r="F1144" t="s">
        <v>229</v>
      </c>
    </row>
    <row r="1145" spans="2:6" x14ac:dyDescent="0.2">
      <c r="B1145" s="1" t="s">
        <v>215</v>
      </c>
      <c r="C1145" s="1" t="s">
        <v>2044</v>
      </c>
      <c r="D1145" t="str">
        <f>IFERROR(_xlfn.XMATCH(B1145,GSC2Unicode!A:A),"")</f>
        <v/>
      </c>
      <c r="E1145" t="s">
        <v>214</v>
      </c>
      <c r="F1145" t="s">
        <v>214</v>
      </c>
    </row>
    <row r="1146" spans="2:6" x14ac:dyDescent="0.2">
      <c r="B1146" s="1" t="s">
        <v>170</v>
      </c>
      <c r="C1146" s="1" t="s">
        <v>2037</v>
      </c>
      <c r="D1146" t="str">
        <f>IFERROR(_xlfn.XMATCH(B1146,GSC2Unicode!A:A),"")</f>
        <v/>
      </c>
      <c r="E1146" t="s">
        <v>169</v>
      </c>
      <c r="F1146" t="s">
        <v>169</v>
      </c>
    </row>
    <row r="1147" spans="2:6" x14ac:dyDescent="0.2">
      <c r="B1147" s="1" t="s">
        <v>1447</v>
      </c>
      <c r="C1147" s="1" t="s">
        <v>2557</v>
      </c>
      <c r="D1147" t="str">
        <f>IFERROR(_xlfn.XMATCH(B1147,GSC2Unicode!A:A),"")</f>
        <v/>
      </c>
      <c r="E1147" t="s">
        <v>1446</v>
      </c>
      <c r="F1147" t="s">
        <v>1446</v>
      </c>
    </row>
    <row r="1148" spans="2:6" x14ac:dyDescent="0.2">
      <c r="B1148" s="1" t="s">
        <v>1103</v>
      </c>
      <c r="C1148" s="1" t="s">
        <v>2420</v>
      </c>
      <c r="D1148" t="str">
        <f>IFERROR(_xlfn.XMATCH(B1148,GSC2Unicode!A:A),"")</f>
        <v/>
      </c>
      <c r="E1148" t="s">
        <v>1102</v>
      </c>
      <c r="F1148" t="s">
        <v>1102</v>
      </c>
    </row>
    <row r="1149" spans="2:6" x14ac:dyDescent="0.2">
      <c r="B1149" s="1" t="s">
        <v>318</v>
      </c>
      <c r="C1149" s="1" t="s">
        <v>2085</v>
      </c>
      <c r="D1149" t="str">
        <f>IFERROR(_xlfn.XMATCH(B1149,GSC2Unicode!A:A),"")</f>
        <v/>
      </c>
      <c r="E1149" t="s">
        <v>316</v>
      </c>
      <c r="F1149" t="s">
        <v>316</v>
      </c>
    </row>
    <row r="1150" spans="2:6" x14ac:dyDescent="0.2">
      <c r="B1150" s="1" t="s">
        <v>751</v>
      </c>
      <c r="C1150" s="1" t="s">
        <v>2818</v>
      </c>
      <c r="D1150" t="str">
        <f>IFERROR(_xlfn.XMATCH(B1150,GSC2Unicode!A:A),"")</f>
        <v/>
      </c>
      <c r="E1150" t="s">
        <v>750</v>
      </c>
      <c r="F1150" t="s">
        <v>750</v>
      </c>
    </row>
    <row r="1151" spans="2:6" x14ac:dyDescent="0.2">
      <c r="B1151" s="1" t="s">
        <v>446</v>
      </c>
      <c r="C1151" s="1" t="s">
        <v>2727</v>
      </c>
      <c r="D1151" t="str">
        <f>IFERROR(_xlfn.XMATCH(B1151,GSC2Unicode!A:A),"")</f>
        <v/>
      </c>
      <c r="E1151" t="s">
        <v>444</v>
      </c>
      <c r="F1151" t="s">
        <v>444</v>
      </c>
    </row>
    <row r="1152" spans="2:6" x14ac:dyDescent="0.2">
      <c r="B1152" s="1" t="s">
        <v>297</v>
      </c>
      <c r="C1152" s="1" t="s">
        <v>2069</v>
      </c>
      <c r="D1152" t="str">
        <f>IFERROR(_xlfn.XMATCH(B1152,GSC2Unicode!A:A),"")</f>
        <v/>
      </c>
      <c r="E1152" t="s">
        <v>295</v>
      </c>
      <c r="F1152" t="s">
        <v>295</v>
      </c>
    </row>
    <row r="1153" spans="2:6" x14ac:dyDescent="0.2">
      <c r="B1153" s="1" t="s">
        <v>558</v>
      </c>
      <c r="C1153" s="1" t="s">
        <v>2183</v>
      </c>
      <c r="D1153" t="str">
        <f>IFERROR(_xlfn.XMATCH(B1153,GSC2Unicode!A:A),"")</f>
        <v/>
      </c>
      <c r="E1153" t="s">
        <v>557</v>
      </c>
      <c r="F1153" t="s">
        <v>557</v>
      </c>
    </row>
    <row r="1154" spans="2:6" x14ac:dyDescent="0.2">
      <c r="B1154" s="1" t="s">
        <v>294</v>
      </c>
      <c r="C1154" s="1" t="s">
        <v>2068</v>
      </c>
      <c r="D1154" t="str">
        <f>IFERROR(_xlfn.XMATCH(B1154,GSC2Unicode!A:A),"")</f>
        <v/>
      </c>
      <c r="E1154" t="s">
        <v>293</v>
      </c>
      <c r="F1154" t="s">
        <v>293</v>
      </c>
    </row>
    <row r="1155" spans="2:6" x14ac:dyDescent="0.2">
      <c r="B1155" s="1" t="s">
        <v>1065</v>
      </c>
      <c r="C1155" s="1" t="s">
        <v>2406</v>
      </c>
      <c r="D1155" t="str">
        <f>IFERROR(_xlfn.XMATCH(B1155,GSC2Unicode!A:A),"")</f>
        <v/>
      </c>
      <c r="E1155" t="s">
        <v>1064</v>
      </c>
      <c r="F1155" t="s">
        <v>1064</v>
      </c>
    </row>
    <row r="1156" spans="2:6" x14ac:dyDescent="0.2">
      <c r="B1156" s="1" t="s">
        <v>809</v>
      </c>
      <c r="C1156" s="1" t="s">
        <v>2295</v>
      </c>
      <c r="D1156" t="str">
        <f>IFERROR(_xlfn.XMATCH(B1156,GSC2Unicode!A:A),"")</f>
        <v/>
      </c>
      <c r="E1156" t="s">
        <v>808</v>
      </c>
      <c r="F1156" t="s">
        <v>808</v>
      </c>
    </row>
    <row r="1157" spans="2:6" x14ac:dyDescent="0.2">
      <c r="B1157" s="1" t="s">
        <v>786</v>
      </c>
      <c r="C1157" s="1" t="s">
        <v>2290</v>
      </c>
      <c r="D1157" t="str">
        <f>IFERROR(_xlfn.XMATCH(B1157,GSC2Unicode!A:A),"")</f>
        <v/>
      </c>
      <c r="E1157" t="s">
        <v>785</v>
      </c>
      <c r="F1157" t="s">
        <v>785</v>
      </c>
    </row>
    <row r="1158" spans="2:6" x14ac:dyDescent="0.2">
      <c r="B1158" s="1" t="s">
        <v>789</v>
      </c>
      <c r="C1158" s="1" t="s">
        <v>2291</v>
      </c>
      <c r="D1158" t="str">
        <f>IFERROR(_xlfn.XMATCH(B1158,GSC2Unicode!A:A),"")</f>
        <v/>
      </c>
      <c r="E1158" t="s">
        <v>788</v>
      </c>
      <c r="F1158" t="s">
        <v>788</v>
      </c>
    </row>
    <row r="1159" spans="2:6" x14ac:dyDescent="0.2">
      <c r="B1159" s="1" t="s">
        <v>635</v>
      </c>
      <c r="C1159" s="1" t="s">
        <v>2804</v>
      </c>
      <c r="D1159" t="str">
        <f>IFERROR(_xlfn.XMATCH(B1159,GSC2Unicode!A:A),"")</f>
        <v/>
      </c>
      <c r="E1159" t="s">
        <v>634</v>
      </c>
      <c r="F1159" t="s">
        <v>634</v>
      </c>
    </row>
    <row r="1160" spans="2:6" x14ac:dyDescent="0.2">
      <c r="B1160" s="1" t="s">
        <v>20</v>
      </c>
      <c r="C1160" s="1" t="s">
        <v>2003</v>
      </c>
      <c r="D1160" t="str">
        <f>IFERROR(_xlfn.XMATCH(B1160,GSC2Unicode!A:A),"")</f>
        <v/>
      </c>
      <c r="E1160" t="s">
        <v>16</v>
      </c>
      <c r="F1160" t="s">
        <v>16</v>
      </c>
    </row>
    <row r="1161" spans="2:6" x14ac:dyDescent="0.2">
      <c r="B1161" s="1" t="s">
        <v>19</v>
      </c>
      <c r="C1161" s="1" t="s">
        <v>2003</v>
      </c>
      <c r="D1161" t="str">
        <f>IFERROR(_xlfn.XMATCH(B1161,GSC2Unicode!A:A),"")</f>
        <v/>
      </c>
      <c r="E1161" t="s">
        <v>16</v>
      </c>
      <c r="F1161" t="s">
        <v>16</v>
      </c>
    </row>
    <row r="1162" spans="2:6" x14ac:dyDescent="0.2">
      <c r="B1162" s="1" t="s">
        <v>239</v>
      </c>
      <c r="C1162" s="1" t="s">
        <v>2692</v>
      </c>
      <c r="D1162" t="str">
        <f>IFERROR(_xlfn.XMATCH(B1162,GSC2Unicode!A:A),"")</f>
        <v/>
      </c>
      <c r="E1162" t="s">
        <v>238</v>
      </c>
      <c r="F1162" t="s">
        <v>238</v>
      </c>
    </row>
    <row r="1163" spans="2:6" x14ac:dyDescent="0.2">
      <c r="B1163" s="1" t="s">
        <v>240</v>
      </c>
      <c r="C1163" s="1" t="s">
        <v>2692</v>
      </c>
      <c r="D1163" t="str">
        <f>IFERROR(_xlfn.XMATCH(B1163,GSC2Unicode!A:A),"")</f>
        <v/>
      </c>
      <c r="E1163" t="s">
        <v>238</v>
      </c>
      <c r="F1163" t="s">
        <v>238</v>
      </c>
    </row>
    <row r="1164" spans="2:6" x14ac:dyDescent="0.2">
      <c r="B1164" s="1" t="s">
        <v>1409</v>
      </c>
      <c r="C1164" s="1" t="s">
        <v>2528</v>
      </c>
      <c r="D1164" t="str">
        <f>IFERROR(_xlfn.XMATCH(B1164,GSC2Unicode!A:A),"")</f>
        <v/>
      </c>
      <c r="E1164" t="s">
        <v>1408</v>
      </c>
      <c r="F1164" t="s">
        <v>1408</v>
      </c>
    </row>
    <row r="1165" spans="2:6" x14ac:dyDescent="0.2">
      <c r="B1165" s="1" t="s">
        <v>577</v>
      </c>
      <c r="C1165" s="1" t="s">
        <v>2186</v>
      </c>
      <c r="D1165" t="str">
        <f>IFERROR(_xlfn.XMATCH(B1165,GSC2Unicode!A:A),"")</f>
        <v/>
      </c>
      <c r="E1165" t="s">
        <v>576</v>
      </c>
      <c r="F1165" t="s">
        <v>576</v>
      </c>
    </row>
    <row r="1166" spans="2:6" x14ac:dyDescent="0.2">
      <c r="B1166" s="1" t="s">
        <v>286</v>
      </c>
      <c r="C1166" s="1" t="s">
        <v>2064</v>
      </c>
      <c r="D1166" t="str">
        <f>IFERROR(_xlfn.XMATCH(B1166,GSC2Unicode!A:A),"")</f>
        <v/>
      </c>
      <c r="E1166" t="s">
        <v>285</v>
      </c>
      <c r="F1166" t="s">
        <v>285</v>
      </c>
    </row>
    <row r="1167" spans="2:6" x14ac:dyDescent="0.2">
      <c r="B1167" s="1" t="s">
        <v>330</v>
      </c>
      <c r="C1167" s="1" t="s">
        <v>2092</v>
      </c>
      <c r="D1167" t="str">
        <f>IFERROR(_xlfn.XMATCH(B1167,GSC2Unicode!A:A),"")</f>
        <v/>
      </c>
      <c r="E1167" t="s">
        <v>329</v>
      </c>
      <c r="F1167" t="s">
        <v>329</v>
      </c>
    </row>
    <row r="1168" spans="2:6" x14ac:dyDescent="0.2">
      <c r="B1168" s="1" t="s">
        <v>331</v>
      </c>
      <c r="C1168" s="1" t="s">
        <v>2092</v>
      </c>
      <c r="D1168" t="str">
        <f>IFERROR(_xlfn.XMATCH(B1168,GSC2Unicode!A:A),"")</f>
        <v/>
      </c>
      <c r="E1168" t="s">
        <v>329</v>
      </c>
      <c r="F1168" t="s">
        <v>329</v>
      </c>
    </row>
    <row r="1169" spans="2:6" x14ac:dyDescent="0.2">
      <c r="B1169" s="1" t="s">
        <v>560</v>
      </c>
      <c r="C1169" s="1" t="s">
        <v>2773</v>
      </c>
      <c r="D1169" t="str">
        <f>IFERROR(_xlfn.XMATCH(B1169,GSC2Unicode!A:A),"")</f>
        <v/>
      </c>
      <c r="E1169" t="s">
        <v>559</v>
      </c>
      <c r="F1169" t="s">
        <v>559</v>
      </c>
    </row>
    <row r="1170" spans="2:6" x14ac:dyDescent="0.2">
      <c r="B1170" s="1" t="s">
        <v>1246</v>
      </c>
      <c r="C1170" s="1" t="s">
        <v>2978</v>
      </c>
      <c r="D1170" t="str">
        <f>IFERROR(_xlfn.XMATCH(B1170,GSC2Unicode!A:A),"")</f>
        <v/>
      </c>
      <c r="E1170" t="s">
        <v>1245</v>
      </c>
      <c r="F1170" t="s">
        <v>1245</v>
      </c>
    </row>
    <row r="1171" spans="2:6" x14ac:dyDescent="0.2">
      <c r="B1171" s="1" t="s">
        <v>1532</v>
      </c>
      <c r="C1171" s="1" t="s">
        <v>2593</v>
      </c>
      <c r="D1171" t="str">
        <f>IFERROR(_xlfn.XMATCH(B1171,GSC2Unicode!A:A),"")</f>
        <v/>
      </c>
      <c r="E1171" t="s">
        <v>1531</v>
      </c>
      <c r="F1171" t="s">
        <v>1531</v>
      </c>
    </row>
    <row r="1172" spans="2:6" x14ac:dyDescent="0.2">
      <c r="B1172" s="1" t="s">
        <v>893</v>
      </c>
      <c r="C1172" s="1" t="s">
        <v>2877</v>
      </c>
      <c r="D1172" t="str">
        <f>IFERROR(_xlfn.XMATCH(B1172,GSC2Unicode!A:A),"")</f>
        <v/>
      </c>
      <c r="E1172" t="s">
        <v>892</v>
      </c>
      <c r="F1172" t="s">
        <v>892</v>
      </c>
    </row>
    <row r="1173" spans="2:6" x14ac:dyDescent="0.2">
      <c r="B1173" s="1" t="s">
        <v>1363</v>
      </c>
      <c r="C1173" s="1" t="s">
        <v>2495</v>
      </c>
      <c r="D1173" t="str">
        <f>IFERROR(_xlfn.XMATCH(B1173,GSC2Unicode!A:A),"")</f>
        <v/>
      </c>
      <c r="E1173" t="s">
        <v>1362</v>
      </c>
      <c r="F1173" t="s">
        <v>1362</v>
      </c>
    </row>
    <row r="1174" spans="2:6" x14ac:dyDescent="0.2">
      <c r="B1174" s="1" t="s">
        <v>712</v>
      </c>
      <c r="C1174" s="1" t="s">
        <v>2249</v>
      </c>
      <c r="D1174" t="str">
        <f>IFERROR(_xlfn.XMATCH(B1174,GSC2Unicode!A:A),"")</f>
        <v/>
      </c>
      <c r="E1174" t="s">
        <v>711</v>
      </c>
      <c r="F1174" t="s">
        <v>711</v>
      </c>
    </row>
    <row r="1175" spans="2:6" x14ac:dyDescent="0.2">
      <c r="B1175" s="1" t="s">
        <v>74</v>
      </c>
      <c r="C1175" s="1" t="s">
        <v>2623</v>
      </c>
      <c r="D1175" t="str">
        <f>IFERROR(_xlfn.XMATCH(B1175,GSC2Unicode!A:A),"")</f>
        <v/>
      </c>
      <c r="E1175" t="s">
        <v>73</v>
      </c>
      <c r="F1175" t="s">
        <v>73</v>
      </c>
    </row>
    <row r="1176" spans="2:6" x14ac:dyDescent="0.2">
      <c r="B1176" s="1" t="s">
        <v>75</v>
      </c>
      <c r="C1176" s="1" t="s">
        <v>2623</v>
      </c>
      <c r="D1176" t="str">
        <f>IFERROR(_xlfn.XMATCH(B1176,GSC2Unicode!A:A),"")</f>
        <v/>
      </c>
      <c r="E1176" t="s">
        <v>73</v>
      </c>
      <c r="F1176" t="s">
        <v>73</v>
      </c>
    </row>
    <row r="1177" spans="2:6" x14ac:dyDescent="0.2">
      <c r="B1177" s="1" t="s">
        <v>419</v>
      </c>
      <c r="C1177" s="1" t="s">
        <v>2715</v>
      </c>
      <c r="D1177" t="str">
        <f>IFERROR(_xlfn.XMATCH(B1177,GSC2Unicode!A:A),"")</f>
        <v/>
      </c>
      <c r="E1177" t="s">
        <v>418</v>
      </c>
      <c r="F1177" t="s">
        <v>418</v>
      </c>
    </row>
    <row r="1178" spans="2:6" x14ac:dyDescent="0.2">
      <c r="B1178" s="1" t="s">
        <v>1238</v>
      </c>
      <c r="C1178" s="1" t="s">
        <v>2974</v>
      </c>
      <c r="D1178" t="str">
        <f>IFERROR(_xlfn.XMATCH(B1178,GSC2Unicode!A:A),"")</f>
        <v/>
      </c>
      <c r="E1178" t="s">
        <v>1237</v>
      </c>
      <c r="F1178" t="s">
        <v>1237</v>
      </c>
    </row>
    <row r="1179" spans="2:6" x14ac:dyDescent="0.2">
      <c r="B1179" s="1" t="s">
        <v>1395</v>
      </c>
      <c r="C1179" s="1" t="s">
        <v>2517</v>
      </c>
      <c r="D1179" t="str">
        <f>IFERROR(_xlfn.XMATCH(B1179,GSC2Unicode!A:A),"")</f>
        <v/>
      </c>
      <c r="E1179" t="s">
        <v>1394</v>
      </c>
      <c r="F1179" t="s">
        <v>1394</v>
      </c>
    </row>
    <row r="1180" spans="2:6" x14ac:dyDescent="0.2">
      <c r="B1180" s="1" t="s">
        <v>1153</v>
      </c>
      <c r="C1180" s="1" t="s">
        <v>2942</v>
      </c>
      <c r="D1180" t="str">
        <f>IFERROR(_xlfn.XMATCH(B1180,GSC2Unicode!A:A),"")</f>
        <v/>
      </c>
      <c r="E1180" t="s">
        <v>1152</v>
      </c>
      <c r="F1180" t="s">
        <v>1152</v>
      </c>
    </row>
    <row r="1181" spans="2:6" x14ac:dyDescent="0.2">
      <c r="B1181" s="1" t="s">
        <v>1158</v>
      </c>
      <c r="C1181" s="1" t="s">
        <v>2443</v>
      </c>
      <c r="D1181" t="str">
        <f>IFERROR(_xlfn.XMATCH(B1181,GSC2Unicode!A:A),"")</f>
        <v/>
      </c>
      <c r="E1181" t="s">
        <v>1157</v>
      </c>
      <c r="F1181" t="s">
        <v>1157</v>
      </c>
    </row>
    <row r="1182" spans="2:6" x14ac:dyDescent="0.2">
      <c r="B1182" s="1" t="s">
        <v>1061</v>
      </c>
      <c r="C1182" s="1" t="s">
        <v>2403</v>
      </c>
      <c r="D1182" t="str">
        <f>IFERROR(_xlfn.XMATCH(B1182,GSC2Unicode!A:A),"")</f>
        <v/>
      </c>
      <c r="E1182" t="s">
        <v>1060</v>
      </c>
      <c r="F1182" t="s">
        <v>1060</v>
      </c>
    </row>
    <row r="1183" spans="2:6" x14ac:dyDescent="0.2">
      <c r="B1183" s="1" t="s">
        <v>633</v>
      </c>
      <c r="C1183" s="1" t="s">
        <v>2803</v>
      </c>
      <c r="D1183" t="str">
        <f>IFERROR(_xlfn.XMATCH(B1183,GSC2Unicode!A:A),"")</f>
        <v/>
      </c>
      <c r="E1183" t="s">
        <v>632</v>
      </c>
      <c r="F1183" t="s">
        <v>632</v>
      </c>
    </row>
    <row r="1184" spans="2:6" x14ac:dyDescent="0.2">
      <c r="B1184" s="1" t="s">
        <v>185</v>
      </c>
      <c r="C1184" s="1" t="s">
        <v>2671</v>
      </c>
      <c r="D1184" t="str">
        <f>IFERROR(_xlfn.XMATCH(B1184,GSC2Unicode!A:A),"")</f>
        <v/>
      </c>
      <c r="E1184" t="s">
        <v>184</v>
      </c>
      <c r="F1184" t="s">
        <v>184</v>
      </c>
    </row>
    <row r="1185" spans="2:6" x14ac:dyDescent="0.2">
      <c r="B1185" s="1" t="s">
        <v>1279</v>
      </c>
      <c r="C1185" s="1" t="s">
        <v>2471</v>
      </c>
      <c r="D1185" t="str">
        <f>IFERROR(_xlfn.XMATCH(B1185,GSC2Unicode!A:A),"")</f>
        <v/>
      </c>
      <c r="E1185" t="s">
        <v>1278</v>
      </c>
      <c r="F1185" t="s">
        <v>1278</v>
      </c>
    </row>
    <row r="1186" spans="2:6" x14ac:dyDescent="0.2">
      <c r="B1186" s="1" t="s">
        <v>3</v>
      </c>
      <c r="C1186" s="1" t="s">
        <v>2605</v>
      </c>
      <c r="D1186" t="str">
        <f>IFERROR(_xlfn.XMATCH(B1186,GSC2Unicode!A:A),"")</f>
        <v/>
      </c>
      <c r="E1186" t="s">
        <v>2</v>
      </c>
      <c r="F1186" t="s">
        <v>2</v>
      </c>
    </row>
    <row r="1187" spans="2:6" x14ac:dyDescent="0.2">
      <c r="B1187" s="1" t="s">
        <v>4</v>
      </c>
      <c r="C1187" s="1" t="s">
        <v>2605</v>
      </c>
      <c r="D1187" t="str">
        <f>IFERROR(_xlfn.XMATCH(B1187,GSC2Unicode!A:A),"")</f>
        <v/>
      </c>
      <c r="E1187" t="s">
        <v>2</v>
      </c>
      <c r="F1187" t="s">
        <v>2</v>
      </c>
    </row>
    <row r="1188" spans="2:6" x14ac:dyDescent="0.2">
      <c r="B1188" s="1" t="s">
        <v>1258</v>
      </c>
      <c r="C1188" s="1" t="s">
        <v>2467</v>
      </c>
      <c r="D1188" t="str">
        <f>IFERROR(_xlfn.XMATCH(B1188,GSC2Unicode!A:A),"")</f>
        <v/>
      </c>
      <c r="E1188" t="s">
        <v>1257</v>
      </c>
      <c r="F1188" t="s">
        <v>1257</v>
      </c>
    </row>
    <row r="1189" spans="2:6" x14ac:dyDescent="0.2">
      <c r="B1189" s="1" t="s">
        <v>678</v>
      </c>
      <c r="C1189" s="1" t="s">
        <v>2224</v>
      </c>
      <c r="D1189" t="str">
        <f>IFERROR(_xlfn.XMATCH(B1189,GSC2Unicode!A:A),"")</f>
        <v/>
      </c>
      <c r="E1189" t="s">
        <v>677</v>
      </c>
      <c r="F1189" t="s">
        <v>677</v>
      </c>
    </row>
    <row r="1190" spans="2:6" x14ac:dyDescent="0.2">
      <c r="B1190" s="1" t="s">
        <v>282</v>
      </c>
      <c r="C1190" s="1" t="s">
        <v>2062</v>
      </c>
      <c r="D1190" t="str">
        <f>IFERROR(_xlfn.XMATCH(B1190,GSC2Unicode!A:A),"")</f>
        <v/>
      </c>
      <c r="E1190" t="s">
        <v>281</v>
      </c>
      <c r="F1190" t="s">
        <v>281</v>
      </c>
    </row>
    <row r="1191" spans="2:6" x14ac:dyDescent="0.2">
      <c r="B1191" s="1" t="s">
        <v>776</v>
      </c>
      <c r="C1191" s="1" t="s">
        <v>2284</v>
      </c>
      <c r="D1191" t="str">
        <f>IFERROR(_xlfn.XMATCH(B1191,GSC2Unicode!A:A),"")</f>
        <v/>
      </c>
      <c r="E1191" t="s">
        <v>775</v>
      </c>
      <c r="F1191" t="s">
        <v>775</v>
      </c>
    </row>
    <row r="1192" spans="2:6" x14ac:dyDescent="0.2">
      <c r="B1192" s="1" t="s">
        <v>1428</v>
      </c>
      <c r="C1192" s="1" t="s">
        <v>2542</v>
      </c>
      <c r="D1192" t="str">
        <f>IFERROR(_xlfn.XMATCH(B1192,GSC2Unicode!A:A),"")</f>
        <v/>
      </c>
      <c r="E1192" t="s">
        <v>1427</v>
      </c>
      <c r="F1192" t="s">
        <v>1427</v>
      </c>
    </row>
    <row r="1193" spans="2:6" x14ac:dyDescent="0.2">
      <c r="B1193" s="1" t="s">
        <v>15</v>
      </c>
      <c r="C1193" s="1" t="s">
        <v>2002</v>
      </c>
      <c r="D1193" t="str">
        <f>IFERROR(_xlfn.XMATCH(B1193,GSC2Unicode!A:A),"")</f>
        <v/>
      </c>
      <c r="E1193" t="s">
        <v>14</v>
      </c>
      <c r="F1193" t="s">
        <v>14</v>
      </c>
    </row>
    <row r="1194" spans="2:6" x14ac:dyDescent="0.2">
      <c r="B1194" s="1" t="s">
        <v>1519</v>
      </c>
      <c r="C1194" s="1" t="s">
        <v>3054</v>
      </c>
      <c r="D1194" t="str">
        <f>IFERROR(_xlfn.XMATCH(B1194,GSC2Unicode!A:A),"")</f>
        <v/>
      </c>
      <c r="E1194" t="s">
        <v>1518</v>
      </c>
      <c r="F1194" t="s">
        <v>1518</v>
      </c>
    </row>
    <row r="1195" spans="2:6" x14ac:dyDescent="0.2">
      <c r="B1195" s="1" t="s">
        <v>268</v>
      </c>
      <c r="C1195" s="1" t="s">
        <v>2701</v>
      </c>
      <c r="D1195" t="str">
        <f>IFERROR(_xlfn.XMATCH(B1195,GSC2Unicode!A:A),"")</f>
        <v/>
      </c>
      <c r="E1195" t="s">
        <v>267</v>
      </c>
      <c r="F1195" t="s">
        <v>267</v>
      </c>
    </row>
    <row r="1196" spans="2:6" x14ac:dyDescent="0.2">
      <c r="B1196" s="1" t="s">
        <v>1132</v>
      </c>
      <c r="C1196" s="1" t="s">
        <v>2438</v>
      </c>
      <c r="D1196" t="str">
        <f>IFERROR(_xlfn.XMATCH(B1196,GSC2Unicode!A:A),"")</f>
        <v/>
      </c>
      <c r="E1196" t="s">
        <v>1131</v>
      </c>
      <c r="F1196" t="s">
        <v>1131</v>
      </c>
    </row>
    <row r="1197" spans="2:6" x14ac:dyDescent="0.2">
      <c r="B1197" s="1" t="s">
        <v>1235</v>
      </c>
      <c r="C1197" s="1" t="s">
        <v>2463</v>
      </c>
      <c r="D1197" t="str">
        <f>IFERROR(_xlfn.XMATCH(B1197,GSC2Unicode!A:A),"")</f>
        <v/>
      </c>
      <c r="E1197" t="s">
        <v>1234</v>
      </c>
      <c r="F1197" t="s">
        <v>1234</v>
      </c>
    </row>
    <row r="1198" spans="2:6" x14ac:dyDescent="0.2">
      <c r="B1198" s="1" t="s">
        <v>205</v>
      </c>
      <c r="C1198" s="1" t="s">
        <v>2680</v>
      </c>
      <c r="D1198" t="str">
        <f>IFERROR(_xlfn.XMATCH(B1198,GSC2Unicode!A:A),"")</f>
        <v/>
      </c>
      <c r="E1198" t="s">
        <v>204</v>
      </c>
      <c r="F1198" t="s">
        <v>204</v>
      </c>
    </row>
    <row r="1199" spans="2:6" x14ac:dyDescent="0.2">
      <c r="B1199" s="1" t="s">
        <v>770</v>
      </c>
      <c r="C1199" s="1" t="s">
        <v>2281</v>
      </c>
      <c r="D1199" t="str">
        <f>IFERROR(_xlfn.XMATCH(B1199,GSC2Unicode!A:A),"")</f>
        <v/>
      </c>
      <c r="E1199" t="s">
        <v>769</v>
      </c>
      <c r="F1199" t="s">
        <v>769</v>
      </c>
    </row>
    <row r="1200" spans="2:6" x14ac:dyDescent="0.2">
      <c r="B1200" s="1" t="s">
        <v>366</v>
      </c>
      <c r="C1200" s="1" t="s">
        <v>2115</v>
      </c>
      <c r="D1200" t="str">
        <f>IFERROR(_xlfn.XMATCH(B1200,GSC2Unicode!A:A),"")</f>
        <v/>
      </c>
      <c r="E1200" t="s">
        <v>365</v>
      </c>
      <c r="F1200" t="s">
        <v>365</v>
      </c>
    </row>
    <row r="1201" spans="2:6" x14ac:dyDescent="0.2">
      <c r="B1201" s="1" t="s">
        <v>1021</v>
      </c>
      <c r="C1201" s="1" t="s">
        <v>2375</v>
      </c>
      <c r="D1201" t="str">
        <f>IFERROR(_xlfn.XMATCH(B1201,GSC2Unicode!A:A),"")</f>
        <v/>
      </c>
      <c r="E1201" t="s">
        <v>1020</v>
      </c>
      <c r="F1201" t="s">
        <v>1020</v>
      </c>
    </row>
    <row r="1202" spans="2:6" x14ac:dyDescent="0.2">
      <c r="B1202" s="1" t="s">
        <v>440</v>
      </c>
      <c r="C1202" s="1" t="s">
        <v>2724</v>
      </c>
      <c r="D1202" t="str">
        <f>IFERROR(_xlfn.XMATCH(B1202,GSC2Unicode!A:A),"")</f>
        <v/>
      </c>
      <c r="E1202" t="s">
        <v>438</v>
      </c>
      <c r="F1202" t="s">
        <v>438</v>
      </c>
    </row>
    <row r="1203" spans="2:6" x14ac:dyDescent="0.2">
      <c r="B1203" s="1" t="s">
        <v>66</v>
      </c>
      <c r="C1203" s="1" t="s">
        <v>2010</v>
      </c>
      <c r="D1203" t="str">
        <f>IFERROR(_xlfn.XMATCH(B1203,GSC2Unicode!A:A),"")</f>
        <v/>
      </c>
      <c r="E1203" t="s">
        <v>65</v>
      </c>
      <c r="F1203" t="s">
        <v>65</v>
      </c>
    </row>
    <row r="1204" spans="2:6" x14ac:dyDescent="0.2">
      <c r="B1204" s="1" t="s">
        <v>897</v>
      </c>
      <c r="C1204" s="1" t="s">
        <v>2880</v>
      </c>
      <c r="D1204" t="str">
        <f>IFERROR(_xlfn.XMATCH(B1204,GSC2Unicode!A:A),"")</f>
        <v/>
      </c>
      <c r="E1204" t="s">
        <v>896</v>
      </c>
      <c r="F1204" t="s">
        <v>896</v>
      </c>
    </row>
    <row r="1205" spans="2:6" x14ac:dyDescent="0.2">
      <c r="B1205" s="1" t="s">
        <v>1414</v>
      </c>
      <c r="C1205" s="1" t="s">
        <v>2531</v>
      </c>
      <c r="D1205" t="str">
        <f>IFERROR(_xlfn.XMATCH(B1205,GSC2Unicode!A:A),"")</f>
        <v/>
      </c>
      <c r="E1205" t="s">
        <v>1413</v>
      </c>
      <c r="F1205" t="s">
        <v>1413</v>
      </c>
    </row>
    <row r="1206" spans="2:6" x14ac:dyDescent="0.2">
      <c r="B1206" s="1" t="s">
        <v>715</v>
      </c>
      <c r="C1206" s="1" t="s">
        <v>2251</v>
      </c>
      <c r="D1206" t="str">
        <f>IFERROR(_xlfn.XMATCH(B1206,GSC2Unicode!A:A),"")</f>
        <v/>
      </c>
      <c r="E1206" t="s">
        <v>714</v>
      </c>
      <c r="F1206" t="s">
        <v>714</v>
      </c>
    </row>
    <row r="1207" spans="2:6" x14ac:dyDescent="0.2">
      <c r="B1207" s="1" t="s">
        <v>1406</v>
      </c>
      <c r="C1207" s="1" t="s">
        <v>2526</v>
      </c>
      <c r="D1207" t="str">
        <f>IFERROR(_xlfn.XMATCH(B1207,GSC2Unicode!A:A),"")</f>
        <v/>
      </c>
      <c r="E1207" t="s">
        <v>1405</v>
      </c>
      <c r="F1207" t="s">
        <v>1405</v>
      </c>
    </row>
    <row r="1208" spans="2:6" x14ac:dyDescent="0.2">
      <c r="B1208" s="1" t="s">
        <v>1042</v>
      </c>
      <c r="C1208" s="1" t="s">
        <v>2387</v>
      </c>
      <c r="D1208" t="str">
        <f>IFERROR(_xlfn.XMATCH(B1208,GSC2Unicode!A:A),"")</f>
        <v/>
      </c>
      <c r="E1208" t="s">
        <v>1041</v>
      </c>
      <c r="F1208" t="s">
        <v>1041</v>
      </c>
    </row>
    <row r="1209" spans="2:6" x14ac:dyDescent="0.2">
      <c r="B1209" s="1" t="s">
        <v>767</v>
      </c>
      <c r="C1209" s="1" t="s">
        <v>2280</v>
      </c>
      <c r="D1209" t="str">
        <f>IFERROR(_xlfn.XMATCH(B1209,GSC2Unicode!A:A),"")</f>
        <v/>
      </c>
      <c r="E1209" t="s">
        <v>766</v>
      </c>
      <c r="F1209" t="s">
        <v>766</v>
      </c>
    </row>
    <row r="1210" spans="2:6" x14ac:dyDescent="0.2">
      <c r="B1210" s="1" t="s">
        <v>782</v>
      </c>
      <c r="C1210" s="1" t="s">
        <v>2287</v>
      </c>
      <c r="D1210" t="str">
        <f>IFERROR(_xlfn.XMATCH(B1210,GSC2Unicode!A:A),"")</f>
        <v/>
      </c>
      <c r="E1210" t="s">
        <v>780</v>
      </c>
      <c r="F1210" t="s">
        <v>780</v>
      </c>
    </row>
    <row r="1211" spans="2:6" x14ac:dyDescent="0.2">
      <c r="B1211" s="1" t="s">
        <v>674</v>
      </c>
      <c r="C1211" s="1" t="s">
        <v>2221</v>
      </c>
      <c r="D1211" t="str">
        <f>IFERROR(_xlfn.XMATCH(B1211,GSC2Unicode!A:A),"")</f>
        <v/>
      </c>
      <c r="E1211" t="s">
        <v>673</v>
      </c>
      <c r="F1211" t="s">
        <v>673</v>
      </c>
    </row>
    <row r="1212" spans="2:6" x14ac:dyDescent="0.2">
      <c r="B1212" s="1" t="s">
        <v>76</v>
      </c>
      <c r="C1212" s="1" t="s">
        <v>2623</v>
      </c>
      <c r="D1212" t="str">
        <f>IFERROR(_xlfn.XMATCH(B1212,GSC2Unicode!A:A),"")</f>
        <v/>
      </c>
      <c r="E1212" t="s">
        <v>73</v>
      </c>
      <c r="F1212" t="s">
        <v>73</v>
      </c>
    </row>
    <row r="1213" spans="2:6" x14ac:dyDescent="0.2">
      <c r="B1213" s="1" t="s">
        <v>817</v>
      </c>
      <c r="C1213" s="1" t="s">
        <v>2299</v>
      </c>
      <c r="D1213" t="str">
        <f>IFERROR(_xlfn.XMATCH(B1213,GSC2Unicode!A:A),"")</f>
        <v/>
      </c>
      <c r="E1213" t="s">
        <v>816</v>
      </c>
      <c r="F1213" t="s">
        <v>816</v>
      </c>
    </row>
    <row r="1214" spans="2:6" x14ac:dyDescent="0.2">
      <c r="B1214" s="1" t="s">
        <v>335</v>
      </c>
      <c r="C1214" s="1" t="s">
        <v>2093</v>
      </c>
      <c r="D1214" t="str">
        <f>IFERROR(_xlfn.XMATCH(B1214,GSC2Unicode!A:A),"")</f>
        <v/>
      </c>
      <c r="E1214" t="s">
        <v>334</v>
      </c>
      <c r="F1214" t="s">
        <v>334</v>
      </c>
    </row>
    <row r="1215" spans="2:6" x14ac:dyDescent="0.2">
      <c r="B1215" s="1" t="s">
        <v>51</v>
      </c>
      <c r="C1215" s="1" t="s">
        <v>2620</v>
      </c>
      <c r="D1215" t="str">
        <f>IFERROR(_xlfn.XMATCH(B1215,GSC2Unicode!A:A),"")</f>
        <v/>
      </c>
      <c r="E1215" t="s">
        <v>50</v>
      </c>
      <c r="F1215" t="s">
        <v>50</v>
      </c>
    </row>
    <row r="1216" spans="2:6" x14ac:dyDescent="0.2">
      <c r="B1216" s="1" t="s">
        <v>474</v>
      </c>
      <c r="C1216" s="1" t="s">
        <v>2736</v>
      </c>
      <c r="D1216" t="str">
        <f>IFERROR(_xlfn.XMATCH(B1216,GSC2Unicode!A:A),"")</f>
        <v/>
      </c>
      <c r="E1216" t="s">
        <v>473</v>
      </c>
      <c r="F1216" t="s">
        <v>473</v>
      </c>
    </row>
    <row r="1217" spans="2:6" x14ac:dyDescent="0.2">
      <c r="B1217" s="1" t="s">
        <v>1461</v>
      </c>
      <c r="C1217" s="1" t="s">
        <v>3034</v>
      </c>
      <c r="D1217" t="str">
        <f>IFERROR(_xlfn.XMATCH(B1217,GSC2Unicode!A:A),"")</f>
        <v/>
      </c>
      <c r="E1217" t="s">
        <v>1460</v>
      </c>
      <c r="F1217" t="s">
        <v>1460</v>
      </c>
    </row>
    <row r="1218" spans="2:6" x14ac:dyDescent="0.2">
      <c r="B1218" s="1" t="s">
        <v>838</v>
      </c>
      <c r="C1218" s="1" t="s">
        <v>2305</v>
      </c>
      <c r="D1218" t="str">
        <f>IFERROR(_xlfn.XMATCH(B1218,GSC2Unicode!A:A),"")</f>
        <v/>
      </c>
      <c r="E1218" t="s">
        <v>837</v>
      </c>
      <c r="F1218" t="s">
        <v>837</v>
      </c>
    </row>
    <row r="1219" spans="2:6" x14ac:dyDescent="0.2">
      <c r="B1219" s="1" t="s">
        <v>447</v>
      </c>
      <c r="C1219" s="1" t="s">
        <v>2727</v>
      </c>
      <c r="D1219" t="str">
        <f>IFERROR(_xlfn.XMATCH(B1219,GSC2Unicode!A:A),"")</f>
        <v/>
      </c>
      <c r="E1219" t="s">
        <v>444</v>
      </c>
      <c r="F1219" t="s">
        <v>444</v>
      </c>
    </row>
    <row r="1220" spans="2:6" x14ac:dyDescent="0.2">
      <c r="B1220" s="1" t="s">
        <v>1385</v>
      </c>
      <c r="C1220" s="1" t="s">
        <v>2509</v>
      </c>
      <c r="D1220" t="str">
        <f>IFERROR(_xlfn.XMATCH(B1220,GSC2Unicode!A:A),"")</f>
        <v/>
      </c>
      <c r="E1220" t="s">
        <v>1384</v>
      </c>
      <c r="F1220" t="s">
        <v>1384</v>
      </c>
    </row>
    <row r="1221" spans="2:6" x14ac:dyDescent="0.2">
      <c r="B1221" s="1" t="s">
        <v>768</v>
      </c>
      <c r="C1221" s="1" t="s">
        <v>2280</v>
      </c>
      <c r="D1221" t="str">
        <f>IFERROR(_xlfn.XMATCH(B1221,GSC2Unicode!A:A),"")</f>
        <v/>
      </c>
      <c r="E1221" t="s">
        <v>766</v>
      </c>
      <c r="F1221" t="s">
        <v>766</v>
      </c>
    </row>
    <row r="1222" spans="2:6" x14ac:dyDescent="0.2">
      <c r="B1222" s="1" t="s">
        <v>1199</v>
      </c>
      <c r="C1222" s="1" t="s">
        <v>2957</v>
      </c>
      <c r="D1222" t="str">
        <f>IFERROR(_xlfn.XMATCH(B1222,GSC2Unicode!A:A),"")</f>
        <v/>
      </c>
      <c r="E1222" t="s">
        <v>1198</v>
      </c>
      <c r="F1222" t="s">
        <v>1198</v>
      </c>
    </row>
    <row r="1223" spans="2:6" x14ac:dyDescent="0.2">
      <c r="B1223" s="1" t="s">
        <v>718</v>
      </c>
      <c r="C1223" s="1" t="s">
        <v>2253</v>
      </c>
      <c r="D1223" t="str">
        <f>IFERROR(_xlfn.XMATCH(B1223,GSC2Unicode!A:A),"")</f>
        <v/>
      </c>
      <c r="E1223" t="s">
        <v>717</v>
      </c>
      <c r="F1223" t="s">
        <v>717</v>
      </c>
    </row>
    <row r="1224" spans="2:6" x14ac:dyDescent="0.2">
      <c r="B1224" s="1" t="s">
        <v>52</v>
      </c>
      <c r="C1224" s="1" t="s">
        <v>2620</v>
      </c>
      <c r="D1224" t="str">
        <f>IFERROR(_xlfn.XMATCH(B1224,GSC2Unicode!A:A),"")</f>
        <v/>
      </c>
      <c r="E1224" t="s">
        <v>50</v>
      </c>
      <c r="F1224" t="s">
        <v>50</v>
      </c>
    </row>
    <row r="1225" spans="2:6" x14ac:dyDescent="0.2">
      <c r="B1225" s="1" t="s">
        <v>1533</v>
      </c>
      <c r="C1225" s="1" t="s">
        <v>2593</v>
      </c>
      <c r="D1225" t="str">
        <f>IFERROR(_xlfn.XMATCH(B1225,GSC2Unicode!A:A),"")</f>
        <v/>
      </c>
      <c r="E1225" t="s">
        <v>1531</v>
      </c>
      <c r="F1225" t="s">
        <v>1531</v>
      </c>
    </row>
    <row r="1226" spans="2:6" x14ac:dyDescent="0.2">
      <c r="B1226" s="1" t="s">
        <v>485</v>
      </c>
      <c r="C1226" s="1" t="s">
        <v>2160</v>
      </c>
      <c r="D1226" t="str">
        <f>IFERROR(_xlfn.XMATCH(B1226,GSC2Unicode!A:A),"")</f>
        <v/>
      </c>
      <c r="E1226" t="s">
        <v>484</v>
      </c>
      <c r="F1226" t="s">
        <v>484</v>
      </c>
    </row>
    <row r="1227" spans="2:6" x14ac:dyDescent="0.2">
      <c r="B1227" s="1" t="s">
        <v>1489</v>
      </c>
      <c r="C1227" s="1" t="s">
        <v>2576</v>
      </c>
      <c r="D1227" t="str">
        <f>IFERROR(_xlfn.XMATCH(B1227,GSC2Unicode!A:A),"")</f>
        <v/>
      </c>
      <c r="E1227" t="s">
        <v>1488</v>
      </c>
      <c r="F1227" t="s">
        <v>1488</v>
      </c>
    </row>
    <row r="1228" spans="2:6" x14ac:dyDescent="0.2">
      <c r="B1228" s="1" t="s">
        <v>6</v>
      </c>
      <c r="C1228" s="1" t="s">
        <v>2606</v>
      </c>
      <c r="D1228" t="str">
        <f>IFERROR(_xlfn.XMATCH(B1228,GSC2Unicode!A:A),"")</f>
        <v/>
      </c>
      <c r="E1228" t="s">
        <v>5</v>
      </c>
      <c r="F1228" t="s">
        <v>5</v>
      </c>
    </row>
    <row r="1229" spans="2:6" x14ac:dyDescent="0.2">
      <c r="B1229" s="1" t="s">
        <v>1040</v>
      </c>
      <c r="C1229" s="1" t="s">
        <v>2386</v>
      </c>
      <c r="D1229" t="str">
        <f>IFERROR(_xlfn.XMATCH(B1229,GSC2Unicode!A:A),"")</f>
        <v/>
      </c>
      <c r="E1229" t="s">
        <v>1039</v>
      </c>
      <c r="F1229" t="s">
        <v>1039</v>
      </c>
    </row>
    <row r="1230" spans="2:6" x14ac:dyDescent="0.2">
      <c r="B1230" s="1" t="s">
        <v>648</v>
      </c>
      <c r="C1230" s="1" t="s">
        <v>2203</v>
      </c>
      <c r="D1230" t="str">
        <f>IFERROR(_xlfn.XMATCH(B1230,GSC2Unicode!A:A),"")</f>
        <v/>
      </c>
      <c r="E1230" t="s">
        <v>647</v>
      </c>
      <c r="F1230" t="s">
        <v>647</v>
      </c>
    </row>
    <row r="1231" spans="2:6" x14ac:dyDescent="0.2">
      <c r="B1231" s="1" t="s">
        <v>954</v>
      </c>
      <c r="C1231" s="1" t="s">
        <v>2908</v>
      </c>
      <c r="D1231" t="str">
        <f>IFERROR(_xlfn.XMATCH(B1231,GSC2Unicode!A:A),"")</f>
        <v/>
      </c>
      <c r="E1231" t="s">
        <v>953</v>
      </c>
      <c r="F1231" t="s">
        <v>953</v>
      </c>
    </row>
    <row r="1232" spans="2:6" x14ac:dyDescent="0.2">
      <c r="B1232" s="1" t="s">
        <v>3073</v>
      </c>
      <c r="C1232" s="1" t="s">
        <v>2546</v>
      </c>
      <c r="D1232" t="str">
        <f>IFERROR(_xlfn.XMATCH(B1232,GSC2Unicode!A:A),"")</f>
        <v/>
      </c>
      <c r="E1232" t="s">
        <v>1433</v>
      </c>
      <c r="F1232" t="s">
        <v>1433</v>
      </c>
    </row>
    <row r="1233" spans="2:6" x14ac:dyDescent="0.2">
      <c r="B1233" s="1" t="s">
        <v>49</v>
      </c>
      <c r="C1233" s="1" t="s">
        <v>2619</v>
      </c>
      <c r="D1233" t="str">
        <f>IFERROR(_xlfn.XMATCH(B1233,GSC2Unicode!A:A),"")</f>
        <v/>
      </c>
      <c r="E1233" t="s">
        <v>48</v>
      </c>
      <c r="F1233" t="s">
        <v>48</v>
      </c>
    </row>
    <row r="1234" spans="2:6" x14ac:dyDescent="0.2">
      <c r="B1234" s="1" t="s">
        <v>175</v>
      </c>
      <c r="C1234" s="1" t="s">
        <v>2665</v>
      </c>
      <c r="D1234" t="str">
        <f>IFERROR(_xlfn.XMATCH(B1234,GSC2Unicode!A:A),"")</f>
        <v/>
      </c>
      <c r="E1234" t="s">
        <v>174</v>
      </c>
      <c r="F1234" t="s">
        <v>174</v>
      </c>
    </row>
    <row r="1235" spans="2:6" x14ac:dyDescent="0.2">
      <c r="B1235" s="1" t="s">
        <v>969</v>
      </c>
      <c r="C1235" s="1" t="s">
        <v>2915</v>
      </c>
      <c r="D1235" t="str">
        <f>IFERROR(_xlfn.XMATCH(B1235,GSC2Unicode!A:A),"")</f>
        <v/>
      </c>
      <c r="E1235" t="s">
        <v>968</v>
      </c>
      <c r="F1235" t="s">
        <v>968</v>
      </c>
    </row>
    <row r="1236" spans="2:6" x14ac:dyDescent="0.2">
      <c r="B1236" s="1" t="s">
        <v>212</v>
      </c>
      <c r="C1236" s="1" t="s">
        <v>2682</v>
      </c>
      <c r="D1236" t="str">
        <f>IFERROR(_xlfn.XMATCH(B1236,GSC2Unicode!A:A),"")</f>
        <v/>
      </c>
      <c r="E1236" t="s">
        <v>211</v>
      </c>
      <c r="F1236" t="s">
        <v>211</v>
      </c>
    </row>
    <row r="1237" spans="2:6" x14ac:dyDescent="0.2">
      <c r="B1237" s="1" t="s">
        <v>213</v>
      </c>
      <c r="C1237" s="1" t="s">
        <v>2682</v>
      </c>
      <c r="D1237" t="str">
        <f>IFERROR(_xlfn.XMATCH(B1237,GSC2Unicode!A:A),"")</f>
        <v/>
      </c>
      <c r="E1237" t="s">
        <v>211</v>
      </c>
      <c r="F1237" t="s">
        <v>211</v>
      </c>
    </row>
    <row r="1238" spans="2:6" x14ac:dyDescent="0.2">
      <c r="B1238" s="1" t="s">
        <v>116</v>
      </c>
      <c r="C1238" s="1" t="s">
        <v>2641</v>
      </c>
      <c r="D1238" t="str">
        <f>IFERROR(_xlfn.XMATCH(B1238,GSC2Unicode!A:A),"")</f>
        <v/>
      </c>
      <c r="E1238" t="s">
        <v>115</v>
      </c>
      <c r="F1238" t="s">
        <v>115</v>
      </c>
    </row>
    <row r="1239" spans="2:6" x14ac:dyDescent="0.2">
      <c r="B1239" s="1" t="s">
        <v>493</v>
      </c>
      <c r="C1239" s="1" t="s">
        <v>2165</v>
      </c>
      <c r="D1239" t="str">
        <f>IFERROR(_xlfn.XMATCH(B1239,GSC2Unicode!A:A),"")</f>
        <v/>
      </c>
      <c r="E1239" t="s">
        <v>492</v>
      </c>
      <c r="F1239" t="s">
        <v>492</v>
      </c>
    </row>
    <row r="1240" spans="2:6" x14ac:dyDescent="0.2">
      <c r="B1240" s="1" t="s">
        <v>1233</v>
      </c>
      <c r="C1240" s="1" t="s">
        <v>2462</v>
      </c>
      <c r="D1240" t="str">
        <f>IFERROR(_xlfn.XMATCH(B1240,GSC2Unicode!A:A),"")</f>
        <v/>
      </c>
      <c r="E1240" t="s">
        <v>1232</v>
      </c>
      <c r="F1240" t="s">
        <v>1232</v>
      </c>
    </row>
    <row r="1241" spans="2:6" x14ac:dyDescent="0.2">
      <c r="B1241" s="1" t="s">
        <v>1329</v>
      </c>
      <c r="C1241" s="1" t="s">
        <v>3014</v>
      </c>
      <c r="D1241" t="str">
        <f>IFERROR(_xlfn.XMATCH(B1241,GSC2Unicode!A:A),"")</f>
        <v/>
      </c>
      <c r="E1241" t="s">
        <v>1328</v>
      </c>
      <c r="F1241" t="s">
        <v>1328</v>
      </c>
    </row>
    <row r="1242" spans="2:6" x14ac:dyDescent="0.2">
      <c r="B1242" s="1" t="s">
        <v>64</v>
      </c>
      <c r="C1242" s="1" t="s">
        <v>2009</v>
      </c>
      <c r="D1242" t="str">
        <f>IFERROR(_xlfn.XMATCH(B1242,GSC2Unicode!A:A),"")</f>
        <v/>
      </c>
      <c r="E1242" t="s">
        <v>63</v>
      </c>
      <c r="F1242" t="s">
        <v>63</v>
      </c>
    </row>
    <row r="1243" spans="2:6" x14ac:dyDescent="0.2">
      <c r="B1243" s="1" t="s">
        <v>794</v>
      </c>
      <c r="C1243" s="1" t="s">
        <v>2823</v>
      </c>
      <c r="D1243" t="str">
        <f>IFERROR(_xlfn.XMATCH(B1243,GSC2Unicode!A:A),"")</f>
        <v/>
      </c>
      <c r="E1243" t="s">
        <v>793</v>
      </c>
      <c r="F1243" t="s">
        <v>793</v>
      </c>
    </row>
    <row r="1244" spans="2:6" x14ac:dyDescent="0.2">
      <c r="B1244" s="1" t="s">
        <v>494</v>
      </c>
      <c r="C1244" s="1" t="s">
        <v>2165</v>
      </c>
      <c r="D1244" t="str">
        <f>IFERROR(_xlfn.XMATCH(B1244,GSC2Unicode!A:A),"")</f>
        <v/>
      </c>
      <c r="E1244" t="s">
        <v>492</v>
      </c>
      <c r="F1244" t="s">
        <v>492</v>
      </c>
    </row>
    <row r="1245" spans="2:6" x14ac:dyDescent="0.2">
      <c r="B1245" s="1" t="s">
        <v>938</v>
      </c>
      <c r="C1245" s="1" t="s">
        <v>2336</v>
      </c>
      <c r="D1245" t="str">
        <f>IFERROR(_xlfn.XMATCH(B1245,GSC2Unicode!A:A),"")</f>
        <v/>
      </c>
      <c r="E1245" t="s">
        <v>937</v>
      </c>
      <c r="F1245" t="s">
        <v>937</v>
      </c>
    </row>
    <row r="1246" spans="2:6" x14ac:dyDescent="0.2">
      <c r="B1246" s="1" t="s">
        <v>756</v>
      </c>
      <c r="C1246" s="1" t="s">
        <v>2822</v>
      </c>
      <c r="D1246" t="str">
        <f>IFERROR(_xlfn.XMATCH(B1246,GSC2Unicode!A:A),"")</f>
        <v/>
      </c>
      <c r="E1246" t="s">
        <v>755</v>
      </c>
      <c r="F1246" t="s">
        <v>755</v>
      </c>
    </row>
    <row r="1247" spans="2:6" x14ac:dyDescent="0.2">
      <c r="B1247" s="1" t="s">
        <v>1373</v>
      </c>
      <c r="C1247" s="1" t="s">
        <v>2501</v>
      </c>
      <c r="D1247" t="str">
        <f>IFERROR(_xlfn.XMATCH(B1247,GSC2Unicode!A:A),"")</f>
        <v/>
      </c>
      <c r="E1247" t="s">
        <v>1372</v>
      </c>
      <c r="F1247" t="s">
        <v>1372</v>
      </c>
    </row>
    <row r="1248" spans="2:6" x14ac:dyDescent="0.2">
      <c r="B1248" s="1" t="s">
        <v>1375</v>
      </c>
      <c r="C1248" s="1" t="s">
        <v>2502</v>
      </c>
      <c r="D1248" t="str">
        <f>IFERROR(_xlfn.XMATCH(B1248,GSC2Unicode!A:A),"")</f>
        <v/>
      </c>
      <c r="E1248" t="s">
        <v>1374</v>
      </c>
      <c r="F1248" t="s">
        <v>1374</v>
      </c>
    </row>
    <row r="1249" spans="2:6" x14ac:dyDescent="0.2">
      <c r="B1249" s="1" t="s">
        <v>262</v>
      </c>
      <c r="C1249" s="1" t="s">
        <v>2696</v>
      </c>
      <c r="D1249" t="str">
        <f>IFERROR(_xlfn.XMATCH(B1249,GSC2Unicode!A:A),"")</f>
        <v/>
      </c>
      <c r="E1249" t="s">
        <v>261</v>
      </c>
      <c r="F1249" t="s">
        <v>261</v>
      </c>
    </row>
    <row r="1250" spans="2:6" x14ac:dyDescent="0.2">
      <c r="B1250" s="1" t="s">
        <v>1023</v>
      </c>
      <c r="C1250" s="1" t="s">
        <v>2376</v>
      </c>
      <c r="D1250" t="str">
        <f>IFERROR(_xlfn.XMATCH(B1250,GSC2Unicode!A:A),"")</f>
        <v/>
      </c>
      <c r="E1250" t="s">
        <v>1022</v>
      </c>
      <c r="F1250" t="s">
        <v>1022</v>
      </c>
    </row>
    <row r="1251" spans="2:6" x14ac:dyDescent="0.2">
      <c r="B1251" s="1" t="s">
        <v>921</v>
      </c>
      <c r="C1251" s="1" t="s">
        <v>2332</v>
      </c>
      <c r="D1251" t="str">
        <f>IFERROR(_xlfn.XMATCH(B1251,GSC2Unicode!A:A),"")</f>
        <v/>
      </c>
      <c r="E1251" t="s">
        <v>920</v>
      </c>
      <c r="F1251" t="s">
        <v>920</v>
      </c>
    </row>
    <row r="1252" spans="2:6" x14ac:dyDescent="0.2">
      <c r="B1252" s="1" t="s">
        <v>21</v>
      </c>
      <c r="C1252" s="1" t="s">
        <v>2003</v>
      </c>
      <c r="D1252" t="str">
        <f>IFERROR(_xlfn.XMATCH(B1252,GSC2Unicode!A:A),"")</f>
        <v/>
      </c>
      <c r="E1252" t="s">
        <v>16</v>
      </c>
      <c r="F1252" t="s">
        <v>16</v>
      </c>
    </row>
    <row r="1253" spans="2:6" x14ac:dyDescent="0.2">
      <c r="B1253" s="1" t="s">
        <v>451</v>
      </c>
      <c r="C1253" s="1" t="s">
        <v>2729</v>
      </c>
      <c r="D1253" t="str">
        <f>IFERROR(_xlfn.XMATCH(B1253,GSC2Unicode!A:A),"")</f>
        <v/>
      </c>
      <c r="E1253" t="s">
        <v>450</v>
      </c>
      <c r="F1253" t="s">
        <v>450</v>
      </c>
    </row>
    <row r="1254" spans="2:6" x14ac:dyDescent="0.2">
      <c r="B1254" s="1" t="s">
        <v>630</v>
      </c>
      <c r="C1254" s="1" t="s">
        <v>2200</v>
      </c>
      <c r="D1254" t="str">
        <f>IFERROR(_xlfn.XMATCH(B1254,GSC2Unicode!A:A),"")</f>
        <v/>
      </c>
      <c r="E1254" t="s">
        <v>629</v>
      </c>
      <c r="F1254" t="s">
        <v>629</v>
      </c>
    </row>
    <row r="1255" spans="2:6" x14ac:dyDescent="0.2">
      <c r="B1255" s="1" t="s">
        <v>1024</v>
      </c>
      <c r="C1255" s="1" t="s">
        <v>2376</v>
      </c>
      <c r="D1255" t="str">
        <f>IFERROR(_xlfn.XMATCH(B1255,GSC2Unicode!A:A),"")</f>
        <v/>
      </c>
      <c r="E1255" t="s">
        <v>1022</v>
      </c>
      <c r="F1255" t="s">
        <v>1022</v>
      </c>
    </row>
    <row r="1256" spans="2:6" x14ac:dyDescent="0.2">
      <c r="B1256" s="1" t="s">
        <v>38</v>
      </c>
      <c r="C1256" s="1" t="s">
        <v>2616</v>
      </c>
      <c r="D1256" t="str">
        <f>IFERROR(_xlfn.XMATCH(B1256,GSC2Unicode!A:A),"")</f>
        <v/>
      </c>
      <c r="E1256" t="s">
        <v>37</v>
      </c>
      <c r="F1256" t="s">
        <v>37</v>
      </c>
    </row>
    <row r="1257" spans="2:6" x14ac:dyDescent="0.2">
      <c r="B1257" s="1" t="s">
        <v>39</v>
      </c>
      <c r="C1257" s="1" t="s">
        <v>2616</v>
      </c>
      <c r="D1257" t="str">
        <f>IFERROR(_xlfn.XMATCH(B1257,GSC2Unicode!A:A),"")</f>
        <v/>
      </c>
      <c r="E1257" t="s">
        <v>37</v>
      </c>
      <c r="F1257" t="s">
        <v>37</v>
      </c>
    </row>
    <row r="1258" spans="2:6" x14ac:dyDescent="0.2">
      <c r="B1258" s="1" t="s">
        <v>40</v>
      </c>
      <c r="C1258" s="1" t="s">
        <v>2616</v>
      </c>
      <c r="D1258" t="str">
        <f>IFERROR(_xlfn.XMATCH(B1258,GSC2Unicode!A:A),"")</f>
        <v/>
      </c>
      <c r="E1258" t="s">
        <v>37</v>
      </c>
      <c r="F1258" t="s">
        <v>37</v>
      </c>
    </row>
    <row r="1259" spans="2:6" x14ac:dyDescent="0.2">
      <c r="B1259" s="1" t="s">
        <v>394</v>
      </c>
      <c r="C1259" s="1" t="s">
        <v>2129</v>
      </c>
      <c r="D1259" t="str">
        <f>IFERROR(_xlfn.XMATCH(B1259,GSC2Unicode!A:A),"")</f>
        <v/>
      </c>
      <c r="E1259" t="s">
        <v>393</v>
      </c>
      <c r="F1259" t="s">
        <v>393</v>
      </c>
    </row>
    <row r="1260" spans="2:6" x14ac:dyDescent="0.2">
      <c r="B1260" s="1" t="s">
        <v>539</v>
      </c>
      <c r="C1260" s="1" t="s">
        <v>2766</v>
      </c>
      <c r="D1260" t="str">
        <f>IFERROR(_xlfn.XMATCH(B1260,GSC2Unicode!A:A),"")</f>
        <v/>
      </c>
      <c r="E1260" t="s">
        <v>538</v>
      </c>
      <c r="F1260" t="s">
        <v>538</v>
      </c>
    </row>
    <row r="1261" spans="2:6" x14ac:dyDescent="0.2">
      <c r="B1261" s="1" t="s">
        <v>1220</v>
      </c>
      <c r="C1261" s="1" t="s">
        <v>2966</v>
      </c>
      <c r="D1261" t="str">
        <f>IFERROR(_xlfn.XMATCH(B1261,GSC2Unicode!A:A),"")</f>
        <v/>
      </c>
      <c r="E1261" t="s">
        <v>1219</v>
      </c>
      <c r="F1261" t="s">
        <v>1219</v>
      </c>
    </row>
    <row r="1262" spans="2:6" x14ac:dyDescent="0.2">
      <c r="B1262" s="1" t="s">
        <v>1529</v>
      </c>
      <c r="C1262" s="1" t="s">
        <v>3062</v>
      </c>
      <c r="D1262" t="str">
        <f>IFERROR(_xlfn.XMATCH(B1262,GSC2Unicode!A:A),"")</f>
        <v/>
      </c>
      <c r="E1262" t="s">
        <v>1528</v>
      </c>
      <c r="F1262" t="s">
        <v>1528</v>
      </c>
    </row>
    <row r="1263" spans="2:6" x14ac:dyDescent="0.2">
      <c r="B1263" s="1" t="s">
        <v>182</v>
      </c>
      <c r="C1263" s="1" t="s">
        <v>2669</v>
      </c>
      <c r="D1263" t="str">
        <f>IFERROR(_xlfn.XMATCH(B1263,GSC2Unicode!A:A),"")</f>
        <v/>
      </c>
      <c r="E1263" t="s">
        <v>181</v>
      </c>
      <c r="F1263" t="s">
        <v>181</v>
      </c>
    </row>
    <row r="1264" spans="2:6" x14ac:dyDescent="0.2">
      <c r="B1264" s="1" t="s">
        <v>392</v>
      </c>
      <c r="C1264" s="1" t="s">
        <v>2128</v>
      </c>
      <c r="D1264" t="str">
        <f>IFERROR(_xlfn.XMATCH(B1264,GSC2Unicode!A:A),"")</f>
        <v/>
      </c>
      <c r="E1264" t="s">
        <v>391</v>
      </c>
      <c r="F1264" t="s">
        <v>391</v>
      </c>
    </row>
    <row r="1265" spans="2:6" x14ac:dyDescent="0.2">
      <c r="B1265" s="1" t="s">
        <v>594</v>
      </c>
      <c r="C1265" s="1" t="s">
        <v>2789</v>
      </c>
      <c r="D1265" t="str">
        <f>IFERROR(_xlfn.XMATCH(B1265,GSC2Unicode!A:A),"")</f>
        <v/>
      </c>
      <c r="E1265" t="s">
        <v>593</v>
      </c>
      <c r="F1265" t="s">
        <v>593</v>
      </c>
    </row>
    <row r="1266" spans="2:6" x14ac:dyDescent="0.2">
      <c r="B1266" s="1" t="s">
        <v>1144</v>
      </c>
      <c r="C1266" s="1" t="s">
        <v>2936</v>
      </c>
      <c r="D1266" t="str">
        <f>IFERROR(_xlfn.XMATCH(B1266,GSC2Unicode!A:A),"")</f>
        <v/>
      </c>
      <c r="E1266" t="s">
        <v>1143</v>
      </c>
      <c r="F1266" t="s">
        <v>1143</v>
      </c>
    </row>
    <row r="1267" spans="2:6" x14ac:dyDescent="0.2">
      <c r="B1267" s="1" t="s">
        <v>1338</v>
      </c>
      <c r="C1267" s="1" t="s">
        <v>3019</v>
      </c>
      <c r="D1267" t="str">
        <f>IFERROR(_xlfn.XMATCH(B1267,GSC2Unicode!A:A),"")</f>
        <v/>
      </c>
      <c r="E1267" t="s">
        <v>1337</v>
      </c>
      <c r="F1267" t="s">
        <v>1337</v>
      </c>
    </row>
    <row r="1268" spans="2:6" x14ac:dyDescent="0.2">
      <c r="B1268" s="1" t="s">
        <v>1451</v>
      </c>
      <c r="C1268" s="1" t="s">
        <v>2559</v>
      </c>
      <c r="D1268" t="str">
        <f>IFERROR(_xlfn.XMATCH(B1268,GSC2Unicode!A:A),"")</f>
        <v/>
      </c>
      <c r="E1268" t="s">
        <v>1450</v>
      </c>
      <c r="F1268" t="s">
        <v>1450</v>
      </c>
    </row>
    <row r="1269" spans="2:6" x14ac:dyDescent="0.2">
      <c r="B1269" s="1" t="s">
        <v>1078</v>
      </c>
      <c r="C1269" s="1" t="s">
        <v>2414</v>
      </c>
      <c r="D1269" t="str">
        <f>IFERROR(_xlfn.XMATCH(B1269,GSC2Unicode!A:A),"")</f>
        <v/>
      </c>
      <c r="E1269" t="s">
        <v>1077</v>
      </c>
      <c r="F1269" t="s">
        <v>1077</v>
      </c>
    </row>
    <row r="1270" spans="2:6" x14ac:dyDescent="0.2">
      <c r="B1270" s="1" t="s">
        <v>1334</v>
      </c>
      <c r="C1270" s="1" t="s">
        <v>3018</v>
      </c>
      <c r="D1270" t="str">
        <f>IFERROR(_xlfn.XMATCH(B1270,GSC2Unicode!A:A),"")</f>
        <v/>
      </c>
      <c r="E1270" t="s">
        <v>1333</v>
      </c>
      <c r="F1270" t="s">
        <v>1333</v>
      </c>
    </row>
    <row r="1271" spans="2:6" x14ac:dyDescent="0.2">
      <c r="B1271" s="1" t="s">
        <v>1353</v>
      </c>
      <c r="C1271" s="1" t="s">
        <v>3027</v>
      </c>
      <c r="D1271" t="str">
        <f>IFERROR(_xlfn.XMATCH(B1271,GSC2Unicode!A:A),"")</f>
        <v/>
      </c>
      <c r="E1271" t="s">
        <v>1352</v>
      </c>
      <c r="F1271" t="s">
        <v>1352</v>
      </c>
    </row>
    <row r="1272" spans="2:6" x14ac:dyDescent="0.2">
      <c r="B1272" s="1" t="s">
        <v>1424</v>
      </c>
      <c r="C1272" s="1" t="s">
        <v>2539</v>
      </c>
      <c r="D1272" t="str">
        <f>IFERROR(_xlfn.XMATCH(B1272,GSC2Unicode!A:A),"")</f>
        <v/>
      </c>
      <c r="E1272" t="s">
        <v>1423</v>
      </c>
      <c r="F1272" t="s">
        <v>1423</v>
      </c>
    </row>
    <row r="1273" spans="2:6" x14ac:dyDescent="0.2">
      <c r="B1273" s="1" t="s">
        <v>541</v>
      </c>
      <c r="C1273" s="1" t="s">
        <v>2767</v>
      </c>
      <c r="D1273" t="str">
        <f>IFERROR(_xlfn.XMATCH(B1273,GSC2Unicode!A:A),"")</f>
        <v/>
      </c>
      <c r="E1273" t="s">
        <v>540</v>
      </c>
      <c r="F1273" t="s">
        <v>540</v>
      </c>
    </row>
    <row r="1274" spans="2:6" x14ac:dyDescent="0.2">
      <c r="B1274" s="1" t="s">
        <v>1459</v>
      </c>
      <c r="C1274" s="1" t="s">
        <v>3033</v>
      </c>
      <c r="D1274" t="str">
        <f>IFERROR(_xlfn.XMATCH(B1274,GSC2Unicode!A:A),"")</f>
        <v/>
      </c>
      <c r="E1274" t="s">
        <v>1458</v>
      </c>
      <c r="F1274" t="s">
        <v>1458</v>
      </c>
    </row>
    <row r="1275" spans="2:6" x14ac:dyDescent="0.2">
      <c r="B1275" s="1" t="s">
        <v>257</v>
      </c>
      <c r="C1275" s="1" t="s">
        <v>2694</v>
      </c>
      <c r="D1275" t="str">
        <f>IFERROR(_xlfn.XMATCH(B1275,GSC2Unicode!A:A),"")</f>
        <v/>
      </c>
      <c r="E1275" t="s">
        <v>256</v>
      </c>
      <c r="F1275" t="s">
        <v>256</v>
      </c>
    </row>
    <row r="1276" spans="2:6" x14ac:dyDescent="0.2">
      <c r="B1276" s="1" t="s">
        <v>157</v>
      </c>
      <c r="C1276" s="1" t="s">
        <v>2657</v>
      </c>
      <c r="D1276" t="str">
        <f>IFERROR(_xlfn.XMATCH(B1276,GSC2Unicode!A:A),"")</f>
        <v/>
      </c>
      <c r="E1276" t="s">
        <v>156</v>
      </c>
      <c r="F1276" t="s">
        <v>156</v>
      </c>
    </row>
    <row r="1277" spans="2:6" x14ac:dyDescent="0.2">
      <c r="B1277" s="1" t="s">
        <v>258</v>
      </c>
      <c r="C1277" s="1" t="s">
        <v>2694</v>
      </c>
      <c r="D1277" t="str">
        <f>IFERROR(_xlfn.XMATCH(B1277,GSC2Unicode!A:A),"")</f>
        <v/>
      </c>
      <c r="E1277" t="s">
        <v>256</v>
      </c>
      <c r="F1277" t="s">
        <v>256</v>
      </c>
    </row>
    <row r="1278" spans="2:6" x14ac:dyDescent="0.2">
      <c r="B1278" s="1" t="s">
        <v>28</v>
      </c>
      <c r="C1278" s="1" t="s">
        <v>2006</v>
      </c>
      <c r="D1278" t="str">
        <f>IFERROR(_xlfn.XMATCH(B1278,GSC2Unicode!A:A),"")</f>
        <v/>
      </c>
      <c r="E1278" t="s">
        <v>27</v>
      </c>
      <c r="F1278" t="s">
        <v>27</v>
      </c>
    </row>
    <row r="1279" spans="2:6" x14ac:dyDescent="0.2">
      <c r="B1279" s="1" t="s">
        <v>1455</v>
      </c>
      <c r="C1279" s="1" t="s">
        <v>2562</v>
      </c>
      <c r="D1279" t="str">
        <f>IFERROR(_xlfn.XMATCH(B1279,GSC2Unicode!A:A),"")</f>
        <v/>
      </c>
      <c r="E1279" t="s">
        <v>1454</v>
      </c>
      <c r="F1279" t="s">
        <v>1454</v>
      </c>
    </row>
    <row r="1280" spans="2:6" x14ac:dyDescent="0.2">
      <c r="B1280" s="1" t="s">
        <v>131</v>
      </c>
      <c r="C1280" s="1" t="s">
        <v>2025</v>
      </c>
      <c r="D1280" t="str">
        <f>IFERROR(_xlfn.XMATCH(B1280,GSC2Unicode!A:A),"")</f>
        <v/>
      </c>
      <c r="E1280" t="s">
        <v>130</v>
      </c>
      <c r="F1280" t="s">
        <v>130</v>
      </c>
    </row>
    <row r="1281" spans="2:6" x14ac:dyDescent="0.2">
      <c r="B1281" s="1" t="s">
        <v>89</v>
      </c>
      <c r="C1281" s="1" t="s">
        <v>2629</v>
      </c>
      <c r="D1281" t="str">
        <f>IFERROR(_xlfn.XMATCH(B1281,GSC2Unicode!A:A),"")</f>
        <v/>
      </c>
      <c r="E1281" t="s">
        <v>88</v>
      </c>
      <c r="F1281" t="s">
        <v>88</v>
      </c>
    </row>
    <row r="1282" spans="2:6" x14ac:dyDescent="0.2">
      <c r="B1282" s="1" t="s">
        <v>192</v>
      </c>
      <c r="C1282" s="1" t="s">
        <v>2042</v>
      </c>
      <c r="D1282" t="str">
        <f>IFERROR(_xlfn.XMATCH(B1282,GSC2Unicode!A:A),"")</f>
        <v/>
      </c>
      <c r="E1282" t="s">
        <v>191</v>
      </c>
      <c r="F1282" t="s">
        <v>191</v>
      </c>
    </row>
    <row r="1283" spans="2:6" x14ac:dyDescent="0.2">
      <c r="B1283" s="1" t="s">
        <v>179</v>
      </c>
      <c r="C1283" s="1" t="s">
        <v>2667</v>
      </c>
      <c r="D1283" t="str">
        <f>IFERROR(_xlfn.XMATCH(B1283,GSC2Unicode!A:A),"")</f>
        <v/>
      </c>
      <c r="E1283" t="s">
        <v>178</v>
      </c>
      <c r="F1283" t="s">
        <v>178</v>
      </c>
    </row>
    <row r="1284" spans="2:6" x14ac:dyDescent="0.2">
      <c r="B1284" s="1" t="s">
        <v>1253</v>
      </c>
      <c r="C1284" s="1" t="s">
        <v>2464</v>
      </c>
      <c r="D1284" t="str">
        <f>IFERROR(_xlfn.XMATCH(B1284,GSC2Unicode!A:A),"")</f>
        <v/>
      </c>
      <c r="E1284" t="s">
        <v>1252</v>
      </c>
      <c r="F1284" t="s">
        <v>1252</v>
      </c>
    </row>
    <row r="1285" spans="2:6" x14ac:dyDescent="0.2">
      <c r="B1285" s="1" t="s">
        <v>1112</v>
      </c>
      <c r="C1285" s="1" t="s">
        <v>2426</v>
      </c>
      <c r="D1285" t="str">
        <f>IFERROR(_xlfn.XMATCH(B1285,GSC2Unicode!A:A),"")</f>
        <v/>
      </c>
      <c r="E1285" t="s">
        <v>1111</v>
      </c>
      <c r="F1285" t="s">
        <v>1111</v>
      </c>
    </row>
    <row r="1286" spans="2:6" x14ac:dyDescent="0.2">
      <c r="B1286" s="1" t="s">
        <v>1226</v>
      </c>
      <c r="C1286" s="1" t="s">
        <v>2971</v>
      </c>
      <c r="D1286" t="str">
        <f>IFERROR(_xlfn.XMATCH(B1286,GSC2Unicode!A:A),"")</f>
        <v/>
      </c>
      <c r="E1286" t="s">
        <v>1225</v>
      </c>
      <c r="F1286" t="s">
        <v>1225</v>
      </c>
    </row>
    <row r="1287" spans="2:6" x14ac:dyDescent="0.2">
      <c r="B1287" s="1" t="s">
        <v>467</v>
      </c>
      <c r="C1287" s="1" t="s">
        <v>2159</v>
      </c>
      <c r="D1287" t="str">
        <f>IFERROR(_xlfn.XMATCH(B1287,GSC2Unicode!A:A),"")</f>
        <v/>
      </c>
      <c r="E1287" t="s">
        <v>466</v>
      </c>
      <c r="F1287" t="s">
        <v>466</v>
      </c>
    </row>
    <row r="1288" spans="2:6" x14ac:dyDescent="0.2">
      <c r="B1288" s="1" t="s">
        <v>29</v>
      </c>
      <c r="C1288" s="1" t="s">
        <v>2006</v>
      </c>
      <c r="D1288" t="str">
        <f>IFERROR(_xlfn.XMATCH(B1288,GSC2Unicode!A:A),"")</f>
        <v/>
      </c>
      <c r="E1288" t="s">
        <v>27</v>
      </c>
      <c r="F1288" t="s">
        <v>27</v>
      </c>
    </row>
    <row r="1289" spans="2:6" x14ac:dyDescent="0.2">
      <c r="B1289" s="1" t="s">
        <v>154</v>
      </c>
      <c r="C1289" s="1" t="s">
        <v>2655</v>
      </c>
      <c r="D1289" t="str">
        <f>IFERROR(_xlfn.XMATCH(B1289,GSC2Unicode!A:A),"")</f>
        <v/>
      </c>
      <c r="E1289" t="s">
        <v>153</v>
      </c>
      <c r="F1289" t="s">
        <v>153</v>
      </c>
    </row>
    <row r="1290" spans="2:6" x14ac:dyDescent="0.2">
      <c r="B1290" s="1" t="s">
        <v>1377</v>
      </c>
      <c r="C1290" s="1" t="s">
        <v>2503</v>
      </c>
      <c r="D1290" t="str">
        <f>IFERROR(_xlfn.XMATCH(B1290,GSC2Unicode!A:A),"")</f>
        <v/>
      </c>
      <c r="E1290" t="s">
        <v>1376</v>
      </c>
      <c r="F1290" t="s">
        <v>1376</v>
      </c>
    </row>
    <row r="1291" spans="2:6" x14ac:dyDescent="0.2">
      <c r="B1291" s="1" t="s">
        <v>47</v>
      </c>
      <c r="C1291" s="1" t="s">
        <v>2618</v>
      </c>
      <c r="D1291" t="str">
        <f>IFERROR(_xlfn.XMATCH(B1291,GSC2Unicode!A:A),"")</f>
        <v/>
      </c>
      <c r="E1291" t="s">
        <v>46</v>
      </c>
      <c r="F1291" t="s">
        <v>46</v>
      </c>
    </row>
    <row r="1292" spans="2:6" x14ac:dyDescent="0.2">
      <c r="B1292" s="1" t="s">
        <v>320</v>
      </c>
      <c r="C1292" s="1" t="s">
        <v>2086</v>
      </c>
      <c r="D1292" t="str">
        <f>IFERROR(_xlfn.XMATCH(B1292,GSC2Unicode!A:A),"")</f>
        <v/>
      </c>
      <c r="E1292" t="s">
        <v>319</v>
      </c>
      <c r="F1292" t="s">
        <v>319</v>
      </c>
    </row>
    <row r="1293" spans="2:6" x14ac:dyDescent="0.2">
      <c r="B1293" s="1" t="s">
        <v>827</v>
      </c>
      <c r="C1293" s="1" t="s">
        <v>2840</v>
      </c>
      <c r="D1293" t="str">
        <f>IFERROR(_xlfn.XMATCH(B1293,GSC2Unicode!A:A),"")</f>
        <v/>
      </c>
      <c r="E1293" t="s">
        <v>826</v>
      </c>
      <c r="F1293" t="s">
        <v>826</v>
      </c>
    </row>
    <row r="1294" spans="2:6" x14ac:dyDescent="0.2">
      <c r="B1294" s="1" t="s">
        <v>534</v>
      </c>
      <c r="C1294" s="1" t="s">
        <v>2763</v>
      </c>
      <c r="D1294" t="str">
        <f>IFERROR(_xlfn.XMATCH(B1294,GSC2Unicode!A:A),"")</f>
        <v/>
      </c>
      <c r="E1294" t="s">
        <v>533</v>
      </c>
      <c r="F1294" t="s">
        <v>533</v>
      </c>
    </row>
    <row r="1295" spans="2:6" x14ac:dyDescent="0.2">
      <c r="B1295" s="1" t="s">
        <v>1282</v>
      </c>
      <c r="C1295" s="1" t="s">
        <v>2473</v>
      </c>
      <c r="D1295" t="str">
        <f>IFERROR(_xlfn.XMATCH(B1295,GSC2Unicode!A:A),"")</f>
        <v/>
      </c>
      <c r="E1295" t="s">
        <v>1281</v>
      </c>
      <c r="F1295" t="s">
        <v>1281</v>
      </c>
    </row>
    <row r="1296" spans="2:6" x14ac:dyDescent="0.2">
      <c r="B1296" s="1" t="s">
        <v>623</v>
      </c>
      <c r="C1296" s="1" t="s">
        <v>2196</v>
      </c>
      <c r="D1296" t="str">
        <f>IFERROR(_xlfn.XMATCH(B1296,GSC2Unicode!A:A),"")</f>
        <v/>
      </c>
      <c r="E1296" t="s">
        <v>622</v>
      </c>
      <c r="F1296" t="s">
        <v>622</v>
      </c>
    </row>
    <row r="1297" spans="2:6" x14ac:dyDescent="0.2">
      <c r="B1297" s="1" t="s">
        <v>825</v>
      </c>
      <c r="C1297" s="1" t="s">
        <v>2839</v>
      </c>
      <c r="D1297" t="str">
        <f>IFERROR(_xlfn.XMATCH(B1297,GSC2Unicode!A:A),"")</f>
        <v/>
      </c>
      <c r="E1297" t="s">
        <v>824</v>
      </c>
      <c r="F1297" t="s">
        <v>824</v>
      </c>
    </row>
    <row r="1298" spans="2:6" x14ac:dyDescent="0.2">
      <c r="B1298" s="1" t="s">
        <v>1370</v>
      </c>
      <c r="C1298" s="1" t="s">
        <v>2499</v>
      </c>
      <c r="D1298" t="str">
        <f>IFERROR(_xlfn.XMATCH(B1298,GSC2Unicode!A:A),"")</f>
        <v/>
      </c>
      <c r="E1298" t="s">
        <v>1369</v>
      </c>
      <c r="F1298" t="s">
        <v>1369</v>
      </c>
    </row>
    <row r="1299" spans="2:6" x14ac:dyDescent="0.2">
      <c r="B1299" s="1" t="s">
        <v>537</v>
      </c>
      <c r="C1299" s="1" t="s">
        <v>2765</v>
      </c>
      <c r="D1299" t="str">
        <f>IFERROR(_xlfn.XMATCH(B1299,GSC2Unicode!A:A),"")</f>
        <v/>
      </c>
      <c r="E1299" t="s">
        <v>536</v>
      </c>
      <c r="F1299" t="s">
        <v>536</v>
      </c>
    </row>
    <row r="1300" spans="2:6" x14ac:dyDescent="0.2">
      <c r="B1300" s="1" t="s">
        <v>1082</v>
      </c>
      <c r="C1300" s="1" t="s">
        <v>2416</v>
      </c>
      <c r="D1300" t="str">
        <f>IFERROR(_xlfn.XMATCH(B1300,GSC2Unicode!A:A),"")</f>
        <v/>
      </c>
      <c r="E1300" t="s">
        <v>1081</v>
      </c>
      <c r="F1300" t="s">
        <v>1081</v>
      </c>
    </row>
    <row r="1301" spans="2:6" x14ac:dyDescent="0.2">
      <c r="B1301" s="1" t="s">
        <v>1551</v>
      </c>
      <c r="C1301" s="1" t="s">
        <v>3072</v>
      </c>
      <c r="D1301" t="str">
        <f>IFERROR(_xlfn.XMATCH(B1301,GSC2Unicode!A:A),"")</f>
        <v/>
      </c>
      <c r="E1301" t="s">
        <v>1550</v>
      </c>
      <c r="F1301" t="s">
        <v>1550</v>
      </c>
    </row>
    <row r="1302" spans="2:6" x14ac:dyDescent="0.2">
      <c r="B1302" s="1" t="s">
        <v>738</v>
      </c>
      <c r="C1302" s="1" t="s">
        <v>2267</v>
      </c>
      <c r="D1302" t="str">
        <f>IFERROR(_xlfn.XMATCH(B1302,GSC2Unicode!A:A),"")</f>
        <v/>
      </c>
      <c r="E1302" t="s">
        <v>737</v>
      </c>
      <c r="F1302" t="s">
        <v>737</v>
      </c>
    </row>
    <row r="1303" spans="2:6" x14ac:dyDescent="0.2">
      <c r="B1303" s="1" t="s">
        <v>476</v>
      </c>
      <c r="C1303" s="1" t="s">
        <v>2737</v>
      </c>
      <c r="D1303" t="str">
        <f>IFERROR(_xlfn.XMATCH(B1303,GSC2Unicode!A:A),"")</f>
        <v/>
      </c>
      <c r="E1303" t="s">
        <v>475</v>
      </c>
      <c r="F1303" t="s">
        <v>475</v>
      </c>
    </row>
    <row r="1304" spans="2:6" x14ac:dyDescent="0.2">
      <c r="B1304" s="1" t="s">
        <v>990</v>
      </c>
      <c r="C1304" s="1" t="s">
        <v>2355</v>
      </c>
      <c r="D1304" t="str">
        <f>IFERROR(_xlfn.XMATCH(B1304,GSC2Unicode!A:A),"")</f>
        <v/>
      </c>
      <c r="E1304" t="s">
        <v>989</v>
      </c>
      <c r="F1304" t="s">
        <v>989</v>
      </c>
    </row>
    <row r="1305" spans="2:6" x14ac:dyDescent="0.2">
      <c r="B1305" s="1" t="s">
        <v>547</v>
      </c>
      <c r="C1305" s="1" t="s">
        <v>2771</v>
      </c>
      <c r="D1305" t="str">
        <f>IFERROR(_xlfn.XMATCH(B1305,GSC2Unicode!A:A),"")</f>
        <v/>
      </c>
      <c r="E1305" t="s">
        <v>546</v>
      </c>
      <c r="F1305" t="s">
        <v>546</v>
      </c>
    </row>
    <row r="1306" spans="2:6" x14ac:dyDescent="0.2">
      <c r="B1306" s="1" t="s">
        <v>287</v>
      </c>
      <c r="C1306" s="1" t="s">
        <v>2064</v>
      </c>
      <c r="D1306" t="str">
        <f>IFERROR(_xlfn.XMATCH(B1306,GSC2Unicode!A:A),"")</f>
        <v/>
      </c>
      <c r="E1306" t="s">
        <v>285</v>
      </c>
      <c r="F1306" t="s">
        <v>285</v>
      </c>
    </row>
    <row r="1307" spans="2:6" x14ac:dyDescent="0.2">
      <c r="B1307" s="1" t="s">
        <v>71</v>
      </c>
      <c r="C1307" s="1" t="s">
        <v>2012</v>
      </c>
      <c r="D1307" t="str">
        <f>IFERROR(_xlfn.XMATCH(B1307,GSC2Unicode!A:A),"")</f>
        <v/>
      </c>
      <c r="E1307" t="s">
        <v>69</v>
      </c>
      <c r="F1307" t="s">
        <v>69</v>
      </c>
    </row>
    <row r="1308" spans="2:6" x14ac:dyDescent="0.2">
      <c r="B1308" s="1" t="s">
        <v>975</v>
      </c>
      <c r="C1308" s="1" t="s">
        <v>2919</v>
      </c>
      <c r="D1308" t="str">
        <f>IFERROR(_xlfn.XMATCH(B1308,GSC2Unicode!A:A),"")</f>
        <v/>
      </c>
      <c r="E1308" t="s">
        <v>974</v>
      </c>
      <c r="F1308" t="s">
        <v>974</v>
      </c>
    </row>
    <row r="1309" spans="2:6" x14ac:dyDescent="0.2">
      <c r="B1309" s="1" t="s">
        <v>1216</v>
      </c>
      <c r="C1309" s="1" t="s">
        <v>2963</v>
      </c>
      <c r="D1309" t="str">
        <f>IFERROR(_xlfn.XMATCH(B1309,GSC2Unicode!A:A),"")</f>
        <v/>
      </c>
      <c r="E1309" t="s">
        <v>1215</v>
      </c>
      <c r="F1309" t="s">
        <v>1215</v>
      </c>
    </row>
    <row r="1310" spans="2:6" x14ac:dyDescent="0.2">
      <c r="B1310" s="1" t="s">
        <v>42</v>
      </c>
      <c r="C1310" s="1" t="s">
        <v>2617</v>
      </c>
      <c r="D1310" t="str">
        <f>IFERROR(_xlfn.XMATCH(B1310,GSC2Unicode!A:A),"")</f>
        <v/>
      </c>
      <c r="E1310" t="s">
        <v>41</v>
      </c>
      <c r="F1310" t="s">
        <v>41</v>
      </c>
    </row>
    <row r="1311" spans="2:6" x14ac:dyDescent="0.2">
      <c r="B1311" s="1" t="s">
        <v>1207</v>
      </c>
      <c r="C1311" s="1" t="s">
        <v>2962</v>
      </c>
      <c r="D1311" t="str">
        <f>IFERROR(_xlfn.XMATCH(B1311,GSC2Unicode!A:A),"")</f>
        <v/>
      </c>
      <c r="E1311" t="s">
        <v>1206</v>
      </c>
      <c r="F1311" t="s">
        <v>1206</v>
      </c>
    </row>
    <row r="1312" spans="2:6" x14ac:dyDescent="0.2">
      <c r="B1312" s="1" t="s">
        <v>524</v>
      </c>
      <c r="C1312" s="1" t="s">
        <v>2760</v>
      </c>
      <c r="D1312" t="str">
        <f>IFERROR(_xlfn.XMATCH(B1312,GSC2Unicode!A:A),"")</f>
        <v/>
      </c>
      <c r="E1312" t="s">
        <v>523</v>
      </c>
      <c r="F1312" t="s">
        <v>523</v>
      </c>
    </row>
    <row r="1313" spans="2:6" x14ac:dyDescent="0.2">
      <c r="B1313" s="1" t="s">
        <v>325</v>
      </c>
      <c r="C1313" s="1" t="s">
        <v>2089</v>
      </c>
      <c r="D1313" t="str">
        <f>IFERROR(_xlfn.XMATCH(B1313,GSC2Unicode!A:A),"")</f>
        <v/>
      </c>
      <c r="E1313" t="s">
        <v>324</v>
      </c>
      <c r="F1313" t="s">
        <v>324</v>
      </c>
    </row>
    <row r="1314" spans="2:6" x14ac:dyDescent="0.2">
      <c r="B1314" s="1" t="s">
        <v>43</v>
      </c>
      <c r="C1314" s="1" t="s">
        <v>2617</v>
      </c>
      <c r="D1314" t="str">
        <f>IFERROR(_xlfn.XMATCH(B1314,GSC2Unicode!A:A),"")</f>
        <v/>
      </c>
      <c r="E1314" t="s">
        <v>41</v>
      </c>
      <c r="F1314" t="s">
        <v>41</v>
      </c>
    </row>
    <row r="1315" spans="2:6" x14ac:dyDescent="0.2">
      <c r="B1315" s="1" t="s">
        <v>611</v>
      </c>
      <c r="C1315" s="1" t="s">
        <v>2795</v>
      </c>
      <c r="D1315" t="str">
        <f>IFERROR(_xlfn.XMATCH(B1315,GSC2Unicode!A:A),"")</f>
        <v/>
      </c>
      <c r="E1315" t="s">
        <v>610</v>
      </c>
      <c r="F1315" t="s">
        <v>610</v>
      </c>
    </row>
    <row r="1316" spans="2:6" x14ac:dyDescent="0.2">
      <c r="B1316" s="1" t="s">
        <v>443</v>
      </c>
      <c r="C1316" s="1" t="s">
        <v>2726</v>
      </c>
      <c r="D1316" t="str">
        <f>IFERROR(_xlfn.XMATCH(B1316,GSC2Unicode!A:A),"")</f>
        <v/>
      </c>
      <c r="E1316" t="s">
        <v>442</v>
      </c>
      <c r="F1316" t="s">
        <v>442</v>
      </c>
    </row>
    <row r="1317" spans="2:6" x14ac:dyDescent="0.2">
      <c r="B1317" s="1" t="s">
        <v>657</v>
      </c>
      <c r="C1317" s="1" t="s">
        <v>2208</v>
      </c>
      <c r="D1317" t="str">
        <f>IFERROR(_xlfn.XMATCH(B1317,GSC2Unicode!A:A),"")</f>
        <v/>
      </c>
      <c r="E1317" t="s">
        <v>656</v>
      </c>
      <c r="F1317" t="s">
        <v>656</v>
      </c>
    </row>
    <row r="1318" spans="2:6" x14ac:dyDescent="0.2">
      <c r="B1318" s="1" t="s">
        <v>1410</v>
      </c>
      <c r="C1318" s="1" t="s">
        <v>2528</v>
      </c>
      <c r="D1318" t="str">
        <f>IFERROR(_xlfn.XMATCH(B1318,GSC2Unicode!A:A),"")</f>
        <v/>
      </c>
      <c r="E1318" t="s">
        <v>1408</v>
      </c>
      <c r="F1318" t="s">
        <v>1408</v>
      </c>
    </row>
    <row r="1319" spans="2:6" x14ac:dyDescent="0.2">
      <c r="B1319" s="1" t="s">
        <v>104</v>
      </c>
      <c r="C1319" s="1" t="s">
        <v>2019</v>
      </c>
      <c r="D1319" t="str">
        <f>IFERROR(_xlfn.XMATCH(B1319,GSC2Unicode!A:A),"")</f>
        <v/>
      </c>
      <c r="E1319" t="s">
        <v>103</v>
      </c>
      <c r="F1319" t="s">
        <v>103</v>
      </c>
    </row>
    <row r="1320" spans="2:6" x14ac:dyDescent="0.2">
      <c r="B1320" s="1" t="s">
        <v>1029</v>
      </c>
      <c r="C1320" s="1" t="s">
        <v>2379</v>
      </c>
      <c r="D1320" t="str">
        <f>IFERROR(_xlfn.XMATCH(B1320,GSC2Unicode!A:A),"")</f>
        <v/>
      </c>
      <c r="E1320" t="s">
        <v>1028</v>
      </c>
      <c r="F1320" t="s">
        <v>1028</v>
      </c>
    </row>
    <row r="1321" spans="2:6" x14ac:dyDescent="0.2">
      <c r="B1321" s="1" t="s">
        <v>1431</v>
      </c>
      <c r="C1321" s="1" t="s">
        <v>2544</v>
      </c>
      <c r="D1321" t="str">
        <f>IFERROR(_xlfn.XMATCH(B1321,GSC2Unicode!A:A),"")</f>
        <v/>
      </c>
      <c r="E1321" t="s">
        <v>1430</v>
      </c>
      <c r="F1321" t="s">
        <v>1430</v>
      </c>
    </row>
    <row r="1322" spans="2:6" x14ac:dyDescent="0.2">
      <c r="B1322" s="1" t="s">
        <v>972</v>
      </c>
      <c r="C1322" s="1" t="s">
        <v>2917</v>
      </c>
      <c r="D1322" t="str">
        <f>IFERROR(_xlfn.XMATCH(B1322,GSC2Unicode!A:A),"")</f>
        <v/>
      </c>
      <c r="E1322" t="s">
        <v>971</v>
      </c>
      <c r="F1322" t="s">
        <v>971</v>
      </c>
    </row>
    <row r="1323" spans="2:6" x14ac:dyDescent="0.2">
      <c r="B1323" s="1" t="s">
        <v>67</v>
      </c>
      <c r="C1323" s="1" t="s">
        <v>2010</v>
      </c>
      <c r="D1323" t="str">
        <f>IFERROR(_xlfn.XMATCH(B1323,GSC2Unicode!A:A),"")</f>
        <v/>
      </c>
      <c r="E1323" t="s">
        <v>65</v>
      </c>
      <c r="F1323" t="s">
        <v>65</v>
      </c>
    </row>
    <row r="1324" spans="2:6" x14ac:dyDescent="0.2">
      <c r="B1324" s="1" t="s">
        <v>1148</v>
      </c>
      <c r="C1324" s="1" t="s">
        <v>2938</v>
      </c>
      <c r="D1324" t="str">
        <f>IFERROR(_xlfn.XMATCH(B1324,GSC2Unicode!A:A),"")</f>
        <v/>
      </c>
      <c r="E1324" t="s">
        <v>1147</v>
      </c>
      <c r="F1324" t="s">
        <v>1147</v>
      </c>
    </row>
    <row r="1325" spans="2:6" x14ac:dyDescent="0.2">
      <c r="B1325" s="1" t="s">
        <v>1005</v>
      </c>
      <c r="C1325" s="1" t="s">
        <v>2364</v>
      </c>
      <c r="D1325" t="str">
        <f>IFERROR(_xlfn.XMATCH(B1325,GSC2Unicode!A:A),"")</f>
        <v/>
      </c>
      <c r="E1325" t="s">
        <v>1004</v>
      </c>
      <c r="F1325" t="s">
        <v>1004</v>
      </c>
    </row>
    <row r="1326" spans="2:6" x14ac:dyDescent="0.2">
      <c r="B1326" s="1" t="s">
        <v>581</v>
      </c>
      <c r="C1326" s="1" t="s">
        <v>2188</v>
      </c>
      <c r="D1326" t="str">
        <f>IFERROR(_xlfn.XMATCH(B1326,GSC2Unicode!A:A),"")</f>
        <v/>
      </c>
      <c r="E1326" t="s">
        <v>580</v>
      </c>
      <c r="F1326" t="s">
        <v>580</v>
      </c>
    </row>
    <row r="1327" spans="2:6" x14ac:dyDescent="0.2">
      <c r="B1327" s="1" t="s">
        <v>609</v>
      </c>
      <c r="C1327" s="1" t="s">
        <v>2794</v>
      </c>
      <c r="D1327" t="str">
        <f>IFERROR(_xlfn.XMATCH(B1327,GSC2Unicode!A:A),"")</f>
        <v/>
      </c>
      <c r="E1327" t="s">
        <v>608</v>
      </c>
      <c r="F1327" t="s">
        <v>608</v>
      </c>
    </row>
    <row r="1328" spans="2:6" x14ac:dyDescent="0.2">
      <c r="B1328" s="1" t="s">
        <v>1165</v>
      </c>
      <c r="C1328" s="1" t="s">
        <v>2945</v>
      </c>
      <c r="D1328" t="str">
        <f>IFERROR(_xlfn.XMATCH(B1328,GSC2Unicode!A:A),"")</f>
        <v/>
      </c>
      <c r="E1328" t="s">
        <v>1164</v>
      </c>
      <c r="F1328" t="s">
        <v>1164</v>
      </c>
    </row>
    <row r="1329" spans="2:6" x14ac:dyDescent="0.2">
      <c r="B1329" s="1" t="s">
        <v>1168</v>
      </c>
      <c r="C1329" s="1" t="s">
        <v>2947</v>
      </c>
      <c r="D1329" t="str">
        <f>IFERROR(_xlfn.XMATCH(B1329,GSC2Unicode!A:A),"")</f>
        <v/>
      </c>
      <c r="E1329" t="s">
        <v>1167</v>
      </c>
      <c r="F1329" t="s">
        <v>1167</v>
      </c>
    </row>
    <row r="1330" spans="2:6" x14ac:dyDescent="0.2">
      <c r="B1330" s="1" t="s">
        <v>269</v>
      </c>
      <c r="C1330" s="1" t="s">
        <v>2701</v>
      </c>
      <c r="D1330" t="str">
        <f>IFERROR(_xlfn.XMATCH(B1330,GSC2Unicode!A:A),"")</f>
        <v/>
      </c>
      <c r="E1330" t="s">
        <v>267</v>
      </c>
      <c r="F1330" t="s">
        <v>267</v>
      </c>
    </row>
    <row r="1331" spans="2:6" x14ac:dyDescent="0.2">
      <c r="B1331" s="1" t="s">
        <v>452</v>
      </c>
      <c r="C1331" s="1" t="s">
        <v>2729</v>
      </c>
      <c r="D1331" t="str">
        <f>IFERROR(_xlfn.XMATCH(B1331,GSC2Unicode!A:A),"")</f>
        <v/>
      </c>
      <c r="E1331" t="s">
        <v>450</v>
      </c>
      <c r="F1331" t="s">
        <v>450</v>
      </c>
    </row>
    <row r="1332" spans="2:6" x14ac:dyDescent="0.2">
      <c r="B1332" s="1" t="s">
        <v>888</v>
      </c>
      <c r="C1332" s="1" t="s">
        <v>2873</v>
      </c>
      <c r="D1332" t="str">
        <f>IFERROR(_xlfn.XMATCH(B1332,GSC2Unicode!A:A),"")</f>
        <v/>
      </c>
      <c r="E1332" t="s">
        <v>887</v>
      </c>
      <c r="F1332" t="s">
        <v>887</v>
      </c>
    </row>
    <row r="1333" spans="2:6" x14ac:dyDescent="0.2">
      <c r="B1333" s="1" t="s">
        <v>254</v>
      </c>
      <c r="C1333" s="1" t="s">
        <v>2693</v>
      </c>
      <c r="D1333" t="str">
        <f>IFERROR(_xlfn.XMATCH(B1333,GSC2Unicode!A:A),"")</f>
        <v/>
      </c>
      <c r="E1333" t="s">
        <v>252</v>
      </c>
      <c r="F1333" t="s">
        <v>252</v>
      </c>
    </row>
    <row r="1334" spans="2:6" x14ac:dyDescent="0.2">
      <c r="B1334" s="1" t="s">
        <v>763</v>
      </c>
      <c r="C1334" s="1" t="s">
        <v>2277</v>
      </c>
      <c r="D1334" t="str">
        <f>IFERROR(_xlfn.XMATCH(B1334,GSC2Unicode!A:A),"")</f>
        <v/>
      </c>
      <c r="E1334" t="s">
        <v>762</v>
      </c>
      <c r="F1334" t="s">
        <v>762</v>
      </c>
    </row>
    <row r="1335" spans="2:6" x14ac:dyDescent="0.2">
      <c r="B1335" s="1" t="s">
        <v>195</v>
      </c>
      <c r="C1335" s="1" t="s">
        <v>2673</v>
      </c>
      <c r="D1335" t="str">
        <f>IFERROR(_xlfn.XMATCH(B1335,GSC2Unicode!A:A),"")</f>
        <v/>
      </c>
      <c r="E1335" t="s">
        <v>194</v>
      </c>
      <c r="F1335" t="s">
        <v>194</v>
      </c>
    </row>
    <row r="1336" spans="2:6" x14ac:dyDescent="0.2">
      <c r="B1336" s="1" t="s">
        <v>216</v>
      </c>
      <c r="C1336" s="1" t="s">
        <v>2044</v>
      </c>
      <c r="D1336" t="str">
        <f>IFERROR(_xlfn.XMATCH(B1336,GSC2Unicode!A:A),"")</f>
        <v/>
      </c>
      <c r="E1336" t="s">
        <v>214</v>
      </c>
      <c r="F1336" t="s">
        <v>214</v>
      </c>
    </row>
    <row r="1337" spans="2:6" x14ac:dyDescent="0.2">
      <c r="B1337" s="1" t="s">
        <v>217</v>
      </c>
      <c r="C1337" s="1" t="s">
        <v>2044</v>
      </c>
      <c r="D1337" t="str">
        <f>IFERROR(_xlfn.XMATCH(B1337,GSC2Unicode!A:A),"")</f>
        <v/>
      </c>
      <c r="E1337" t="s">
        <v>214</v>
      </c>
      <c r="F1337" t="s">
        <v>214</v>
      </c>
    </row>
    <row r="1338" spans="2:6" x14ac:dyDescent="0.2">
      <c r="B1338" s="1" t="s">
        <v>498</v>
      </c>
      <c r="C1338" s="1" t="s">
        <v>2745</v>
      </c>
      <c r="D1338" t="str">
        <f>IFERROR(_xlfn.XMATCH(B1338,GSC2Unicode!A:A),"")</f>
        <v/>
      </c>
      <c r="E1338" t="s">
        <v>497</v>
      </c>
      <c r="F1338" t="s">
        <v>497</v>
      </c>
    </row>
    <row r="1339" spans="2:6" x14ac:dyDescent="0.2">
      <c r="B1339" s="1" t="s">
        <v>778</v>
      </c>
      <c r="C1339" s="1" t="s">
        <v>2285</v>
      </c>
      <c r="D1339" t="str">
        <f>IFERROR(_xlfn.XMATCH(B1339,GSC2Unicode!A:A),"")</f>
        <v/>
      </c>
      <c r="E1339" t="s">
        <v>777</v>
      </c>
      <c r="F1339" t="s">
        <v>777</v>
      </c>
    </row>
    <row r="1340" spans="2:6" x14ac:dyDescent="0.2">
      <c r="B1340" s="1" t="s">
        <v>815</v>
      </c>
      <c r="C1340" s="1" t="s">
        <v>2298</v>
      </c>
      <c r="D1340" t="str">
        <f>IFERROR(_xlfn.XMATCH(B1340,GSC2Unicode!A:A),"")</f>
        <v/>
      </c>
      <c r="E1340" t="s">
        <v>814</v>
      </c>
      <c r="F1340" t="s">
        <v>814</v>
      </c>
    </row>
    <row r="1341" spans="2:6" x14ac:dyDescent="0.2">
      <c r="B1341" s="1" t="s">
        <v>78</v>
      </c>
      <c r="C1341" s="1" t="s">
        <v>2623</v>
      </c>
      <c r="D1341" t="str">
        <f>IFERROR(_xlfn.XMATCH(B1341,GSC2Unicode!A:A),"")</f>
        <v/>
      </c>
      <c r="E1341" t="s">
        <v>73</v>
      </c>
      <c r="F1341" t="s">
        <v>73</v>
      </c>
    </row>
    <row r="1342" spans="2:6" x14ac:dyDescent="0.2">
      <c r="B1342" s="1" t="s">
        <v>499</v>
      </c>
      <c r="C1342" s="1" t="s">
        <v>2745</v>
      </c>
      <c r="D1342" t="str">
        <f>IFERROR(_xlfn.XMATCH(B1342,GSC2Unicode!A:A),"")</f>
        <v/>
      </c>
      <c r="E1342" t="s">
        <v>497</v>
      </c>
      <c r="F1342" t="s">
        <v>497</v>
      </c>
    </row>
    <row r="1343" spans="2:6" x14ac:dyDescent="0.2">
      <c r="B1343" s="1" t="s">
        <v>77</v>
      </c>
      <c r="C1343" s="1" t="s">
        <v>2623</v>
      </c>
      <c r="D1343" t="str">
        <f>IFERROR(_xlfn.XMATCH(B1343,GSC2Unicode!A:A),"")</f>
        <v/>
      </c>
      <c r="E1343" t="s">
        <v>73</v>
      </c>
      <c r="F1343" t="s">
        <v>73</v>
      </c>
    </row>
    <row r="1344" spans="2:6" x14ac:dyDescent="0.2">
      <c r="B1344" s="1" t="s">
        <v>1553</v>
      </c>
      <c r="C1344" s="1" t="s">
        <v>2598</v>
      </c>
      <c r="D1344" t="str">
        <f>IFERROR(_xlfn.XMATCH(B1344,GSC2Unicode!A:A),"")</f>
        <v/>
      </c>
      <c r="E1344" t="s">
        <v>1552</v>
      </c>
      <c r="F1344" t="s">
        <v>1552</v>
      </c>
    </row>
    <row r="1345" spans="2:6" x14ac:dyDescent="0.2">
      <c r="B1345" s="1" t="s">
        <v>128</v>
      </c>
      <c r="C1345" s="1" t="s">
        <v>2024</v>
      </c>
      <c r="D1345" t="str">
        <f>IFERROR(_xlfn.XMATCH(B1345,GSC2Unicode!A:A),"")</f>
        <v/>
      </c>
      <c r="E1345" t="s">
        <v>127</v>
      </c>
      <c r="F1345" t="s">
        <v>127</v>
      </c>
    </row>
    <row r="1346" spans="2:6" x14ac:dyDescent="0.2">
      <c r="B1346" s="1" t="s">
        <v>98</v>
      </c>
      <c r="C1346" s="1" t="s">
        <v>2015</v>
      </c>
      <c r="D1346" t="str">
        <f>IFERROR(_xlfn.XMATCH(B1346,GSC2Unicode!A:A),"")</f>
        <v/>
      </c>
      <c r="E1346" t="s">
        <v>97</v>
      </c>
      <c r="F1346" t="s">
        <v>97</v>
      </c>
    </row>
    <row r="1347" spans="2:6" x14ac:dyDescent="0.2">
      <c r="B1347" s="1" t="s">
        <v>99</v>
      </c>
      <c r="C1347" s="1" t="s">
        <v>2015</v>
      </c>
      <c r="D1347" t="str">
        <f>IFERROR(_xlfn.XMATCH(B1347,GSC2Unicode!A:A),"")</f>
        <v/>
      </c>
      <c r="E1347" t="s">
        <v>97</v>
      </c>
      <c r="F1347" t="s">
        <v>97</v>
      </c>
    </row>
    <row r="1348" spans="2:6" x14ac:dyDescent="0.2">
      <c r="B1348" s="1" t="s">
        <v>1182</v>
      </c>
      <c r="C1348" s="1" t="s">
        <v>2952</v>
      </c>
      <c r="D1348" t="str">
        <f>IFERROR(_xlfn.XMATCH(B1348,GSC2Unicode!A:A),"")</f>
        <v/>
      </c>
      <c r="E1348" t="s">
        <v>1181</v>
      </c>
      <c r="F1348" t="s">
        <v>1181</v>
      </c>
    </row>
    <row r="1349" spans="2:6" x14ac:dyDescent="0.2">
      <c r="B1349" s="1" t="s">
        <v>1525</v>
      </c>
      <c r="C1349" s="1" t="s">
        <v>3059</v>
      </c>
      <c r="D1349" t="str">
        <f>IFERROR(_xlfn.XMATCH(B1349,GSC2Unicode!A:A),"")</f>
        <v/>
      </c>
      <c r="E1349" t="s">
        <v>1524</v>
      </c>
      <c r="F1349" t="s">
        <v>1524</v>
      </c>
    </row>
    <row r="1350" spans="2:6" x14ac:dyDescent="0.2">
      <c r="B1350" s="1" t="s">
        <v>1009</v>
      </c>
      <c r="C1350" s="1" t="s">
        <v>2367</v>
      </c>
      <c r="D1350" t="str">
        <f>IFERROR(_xlfn.XMATCH(B1350,GSC2Unicode!A:A),"")</f>
        <v/>
      </c>
      <c r="E1350" t="s">
        <v>1008</v>
      </c>
      <c r="F1350" t="s">
        <v>1008</v>
      </c>
    </row>
    <row r="1351" spans="2:6" x14ac:dyDescent="0.2">
      <c r="B1351" s="1" t="s">
        <v>1010</v>
      </c>
      <c r="C1351" s="1" t="s">
        <v>2367</v>
      </c>
      <c r="D1351" t="str">
        <f>IFERROR(_xlfn.XMATCH(B1351,GSC2Unicode!A:A),"")</f>
        <v/>
      </c>
      <c r="E1351" t="s">
        <v>1008</v>
      </c>
      <c r="F1351" t="s">
        <v>1008</v>
      </c>
    </row>
    <row r="1352" spans="2:6" x14ac:dyDescent="0.2">
      <c r="B1352" s="1" t="s">
        <v>1191</v>
      </c>
      <c r="C1352" s="1" t="s">
        <v>2451</v>
      </c>
      <c r="D1352" t="str">
        <f>IFERROR(_xlfn.XMATCH(B1352,GSC2Unicode!A:A),"")</f>
        <v/>
      </c>
      <c r="E1352" t="s">
        <v>1190</v>
      </c>
      <c r="F1352" t="s">
        <v>1190</v>
      </c>
    </row>
    <row r="1353" spans="2:6" x14ac:dyDescent="0.2">
      <c r="B1353" s="1" t="s">
        <v>243</v>
      </c>
      <c r="C1353" s="1" t="s">
        <v>2051</v>
      </c>
      <c r="D1353" t="str">
        <f>IFERROR(_xlfn.XMATCH(B1353,GSC2Unicode!A:A),"")</f>
        <v/>
      </c>
      <c r="E1353" t="s">
        <v>242</v>
      </c>
      <c r="F1353" t="s">
        <v>242</v>
      </c>
    </row>
    <row r="1354" spans="2:6" x14ac:dyDescent="0.2">
      <c r="B1354" s="1" t="s">
        <v>771</v>
      </c>
      <c r="C1354" s="1" t="s">
        <v>2281</v>
      </c>
      <c r="D1354" t="str">
        <f>IFERROR(_xlfn.XMATCH(B1354,GSC2Unicode!A:A),"")</f>
        <v/>
      </c>
      <c r="E1354" t="s">
        <v>769</v>
      </c>
      <c r="F1354" t="s">
        <v>769</v>
      </c>
    </row>
    <row r="1355" spans="2:6" x14ac:dyDescent="0.2">
      <c r="B1355" s="1" t="s">
        <v>244</v>
      </c>
      <c r="C1355" s="1" t="s">
        <v>2051</v>
      </c>
      <c r="D1355" t="str">
        <f>IFERROR(_xlfn.XMATCH(B1355,GSC2Unicode!A:A),"")</f>
        <v/>
      </c>
      <c r="E1355" t="s">
        <v>242</v>
      </c>
      <c r="F1355" t="s">
        <v>242</v>
      </c>
    </row>
    <row r="1356" spans="2:6" x14ac:dyDescent="0.2">
      <c r="B1356" s="1" t="s">
        <v>246</v>
      </c>
      <c r="C1356" s="1" t="s">
        <v>2052</v>
      </c>
      <c r="D1356" t="str">
        <f>IFERROR(_xlfn.XMATCH(B1356,GSC2Unicode!A:A),"")</f>
        <v/>
      </c>
      <c r="E1356" t="s">
        <v>245</v>
      </c>
      <c r="F1356" t="s">
        <v>245</v>
      </c>
    </row>
    <row r="1357" spans="2:6" x14ac:dyDescent="0.2">
      <c r="B1357" s="1" t="s">
        <v>332</v>
      </c>
      <c r="C1357" s="1" t="s">
        <v>2092</v>
      </c>
      <c r="D1357" t="str">
        <f>IFERROR(_xlfn.XMATCH(B1357,GSC2Unicode!A:A),"")</f>
        <v/>
      </c>
      <c r="E1357" t="s">
        <v>329</v>
      </c>
      <c r="F1357" t="s">
        <v>329</v>
      </c>
    </row>
    <row r="1358" spans="2:6" x14ac:dyDescent="0.2">
      <c r="B1358" s="1" t="s">
        <v>1448</v>
      </c>
      <c r="C1358" s="1" t="s">
        <v>2557</v>
      </c>
      <c r="D1358" t="str">
        <f>IFERROR(_xlfn.XMATCH(B1358,GSC2Unicode!A:A),"")</f>
        <v/>
      </c>
      <c r="E1358" t="s">
        <v>1446</v>
      </c>
      <c r="F1358" t="s">
        <v>1446</v>
      </c>
    </row>
    <row r="1359" spans="2:6" x14ac:dyDescent="0.2">
      <c r="B1359" s="1" t="s">
        <v>53</v>
      </c>
      <c r="C1359" s="1" t="s">
        <v>2620</v>
      </c>
      <c r="D1359" t="str">
        <f>IFERROR(_xlfn.XMATCH(B1359,GSC2Unicode!A:A),"")</f>
        <v/>
      </c>
      <c r="E1359" t="s">
        <v>50</v>
      </c>
      <c r="F1359" t="s">
        <v>50</v>
      </c>
    </row>
    <row r="1360" spans="2:6" x14ac:dyDescent="0.2">
      <c r="B1360" s="1" t="s">
        <v>225</v>
      </c>
      <c r="C1360" s="1" t="s">
        <v>2049</v>
      </c>
      <c r="D1360" t="str">
        <f>IFERROR(_xlfn.XMATCH(B1360,GSC2Unicode!A:A),"")</f>
        <v/>
      </c>
      <c r="E1360" t="s">
        <v>224</v>
      </c>
      <c r="F1360" t="s">
        <v>224</v>
      </c>
    </row>
    <row r="1361" spans="2:6" x14ac:dyDescent="0.2">
      <c r="B1361" s="1" t="s">
        <v>288</v>
      </c>
      <c r="C1361" s="1" t="s">
        <v>2064</v>
      </c>
      <c r="D1361" t="str">
        <f>IFERROR(_xlfn.XMATCH(B1361,GSC2Unicode!A:A),"")</f>
        <v/>
      </c>
      <c r="E1361" t="s">
        <v>285</v>
      </c>
      <c r="F1361" t="s">
        <v>285</v>
      </c>
    </row>
    <row r="1362" spans="2:6" x14ac:dyDescent="0.2">
      <c r="B1362" s="1" t="s">
        <v>160</v>
      </c>
      <c r="C1362" s="1" t="s">
        <v>2659</v>
      </c>
      <c r="D1362" t="str">
        <f>IFERROR(_xlfn.XMATCH(B1362,GSC2Unicode!A:A),"")</f>
        <v/>
      </c>
      <c r="E1362" t="s">
        <v>159</v>
      </c>
      <c r="F1362" t="s">
        <v>159</v>
      </c>
    </row>
    <row r="1363" spans="2:6" x14ac:dyDescent="0.2">
      <c r="B1363" s="1" t="s">
        <v>683</v>
      </c>
      <c r="C1363" s="1" t="s">
        <v>2227</v>
      </c>
      <c r="D1363" t="str">
        <f>IFERROR(_xlfn.XMATCH(B1363,GSC2Unicode!A:A),"")</f>
        <v/>
      </c>
      <c r="E1363" t="s">
        <v>682</v>
      </c>
      <c r="F1363" t="s">
        <v>682</v>
      </c>
    </row>
    <row r="1364" spans="2:6" x14ac:dyDescent="0.2">
      <c r="B1364" s="1" t="s">
        <v>1180</v>
      </c>
      <c r="C1364" s="1" t="s">
        <v>2951</v>
      </c>
      <c r="D1364" t="str">
        <f>IFERROR(_xlfn.XMATCH(B1364,GSC2Unicode!A:A),"")</f>
        <v/>
      </c>
      <c r="E1364" t="s">
        <v>1179</v>
      </c>
      <c r="F1364" t="s">
        <v>1179</v>
      </c>
    </row>
    <row r="1365" spans="2:6" x14ac:dyDescent="0.2">
      <c r="B1365" s="1" t="s">
        <v>729</v>
      </c>
      <c r="C1365" s="1" t="s">
        <v>2260</v>
      </c>
      <c r="D1365" t="str">
        <f>IFERROR(_xlfn.XMATCH(B1365,GSC2Unicode!A:A),"")</f>
        <v/>
      </c>
      <c r="E1365" t="s">
        <v>728</v>
      </c>
      <c r="F1365" t="s">
        <v>728</v>
      </c>
    </row>
    <row r="1366" spans="2:6" x14ac:dyDescent="0.2">
      <c r="B1366" s="1" t="s">
        <v>1269</v>
      </c>
      <c r="C1366" s="1" t="s">
        <v>2988</v>
      </c>
      <c r="D1366" t="str">
        <f>IFERROR(_xlfn.XMATCH(B1366,GSC2Unicode!A:A),"")</f>
        <v/>
      </c>
      <c r="E1366" t="s">
        <v>1268</v>
      </c>
      <c r="F1366" t="s">
        <v>1268</v>
      </c>
    </row>
    <row r="1367" spans="2:6" x14ac:dyDescent="0.2">
      <c r="B1367" s="1" t="s">
        <v>395</v>
      </c>
      <c r="C1367" s="1" t="s">
        <v>2129</v>
      </c>
      <c r="D1367" t="str">
        <f>IFERROR(_xlfn.XMATCH(B1367,GSC2Unicode!A:A),"")</f>
        <v/>
      </c>
      <c r="E1367" t="s">
        <v>393</v>
      </c>
      <c r="F1367" t="s">
        <v>393</v>
      </c>
    </row>
    <row r="1368" spans="2:6" x14ac:dyDescent="0.2">
      <c r="B1368" s="1" t="s">
        <v>1177</v>
      </c>
      <c r="C1368" s="1" t="s">
        <v>2950</v>
      </c>
      <c r="D1368" t="str">
        <f>IFERROR(_xlfn.XMATCH(B1368,GSC2Unicode!A:A),"")</f>
        <v/>
      </c>
      <c r="E1368" t="s">
        <v>1174</v>
      </c>
      <c r="F1368" t="s">
        <v>1174</v>
      </c>
    </row>
    <row r="1369" spans="2:6" x14ac:dyDescent="0.2">
      <c r="B1369" s="1" t="s">
        <v>1178</v>
      </c>
      <c r="C1369" s="1" t="s">
        <v>2950</v>
      </c>
      <c r="D1369" t="str">
        <f>IFERROR(_xlfn.XMATCH(B1369,GSC2Unicode!A:A),"")</f>
        <v/>
      </c>
      <c r="E1369" t="s">
        <v>1174</v>
      </c>
      <c r="F1369" t="s">
        <v>1174</v>
      </c>
    </row>
    <row r="1370" spans="2:6" x14ac:dyDescent="0.2">
      <c r="B1370" s="1" t="s">
        <v>551</v>
      </c>
      <c r="C1370" s="1" t="s">
        <v>2178</v>
      </c>
      <c r="D1370" t="str">
        <f>IFERROR(_xlfn.XMATCH(B1370,GSC2Unicode!A:A),"")</f>
        <v/>
      </c>
      <c r="E1370" t="s">
        <v>550</v>
      </c>
      <c r="F1370" t="s">
        <v>550</v>
      </c>
    </row>
    <row r="1371" spans="2:6" x14ac:dyDescent="0.2">
      <c r="B1371" s="1" t="s">
        <v>1115</v>
      </c>
      <c r="C1371" s="1" t="s">
        <v>2428</v>
      </c>
      <c r="D1371" t="str">
        <f>IFERROR(_xlfn.XMATCH(B1371,GSC2Unicode!A:A),"")</f>
        <v/>
      </c>
      <c r="E1371" t="s">
        <v>1114</v>
      </c>
      <c r="F1371" t="s">
        <v>1114</v>
      </c>
    </row>
    <row r="1372" spans="2:6" x14ac:dyDescent="0.2">
      <c r="B1372" s="1" t="s">
        <v>830</v>
      </c>
      <c r="C1372" s="1" t="s">
        <v>2842</v>
      </c>
      <c r="D1372" t="str">
        <f>IFERROR(_xlfn.XMATCH(B1372,GSC2Unicode!A:A),"")</f>
        <v/>
      </c>
      <c r="E1372" t="s">
        <v>829</v>
      </c>
      <c r="F1372" t="s">
        <v>829</v>
      </c>
    </row>
    <row r="1373" spans="2:6" x14ac:dyDescent="0.2">
      <c r="B1373" s="1" t="s">
        <v>1538</v>
      </c>
      <c r="C1373" s="1" t="s">
        <v>2597</v>
      </c>
      <c r="D1373" t="str">
        <f>IFERROR(_xlfn.XMATCH(B1373,GSC2Unicode!A:A),"")</f>
        <v/>
      </c>
      <c r="E1373" t="s">
        <v>1537</v>
      </c>
      <c r="F1373" t="s">
        <v>1537</v>
      </c>
    </row>
    <row r="1374" spans="2:6" x14ac:dyDescent="0.2">
      <c r="B1374" s="1" t="s">
        <v>689</v>
      </c>
      <c r="C1374" s="1" t="s">
        <v>2231</v>
      </c>
      <c r="D1374" t="str">
        <f>IFERROR(_xlfn.XMATCH(B1374,GSC2Unicode!A:A),"")</f>
        <v/>
      </c>
      <c r="E1374" t="s">
        <v>688</v>
      </c>
      <c r="F1374" t="s">
        <v>688</v>
      </c>
    </row>
    <row r="1375" spans="2:6" x14ac:dyDescent="0.2">
      <c r="B1375" s="1" t="s">
        <v>126</v>
      </c>
      <c r="C1375" s="1" t="s">
        <v>2023</v>
      </c>
      <c r="D1375" t="str">
        <f>IFERROR(_xlfn.XMATCH(B1375,GSC2Unicode!A:A),"")</f>
        <v/>
      </c>
      <c r="E1375" t="s">
        <v>125</v>
      </c>
      <c r="F1375" t="s">
        <v>125</v>
      </c>
    </row>
    <row r="1376" spans="2:6" x14ac:dyDescent="0.2">
      <c r="B1376" s="1" t="s">
        <v>345</v>
      </c>
      <c r="C1376" s="1" t="s">
        <v>2097</v>
      </c>
      <c r="D1376" t="str">
        <f>IFERROR(_xlfn.XMATCH(B1376,GSC2Unicode!A:A),"")</f>
        <v/>
      </c>
      <c r="E1376" t="s">
        <v>344</v>
      </c>
      <c r="F1376" t="s">
        <v>344</v>
      </c>
    </row>
    <row r="1377" spans="2:6" x14ac:dyDescent="0.2">
      <c r="B1377" s="1" t="s">
        <v>627</v>
      </c>
      <c r="C1377" s="1" t="s">
        <v>2198</v>
      </c>
      <c r="D1377" t="str">
        <f>IFERROR(_xlfn.XMATCH(B1377,GSC2Unicode!A:A),"")</f>
        <v/>
      </c>
      <c r="E1377" t="s">
        <v>626</v>
      </c>
      <c r="F1377" t="s">
        <v>626</v>
      </c>
    </row>
    <row r="1378" spans="2:6" x14ac:dyDescent="0.2">
      <c r="B1378" s="1" t="s">
        <v>117</v>
      </c>
      <c r="C1378" s="1" t="s">
        <v>2641</v>
      </c>
      <c r="D1378" t="str">
        <f>IFERROR(_xlfn.XMATCH(B1378,GSC2Unicode!A:A),"")</f>
        <v/>
      </c>
      <c r="E1378" t="s">
        <v>115</v>
      </c>
      <c r="F1378" t="s">
        <v>115</v>
      </c>
    </row>
    <row r="1379" spans="2:6" x14ac:dyDescent="0.2">
      <c r="B1379" s="1" t="s">
        <v>787</v>
      </c>
      <c r="C1379" s="1" t="s">
        <v>2290</v>
      </c>
      <c r="D1379" t="str">
        <f>IFERROR(_xlfn.XMATCH(B1379,GSC2Unicode!A:A),"")</f>
        <v/>
      </c>
      <c r="E1379" t="s">
        <v>785</v>
      </c>
      <c r="F1379" t="s">
        <v>785</v>
      </c>
    </row>
    <row r="1380" spans="2:6" x14ac:dyDescent="0.2">
      <c r="B1380" s="1" t="s">
        <v>31</v>
      </c>
      <c r="C1380" s="1" t="s">
        <v>2007</v>
      </c>
      <c r="D1380" t="str">
        <f>IFERROR(_xlfn.XMATCH(B1380,GSC2Unicode!A:A),"")</f>
        <v/>
      </c>
      <c r="E1380" t="s">
        <v>30</v>
      </c>
      <c r="F1380" t="s">
        <v>30</v>
      </c>
    </row>
    <row r="1381" spans="2:6" x14ac:dyDescent="0.2">
      <c r="B1381" s="1" t="s">
        <v>625</v>
      </c>
      <c r="C1381" s="1" t="s">
        <v>2197</v>
      </c>
      <c r="D1381" t="str">
        <f>IFERROR(_xlfn.XMATCH(B1381,GSC2Unicode!A:A),"")</f>
        <v/>
      </c>
      <c r="E1381" t="s">
        <v>624</v>
      </c>
      <c r="F1381" t="s">
        <v>624</v>
      </c>
    </row>
    <row r="1382" spans="2:6" x14ac:dyDescent="0.2">
      <c r="B1382" s="1" t="s">
        <v>333</v>
      </c>
      <c r="C1382" s="1" t="s">
        <v>2092</v>
      </c>
      <c r="D1382" t="str">
        <f>IFERROR(_xlfn.XMATCH(B1382,GSC2Unicode!A:A),"")</f>
        <v/>
      </c>
      <c r="E1382" t="s">
        <v>329</v>
      </c>
      <c r="F1382" t="s">
        <v>329</v>
      </c>
    </row>
    <row r="1383" spans="2:6" x14ac:dyDescent="0.2">
      <c r="B1383" s="1" t="s">
        <v>472</v>
      </c>
      <c r="C1383" s="1" t="s">
        <v>2735</v>
      </c>
      <c r="D1383" t="str">
        <f>IFERROR(_xlfn.XMATCH(B1383,GSC2Unicode!A:A),"")</f>
        <v/>
      </c>
      <c r="E1383" t="s">
        <v>471</v>
      </c>
      <c r="F1383" t="s">
        <v>471</v>
      </c>
    </row>
    <row r="1384" spans="2:6" x14ac:dyDescent="0.2">
      <c r="B1384" s="1" t="s">
        <v>465</v>
      </c>
      <c r="C1384" s="1" t="s">
        <v>2158</v>
      </c>
      <c r="D1384" t="str">
        <f>IFERROR(_xlfn.XMATCH(B1384,GSC2Unicode!A:A),"")</f>
        <v/>
      </c>
      <c r="E1384" t="s">
        <v>464</v>
      </c>
      <c r="F1384" t="s">
        <v>464</v>
      </c>
    </row>
    <row r="1385" spans="2:6" x14ac:dyDescent="0.2">
      <c r="B1385" s="1" t="s">
        <v>1096</v>
      </c>
      <c r="C1385" s="1" t="s">
        <v>2931</v>
      </c>
      <c r="D1385" t="str">
        <f>IFERROR(_xlfn.XMATCH(B1385,GSC2Unicode!A:A),"")</f>
        <v/>
      </c>
      <c r="E1385" t="s">
        <v>1095</v>
      </c>
      <c r="F1385" t="s">
        <v>1095</v>
      </c>
    </row>
    <row r="1386" spans="2:6" x14ac:dyDescent="0.2">
      <c r="B1386" s="1" t="s">
        <v>448</v>
      </c>
      <c r="C1386" s="1" t="s">
        <v>2727</v>
      </c>
      <c r="D1386" t="str">
        <f>IFERROR(_xlfn.XMATCH(B1386,GSC2Unicode!A:A),"")</f>
        <v/>
      </c>
      <c r="E1386" t="s">
        <v>444</v>
      </c>
      <c r="F1386" t="s">
        <v>444</v>
      </c>
    </row>
    <row r="1387" spans="2:6" x14ac:dyDescent="0.2">
      <c r="B1387" s="1" t="s">
        <v>133</v>
      </c>
      <c r="C1387" s="1" t="s">
        <v>2643</v>
      </c>
      <c r="D1387" t="str">
        <f>IFERROR(_xlfn.XMATCH(B1387,GSC2Unicode!A:A),"")</f>
        <v/>
      </c>
      <c r="E1387" t="s">
        <v>132</v>
      </c>
      <c r="F1387" t="s">
        <v>132</v>
      </c>
    </row>
    <row r="1388" spans="2:6" x14ac:dyDescent="0.2">
      <c r="B1388" s="1" t="s">
        <v>1117</v>
      </c>
      <c r="C1388" s="1" t="s">
        <v>2429</v>
      </c>
      <c r="D1388" t="str">
        <f>IFERROR(_xlfn.XMATCH(B1388,GSC2Unicode!A:A),"")</f>
        <v/>
      </c>
      <c r="E1388" t="s">
        <v>1116</v>
      </c>
      <c r="F1388" t="s">
        <v>1116</v>
      </c>
    </row>
    <row r="1389" spans="2:6" x14ac:dyDescent="0.2">
      <c r="B1389" s="1" t="s">
        <v>139</v>
      </c>
      <c r="C1389" s="1" t="s">
        <v>2647</v>
      </c>
      <c r="D1389" t="str">
        <f>IFERROR(_xlfn.XMATCH(B1389,GSC2Unicode!A:A),"")</f>
        <v/>
      </c>
      <c r="E1389" t="s">
        <v>138</v>
      </c>
      <c r="F1389" t="s">
        <v>138</v>
      </c>
    </row>
    <row r="1390" spans="2:6" x14ac:dyDescent="0.2">
      <c r="B1390" s="1" t="s">
        <v>1120</v>
      </c>
      <c r="C1390" s="1" t="s">
        <v>2431</v>
      </c>
      <c r="D1390" t="str">
        <f>IFERROR(_xlfn.XMATCH(B1390,GSC2Unicode!A:A),"")</f>
        <v/>
      </c>
      <c r="E1390" t="s">
        <v>1119</v>
      </c>
      <c r="F1390" t="s">
        <v>1119</v>
      </c>
    </row>
    <row r="1391" spans="2:6" x14ac:dyDescent="0.2">
      <c r="B1391" s="1" t="s">
        <v>336</v>
      </c>
      <c r="C1391" s="1" t="s">
        <v>2093</v>
      </c>
      <c r="D1391" t="str">
        <f>IFERROR(_xlfn.XMATCH(B1391,GSC2Unicode!A:A),"")</f>
        <v/>
      </c>
      <c r="E1391" t="s">
        <v>334</v>
      </c>
      <c r="F1391" t="s">
        <v>334</v>
      </c>
    </row>
    <row r="1392" spans="2:6" x14ac:dyDescent="0.2">
      <c r="B1392" s="1" t="s">
        <v>1366</v>
      </c>
      <c r="C1392" s="1" t="s">
        <v>2497</v>
      </c>
      <c r="D1392" t="str">
        <f>IFERROR(_xlfn.XMATCH(B1392,GSC2Unicode!A:A),"")</f>
        <v/>
      </c>
      <c r="E1392" t="s">
        <v>1365</v>
      </c>
      <c r="F1392" t="s">
        <v>1365</v>
      </c>
    </row>
    <row r="1393" spans="2:6" x14ac:dyDescent="0.2">
      <c r="B1393" s="1" t="s">
        <v>723</v>
      </c>
      <c r="C1393" s="1" t="s">
        <v>2256</v>
      </c>
      <c r="D1393" t="str">
        <f>IFERROR(_xlfn.XMATCH(B1393,GSC2Unicode!A:A),"")</f>
        <v/>
      </c>
      <c r="E1393" t="s">
        <v>722</v>
      </c>
      <c r="F1393" t="s">
        <v>722</v>
      </c>
    </row>
    <row r="1394" spans="2:6" x14ac:dyDescent="0.2">
      <c r="B1394" s="1" t="s">
        <v>835</v>
      </c>
      <c r="C1394" s="1" t="s">
        <v>2303</v>
      </c>
      <c r="D1394" t="str">
        <f>IFERROR(_xlfn.XMATCH(B1394,GSC2Unicode!A:A),"")</f>
        <v/>
      </c>
      <c r="E1394" t="s">
        <v>834</v>
      </c>
      <c r="F1394" t="s">
        <v>834</v>
      </c>
    </row>
    <row r="1395" spans="2:6" x14ac:dyDescent="0.2">
      <c r="B1395" s="1" t="s">
        <v>362</v>
      </c>
      <c r="C1395" s="1" t="s">
        <v>2113</v>
      </c>
      <c r="D1395" t="str">
        <f>IFERROR(_xlfn.XMATCH(B1395,GSC2Unicode!A:A),"")</f>
        <v/>
      </c>
      <c r="E1395" t="s">
        <v>361</v>
      </c>
      <c r="F1395" t="s">
        <v>361</v>
      </c>
    </row>
    <row r="1396" spans="2:6" x14ac:dyDescent="0.2">
      <c r="B1396" s="1" t="s">
        <v>733</v>
      </c>
      <c r="C1396" s="1" t="s">
        <v>2263</v>
      </c>
      <c r="D1396" t="str">
        <f>IFERROR(_xlfn.XMATCH(B1396,GSC2Unicode!A:A),"")</f>
        <v/>
      </c>
      <c r="E1396" t="s">
        <v>732</v>
      </c>
      <c r="F1396" t="s">
        <v>732</v>
      </c>
    </row>
    <row r="1397" spans="2:6" x14ac:dyDescent="0.2">
      <c r="B1397" s="1" t="s">
        <v>90</v>
      </c>
      <c r="C1397" s="1" t="s">
        <v>2629</v>
      </c>
      <c r="D1397" t="str">
        <f>IFERROR(_xlfn.XMATCH(B1397,GSC2Unicode!A:A),"")</f>
        <v/>
      </c>
      <c r="E1397" t="s">
        <v>88</v>
      </c>
      <c r="F1397" t="s">
        <v>88</v>
      </c>
    </row>
    <row r="1398" spans="2:6" x14ac:dyDescent="0.2">
      <c r="B1398" s="1" t="s">
        <v>58</v>
      </c>
      <c r="C1398" s="1" t="s">
        <v>2622</v>
      </c>
      <c r="D1398" t="str">
        <f>IFERROR(_xlfn.XMATCH(B1398,GSC2Unicode!A:A),"")</f>
        <v/>
      </c>
      <c r="E1398" t="s">
        <v>57</v>
      </c>
      <c r="F1398" t="s">
        <v>57</v>
      </c>
    </row>
    <row r="1399" spans="2:6" x14ac:dyDescent="0.2">
      <c r="B1399" s="1" t="s">
        <v>1189</v>
      </c>
      <c r="C1399" s="1" t="s">
        <v>2450</v>
      </c>
      <c r="D1399" t="str">
        <f>IFERROR(_xlfn.XMATCH(B1399,GSC2Unicode!A:A),"")</f>
        <v/>
      </c>
      <c r="E1399" t="s">
        <v>1188</v>
      </c>
      <c r="F1399" t="s">
        <v>1188</v>
      </c>
    </row>
    <row r="1400" spans="2:6" x14ac:dyDescent="0.2">
      <c r="B1400" s="1" t="s">
        <v>54</v>
      </c>
      <c r="C1400" s="1" t="s">
        <v>2620</v>
      </c>
      <c r="D1400" t="str">
        <f>IFERROR(_xlfn.XMATCH(B1400,GSC2Unicode!A:A),"")</f>
        <v/>
      </c>
      <c r="E1400" t="s">
        <v>50</v>
      </c>
      <c r="F1400" t="s">
        <v>50</v>
      </c>
    </row>
    <row r="1401" spans="2:6" x14ac:dyDescent="0.2">
      <c r="B1401" s="1" t="s">
        <v>276</v>
      </c>
      <c r="C1401" s="1" t="s">
        <v>2058</v>
      </c>
      <c r="D1401" t="str">
        <f>IFERROR(_xlfn.XMATCH(B1401,GSC2Unicode!A:A),"")</f>
        <v/>
      </c>
      <c r="E1401" t="s">
        <v>275</v>
      </c>
      <c r="F1401" t="s">
        <v>275</v>
      </c>
    </row>
    <row r="1402" spans="2:6" x14ac:dyDescent="0.2">
      <c r="B1402" s="1" t="s">
        <v>1196</v>
      </c>
      <c r="C1402" s="1" t="s">
        <v>2955</v>
      </c>
      <c r="D1402" t="str">
        <f>IFERROR(_xlfn.XMATCH(B1402,GSC2Unicode!A:A),"")</f>
        <v/>
      </c>
      <c r="E1402" t="s">
        <v>1195</v>
      </c>
      <c r="F1402" t="s">
        <v>1195</v>
      </c>
    </row>
    <row r="1403" spans="2:6" x14ac:dyDescent="0.2">
      <c r="B1403" s="1" t="s">
        <v>1311</v>
      </c>
      <c r="C1403" s="1" t="s">
        <v>3005</v>
      </c>
      <c r="D1403" t="str">
        <f>IFERROR(_xlfn.XMATCH(B1403,GSC2Unicode!A:A),"")</f>
        <v/>
      </c>
      <c r="E1403" t="s">
        <v>1310</v>
      </c>
      <c r="F1403" t="s">
        <v>1310</v>
      </c>
    </row>
    <row r="1404" spans="2:6" x14ac:dyDescent="0.2">
      <c r="B1404" s="1" t="s">
        <v>1239</v>
      </c>
      <c r="C1404" s="1" t="s">
        <v>2974</v>
      </c>
      <c r="D1404" t="str">
        <f>IFERROR(_xlfn.XMATCH(B1404,GSC2Unicode!A:A),"")</f>
        <v/>
      </c>
      <c r="E1404" t="s">
        <v>1237</v>
      </c>
      <c r="F1404" t="s">
        <v>1237</v>
      </c>
    </row>
    <row r="1405" spans="2:6" x14ac:dyDescent="0.2">
      <c r="B1405" s="1" t="s">
        <v>604</v>
      </c>
      <c r="C1405" s="1" t="s">
        <v>2194</v>
      </c>
      <c r="D1405" t="str">
        <f>IFERROR(_xlfn.XMATCH(B1405,GSC2Unicode!A:A),"")</f>
        <v/>
      </c>
      <c r="E1405" t="s">
        <v>603</v>
      </c>
      <c r="F1405" t="s">
        <v>603</v>
      </c>
    </row>
    <row r="1406" spans="2:6" x14ac:dyDescent="0.2">
      <c r="B1406" s="1" t="s">
        <v>1108</v>
      </c>
      <c r="C1406" s="1" t="s">
        <v>2423</v>
      </c>
      <c r="D1406" t="str">
        <f>IFERROR(_xlfn.XMATCH(B1406,GSC2Unicode!A:A),"")</f>
        <v/>
      </c>
      <c r="E1406" t="s">
        <v>1107</v>
      </c>
      <c r="F1406" t="s">
        <v>1107</v>
      </c>
    </row>
    <row r="1407" spans="2:6" x14ac:dyDescent="0.2">
      <c r="B1407" s="1" t="s">
        <v>255</v>
      </c>
      <c r="C1407" s="1" t="s">
        <v>2693</v>
      </c>
      <c r="D1407" t="str">
        <f>IFERROR(_xlfn.XMATCH(B1407,GSC2Unicode!A:A),"")</f>
        <v/>
      </c>
      <c r="E1407" t="s">
        <v>252</v>
      </c>
      <c r="F1407" t="s">
        <v>252</v>
      </c>
    </row>
    <row r="1408" spans="2:6" x14ac:dyDescent="0.2">
      <c r="B1408" s="1" t="s">
        <v>208</v>
      </c>
      <c r="C1408" s="1" t="s">
        <v>2681</v>
      </c>
      <c r="D1408" t="str">
        <f>IFERROR(_xlfn.XMATCH(B1408,GSC2Unicode!A:A),"")</f>
        <v/>
      </c>
      <c r="E1408" t="s">
        <v>206</v>
      </c>
      <c r="F1408" t="s">
        <v>206</v>
      </c>
    </row>
    <row r="1409" spans="2:6" x14ac:dyDescent="0.2">
      <c r="B1409" s="1" t="s">
        <v>259</v>
      </c>
      <c r="C1409" s="1" t="s">
        <v>2694</v>
      </c>
      <c r="D1409" t="str">
        <f>IFERROR(_xlfn.XMATCH(B1409,GSC2Unicode!A:A),"")</f>
        <v/>
      </c>
      <c r="E1409" t="s">
        <v>256</v>
      </c>
      <c r="F1409" t="s">
        <v>256</v>
      </c>
    </row>
    <row r="1410" spans="2:6" x14ac:dyDescent="0.2">
      <c r="B1410" s="1" t="s">
        <v>1307</v>
      </c>
      <c r="C1410" s="1" t="s">
        <v>3003</v>
      </c>
      <c r="D1410" t="str">
        <f>IFERROR(_xlfn.XMATCH(B1410,GSC2Unicode!A:A),"")</f>
        <v/>
      </c>
      <c r="E1410" t="s">
        <v>1306</v>
      </c>
      <c r="F1410" t="s">
        <v>1306</v>
      </c>
    </row>
    <row r="1411" spans="2:6" x14ac:dyDescent="0.2">
      <c r="B1411" s="1" t="s">
        <v>1288</v>
      </c>
      <c r="C1411" s="1" t="s">
        <v>2995</v>
      </c>
      <c r="D1411" t="str">
        <f>IFERROR(_xlfn.XMATCH(B1411,GSC2Unicode!A:A),"")</f>
        <v/>
      </c>
      <c r="E1411" t="s">
        <v>1287</v>
      </c>
      <c r="F1411" t="s">
        <v>1287</v>
      </c>
    </row>
    <row r="1412" spans="2:6" x14ac:dyDescent="0.2">
      <c r="B1412" s="1" t="s">
        <v>1027</v>
      </c>
      <c r="C1412" s="1" t="s">
        <v>2378</v>
      </c>
      <c r="D1412" t="str">
        <f>IFERROR(_xlfn.XMATCH(B1412,GSC2Unicode!A:A),"")</f>
        <v/>
      </c>
      <c r="E1412" t="s">
        <v>1026</v>
      </c>
      <c r="F1412" t="s">
        <v>1026</v>
      </c>
    </row>
    <row r="1413" spans="2:6" x14ac:dyDescent="0.2">
      <c r="B1413" s="1" t="s">
        <v>981</v>
      </c>
      <c r="C1413" s="1" t="s">
        <v>2348</v>
      </c>
      <c r="D1413" t="str">
        <f>IFERROR(_xlfn.XMATCH(B1413,GSC2Unicode!A:A),"")</f>
        <v/>
      </c>
      <c r="E1413" t="s">
        <v>980</v>
      </c>
      <c r="F1413" t="s">
        <v>980</v>
      </c>
    </row>
    <row r="1414" spans="2:6" x14ac:dyDescent="0.2">
      <c r="B1414" s="1" t="s">
        <v>209</v>
      </c>
      <c r="C1414" s="1" t="s">
        <v>2681</v>
      </c>
      <c r="D1414" t="str">
        <f>IFERROR(_xlfn.XMATCH(B1414,GSC2Unicode!A:A),"")</f>
        <v/>
      </c>
      <c r="E1414" t="s">
        <v>206</v>
      </c>
      <c r="F1414" t="s">
        <v>206</v>
      </c>
    </row>
    <row r="1415" spans="2:6" x14ac:dyDescent="0.2">
      <c r="B1415" s="1" t="s">
        <v>218</v>
      </c>
      <c r="C1415" s="1" t="s">
        <v>2044</v>
      </c>
      <c r="D1415" t="str">
        <f>IFERROR(_xlfn.XMATCH(B1415,GSC2Unicode!A:A),"")</f>
        <v/>
      </c>
      <c r="E1415" t="s">
        <v>214</v>
      </c>
      <c r="F1415" t="s">
        <v>214</v>
      </c>
    </row>
    <row r="1416" spans="2:6" x14ac:dyDescent="0.2">
      <c r="B1416" s="1" t="s">
        <v>804</v>
      </c>
      <c r="C1416" s="1" t="s">
        <v>2831</v>
      </c>
      <c r="D1416" t="str">
        <f>IFERROR(_xlfn.XMATCH(B1416,GSC2Unicode!A:A),"")</f>
        <v/>
      </c>
      <c r="E1416" t="s">
        <v>803</v>
      </c>
      <c r="F1416" t="s">
        <v>803</v>
      </c>
    </row>
    <row r="1417" spans="2:6" x14ac:dyDescent="0.2">
      <c r="B1417" s="1" t="s">
        <v>490</v>
      </c>
      <c r="C1417" s="1" t="s">
        <v>2163</v>
      </c>
      <c r="D1417" t="str">
        <f>IFERROR(_xlfn.XMATCH(B1417,GSC2Unicode!A:A),"")</f>
        <v/>
      </c>
      <c r="E1417" t="s">
        <v>489</v>
      </c>
      <c r="F1417" t="s">
        <v>489</v>
      </c>
    </row>
    <row r="1418" spans="2:6" x14ac:dyDescent="0.2">
      <c r="B1418" s="1" t="s">
        <v>122</v>
      </c>
      <c r="C1418" s="1" t="s">
        <v>2021</v>
      </c>
      <c r="D1418" t="str">
        <f>IFERROR(_xlfn.XMATCH(B1418,GSC2Unicode!A:A),"")</f>
        <v/>
      </c>
      <c r="E1418" t="s">
        <v>121</v>
      </c>
      <c r="F1418" t="s">
        <v>121</v>
      </c>
    </row>
    <row r="1419" spans="2:6" x14ac:dyDescent="0.2">
      <c r="B1419" s="1" t="s">
        <v>124</v>
      </c>
      <c r="C1419" s="1" t="s">
        <v>2022</v>
      </c>
      <c r="D1419" t="str">
        <f>IFERROR(_xlfn.XMATCH(B1419,GSC2Unicode!A:A),"")</f>
        <v/>
      </c>
      <c r="E1419" t="s">
        <v>123</v>
      </c>
      <c r="F1419" t="s">
        <v>123</v>
      </c>
    </row>
    <row r="1420" spans="2:6" x14ac:dyDescent="0.2">
      <c r="B1420" s="1" t="s">
        <v>249</v>
      </c>
      <c r="C1420" s="1" t="s">
        <v>2054</v>
      </c>
      <c r="D1420" t="str">
        <f>IFERROR(_xlfn.XMATCH(B1420,GSC2Unicode!A:A),"")</f>
        <v/>
      </c>
      <c r="E1420" t="s">
        <v>248</v>
      </c>
      <c r="F1420" t="s">
        <v>248</v>
      </c>
    </row>
    <row r="1421" spans="2:6" x14ac:dyDescent="0.2">
      <c r="B1421" s="1" t="s">
        <v>251</v>
      </c>
      <c r="C1421" s="1" t="s">
        <v>2055</v>
      </c>
      <c r="D1421" t="str">
        <f>IFERROR(_xlfn.XMATCH(B1421,GSC2Unicode!A:A),"")</f>
        <v/>
      </c>
      <c r="E1421" t="s">
        <v>250</v>
      </c>
      <c r="F1421" t="s">
        <v>250</v>
      </c>
    </row>
    <row r="1422" spans="2:6" x14ac:dyDescent="0.2">
      <c r="B1422" s="1" t="s">
        <v>24</v>
      </c>
      <c r="C1422" s="1" t="s">
        <v>2004</v>
      </c>
      <c r="D1422" t="str">
        <f>IFERROR(_xlfn.XMATCH(B1422,GSC2Unicode!A:A),"")</f>
        <v/>
      </c>
      <c r="E1422" t="s">
        <v>22</v>
      </c>
      <c r="F1422" t="s">
        <v>22</v>
      </c>
    </row>
    <row r="1423" spans="2:6" x14ac:dyDescent="0.2">
      <c r="B1423" s="1" t="s">
        <v>23</v>
      </c>
      <c r="C1423" s="1" t="s">
        <v>2004</v>
      </c>
      <c r="D1423" t="str">
        <f>IFERROR(_xlfn.XMATCH(B1423,GSC2Unicode!A:A),"")</f>
        <v/>
      </c>
      <c r="E1423" t="s">
        <v>22</v>
      </c>
      <c r="F1423" t="s">
        <v>22</v>
      </c>
    </row>
    <row r="1424" spans="2:6" x14ac:dyDescent="0.2">
      <c r="B1424" s="1" t="s">
        <v>59</v>
      </c>
      <c r="C1424" s="1" t="s">
        <v>2622</v>
      </c>
      <c r="D1424" t="str">
        <f>IFERROR(_xlfn.XMATCH(B1424,GSC2Unicode!A:A),"")</f>
        <v/>
      </c>
      <c r="E1424" t="s">
        <v>57</v>
      </c>
      <c r="F1424" t="s">
        <v>57</v>
      </c>
    </row>
    <row r="1425" spans="2:6" x14ac:dyDescent="0.2">
      <c r="B1425" s="1" t="s">
        <v>44</v>
      </c>
      <c r="C1425" s="1" t="s">
        <v>2617</v>
      </c>
      <c r="D1425" t="str">
        <f>IFERROR(_xlfn.XMATCH(B1425,GSC2Unicode!A:A),"")</f>
        <v/>
      </c>
      <c r="E1425" t="s">
        <v>41</v>
      </c>
      <c r="F1425" t="s">
        <v>41</v>
      </c>
    </row>
    <row r="1426" spans="2:6" x14ac:dyDescent="0.2">
      <c r="B1426" s="1" t="s">
        <v>671</v>
      </c>
      <c r="C1426" s="1" t="s">
        <v>2219</v>
      </c>
      <c r="D1426" t="str">
        <f>IFERROR(_xlfn.XMATCH(B1426,GSC2Unicode!A:A),"")</f>
        <v/>
      </c>
      <c r="E1426" t="s">
        <v>670</v>
      </c>
      <c r="F1426" t="s">
        <v>670</v>
      </c>
    </row>
    <row r="1427" spans="2:6" x14ac:dyDescent="0.2">
      <c r="B1427" s="1" t="s">
        <v>421</v>
      </c>
      <c r="C1427" s="1" t="s">
        <v>2716</v>
      </c>
      <c r="D1427" t="str">
        <f>IFERROR(_xlfn.XMATCH(B1427,GSC2Unicode!A:A),"")</f>
        <v/>
      </c>
      <c r="E1427" t="s">
        <v>420</v>
      </c>
      <c r="F1427" t="s">
        <v>420</v>
      </c>
    </row>
    <row r="1428" spans="2:6" x14ac:dyDescent="0.2">
      <c r="B1428" s="1" t="s">
        <v>1210</v>
      </c>
      <c r="C1428" s="1" t="s">
        <v>2453</v>
      </c>
      <c r="D1428" t="str">
        <f>IFERROR(_xlfn.XMATCH(B1428,GSC2Unicode!A:A),"")</f>
        <v/>
      </c>
      <c r="E1428" t="s">
        <v>1209</v>
      </c>
      <c r="F1428" t="s">
        <v>1209</v>
      </c>
    </row>
    <row r="1429" spans="2:6" x14ac:dyDescent="0.2">
      <c r="B1429" s="1" t="s">
        <v>301</v>
      </c>
      <c r="C1429" s="1" t="s">
        <v>2072</v>
      </c>
      <c r="D1429" t="str">
        <f>IFERROR(_xlfn.XMATCH(B1429,GSC2Unicode!A:A),"")</f>
        <v/>
      </c>
      <c r="E1429" t="s">
        <v>300</v>
      </c>
      <c r="F1429" t="s">
        <v>300</v>
      </c>
    </row>
    <row r="1430" spans="2:6" x14ac:dyDescent="0.2">
      <c r="B1430" s="1" t="s">
        <v>1379</v>
      </c>
      <c r="C1430" s="1" t="s">
        <v>2504</v>
      </c>
      <c r="D1430" t="str">
        <f>IFERROR(_xlfn.XMATCH(B1430,GSC2Unicode!A:A),"")</f>
        <v/>
      </c>
      <c r="E1430" t="s">
        <v>1378</v>
      </c>
      <c r="F1430" t="s">
        <v>1378</v>
      </c>
    </row>
    <row r="1431" spans="2:6" x14ac:dyDescent="0.2">
      <c r="B1431" s="1" t="s">
        <v>1001</v>
      </c>
      <c r="C1431" s="1" t="s">
        <v>2362</v>
      </c>
      <c r="D1431" t="str">
        <f>IFERROR(_xlfn.XMATCH(B1431,GSC2Unicode!A:A),"")</f>
        <v/>
      </c>
      <c r="E1431" t="s">
        <v>1000</v>
      </c>
      <c r="F1431" t="s">
        <v>1000</v>
      </c>
    </row>
    <row r="1432" spans="2:6" x14ac:dyDescent="0.2">
      <c r="B1432" s="1" t="s">
        <v>1101</v>
      </c>
      <c r="C1432" s="1" t="s">
        <v>2419</v>
      </c>
      <c r="D1432" t="str">
        <f>IFERROR(_xlfn.XMATCH(B1432,GSC2Unicode!A:A),"")</f>
        <v/>
      </c>
      <c r="E1432" t="s">
        <v>1100</v>
      </c>
      <c r="F1432" t="s">
        <v>1100</v>
      </c>
    </row>
    <row r="1433" spans="2:6" x14ac:dyDescent="0.2">
      <c r="B1433" s="1" t="s">
        <v>1289</v>
      </c>
      <c r="C1433" s="1" t="s">
        <v>2995</v>
      </c>
      <c r="D1433" t="str">
        <f>IFERROR(_xlfn.XMATCH(B1433,GSC2Unicode!A:A),"")</f>
        <v/>
      </c>
      <c r="E1433" t="s">
        <v>1287</v>
      </c>
      <c r="F1433" t="s">
        <v>1287</v>
      </c>
    </row>
    <row r="1434" spans="2:6" x14ac:dyDescent="0.2">
      <c r="B1434" s="1" t="s">
        <v>1300</v>
      </c>
      <c r="C1434" s="1" t="s">
        <v>2478</v>
      </c>
      <c r="D1434" t="str">
        <f>IFERROR(_xlfn.XMATCH(B1434,GSC2Unicode!A:A),"")</f>
        <v/>
      </c>
      <c r="E1434" t="s">
        <v>1299</v>
      </c>
      <c r="F1434" t="s">
        <v>1299</v>
      </c>
    </row>
    <row r="1435" spans="2:6" x14ac:dyDescent="0.2">
      <c r="B1435" s="1" t="s">
        <v>1303</v>
      </c>
      <c r="C1435" s="1" t="s">
        <v>2480</v>
      </c>
      <c r="D1435" t="str">
        <f>IFERROR(_xlfn.XMATCH(B1435,GSC2Unicode!A:A),"")</f>
        <v/>
      </c>
      <c r="E1435" t="s">
        <v>1302</v>
      </c>
      <c r="F1435" t="s">
        <v>1302</v>
      </c>
    </row>
    <row r="1436" spans="2:6" x14ac:dyDescent="0.2">
      <c r="B1436" s="1" t="s">
        <v>463</v>
      </c>
      <c r="C1436" s="1" t="s">
        <v>2157</v>
      </c>
      <c r="D1436" t="str">
        <f>IFERROR(_xlfn.XMATCH(B1436,GSC2Unicode!A:A),"")</f>
        <v/>
      </c>
      <c r="E1436" t="s">
        <v>462</v>
      </c>
      <c r="F1436" t="s">
        <v>462</v>
      </c>
    </row>
    <row r="1437" spans="2:6" x14ac:dyDescent="0.2">
      <c r="B1437" s="1" t="s">
        <v>1251</v>
      </c>
      <c r="C1437" s="1" t="s">
        <v>2982</v>
      </c>
      <c r="D1437" t="str">
        <f>IFERROR(_xlfn.XMATCH(B1437,GSC2Unicode!A:A),"")</f>
        <v/>
      </c>
      <c r="E1437" t="s">
        <v>1250</v>
      </c>
      <c r="F1437" t="s">
        <v>1250</v>
      </c>
    </row>
    <row r="1438" spans="2:6" x14ac:dyDescent="0.2">
      <c r="B1438" s="1" t="s">
        <v>177</v>
      </c>
      <c r="C1438" s="1" t="s">
        <v>2666</v>
      </c>
      <c r="D1438" t="str">
        <f>IFERROR(_xlfn.XMATCH(B1438,GSC2Unicode!A:A),"")</f>
        <v/>
      </c>
      <c r="E1438" t="s">
        <v>176</v>
      </c>
      <c r="F1438" t="s">
        <v>176</v>
      </c>
    </row>
    <row r="1439" spans="2:6" x14ac:dyDescent="0.2">
      <c r="B1439" s="1" t="s">
        <v>621</v>
      </c>
      <c r="C1439" s="1" t="s">
        <v>2802</v>
      </c>
      <c r="D1439" t="str">
        <f>IFERROR(_xlfn.XMATCH(B1439,GSC2Unicode!A:A),"")</f>
        <v/>
      </c>
      <c r="E1439" t="s">
        <v>620</v>
      </c>
      <c r="F1439" t="s">
        <v>620</v>
      </c>
    </row>
    <row r="1440" spans="2:6" x14ac:dyDescent="0.2">
      <c r="B1440" s="1" t="s">
        <v>727</v>
      </c>
      <c r="C1440" s="1" t="s">
        <v>2259</v>
      </c>
      <c r="D1440" t="str">
        <f>IFERROR(_xlfn.XMATCH(B1440,GSC2Unicode!A:A),"")</f>
        <v/>
      </c>
      <c r="E1440" t="s">
        <v>726</v>
      </c>
      <c r="F1440" t="s">
        <v>726</v>
      </c>
    </row>
    <row r="1441" spans="2:6" x14ac:dyDescent="0.2">
      <c r="B1441" s="1" t="s">
        <v>614</v>
      </c>
      <c r="C1441" s="1" t="s">
        <v>2797</v>
      </c>
      <c r="D1441" t="str">
        <f>IFERROR(_xlfn.XMATCH(B1441,GSC2Unicode!A:A),"")</f>
        <v/>
      </c>
      <c r="E1441" t="s">
        <v>613</v>
      </c>
      <c r="F1441" t="s">
        <v>613</v>
      </c>
    </row>
    <row r="1442" spans="2:6" x14ac:dyDescent="0.2">
      <c r="B1442" s="1" t="s">
        <v>1126</v>
      </c>
      <c r="C1442" s="1" t="s">
        <v>2434</v>
      </c>
      <c r="D1442" t="str">
        <f>IFERROR(_xlfn.XMATCH(B1442,GSC2Unicode!A:A),"")</f>
        <v/>
      </c>
      <c r="E1442" t="s">
        <v>1125</v>
      </c>
      <c r="F1442" t="s">
        <v>1125</v>
      </c>
    </row>
    <row r="1443" spans="2:6" x14ac:dyDescent="0.2">
      <c r="B1443" s="1" t="s">
        <v>1076</v>
      </c>
      <c r="C1443" s="1" t="s">
        <v>2413</v>
      </c>
      <c r="D1443" t="str">
        <f>IFERROR(_xlfn.XMATCH(B1443,GSC2Unicode!A:A),"")</f>
        <v/>
      </c>
      <c r="E1443" t="s">
        <v>1075</v>
      </c>
      <c r="F1443" t="s">
        <v>1075</v>
      </c>
    </row>
    <row r="1444" spans="2:6" x14ac:dyDescent="0.2">
      <c r="B1444" s="1" t="s">
        <v>1141</v>
      </c>
      <c r="C1444" s="1" t="s">
        <v>2935</v>
      </c>
      <c r="D1444" t="str">
        <f>IFERROR(_xlfn.XMATCH(B1444,GSC2Unicode!A:A),"")</f>
        <v/>
      </c>
      <c r="E1444" t="s">
        <v>1139</v>
      </c>
      <c r="F1444" t="s">
        <v>1139</v>
      </c>
    </row>
    <row r="1445" spans="2:6" x14ac:dyDescent="0.2">
      <c r="B1445" s="1" t="s">
        <v>1068</v>
      </c>
      <c r="C1445" s="1" t="s">
        <v>2408</v>
      </c>
      <c r="D1445" t="str">
        <f>IFERROR(_xlfn.XMATCH(B1445,GSC2Unicode!A:A),"")</f>
        <v/>
      </c>
      <c r="E1445" t="s">
        <v>1067</v>
      </c>
      <c r="F1445" t="s">
        <v>1067</v>
      </c>
    </row>
    <row r="1446" spans="2:6" x14ac:dyDescent="0.2">
      <c r="B1446" s="1" t="s">
        <v>80</v>
      </c>
      <c r="C1446" s="1" t="s">
        <v>2624</v>
      </c>
      <c r="D1446" t="str">
        <f>IFERROR(_xlfn.XMATCH(B1446,GSC2Unicode!A:A),"")</f>
        <v/>
      </c>
      <c r="E1446" t="s">
        <v>79</v>
      </c>
      <c r="F1446" t="s">
        <v>79</v>
      </c>
    </row>
    <row r="1447" spans="2:6" x14ac:dyDescent="0.2">
      <c r="B1447" s="1" t="s">
        <v>1170</v>
      </c>
      <c r="C1447" s="1" t="s">
        <v>2948</v>
      </c>
      <c r="D1447" t="str">
        <f>IFERROR(_xlfn.XMATCH(B1447,GSC2Unicode!A:A),"")</f>
        <v/>
      </c>
      <c r="E1447" t="s">
        <v>1169</v>
      </c>
      <c r="F1447" t="s">
        <v>1169</v>
      </c>
    </row>
    <row r="1448" spans="2:6" x14ac:dyDescent="0.2">
      <c r="B1448" s="1" t="s">
        <v>721</v>
      </c>
      <c r="C1448" s="1" t="s">
        <v>2255</v>
      </c>
      <c r="D1448" t="str">
        <f>IFERROR(_xlfn.XMATCH(B1448,GSC2Unicode!A:A),"")</f>
        <v/>
      </c>
      <c r="E1448" t="s">
        <v>720</v>
      </c>
      <c r="F1448" t="s">
        <v>720</v>
      </c>
    </row>
    <row r="1449" spans="2:6" x14ac:dyDescent="0.2">
      <c r="B1449" s="1" t="s">
        <v>965</v>
      </c>
      <c r="C1449" s="1" t="s">
        <v>2347</v>
      </c>
      <c r="D1449" t="str">
        <f>IFERROR(_xlfn.XMATCH(B1449,GSC2Unicode!A:A),"")</f>
        <v/>
      </c>
      <c r="E1449" t="s">
        <v>964</v>
      </c>
      <c r="F1449" t="s">
        <v>964</v>
      </c>
    </row>
    <row r="1450" spans="2:6" x14ac:dyDescent="0.2">
      <c r="B1450" s="1" t="s">
        <v>1436</v>
      </c>
      <c r="C1450" s="1" t="s">
        <v>2547</v>
      </c>
      <c r="D1450" t="str">
        <f>IFERROR(_xlfn.XMATCH(B1450,GSC2Unicode!A:A),"")</f>
        <v/>
      </c>
      <c r="E1450" t="s">
        <v>1435</v>
      </c>
      <c r="F1450" t="s">
        <v>1435</v>
      </c>
    </row>
    <row r="1451" spans="2:6" x14ac:dyDescent="0.2">
      <c r="B1451" s="1" t="s">
        <v>1326</v>
      </c>
      <c r="C1451" s="1" t="s">
        <v>2487</v>
      </c>
      <c r="D1451" t="str">
        <f>IFERROR(_xlfn.XMATCH(B1451,GSC2Unicode!A:A),"")</f>
        <v/>
      </c>
      <c r="E1451" t="s">
        <v>1325</v>
      </c>
      <c r="F1451" t="s">
        <v>1325</v>
      </c>
    </row>
    <row r="1452" spans="2:6" x14ac:dyDescent="0.2">
      <c r="B1452" s="1" t="s">
        <v>791</v>
      </c>
      <c r="C1452" s="1" t="s">
        <v>2292</v>
      </c>
      <c r="D1452" t="str">
        <f>IFERROR(_xlfn.XMATCH(B1452,GSC2Unicode!A:A),"")</f>
        <v/>
      </c>
      <c r="E1452" t="s">
        <v>790</v>
      </c>
      <c r="F1452" t="s">
        <v>790</v>
      </c>
    </row>
    <row r="1453" spans="2:6" x14ac:dyDescent="0.2">
      <c r="B1453" s="1" t="s">
        <v>596</v>
      </c>
      <c r="C1453" s="1" t="s">
        <v>2790</v>
      </c>
      <c r="D1453" t="str">
        <f>IFERROR(_xlfn.XMATCH(B1453,GSC2Unicode!A:A),"")</f>
        <v/>
      </c>
      <c r="E1453" t="s">
        <v>595</v>
      </c>
      <c r="F1453" t="s">
        <v>595</v>
      </c>
    </row>
    <row r="1454" spans="2:6" x14ac:dyDescent="0.2">
      <c r="B1454" s="1" t="s">
        <v>991</v>
      </c>
      <c r="C1454" s="1" t="s">
        <v>2355</v>
      </c>
      <c r="D1454" t="str">
        <f>IFERROR(_xlfn.XMATCH(B1454,GSC2Unicode!A:A),"")</f>
        <v/>
      </c>
      <c r="E1454" t="s">
        <v>989</v>
      </c>
      <c r="F1454" t="s">
        <v>989</v>
      </c>
    </row>
    <row r="1455" spans="2:6" x14ac:dyDescent="0.2">
      <c r="B1455" s="1" t="s">
        <v>1122</v>
      </c>
      <c r="C1455" s="1" t="s">
        <v>2432</v>
      </c>
      <c r="D1455" t="str">
        <f>IFERROR(_xlfn.XMATCH(B1455,GSC2Unicode!A:A),"")</f>
        <v/>
      </c>
      <c r="E1455" t="s">
        <v>1121</v>
      </c>
      <c r="F1455" t="s">
        <v>1121</v>
      </c>
    </row>
    <row r="1456" spans="2:6" x14ac:dyDescent="0.2">
      <c r="B1456" s="1" t="s">
        <v>1088</v>
      </c>
      <c r="C1456" s="1" t="s">
        <v>2926</v>
      </c>
      <c r="D1456" t="str">
        <f>IFERROR(_xlfn.XMATCH(B1456,GSC2Unicode!A:A),"")</f>
        <v/>
      </c>
      <c r="E1456" t="s">
        <v>1087</v>
      </c>
      <c r="F1456" t="s">
        <v>1087</v>
      </c>
    </row>
    <row r="1457" spans="2:6" x14ac:dyDescent="0.2">
      <c r="B1457" s="1" t="s">
        <v>1089</v>
      </c>
      <c r="C1457" s="1" t="s">
        <v>2926</v>
      </c>
      <c r="D1457" t="str">
        <f>IFERROR(_xlfn.XMATCH(B1457,GSC2Unicode!A:A),"")</f>
        <v/>
      </c>
      <c r="E1457" t="s">
        <v>1087</v>
      </c>
      <c r="F1457" t="s">
        <v>1087</v>
      </c>
    </row>
    <row r="1458" spans="2:6" x14ac:dyDescent="0.2">
      <c r="B1458" s="1" t="s">
        <v>1274</v>
      </c>
      <c r="C1458" s="1" t="s">
        <v>2991</v>
      </c>
      <c r="D1458" t="str">
        <f>IFERROR(_xlfn.XMATCH(B1458,GSC2Unicode!A:A),"")</f>
        <v/>
      </c>
      <c r="E1458" t="s">
        <v>1273</v>
      </c>
      <c r="F1458" t="s">
        <v>1273</v>
      </c>
    </row>
    <row r="1459" spans="2:6" x14ac:dyDescent="0.2">
      <c r="B1459" s="1" t="s">
        <v>236</v>
      </c>
      <c r="C1459" s="1" t="s">
        <v>2690</v>
      </c>
      <c r="D1459" t="str">
        <f>IFERROR(_xlfn.XMATCH(B1459,GSC2Unicode!A:A),"")</f>
        <v/>
      </c>
      <c r="E1459" t="s">
        <v>235</v>
      </c>
      <c r="F1459" t="s">
        <v>235</v>
      </c>
    </row>
    <row r="1460" spans="2:6" x14ac:dyDescent="0.2">
      <c r="B1460" s="1" t="s">
        <v>1242</v>
      </c>
      <c r="C1460" s="1" t="s">
        <v>2976</v>
      </c>
      <c r="D1460" t="str">
        <f>IFERROR(_xlfn.XMATCH(B1460,GSC2Unicode!A:A),"")</f>
        <v/>
      </c>
      <c r="E1460" t="s">
        <v>1241</v>
      </c>
      <c r="F1460" t="s">
        <v>1241</v>
      </c>
    </row>
    <row r="1461" spans="2:6" x14ac:dyDescent="0.2">
      <c r="B1461" s="1" t="s">
        <v>1335</v>
      </c>
      <c r="C1461" s="1" t="s">
        <v>3018</v>
      </c>
      <c r="D1461" t="str">
        <f>IFERROR(_xlfn.XMATCH(B1461,GSC2Unicode!A:A),"")</f>
        <v/>
      </c>
      <c r="E1461" t="s">
        <v>1333</v>
      </c>
      <c r="F1461" t="s">
        <v>1333</v>
      </c>
    </row>
    <row r="1462" spans="2:6" x14ac:dyDescent="0.2">
      <c r="B1462" s="1" t="s">
        <v>55</v>
      </c>
      <c r="C1462" s="1" t="s">
        <v>2620</v>
      </c>
      <c r="D1462" t="str">
        <f>IFERROR(_xlfn.XMATCH(B1462,GSC2Unicode!A:A),"")</f>
        <v/>
      </c>
      <c r="E1462" t="s">
        <v>50</v>
      </c>
      <c r="F1462" t="s">
        <v>50</v>
      </c>
    </row>
    <row r="1463" spans="2:6" x14ac:dyDescent="0.2">
      <c r="B1463" s="1" t="s">
        <v>203</v>
      </c>
      <c r="C1463" s="1" t="s">
        <v>2679</v>
      </c>
      <c r="D1463" t="str">
        <f>IFERROR(_xlfn.XMATCH(B1463,GSC2Unicode!A:A),"")</f>
        <v/>
      </c>
      <c r="E1463" t="s">
        <v>201</v>
      </c>
      <c r="F1463" t="s">
        <v>201</v>
      </c>
    </row>
    <row r="1464" spans="2:6" x14ac:dyDescent="0.2">
      <c r="B1464" s="1" t="s">
        <v>686</v>
      </c>
      <c r="C1464" s="1" t="s">
        <v>2229</v>
      </c>
      <c r="D1464" t="str">
        <f>IFERROR(_xlfn.XMATCH(B1464,GSC2Unicode!A:A),"")</f>
        <v/>
      </c>
      <c r="E1464" t="s">
        <v>685</v>
      </c>
      <c r="F1464" t="s">
        <v>685</v>
      </c>
    </row>
    <row r="1465" spans="2:6" x14ac:dyDescent="0.2">
      <c r="B1465" s="1" t="s">
        <v>82</v>
      </c>
      <c r="C1465" s="1" t="s">
        <v>2625</v>
      </c>
      <c r="D1465" t="str">
        <f>IFERROR(_xlfn.XMATCH(B1465,GSC2Unicode!A:A),"")</f>
        <v/>
      </c>
      <c r="E1465" t="s">
        <v>81</v>
      </c>
      <c r="F1465" t="s">
        <v>81</v>
      </c>
    </row>
    <row r="1466" spans="2:6" x14ac:dyDescent="0.2">
      <c r="B1466" s="1" t="s">
        <v>61</v>
      </c>
      <c r="C1466" s="1" t="s">
        <v>2008</v>
      </c>
      <c r="D1466" t="str">
        <f>IFERROR(_xlfn.XMATCH(B1466,GSC2Unicode!A:A),"")</f>
        <v/>
      </c>
      <c r="E1466" t="s">
        <v>60</v>
      </c>
      <c r="F1466" t="s">
        <v>60</v>
      </c>
    </row>
    <row r="1467" spans="2:6" x14ac:dyDescent="0.2">
      <c r="B1467" s="1" t="s">
        <v>933</v>
      </c>
      <c r="C1467" s="1" t="s">
        <v>2899</v>
      </c>
      <c r="D1467" t="str">
        <f>IFERROR(_xlfn.XMATCH(B1467,GSC2Unicode!A:A),"")</f>
        <v/>
      </c>
      <c r="E1467" t="s">
        <v>932</v>
      </c>
      <c r="F1467" t="s">
        <v>932</v>
      </c>
    </row>
    <row r="1468" spans="2:6" x14ac:dyDescent="0.2">
      <c r="B1468" s="1" t="s">
        <v>518</v>
      </c>
      <c r="C1468" s="1" t="s">
        <v>2755</v>
      </c>
      <c r="D1468" t="str">
        <f>IFERROR(_xlfn.XMATCH(B1468,GSC2Unicode!A:A),"")</f>
        <v/>
      </c>
      <c r="E1468" t="s">
        <v>517</v>
      </c>
      <c r="F1468" t="s">
        <v>517</v>
      </c>
    </row>
    <row r="1469" spans="2:6" x14ac:dyDescent="0.2">
      <c r="B1469" s="1" t="s">
        <v>1105</v>
      </c>
      <c r="C1469" s="1" t="s">
        <v>2421</v>
      </c>
      <c r="D1469" t="str">
        <f>IFERROR(_xlfn.XMATCH(B1469,GSC2Unicode!A:A),"")</f>
        <v/>
      </c>
      <c r="E1469" t="s">
        <v>1104</v>
      </c>
      <c r="F1469" t="s">
        <v>1104</v>
      </c>
    </row>
    <row r="1470" spans="2:6" x14ac:dyDescent="0.2">
      <c r="B1470" s="1" t="s">
        <v>587</v>
      </c>
      <c r="C1470" s="1" t="s">
        <v>2784</v>
      </c>
      <c r="D1470" t="str">
        <f>IFERROR(_xlfn.XMATCH(B1470,GSC2Unicode!A:A),"")</f>
        <v/>
      </c>
      <c r="E1470" t="s">
        <v>586</v>
      </c>
      <c r="F1470" t="s">
        <v>586</v>
      </c>
    </row>
    <row r="1471" spans="2:6" x14ac:dyDescent="0.2">
      <c r="B1471" s="1" t="s">
        <v>1484</v>
      </c>
      <c r="C1471" s="1" t="s">
        <v>2572</v>
      </c>
      <c r="D1471" t="str">
        <f>IFERROR(_xlfn.XMATCH(B1471,GSC2Unicode!A:A),"")</f>
        <v/>
      </c>
      <c r="E1471" t="s">
        <v>1483</v>
      </c>
      <c r="F1471" t="s">
        <v>1483</v>
      </c>
    </row>
    <row r="1472" spans="2:6" x14ac:dyDescent="0.2">
      <c r="B1472" s="1" t="s">
        <v>1194</v>
      </c>
      <c r="C1472" s="1" t="s">
        <v>2954</v>
      </c>
      <c r="D1472" t="str">
        <f>IFERROR(_xlfn.XMATCH(B1472,GSC2Unicode!A:A),"")</f>
        <v/>
      </c>
      <c r="E1472" t="s">
        <v>1193</v>
      </c>
      <c r="F1472" t="s">
        <v>1193</v>
      </c>
    </row>
    <row r="1473" spans="2:6" x14ac:dyDescent="0.2">
      <c r="B1473" s="1" t="s">
        <v>1305</v>
      </c>
      <c r="C1473" s="1" t="s">
        <v>2481</v>
      </c>
      <c r="D1473" t="str">
        <f>IFERROR(_xlfn.XMATCH(B1473,GSC2Unicode!A:A),"")</f>
        <v/>
      </c>
      <c r="E1473" t="s">
        <v>1304</v>
      </c>
      <c r="F1473" t="s">
        <v>1304</v>
      </c>
    </row>
    <row r="1474" spans="2:6" x14ac:dyDescent="0.2">
      <c r="B1474" s="1" t="s">
        <v>343</v>
      </c>
      <c r="C1474" s="1" t="s">
        <v>2096</v>
      </c>
      <c r="D1474" t="str">
        <f>IFERROR(_xlfn.XMATCH(B1474,GSC2Unicode!A:A),"")</f>
        <v/>
      </c>
      <c r="E1474" t="s">
        <v>342</v>
      </c>
      <c r="F1474" t="s">
        <v>342</v>
      </c>
    </row>
    <row r="1475" spans="2:6" x14ac:dyDescent="0.2">
      <c r="B1475" s="1" t="s">
        <v>707</v>
      </c>
      <c r="C1475" s="1" t="s">
        <v>2245</v>
      </c>
      <c r="D1475" t="str">
        <f>IFERROR(_xlfn.XMATCH(B1475,GSC2Unicode!A:A),"")</f>
        <v/>
      </c>
      <c r="E1475" t="s">
        <v>706</v>
      </c>
      <c r="F1475" t="s">
        <v>706</v>
      </c>
    </row>
    <row r="1476" spans="2:6" x14ac:dyDescent="0.2">
      <c r="B1476" s="1" t="s">
        <v>1367</v>
      </c>
      <c r="C1476" s="1" t="s">
        <v>2497</v>
      </c>
      <c r="D1476" t="str">
        <f>IFERROR(_xlfn.XMATCH(B1476,GSC2Unicode!A:A),"")</f>
        <v/>
      </c>
      <c r="E1476" t="s">
        <v>1365</v>
      </c>
      <c r="F1476" t="s">
        <v>1365</v>
      </c>
    </row>
    <row r="1477" spans="2:6" x14ac:dyDescent="0.2">
      <c r="B1477" s="1" t="s">
        <v>1136</v>
      </c>
      <c r="C1477" s="1" t="s">
        <v>2933</v>
      </c>
      <c r="D1477" t="str">
        <f>IFERROR(_xlfn.XMATCH(B1477,GSC2Unicode!A:A),"")</f>
        <v/>
      </c>
      <c r="E1477" t="s">
        <v>1135</v>
      </c>
      <c r="F1477" t="s">
        <v>1135</v>
      </c>
    </row>
    <row r="1478" spans="2:6" x14ac:dyDescent="0.2">
      <c r="B1478" s="1" t="s">
        <v>1261</v>
      </c>
      <c r="C1478" s="1" t="s">
        <v>2469</v>
      </c>
      <c r="D1478" t="str">
        <f>IFERROR(_xlfn.XMATCH(B1478,GSC2Unicode!A:A),"")</f>
        <v/>
      </c>
      <c r="E1478" t="s">
        <v>1260</v>
      </c>
      <c r="F1478" t="s">
        <v>1260</v>
      </c>
    </row>
    <row r="1479" spans="2:6" x14ac:dyDescent="0.2">
      <c r="B1479" s="1" t="s">
        <v>1357</v>
      </c>
      <c r="C1479" s="1" t="s">
        <v>3030</v>
      </c>
      <c r="D1479" t="str">
        <f>IFERROR(_xlfn.XMATCH(B1479,GSC2Unicode!A:A),"")</f>
        <v/>
      </c>
      <c r="E1479" t="s">
        <v>1356</v>
      </c>
      <c r="F1479" t="s">
        <v>1356</v>
      </c>
    </row>
    <row r="1480" spans="2:6" x14ac:dyDescent="0.2">
      <c r="B1480" s="1" t="s">
        <v>1544</v>
      </c>
      <c r="C1480" s="1" t="s">
        <v>3066</v>
      </c>
      <c r="D1480" t="str">
        <f>IFERROR(_xlfn.XMATCH(B1480,GSC2Unicode!A:A),"")</f>
        <v/>
      </c>
      <c r="E1480" t="s">
        <v>1543</v>
      </c>
      <c r="F1480" t="s">
        <v>1543</v>
      </c>
    </row>
    <row r="1481" spans="2:6" x14ac:dyDescent="0.2">
      <c r="B1481" s="1" t="s">
        <v>227</v>
      </c>
      <c r="C1481" s="1" t="s">
        <v>2683</v>
      </c>
      <c r="D1481" t="str">
        <f>IFERROR(_xlfn.XMATCH(B1481,GSC2Unicode!A:A),"")</f>
        <v/>
      </c>
      <c r="E1481" t="s">
        <v>226</v>
      </c>
      <c r="F1481" t="s">
        <v>226</v>
      </c>
    </row>
    <row r="1482" spans="2:6" x14ac:dyDescent="0.2">
      <c r="B1482" s="1" t="s">
        <v>799</v>
      </c>
      <c r="C1482" s="1" t="s">
        <v>2827</v>
      </c>
      <c r="D1482" t="str">
        <f>IFERROR(_xlfn.XMATCH(B1482,GSC2Unicode!A:A),"")</f>
        <v/>
      </c>
      <c r="E1482" t="s">
        <v>798</v>
      </c>
      <c r="F1482" t="s">
        <v>798</v>
      </c>
    </row>
    <row r="1483" spans="2:6" x14ac:dyDescent="0.2">
      <c r="B1483" s="1" t="s">
        <v>695</v>
      </c>
      <c r="C1483" s="1" t="s">
        <v>2235</v>
      </c>
      <c r="D1483" t="str">
        <f>IFERROR(_xlfn.XMATCH(B1483,GSC2Unicode!A:A),"")</f>
        <v/>
      </c>
      <c r="E1483" t="s">
        <v>694</v>
      </c>
      <c r="F1483" t="s">
        <v>694</v>
      </c>
    </row>
    <row r="1484" spans="2:6" x14ac:dyDescent="0.2">
      <c r="B1484" s="1" t="s">
        <v>988</v>
      </c>
      <c r="C1484" s="1" t="s">
        <v>2354</v>
      </c>
      <c r="D1484" t="str">
        <f>IFERROR(_xlfn.XMATCH(B1484,GSC2Unicode!A:A),"")</f>
        <v/>
      </c>
      <c r="E1484" t="s">
        <v>987</v>
      </c>
      <c r="F1484" t="s">
        <v>987</v>
      </c>
    </row>
    <row r="1485" spans="2:6" x14ac:dyDescent="0.2">
      <c r="B1485" s="1" t="s">
        <v>457</v>
      </c>
      <c r="C1485" s="1" t="s">
        <v>2732</v>
      </c>
      <c r="D1485" t="str">
        <f>IFERROR(_xlfn.XMATCH(B1485,GSC2Unicode!A:A),"")</f>
        <v/>
      </c>
      <c r="E1485" t="s">
        <v>456</v>
      </c>
      <c r="F1485" t="s">
        <v>456</v>
      </c>
    </row>
    <row r="1486" spans="2:6" x14ac:dyDescent="0.2">
      <c r="B1486" s="1" t="s">
        <v>129</v>
      </c>
      <c r="C1486" s="1" t="s">
        <v>2024</v>
      </c>
      <c r="D1486" t="str">
        <f>IFERROR(_xlfn.XMATCH(B1486,GSC2Unicode!A:A),"")</f>
        <v/>
      </c>
      <c r="E1486" t="s">
        <v>127</v>
      </c>
      <c r="F1486" t="s">
        <v>127</v>
      </c>
    </row>
    <row r="1487" spans="2:6" x14ac:dyDescent="0.2">
      <c r="B1487" s="1" t="s">
        <v>409</v>
      </c>
      <c r="C1487" s="1" t="s">
        <v>2141</v>
      </c>
      <c r="D1487" t="str">
        <f>IFERROR(_xlfn.XMATCH(B1487,GSC2Unicode!A:A),"")</f>
        <v/>
      </c>
      <c r="E1487" t="s">
        <v>408</v>
      </c>
      <c r="F1487" t="s">
        <v>408</v>
      </c>
    </row>
    <row r="1488" spans="2:6" x14ac:dyDescent="0.2">
      <c r="B1488" s="1" t="s">
        <v>1490</v>
      </c>
      <c r="C1488" s="1" t="s">
        <v>2576</v>
      </c>
      <c r="D1488" t="str">
        <f>IFERROR(_xlfn.XMATCH(B1488,GSC2Unicode!A:A),"")</f>
        <v/>
      </c>
      <c r="E1488" t="s">
        <v>1488</v>
      </c>
      <c r="F1488" t="s">
        <v>1488</v>
      </c>
    </row>
    <row r="1489" spans="2:6" x14ac:dyDescent="0.2">
      <c r="B1489" s="1" t="s">
        <v>431</v>
      </c>
      <c r="C1489" s="1" t="s">
        <v>2149</v>
      </c>
      <c r="D1489" t="str">
        <f>IFERROR(_xlfn.XMATCH(B1489,GSC2Unicode!A:A),"")</f>
        <v/>
      </c>
      <c r="E1489" t="s">
        <v>430</v>
      </c>
      <c r="F1489" t="s">
        <v>430</v>
      </c>
    </row>
    <row r="1490" spans="2:6" x14ac:dyDescent="0.2">
      <c r="B1490" s="1" t="s">
        <v>572</v>
      </c>
      <c r="C1490" s="1" t="s">
        <v>2781</v>
      </c>
      <c r="D1490" t="str">
        <f>IFERROR(_xlfn.XMATCH(B1490,GSC2Unicode!A:A),"")</f>
        <v/>
      </c>
      <c r="E1490" t="s">
        <v>571</v>
      </c>
      <c r="F1490" t="s">
        <v>571</v>
      </c>
    </row>
    <row r="1491" spans="2:6" x14ac:dyDescent="0.2">
      <c r="B1491" s="1" t="s">
        <v>13</v>
      </c>
      <c r="C1491" s="1" t="s">
        <v>2612</v>
      </c>
      <c r="D1491" t="str">
        <f>IFERROR(_xlfn.XMATCH(B1491,GSC2Unicode!A:A),"")</f>
        <v/>
      </c>
      <c r="E1491" t="s">
        <v>12</v>
      </c>
      <c r="F1491" t="s">
        <v>12</v>
      </c>
    </row>
    <row r="1492" spans="2:6" x14ac:dyDescent="0.2">
      <c r="B1492" s="1" t="s">
        <v>1187</v>
      </c>
      <c r="C1492" s="1" t="s">
        <v>2449</v>
      </c>
      <c r="D1492" t="str">
        <f>IFERROR(_xlfn.XMATCH(B1492,GSC2Unicode!A:A),"")</f>
        <v/>
      </c>
      <c r="E1492" t="s">
        <v>1186</v>
      </c>
      <c r="F1492" t="s">
        <v>1186</v>
      </c>
    </row>
    <row r="1493" spans="2:6" x14ac:dyDescent="0.2">
      <c r="B1493" s="1" t="s">
        <v>210</v>
      </c>
      <c r="C1493" s="1" t="s">
        <v>2681</v>
      </c>
      <c r="D1493" t="str">
        <f>IFERROR(_xlfn.XMATCH(B1493,GSC2Unicode!A:A),"")</f>
        <v/>
      </c>
      <c r="E1493" t="s">
        <v>206</v>
      </c>
      <c r="F1493" t="s">
        <v>206</v>
      </c>
    </row>
    <row r="1494" spans="2:6" x14ac:dyDescent="0.2">
      <c r="B1494" s="1" t="s">
        <v>585</v>
      </c>
      <c r="C1494" s="1" t="s">
        <v>2783</v>
      </c>
      <c r="D1494" t="str">
        <f>IFERROR(_xlfn.XMATCH(B1494,GSC2Unicode!A:A),"")</f>
        <v/>
      </c>
      <c r="E1494" t="s">
        <v>584</v>
      </c>
      <c r="F1494" t="s">
        <v>584</v>
      </c>
    </row>
    <row r="1495" spans="2:6" x14ac:dyDescent="0.2">
      <c r="B1495" s="1" t="s">
        <v>108</v>
      </c>
      <c r="C1495" s="1" t="s">
        <v>2635</v>
      </c>
      <c r="D1495" t="str">
        <f>IFERROR(_xlfn.XMATCH(B1495,GSC2Unicode!A:A),"")</f>
        <v/>
      </c>
      <c r="E1495" t="s">
        <v>107</v>
      </c>
      <c r="F1495" t="s">
        <v>107</v>
      </c>
    </row>
    <row r="1496" spans="2:6" x14ac:dyDescent="0.2">
      <c r="B1496" s="1" t="s">
        <v>607</v>
      </c>
      <c r="C1496" s="1" t="s">
        <v>2793</v>
      </c>
      <c r="D1496" t="str">
        <f>IFERROR(_xlfn.XMATCH(B1496,GSC2Unicode!A:A),"")</f>
        <v/>
      </c>
      <c r="E1496" t="s">
        <v>606</v>
      </c>
      <c r="F1496" t="s">
        <v>606</v>
      </c>
    </row>
    <row r="1497" spans="2:6" x14ac:dyDescent="0.2">
      <c r="B1497" s="1" t="s">
        <v>429</v>
      </c>
      <c r="C1497" s="1" t="s">
        <v>2148</v>
      </c>
      <c r="D1497" t="str">
        <f>IFERROR(_xlfn.XMATCH(B1497,GSC2Unicode!A:A),"")</f>
        <v/>
      </c>
      <c r="E1497" t="s">
        <v>428</v>
      </c>
      <c r="F1497" t="s">
        <v>428</v>
      </c>
    </row>
    <row r="1498" spans="2:6" x14ac:dyDescent="0.2">
      <c r="B1498" s="1" t="s">
        <v>1080</v>
      </c>
      <c r="C1498" s="1" t="s">
        <v>2415</v>
      </c>
      <c r="D1498" t="str">
        <f>IFERROR(_xlfn.XMATCH(B1498,GSC2Unicode!A:A),"")</f>
        <v/>
      </c>
      <c r="E1498" t="s">
        <v>1079</v>
      </c>
      <c r="F1498" t="s">
        <v>1079</v>
      </c>
    </row>
    <row r="1499" spans="2:6" x14ac:dyDescent="0.2">
      <c r="B1499" s="1" t="s">
        <v>917</v>
      </c>
      <c r="C1499" s="1" t="s">
        <v>2892</v>
      </c>
      <c r="D1499" t="str">
        <f>IFERROR(_xlfn.XMATCH(B1499,GSC2Unicode!A:A),"")</f>
        <v/>
      </c>
      <c r="E1499" t="s">
        <v>916</v>
      </c>
      <c r="F1499" t="s">
        <v>916</v>
      </c>
    </row>
    <row r="1500" spans="2:6" x14ac:dyDescent="0.2">
      <c r="B1500" s="1" t="s">
        <v>590</v>
      </c>
      <c r="C1500" s="1" t="s">
        <v>2786</v>
      </c>
      <c r="D1500" t="str">
        <f>IFERROR(_xlfn.XMATCH(B1500,GSC2Unicode!A:A),"")</f>
        <v/>
      </c>
      <c r="E1500" t="s">
        <v>589</v>
      </c>
      <c r="F1500" t="s">
        <v>589</v>
      </c>
    </row>
    <row r="1501" spans="2:6" x14ac:dyDescent="0.2">
      <c r="B1501" s="1" t="s">
        <v>1044</v>
      </c>
      <c r="C1501" s="1" t="s">
        <v>2388</v>
      </c>
      <c r="D1501" t="str">
        <f>IFERROR(_xlfn.XMATCH(B1501,GSC2Unicode!A:A),"")</f>
        <v/>
      </c>
      <c r="E1501" t="s">
        <v>1043</v>
      </c>
      <c r="F1501" t="s">
        <v>1043</v>
      </c>
    </row>
    <row r="1502" spans="2:6" x14ac:dyDescent="0.2">
      <c r="B1502" s="1" t="s">
        <v>1003</v>
      </c>
      <c r="C1502" s="1" t="s">
        <v>2363</v>
      </c>
      <c r="D1502" t="str">
        <f>IFERROR(_xlfn.XMATCH(B1502,GSC2Unicode!A:A),"")</f>
        <v/>
      </c>
      <c r="E1502" t="s">
        <v>1002</v>
      </c>
      <c r="F1502" t="s">
        <v>1002</v>
      </c>
    </row>
    <row r="1503" spans="2:6" x14ac:dyDescent="0.2">
      <c r="B1503" s="1" t="s">
        <v>1514</v>
      </c>
      <c r="C1503" s="1" t="s">
        <v>2589</v>
      </c>
      <c r="D1503" t="str">
        <f>IFERROR(_xlfn.XMATCH(B1503,GSC2Unicode!A:A),"")</f>
        <v/>
      </c>
      <c r="E1503" t="s">
        <v>1513</v>
      </c>
      <c r="F1503" t="s">
        <v>1513</v>
      </c>
    </row>
    <row r="1504" spans="2:6" x14ac:dyDescent="0.2">
      <c r="B1504" s="1" t="s">
        <v>470</v>
      </c>
      <c r="C1504" s="1" t="s">
        <v>2734</v>
      </c>
      <c r="D1504" t="str">
        <f>IFERROR(_xlfn.XMATCH(B1504,GSC2Unicode!A:A),"")</f>
        <v/>
      </c>
      <c r="E1504" t="s">
        <v>469</v>
      </c>
      <c r="F1504" t="s">
        <v>469</v>
      </c>
    </row>
    <row r="1505" spans="2:6" x14ac:dyDescent="0.2">
      <c r="B1505" s="1" t="s">
        <v>813</v>
      </c>
      <c r="C1505" s="1" t="s">
        <v>2297</v>
      </c>
      <c r="D1505" t="str">
        <f>IFERROR(_xlfn.XMATCH(B1505,GSC2Unicode!A:A),"")</f>
        <v/>
      </c>
      <c r="E1505" t="s">
        <v>812</v>
      </c>
      <c r="F1505" t="s">
        <v>812</v>
      </c>
    </row>
    <row r="1506" spans="2:6" x14ac:dyDescent="0.2">
      <c r="B1506" s="1" t="s">
        <v>697</v>
      </c>
      <c r="C1506" s="1" t="s">
        <v>2236</v>
      </c>
      <c r="D1506" t="str">
        <f>IFERROR(_xlfn.XMATCH(B1506,GSC2Unicode!A:A),"")</f>
        <v/>
      </c>
      <c r="E1506" t="s">
        <v>696</v>
      </c>
      <c r="F1506" t="s">
        <v>696</v>
      </c>
    </row>
    <row r="1507" spans="2:6" x14ac:dyDescent="0.2">
      <c r="B1507" s="1" t="s">
        <v>653</v>
      </c>
      <c r="C1507" s="1" t="s">
        <v>2206</v>
      </c>
      <c r="D1507" t="str">
        <f>IFERROR(_xlfn.XMATCH(B1507,GSC2Unicode!A:A),"")</f>
        <v/>
      </c>
      <c r="E1507" t="s">
        <v>652</v>
      </c>
      <c r="F1507" t="s">
        <v>652</v>
      </c>
    </row>
    <row r="1508" spans="2:6" x14ac:dyDescent="0.2">
      <c r="B1508" s="1" t="s">
        <v>284</v>
      </c>
      <c r="C1508" s="1" t="s">
        <v>2063</v>
      </c>
      <c r="D1508" t="str">
        <f>IFERROR(_xlfn.XMATCH(B1508,GSC2Unicode!A:A),"")</f>
        <v/>
      </c>
      <c r="E1508" t="s">
        <v>283</v>
      </c>
      <c r="F1508" t="s">
        <v>283</v>
      </c>
    </row>
    <row r="1509" spans="2:6" x14ac:dyDescent="0.2">
      <c r="B1509" s="1" t="s">
        <v>1336</v>
      </c>
      <c r="C1509" s="1" t="s">
        <v>3018</v>
      </c>
      <c r="D1509" t="str">
        <f>IFERROR(_xlfn.XMATCH(B1509,GSC2Unicode!A:A),"")</f>
        <v/>
      </c>
      <c r="E1509" t="s">
        <v>1333</v>
      </c>
      <c r="F1509" t="s">
        <v>1333</v>
      </c>
    </row>
    <row r="1510" spans="2:6" x14ac:dyDescent="0.2">
      <c r="B1510" s="1" t="s">
        <v>806</v>
      </c>
      <c r="C1510" s="1" t="s">
        <v>2832</v>
      </c>
      <c r="D1510" t="str">
        <f>IFERROR(_xlfn.XMATCH(B1510,GSC2Unicode!A:A),"")</f>
        <v/>
      </c>
      <c r="E1510" t="s">
        <v>805</v>
      </c>
      <c r="F1510" t="s">
        <v>805</v>
      </c>
    </row>
    <row r="1511" spans="2:6" x14ac:dyDescent="0.2">
      <c r="B1511" s="1" t="s">
        <v>1013</v>
      </c>
      <c r="C1511" s="1" t="s">
        <v>2369</v>
      </c>
      <c r="D1511" t="str">
        <f>IFERROR(_xlfn.XMATCH(B1511,GSC2Unicode!A:A),"")</f>
        <v/>
      </c>
      <c r="E1511" t="s">
        <v>1012</v>
      </c>
      <c r="F1511" t="s">
        <v>1012</v>
      </c>
    </row>
    <row r="1512" spans="2:6" x14ac:dyDescent="0.2">
      <c r="B1512" s="1" t="s">
        <v>134</v>
      </c>
      <c r="C1512" s="1" t="s">
        <v>2643</v>
      </c>
      <c r="D1512" t="str">
        <f>IFERROR(_xlfn.XMATCH(B1512,GSC2Unicode!A:A),"")</f>
        <v/>
      </c>
      <c r="E1512" t="s">
        <v>132</v>
      </c>
      <c r="F1512" t="s">
        <v>132</v>
      </c>
    </row>
    <row r="1513" spans="2:6" x14ac:dyDescent="0.2">
      <c r="B1513" s="1" t="s">
        <v>1014</v>
      </c>
      <c r="C1513" s="1" t="s">
        <v>2369</v>
      </c>
      <c r="D1513" t="str">
        <f>IFERROR(_xlfn.XMATCH(B1513,GSC2Unicode!A:A),"")</f>
        <v/>
      </c>
      <c r="E1513" t="s">
        <v>1012</v>
      </c>
      <c r="F1513" t="s">
        <v>1012</v>
      </c>
    </row>
    <row r="1514" spans="2:6" x14ac:dyDescent="0.2">
      <c r="B1514" s="1" t="s">
        <v>86</v>
      </c>
      <c r="C1514" s="1" t="s">
        <v>2627</v>
      </c>
      <c r="D1514" t="str">
        <f>IFERROR(_xlfn.XMATCH(B1514,GSC2Unicode!A:A),"")</f>
        <v/>
      </c>
      <c r="E1514" t="s">
        <v>85</v>
      </c>
      <c r="F1514" t="s">
        <v>85</v>
      </c>
    </row>
    <row r="1515" spans="2:6" x14ac:dyDescent="0.2">
      <c r="B1515" s="1" t="s">
        <v>32</v>
      </c>
      <c r="C1515" s="1" t="s">
        <v>2007</v>
      </c>
      <c r="D1515" t="str">
        <f>IFERROR(_xlfn.XMATCH(B1515,GSC2Unicode!A:A),"")</f>
        <v/>
      </c>
      <c r="E1515" t="s">
        <v>30</v>
      </c>
      <c r="F1515" t="s">
        <v>30</v>
      </c>
    </row>
    <row r="1516" spans="2:6" x14ac:dyDescent="0.2">
      <c r="B1516" s="1" t="s">
        <v>1556</v>
      </c>
      <c r="C1516" s="1" t="s">
        <v>2600</v>
      </c>
      <c r="D1516" t="str">
        <f>IFERROR(_xlfn.XMATCH(B1516,GSC2Unicode!A:A),"")</f>
        <v/>
      </c>
      <c r="E1516" t="s">
        <v>1555</v>
      </c>
      <c r="F1516" t="s">
        <v>1555</v>
      </c>
    </row>
    <row r="1517" spans="2:6" x14ac:dyDescent="0.2">
      <c r="B1517" s="1" t="s">
        <v>1052</v>
      </c>
      <c r="C1517" s="1" t="s">
        <v>2395</v>
      </c>
      <c r="D1517" t="str">
        <f>IFERROR(_xlfn.XMATCH(B1517,GSC2Unicode!A:A),"")</f>
        <v/>
      </c>
      <c r="E1517" t="s">
        <v>1051</v>
      </c>
      <c r="F1517" t="s">
        <v>1051</v>
      </c>
    </row>
    <row r="1518" spans="2:6" x14ac:dyDescent="0.2">
      <c r="B1518" s="1" t="s">
        <v>583</v>
      </c>
      <c r="C1518" s="1" t="s">
        <v>2189</v>
      </c>
      <c r="D1518" t="str">
        <f>IFERROR(_xlfn.XMATCH(B1518,GSC2Unicode!A:A),"")</f>
        <v/>
      </c>
      <c r="E1518" t="s">
        <v>582</v>
      </c>
      <c r="F1518" t="s">
        <v>582</v>
      </c>
    </row>
    <row r="1519" spans="2:6" x14ac:dyDescent="0.2">
      <c r="B1519" s="1" t="s">
        <v>459</v>
      </c>
      <c r="C1519" s="1" t="s">
        <v>2154</v>
      </c>
      <c r="D1519" t="str">
        <f>IFERROR(_xlfn.XMATCH(B1519,GSC2Unicode!A:A),"")</f>
        <v/>
      </c>
      <c r="E1519" t="s">
        <v>458</v>
      </c>
      <c r="F1519" t="s">
        <v>458</v>
      </c>
    </row>
    <row r="1520" spans="2:6" x14ac:dyDescent="0.2">
      <c r="B1520" s="1" t="s">
        <v>271</v>
      </c>
      <c r="C1520" s="1" t="s">
        <v>2702</v>
      </c>
      <c r="D1520" t="str">
        <f>IFERROR(_xlfn.XMATCH(B1520,GSC2Unicode!A:A),"")</f>
        <v/>
      </c>
      <c r="E1520" t="s">
        <v>270</v>
      </c>
      <c r="F1520" t="s">
        <v>270</v>
      </c>
    </row>
    <row r="1521" spans="2:6" x14ac:dyDescent="0.2">
      <c r="B1521" s="1" t="s">
        <v>1403</v>
      </c>
      <c r="C1521" s="1" t="s">
        <v>2524</v>
      </c>
      <c r="D1521" t="str">
        <f>IFERROR(_xlfn.XMATCH(B1521,GSC2Unicode!A:A),"")</f>
        <v/>
      </c>
      <c r="E1521" t="s">
        <v>1402</v>
      </c>
      <c r="F1521" t="s">
        <v>1402</v>
      </c>
    </row>
    <row r="1522" spans="2:6" x14ac:dyDescent="0.2">
      <c r="B1522" s="1" t="s">
        <v>26</v>
      </c>
      <c r="C1522" s="1" t="s">
        <v>2005</v>
      </c>
      <c r="D1522" t="str">
        <f>IFERROR(_xlfn.XMATCH(B1522,GSC2Unicode!A:A),"")</f>
        <v/>
      </c>
      <c r="E1522" t="s">
        <v>25</v>
      </c>
      <c r="F1522" t="s">
        <v>25</v>
      </c>
    </row>
    <row r="1523" spans="2:6" x14ac:dyDescent="0.2">
      <c r="B1523" s="1" t="s">
        <v>172</v>
      </c>
      <c r="C1523" s="1" t="s">
        <v>2663</v>
      </c>
      <c r="D1523" t="str">
        <f>IFERROR(_xlfn.XMATCH(B1523,GSC2Unicode!A:A),"")</f>
        <v/>
      </c>
      <c r="E1523" t="s">
        <v>171</v>
      </c>
      <c r="F1523" t="s">
        <v>171</v>
      </c>
    </row>
    <row r="1524" spans="2:6" x14ac:dyDescent="0.2">
      <c r="B1524" s="1" t="s">
        <v>1419</v>
      </c>
      <c r="C1524" s="1" t="s">
        <v>2535</v>
      </c>
      <c r="D1524" t="str">
        <f>IFERROR(_xlfn.XMATCH(B1524,GSC2Unicode!A:A),"")</f>
        <v/>
      </c>
      <c r="E1524" t="s">
        <v>1418</v>
      </c>
      <c r="F1524" t="s">
        <v>1418</v>
      </c>
    </row>
    <row r="1525" spans="2:6" x14ac:dyDescent="0.2">
      <c r="B1525" s="1" t="s">
        <v>62</v>
      </c>
      <c r="C1525" s="1" t="s">
        <v>2008</v>
      </c>
      <c r="D1525" t="str">
        <f>IFERROR(_xlfn.XMATCH(B1525,GSC2Unicode!A:A),"")</f>
        <v/>
      </c>
      <c r="E1525" t="s">
        <v>60</v>
      </c>
      <c r="F1525" t="s">
        <v>60</v>
      </c>
    </row>
    <row r="1526" spans="2:6" x14ac:dyDescent="0.2">
      <c r="B1526" s="1" t="s">
        <v>661</v>
      </c>
      <c r="C1526" s="1" t="s">
        <v>2211</v>
      </c>
      <c r="D1526" t="str">
        <f>IFERROR(_xlfn.XMATCH(B1526,GSC2Unicode!A:A),"")</f>
        <v/>
      </c>
      <c r="E1526" t="s">
        <v>660</v>
      </c>
      <c r="F1526" t="s">
        <v>660</v>
      </c>
    </row>
    <row r="1527" spans="2:6" x14ac:dyDescent="0.2">
      <c r="B1527" s="1" t="s">
        <v>1072</v>
      </c>
      <c r="C1527" s="1" t="s">
        <v>2411</v>
      </c>
      <c r="D1527" t="str">
        <f>IFERROR(_xlfn.XMATCH(B1527,GSC2Unicode!A:A),"")</f>
        <v/>
      </c>
      <c r="E1527" t="s">
        <v>1071</v>
      </c>
      <c r="F1527" t="s">
        <v>1071</v>
      </c>
    </row>
    <row r="1528" spans="2:6" x14ac:dyDescent="0.2">
      <c r="B1528" s="1" t="s">
        <v>454</v>
      </c>
      <c r="C1528" s="1" t="s">
        <v>2730</v>
      </c>
      <c r="D1528" t="str">
        <f>IFERROR(_xlfn.XMATCH(B1528,GSC2Unicode!A:A),"")</f>
        <v/>
      </c>
      <c r="E1528" t="s">
        <v>453</v>
      </c>
      <c r="F1528" t="s">
        <v>453</v>
      </c>
    </row>
    <row r="1529" spans="2:6" x14ac:dyDescent="0.2">
      <c r="B1529" s="1" t="s">
        <v>36</v>
      </c>
      <c r="C1529" s="1" t="s">
        <v>2615</v>
      </c>
      <c r="D1529" t="str">
        <f>IFERROR(_xlfn.XMATCH(B1529,GSC2Unicode!A:A),"")</f>
        <v/>
      </c>
      <c r="E1529" t="s">
        <v>35</v>
      </c>
      <c r="F1529" t="s">
        <v>35</v>
      </c>
    </row>
    <row r="1530" spans="2:6" x14ac:dyDescent="0.2">
      <c r="B1530" s="1" t="s">
        <v>1205</v>
      </c>
      <c r="C1530" s="1" t="s">
        <v>2961</v>
      </c>
      <c r="D1530" t="str">
        <f>IFERROR(_xlfn.XMATCH(B1530,GSC2Unicode!A:A),"")</f>
        <v/>
      </c>
      <c r="E1530" t="s">
        <v>1204</v>
      </c>
      <c r="F1530" t="s">
        <v>1204</v>
      </c>
    </row>
    <row r="1531" spans="2:6" x14ac:dyDescent="0.2">
      <c r="B1531" s="1" t="s">
        <v>45</v>
      </c>
      <c r="C1531" s="1" t="s">
        <v>2617</v>
      </c>
      <c r="D1531" t="str">
        <f>IFERROR(_xlfn.XMATCH(B1531,GSC2Unicode!A:A),"")</f>
        <v/>
      </c>
      <c r="E1531" t="s">
        <v>41</v>
      </c>
      <c r="F1531" t="s">
        <v>41</v>
      </c>
    </row>
    <row r="1532" spans="2:6" x14ac:dyDescent="0.2">
      <c r="B1532" s="1" t="s">
        <v>1142</v>
      </c>
      <c r="C1532" s="1" t="s">
        <v>2935</v>
      </c>
      <c r="D1532" t="str">
        <f>IFERROR(_xlfn.XMATCH(B1532,GSC2Unicode!A:A),"")</f>
        <v/>
      </c>
      <c r="E1532" t="s">
        <v>1139</v>
      </c>
      <c r="F1532" t="s">
        <v>1139</v>
      </c>
    </row>
    <row r="1533" spans="2:6" x14ac:dyDescent="0.2">
      <c r="B1533" s="1" t="s">
        <v>996</v>
      </c>
      <c r="C1533" s="1" t="s">
        <v>2358</v>
      </c>
      <c r="D1533" t="str">
        <f>IFERROR(_xlfn.XMATCH(B1533,GSC2Unicode!A:A),"")</f>
        <v/>
      </c>
      <c r="E1533" t="s">
        <v>995</v>
      </c>
      <c r="F1533" t="s">
        <v>995</v>
      </c>
    </row>
    <row r="1534" spans="2:6" x14ac:dyDescent="0.2">
      <c r="B1534" s="1" t="s">
        <v>1276</v>
      </c>
      <c r="C1534" s="1" t="s">
        <v>2992</v>
      </c>
      <c r="D1534" t="str">
        <f>IFERROR(_xlfn.XMATCH(B1534,GSC2Unicode!A:A),"")</f>
        <v/>
      </c>
      <c r="E1534" t="s">
        <v>1275</v>
      </c>
      <c r="F1534" t="s">
        <v>1275</v>
      </c>
    </row>
    <row r="1535" spans="2:6" x14ac:dyDescent="0.2">
      <c r="B1535" s="1" t="s">
        <v>680</v>
      </c>
      <c r="C1535" s="1" t="s">
        <v>2225</v>
      </c>
      <c r="D1535" t="str">
        <f>IFERROR(_xlfn.XMATCH(B1535,GSC2Unicode!A:A),"")</f>
        <v/>
      </c>
      <c r="E1535" t="s">
        <v>679</v>
      </c>
      <c r="F1535" t="s">
        <v>679</v>
      </c>
    </row>
    <row r="1536" spans="2:6" x14ac:dyDescent="0.2">
      <c r="B1536" s="1" t="s">
        <v>1098</v>
      </c>
      <c r="C1536" s="1" t="s">
        <v>2932</v>
      </c>
      <c r="D1536" t="str">
        <f>IFERROR(_xlfn.XMATCH(B1536,GSC2Unicode!A:A),"")</f>
        <v/>
      </c>
      <c r="E1536" t="s">
        <v>1097</v>
      </c>
      <c r="F1536" t="s">
        <v>1097</v>
      </c>
    </row>
    <row r="1537" spans="2:6" x14ac:dyDescent="0.2">
      <c r="B1537" s="1" t="s">
        <v>1130</v>
      </c>
      <c r="C1537" s="1" t="s">
        <v>2437</v>
      </c>
      <c r="D1537" t="str">
        <f>IFERROR(_xlfn.XMATCH(B1537,GSC2Unicode!A:A),"")</f>
        <v/>
      </c>
      <c r="E1537" t="s">
        <v>1129</v>
      </c>
      <c r="F1537" t="s">
        <v>1129</v>
      </c>
    </row>
    <row r="1538" spans="2:6" x14ac:dyDescent="0.2">
      <c r="B1538" s="1" t="s">
        <v>291</v>
      </c>
      <c r="C1538" s="1" t="s">
        <v>2066</v>
      </c>
      <c r="D1538" t="str">
        <f>IFERROR(_xlfn.XMATCH(B1538,GSC2Unicode!A:A),"")</f>
        <v/>
      </c>
      <c r="E1538" t="s">
        <v>290</v>
      </c>
      <c r="F1538" t="s">
        <v>290</v>
      </c>
    </row>
    <row r="1539" spans="2:6" x14ac:dyDescent="0.2">
      <c r="B1539" s="1" t="s">
        <v>92</v>
      </c>
      <c r="C1539" s="1" t="s">
        <v>2630</v>
      </c>
      <c r="D1539" t="str">
        <f>IFERROR(_xlfn.XMATCH(B1539,GSC2Unicode!A:A),"")</f>
        <v/>
      </c>
      <c r="E1539" t="s">
        <v>91</v>
      </c>
      <c r="F1539" t="s">
        <v>91</v>
      </c>
    </row>
    <row r="1540" spans="2:6" x14ac:dyDescent="0.2">
      <c r="B1540" s="1" t="s">
        <v>1477</v>
      </c>
      <c r="C1540" s="1" t="s">
        <v>2567</v>
      </c>
      <c r="D1540" t="str">
        <f>IFERROR(_xlfn.XMATCH(B1540,GSC2Unicode!A:A),"")</f>
        <v/>
      </c>
      <c r="E1540" t="s">
        <v>1476</v>
      </c>
      <c r="F1540" t="s">
        <v>1476</v>
      </c>
    </row>
    <row r="1541" spans="2:6" x14ac:dyDescent="0.2">
      <c r="B1541" s="1" t="s">
        <v>950</v>
      </c>
      <c r="C1541" s="1" t="s">
        <v>2906</v>
      </c>
      <c r="D1541" t="str">
        <f>IFERROR(_xlfn.XMATCH(B1541,GSC2Unicode!A:A),"")</f>
        <v/>
      </c>
      <c r="E1541" t="s">
        <v>949</v>
      </c>
      <c r="F1541" t="s">
        <v>949</v>
      </c>
    </row>
    <row r="1542" spans="2:6" x14ac:dyDescent="0.2">
      <c r="B1542" s="1" t="s">
        <v>579</v>
      </c>
      <c r="C1542" s="1" t="s">
        <v>2187</v>
      </c>
      <c r="D1542" t="str">
        <f>IFERROR(_xlfn.XMATCH(B1542,GSC2Unicode!A:A),"")</f>
        <v/>
      </c>
      <c r="E1542" t="s">
        <v>578</v>
      </c>
      <c r="F1542" t="s">
        <v>578</v>
      </c>
    </row>
    <row r="1543" spans="2:6" x14ac:dyDescent="0.2">
      <c r="B1543" s="1" t="s">
        <v>384</v>
      </c>
      <c r="C1543" s="1" t="s">
        <v>2708</v>
      </c>
      <c r="D1543" t="str">
        <f>IFERROR(_xlfn.XMATCH(B1543,GSC2Unicode!A:A),"")</f>
        <v/>
      </c>
      <c r="E1543" t="s">
        <v>383</v>
      </c>
      <c r="F1543" t="s">
        <v>383</v>
      </c>
    </row>
    <row r="1544" spans="2:6" x14ac:dyDescent="0.2">
      <c r="B1544" s="1" t="s">
        <v>952</v>
      </c>
      <c r="C1544" s="1" t="s">
        <v>2907</v>
      </c>
      <c r="D1544" t="str">
        <f>IFERROR(_xlfn.XMATCH(B1544,GSC2Unicode!A:A),"")</f>
        <v/>
      </c>
      <c r="E1544" t="s">
        <v>951</v>
      </c>
      <c r="F1544" t="s">
        <v>951</v>
      </c>
    </row>
    <row r="1545" spans="2:6" x14ac:dyDescent="0.2">
      <c r="B1545" s="1" t="s">
        <v>928</v>
      </c>
      <c r="C1545" s="1" t="s">
        <v>2895</v>
      </c>
      <c r="D1545" t="str">
        <f>IFERROR(_xlfn.XMATCH(B1545,GSC2Unicode!A:A),"")</f>
        <v/>
      </c>
      <c r="E1545" t="s">
        <v>927</v>
      </c>
      <c r="F1545" t="s">
        <v>927</v>
      </c>
    </row>
    <row r="1546" spans="2:6" x14ac:dyDescent="0.2">
      <c r="B1546" s="1" t="s">
        <v>1171</v>
      </c>
      <c r="C1546" s="1" t="s">
        <v>2948</v>
      </c>
      <c r="D1546" t="str">
        <f>IFERROR(_xlfn.XMATCH(B1546,GSC2Unicode!A:A),"")</f>
        <v/>
      </c>
      <c r="E1546" t="s">
        <v>1169</v>
      </c>
      <c r="F1546" t="s">
        <v>1169</v>
      </c>
    </row>
    <row r="1547" spans="2:6" x14ac:dyDescent="0.2">
      <c r="B1547" s="1" t="s">
        <v>478</v>
      </c>
      <c r="C1547" s="1" t="s">
        <v>2738</v>
      </c>
      <c r="D1547" t="str">
        <f>IFERROR(_xlfn.XMATCH(B1547,GSC2Unicode!A:A),"")</f>
        <v/>
      </c>
      <c r="E1547" t="s">
        <v>477</v>
      </c>
      <c r="F1547" t="s">
        <v>477</v>
      </c>
    </row>
    <row r="1548" spans="2:6" x14ac:dyDescent="0.2">
      <c r="B1548" s="1" t="s">
        <v>1271</v>
      </c>
      <c r="C1548" s="1" t="s">
        <v>2989</v>
      </c>
      <c r="D1548" t="str">
        <f>IFERROR(_xlfn.XMATCH(B1548,GSC2Unicode!A:A),"")</f>
        <v/>
      </c>
      <c r="E1548" t="s">
        <v>1270</v>
      </c>
      <c r="F1548" t="s">
        <v>1270</v>
      </c>
    </row>
    <row r="1549" spans="2:6" x14ac:dyDescent="0.2">
      <c r="B1549" s="1" t="s">
        <v>977</v>
      </c>
      <c r="C1549" s="1" t="s">
        <v>2920</v>
      </c>
      <c r="D1549" t="str">
        <f>IFERROR(_xlfn.XMATCH(B1549,GSC2Unicode!A:A),"")</f>
        <v/>
      </c>
      <c r="E1549" t="s">
        <v>976</v>
      </c>
      <c r="F1549" t="s">
        <v>976</v>
      </c>
    </row>
    <row r="1550" spans="2:6" x14ac:dyDescent="0.2">
      <c r="B1550" s="1" t="s">
        <v>1456</v>
      </c>
      <c r="C1550" s="1" t="s">
        <v>2562</v>
      </c>
      <c r="D1550" t="str">
        <f>IFERROR(_xlfn.XMATCH(B1550,GSC2Unicode!A:A),"")</f>
        <v/>
      </c>
      <c r="E1550" t="s">
        <v>1454</v>
      </c>
      <c r="F1550" t="s">
        <v>1454</v>
      </c>
    </row>
    <row r="1551" spans="2:6" x14ac:dyDescent="0.2">
      <c r="B1551" s="1" t="s">
        <v>691</v>
      </c>
      <c r="C1551" s="1" t="s">
        <v>2232</v>
      </c>
      <c r="D1551" t="str">
        <f>IFERROR(_xlfn.XMATCH(B1551,GSC2Unicode!A:A),"")</f>
        <v/>
      </c>
      <c r="E1551" t="s">
        <v>690</v>
      </c>
      <c r="F1551" t="s">
        <v>690</v>
      </c>
    </row>
    <row r="1552" spans="2:6" x14ac:dyDescent="0.2">
      <c r="B1552" s="1" t="s">
        <v>1464</v>
      </c>
      <c r="C1552" s="1" t="s">
        <v>3036</v>
      </c>
      <c r="D1552" t="str">
        <f>IFERROR(_xlfn.XMATCH(B1552,GSC2Unicode!A:A),"")</f>
        <v/>
      </c>
      <c r="E1552" t="s">
        <v>1463</v>
      </c>
      <c r="F1552" t="s">
        <v>1463</v>
      </c>
    </row>
    <row r="1553" spans="2:6" x14ac:dyDescent="0.2">
      <c r="B1553" s="1" t="s">
        <v>772</v>
      </c>
      <c r="C1553" s="1" t="s">
        <v>2281</v>
      </c>
      <c r="D1553" t="str">
        <f>IFERROR(_xlfn.XMATCH(B1553,GSC2Unicode!A:A),"")</f>
        <v/>
      </c>
      <c r="E1553" t="s">
        <v>769</v>
      </c>
      <c r="F1553" t="s">
        <v>769</v>
      </c>
    </row>
    <row r="1554" spans="2:6" x14ac:dyDescent="0.2">
      <c r="B1554" s="1" t="s">
        <v>1172</v>
      </c>
      <c r="C1554" s="1" t="s">
        <v>2948</v>
      </c>
      <c r="D1554" t="str">
        <f>IFERROR(_xlfn.XMATCH(B1554,GSC2Unicode!A:A),"")</f>
        <v/>
      </c>
      <c r="E1554" t="s">
        <v>1169</v>
      </c>
      <c r="F1554" t="s">
        <v>1169</v>
      </c>
    </row>
    <row r="1555" spans="2:6" x14ac:dyDescent="0.2">
      <c r="B1555" s="1" t="s">
        <v>943</v>
      </c>
      <c r="C1555" s="1" t="s">
        <v>2339</v>
      </c>
      <c r="D1555" t="str">
        <f>IFERROR(_xlfn.XMATCH(B1555,GSC2Unicode!A:A),"")</f>
        <v/>
      </c>
      <c r="E1555" t="s">
        <v>942</v>
      </c>
      <c r="F1555" t="s">
        <v>942</v>
      </c>
    </row>
    <row r="1556" spans="2:6" x14ac:dyDescent="0.2">
      <c r="B1556" s="1" t="s">
        <v>369</v>
      </c>
      <c r="C1556" s="1" t="s">
        <v>2117</v>
      </c>
      <c r="D1556" t="str">
        <f>IFERROR(_xlfn.XMATCH(B1556,GSC2Unicode!A:A),"")</f>
        <v/>
      </c>
      <c r="E1556" t="s">
        <v>368</v>
      </c>
      <c r="F1556" t="s">
        <v>368</v>
      </c>
    </row>
  </sheetData>
  <sortState xmlns:xlrd2="http://schemas.microsoft.com/office/spreadsheetml/2017/richdata2" caseSensitive="1" ref="A1:F1556">
    <sortCondition ref="A1:A1556"/>
    <sortCondition ref="B1:B15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GSC2PhoneExtra</vt:lpstr>
      <vt:lpstr>ExtraPhone2GSC</vt:lpstr>
      <vt:lpstr>Phone2GSCUnicodeHex</vt:lpstr>
      <vt:lpstr>GSC2Unicode</vt:lpstr>
      <vt:lpstr>WIP Phonetic Alignment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Casey</dc:creator>
  <cp:lastModifiedBy>Christian Casey</cp:lastModifiedBy>
  <dcterms:created xsi:type="dcterms:W3CDTF">2020-11-30T19:32:02Z</dcterms:created>
  <dcterms:modified xsi:type="dcterms:W3CDTF">2020-12-01T17:28:14Z</dcterms:modified>
</cp:coreProperties>
</file>