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5"/>
  <workbookPr/>
  <mc:AlternateContent xmlns:mc="http://schemas.openxmlformats.org/markup-compatibility/2006">
    <mc:Choice Requires="x15">
      <x15ac:absPath xmlns:x15ac="http://schemas.microsoft.com/office/spreadsheetml/2010/11/ac" url="D:\Christian\Downloads\"/>
    </mc:Choice>
  </mc:AlternateContent>
  <xr:revisionPtr revIDLastSave="0" documentId="13_ncr:1_{3DBAA876-D32B-4D51-A62A-9BADF8C4ECB6}" xr6:coauthVersionLast="47" xr6:coauthVersionMax="47" xr10:uidLastSave="{00000000-0000-0000-0000-000000000000}"/>
  <bookViews>
    <workbookView xWindow="-108" yWindow="-108" windowWidth="23256" windowHeight="12456" firstSheet="1" xr2:uid="{00000000-000D-0000-FFFF-FFFF00000000}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M2" i="4" l="1"/>
  <c r="K4" i="4" l="1"/>
  <c r="K67" i="4"/>
  <c r="K68" i="4"/>
  <c r="K66" i="4"/>
  <c r="K56" i="4"/>
  <c r="K69" i="4"/>
  <c r="K65" i="4" l="1"/>
  <c r="K12" i="4"/>
  <c r="K5" i="4"/>
  <c r="K6" i="4"/>
  <c r="K7" i="4"/>
  <c r="K3" i="4"/>
  <c r="K2" i="4" l="1"/>
  <c r="K53" i="4"/>
  <c r="K28" i="4" l="1"/>
  <c r="F75" i="4" l="1"/>
  <c r="H75" i="4" s="1"/>
  <c r="F76" i="4"/>
  <c r="H76" i="4" s="1"/>
  <c r="F77" i="4"/>
  <c r="H77" i="4" s="1"/>
  <c r="J78" i="4"/>
  <c r="F79" i="4"/>
  <c r="F74" i="4"/>
  <c r="G74" i="4" s="1"/>
  <c r="K52" i="4"/>
  <c r="K25" i="4"/>
  <c r="K43" i="4"/>
  <c r="K8" i="4"/>
  <c r="K14" i="4"/>
  <c r="K39" i="4"/>
  <c r="K49" i="4"/>
  <c r="K21" i="4"/>
  <c r="K17" i="4"/>
  <c r="K45" i="4"/>
  <c r="K10" i="4"/>
  <c r="K59" i="4"/>
  <c r="K44" i="4"/>
  <c r="K51" i="4"/>
  <c r="K64" i="4"/>
  <c r="K15" i="4"/>
  <c r="K16" i="4"/>
  <c r="K58" i="4"/>
  <c r="K26" i="4"/>
  <c r="K29" i="4"/>
  <c r="K19" i="4"/>
  <c r="K18" i="4"/>
  <c r="K41" i="4"/>
  <c r="K34" i="4"/>
  <c r="K11" i="4"/>
  <c r="K55" i="4"/>
  <c r="K33" i="4"/>
  <c r="K27" i="4"/>
  <c r="K57" i="4"/>
  <c r="K61" i="4"/>
  <c r="K62" i="4"/>
  <c r="K35" i="4"/>
  <c r="K46" i="4"/>
  <c r="K60" i="4"/>
  <c r="K37" i="4"/>
  <c r="K30" i="4"/>
  <c r="K32" i="4"/>
  <c r="K48" i="4"/>
  <c r="K54" i="4"/>
  <c r="K63" i="4"/>
  <c r="K31" i="4"/>
  <c r="K47" i="4"/>
  <c r="K50" i="4"/>
  <c r="K9" i="4"/>
  <c r="K38" i="4"/>
  <c r="K23" i="4"/>
  <c r="K22" i="4"/>
  <c r="K20" i="4"/>
  <c r="K40" i="4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K36" i="4"/>
  <c r="K13" i="4"/>
  <c r="D5" i="8"/>
  <c r="D13" i="5" l="1"/>
  <c r="C11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K42" i="4" l="1"/>
  <c r="K24" i="4"/>
  <c r="B15" i="5" l="1"/>
  <c r="B13" i="5"/>
  <c r="C11" i="7" s="1"/>
  <c r="D12" i="7"/>
  <c r="B12" i="7"/>
  <c r="D11" i="7"/>
  <c r="B11" i="7"/>
  <c r="D10" i="7"/>
  <c r="B10" i="7"/>
  <c r="D9" i="7"/>
  <c r="B9" i="7"/>
  <c r="D8" i="7"/>
  <c r="B8" i="7"/>
  <c r="D7" i="7"/>
  <c r="D13" i="7" s="1"/>
  <c r="B7" i="7"/>
  <c r="E10" i="7" l="1"/>
  <c r="F10" i="7" s="1"/>
  <c r="E9" i="7"/>
  <c r="F9" i="7" s="1"/>
  <c r="A26" i="5"/>
  <c r="E12" i="7"/>
  <c r="F12" i="7" s="1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Portilho Troncoso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<sst xmlns="http://schemas.openxmlformats.org/spreadsheetml/2006/main" count="493" uniqueCount="308">
  <si>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</si>
  <si>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</si>
  <si>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</si>
  <si>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</si>
  <si>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</si>
  <si>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</si>
  <si>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</si>
  <si>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</si>
  <si>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</si>
  <si>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</si>
  <si>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</si>
  <si>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</si>
  <si>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</si>
  <si>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</si>
  <si>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</si>
  <si>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</si>
  <si>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</si>
  <si>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</si>
  <si>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</si>
  <si>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</si>
  <si>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</si>
  <si>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</si>
  <si>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</si>
  <si>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</si>
  <si>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</si>
  <si>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</si>
  <si>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</si>
  <si>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</si>
  <si>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</si>
  <si>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</si>
  <si>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</si>
  <si>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</si>
  <si>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</si>
  <si>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</si>
  <si>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</si>
  <si>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</si>
  <si>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</si>
  <si>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</si>
  <si>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</si>
  <si>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</si>
  <si>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</si>
  <si>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</si>
  <si>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</si>
  <si>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</si>
  <si>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</si>
  <si>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</si>
  <si>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CETROGEN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</si>
  <si>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</si>
  <si>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</si>
  <si>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</si>
  <si>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</si>
  <si>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</si>
  <si>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</si>
  <si>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</si>
  <si>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</si>
  <si>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</si>
  <si>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</si>
  <si>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</si>
  <si>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</si>
  <si>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</si>
  <si>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</si>
  <si>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</si>
  <si>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</si>
  <si>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</si>
  <si>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</si>
  <si>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</si>
  <si>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</si>
  <si>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</si>
  <si>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</si>
  <si>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</si>
  <si>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</si>
  <si>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</si>
  <si>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</si>
  <si>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</si>
  <si>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</si>
  <si>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</si>
  <si>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</si>
  <si>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</si>
  <si>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</si>
  <si>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</si>
  <si>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</si>
  <si>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</si>
  <si>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</si>
  <si>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</si>
  <si>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</si>
  <si>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</si>
  <si>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</si>
  <si>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</si>
  <si>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</si>
  <si>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</si>
  <si>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</si>
  <si>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</si>
  <si>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</si>
  <si>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</si>
  <si>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</si>
  <si>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</si>
  <si>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</si>
  <si>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</si>
  <si>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</si>
  <si>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</si>
  <si>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</si>
  <si>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</si>
  <si>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</si>
  <si>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</si>
  <si>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</si>
  <si>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</si>
  <si>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</si>
  <si>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</si>
  <si>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</si>
  <si>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</si>
  <si>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</si>
  <si>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</si>
  <si>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</si>
  <si>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</si>
  <si>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</si>
  <si>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</si>
  <si>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</si>
  <si>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</si>
  <si>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</si>
  <si>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</si>
  <si>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</si>
  <si>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</si>
  <si>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</si>
  <si>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</si>
  <si>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</si>
  <si>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</si>
  <si>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</si>
  <si>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</si>
  <si>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</si>
  <si>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</si>
  <si>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</si>
  <si>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</si>
  <si>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</si>
  <si>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</si>
  <si>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</si>
  <si>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</si>
  <si>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AUDITORIA_MEDICA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</si>
  <si>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</si>
  <si>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</si>
  <si>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</si>
  <si>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</si>
  <si>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</si>
  <si>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</si>
  <si>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</si>
  <si>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</si>
  <si>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CHEFIA ENFERMAGEM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</si>
  <si>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</si>
  <si>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</si>
  <si>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</si>
  <si>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</si>
  <si>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</si>
  <si>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</si>
  <si>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</si>
  <si>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</si>
  <si>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</si>
  <si>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</si>
  <si>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</si>
  <si>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</si>
  <si>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</si>
  <si>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</si>
  <si>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</si>
  <si>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</si>
  <si>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</si>
  <si>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</si>
  <si>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</si>
  <si>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</si>
  <si>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</si>
  <si>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</si>
  <si>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</si>
  <si>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</si>
  <si>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</si>
  <si>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</si>
  <si>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</si>
  <si>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</si>
  <si>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</si>
  <si>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</si>
  <si>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</si>
  <si>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</si>
  <si>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</si>
  <si>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</si>
  <si>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</si>
  <si>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</si>
  <si>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</si>
  <si>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</si>
  <si>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</si>
  <si>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</si>
  <si>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</si>
  <si>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</si>
  <si>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</si>
  <si>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</si>
  <si>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</si>
  <si>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</si>
  <si>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</si>
  <si>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</si>
  <si>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</si>
  <si>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</si>
  <si>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</si>
  <si>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</si>
  <si>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</si>
  <si>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</si>
  <si>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</si>
  <si>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</si>
  <si>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</si>
  <si>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</si>
  <si>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</si>
  <si>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</si>
  <si>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</si>
  <si>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</si>
  <si>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</si>
  <si>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</si>
  <si>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</si>
  <si>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</si>
  <si>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</si>
  <si>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</si>
  <si>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</si>
  <si>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</si>
  <si>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</si>
  <si>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</si>
  <si>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</si>
  <si>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</si>
  <si>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AMB_CLM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</si>
  <si>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</si>
  <si>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</si>
  <si>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</si>
  <si>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</si>
  <si>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</si>
  <si>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</si>
  <si>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</si>
  <si>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</si>
  <si>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</si>
  <si>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</si>
  <si>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</si>
  <si>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</si>
  <si>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</si>
  <si>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</si>
  <si>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</si>
  <si>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</si>
  <si>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</si>
  <si>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</si>
  <si>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</si>
  <si>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</si>
  <si>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</si>
  <si>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</si>
  <si>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</si>
  <si>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</si>
  <si>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</si>
  <si>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</si>
  <si>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</si>
  <si>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</si>
  <si>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</si>
  <si>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</si>
  <si>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</si>
  <si>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</si>
  <si>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</si>
  <si>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</si>
  <si>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</si>
  <si>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</si>
  <si>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</si>
  <si>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</si>
  <si>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</si>
  <si>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</si>
  <si>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</si>
  <si>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</si>
  <si>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</si>
  <si>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</si>
  <si>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</si>
  <si>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</si>
  <si>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</si>
  <si>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</si>
  <si>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</si>
  <si>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</si>
  <si>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</si>
  <si>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</si>
  <si>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</si>
  <si>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</si>
  <si>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</si>
  <si>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Mês 13</t>
  </si>
  <si>
    <t>5 - O valor a ser pago mensalmente estará na coluna "Valor Mensal"</t>
  </si>
  <si>
    <t>Mês 14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</si>
  <si>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</si>
  <si>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15</t>
  </si>
  <si>
    <t>Mês 16</t>
  </si>
  <si>
    <t>Mês 17</t>
  </si>
  <si>
    <t>Redução</t>
  </si>
  <si>
    <t>Novo Valor Pago</t>
  </si>
  <si>
    <t>Mês 18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</si>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</sst>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 xr:uid="{00000000-0005-0000-0000-000001000000}"/>
    <cellStyle name="Moeda 3" xfId="2" xr:uid="{00000000-0005-0000-0000-000002000000}"/>
    <cellStyle name="Moeda 3 2 2" xfId="8" xr:uid="{00000000-0005-0000-0000-000003000000}"/>
    <cellStyle name="Normal" xfId="0" builtinId="0"/>
    <cellStyle name="Normal 15 14" xfId="4" xr:uid="{00000000-0005-0000-0000-000005000000}"/>
    <cellStyle name="Normal 2" xfId="1" xr:uid="{00000000-0005-0000-0000-000006000000}"/>
    <cellStyle name="Normal 3 13" xfId="3" xr:uid="{00000000-0005-0000-0000-000007000000}"/>
    <cellStyle name="Normal 3 3 11" xfId="6" xr:uid="{00000000-0005-0000-0000-000008000000}"/>
    <cellStyle name="Vírgula 2 2" xfId="5" xr:uid="{00000000-0005-0000-0000-000009000000}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5"/>
  <sheetViews>
    <sheetView tabSelected="1" zoomScaleNormal="100" workbookViewId="0">
      <selection activeCell="G20" sqref="G20"/>
    </sheetView>
  </sheetViews>
  <sheetFormatPr defaultRowHeight="14.4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3.9" thickBot="1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116511</v>
      </c>
      <c r="I2" s="35">
        <v>118373</v>
      </c>
      <c r="J2" s="86">
        <v>0</v>
      </c>
      <c r="K2" s="86">
        <f t="shared" ref="K2:K33" si="0">J2</f>
        <v>0</v>
      </c>
      <c r="L2" s="3"/>
      <c r="M2" s="3">
        <f>I2-H2</f>
        <v>1862</v>
      </c>
      <c r="N2" s="3"/>
      <c r="O2" s="87"/>
      <c r="P2" s="35">
        <v>9</v>
      </c>
      <c r="Q2" s="35">
        <v>2020</v>
      </c>
    </row>
    <row r="3" spans="1:17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3809</v>
      </c>
      <c r="I3" s="35">
        <v>4528</v>
      </c>
      <c r="J3" s="86">
        <f t="shared" ref="J3:J34" si="1">I3-H3</f>
        <v>719</v>
      </c>
      <c r="K3" s="86">
        <f t="shared" si="0"/>
        <v>719</v>
      </c>
      <c r="L3" s="35"/>
      <c r="M3" s="3"/>
      <c r="N3" s="35"/>
      <c r="O3" s="35"/>
      <c r="P3" s="35">
        <v>9</v>
      </c>
      <c r="Q3" s="35">
        <v>2020</v>
      </c>
    </row>
    <row r="4" spans="1:17">
      <c r="A4" s="35" t="s">
        <v>27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35398</v>
      </c>
      <c r="I4" s="35">
        <v>38473</v>
      </c>
      <c r="J4" s="86">
        <f t="shared" si="1"/>
        <v>3075</v>
      </c>
      <c r="K4" s="86">
        <f t="shared" si="0"/>
        <v>3075</v>
      </c>
      <c r="L4" s="35"/>
      <c r="M4" s="35"/>
      <c r="N4" s="35"/>
      <c r="O4" s="35"/>
      <c r="P4" s="35"/>
      <c r="Q4" s="35"/>
    </row>
    <row r="5" spans="1:17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40751</v>
      </c>
      <c r="I5" s="35">
        <v>43458</v>
      </c>
      <c r="J5" s="86">
        <f t="shared" si="1"/>
        <v>2707</v>
      </c>
      <c r="K5" s="86">
        <f t="shared" si="0"/>
        <v>2707</v>
      </c>
      <c r="L5" s="35"/>
      <c r="M5" s="3"/>
      <c r="N5" s="35"/>
      <c r="O5" s="35"/>
      <c r="P5" s="35">
        <v>9</v>
      </c>
      <c r="Q5" s="35">
        <v>2020</v>
      </c>
    </row>
    <row r="6" spans="1:17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5312</v>
      </c>
      <c r="I6" s="35">
        <v>7152</v>
      </c>
      <c r="J6" s="86">
        <f t="shared" si="1"/>
        <v>1840</v>
      </c>
      <c r="K6" s="86">
        <f t="shared" si="0"/>
        <v>1840</v>
      </c>
      <c r="L6" s="35"/>
      <c r="M6" s="3"/>
      <c r="N6" s="35"/>
      <c r="O6" s="35"/>
      <c r="P6" s="35">
        <v>9</v>
      </c>
      <c r="Q6" s="35">
        <v>2020</v>
      </c>
    </row>
    <row r="7" spans="1:17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36290</v>
      </c>
      <c r="I7" s="35">
        <v>40834</v>
      </c>
      <c r="J7" s="86">
        <f t="shared" si="1"/>
        <v>4544</v>
      </c>
      <c r="K7" s="86">
        <f t="shared" si="0"/>
        <v>4544</v>
      </c>
      <c r="L7" s="35"/>
      <c r="M7" s="3"/>
      <c r="N7" s="35"/>
      <c r="O7" s="35"/>
      <c r="P7" s="35">
        <v>9</v>
      </c>
      <c r="Q7" s="35">
        <v>2020</v>
      </c>
    </row>
    <row r="8" spans="1:17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10274</v>
      </c>
      <c r="I8" s="35">
        <v>11033</v>
      </c>
      <c r="J8" s="86">
        <f t="shared" si="1"/>
        <v>759</v>
      </c>
      <c r="K8" s="86">
        <f t="shared" si="0"/>
        <v>759</v>
      </c>
      <c r="L8" s="35"/>
      <c r="M8" s="94"/>
      <c r="N8" s="35"/>
      <c r="O8" s="35"/>
      <c r="P8" s="35">
        <v>9</v>
      </c>
      <c r="Q8" s="35">
        <v>2020</v>
      </c>
    </row>
    <row r="9" spans="1:17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249579</v>
      </c>
      <c r="I9" s="35">
        <v>264394</v>
      </c>
      <c r="J9" s="86">
        <f t="shared" si="1"/>
        <v>14815</v>
      </c>
      <c r="K9" s="86">
        <f t="shared" si="0"/>
        <v>14815</v>
      </c>
      <c r="L9" s="35"/>
      <c r="M9" s="35"/>
      <c r="N9" s="35"/>
      <c r="O9" s="35"/>
      <c r="P9" s="35">
        <v>9</v>
      </c>
      <c r="Q9" s="35">
        <v>2020</v>
      </c>
    </row>
    <row r="10" spans="1:17">
      <c r="A10" s="35" t="s">
        <v>46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47</v>
      </c>
      <c r="G10" s="35" t="s">
        <v>48</v>
      </c>
      <c r="H10" s="35">
        <v>18962</v>
      </c>
      <c r="I10" s="35">
        <v>19662</v>
      </c>
      <c r="J10" s="86">
        <f t="shared" si="1"/>
        <v>700</v>
      </c>
      <c r="K10" s="86">
        <f t="shared" si="0"/>
        <v>700</v>
      </c>
      <c r="L10" s="35"/>
      <c r="M10" s="35"/>
      <c r="N10" s="35"/>
      <c r="O10" s="35"/>
      <c r="P10" s="35">
        <v>9</v>
      </c>
      <c r="Q10" s="35">
        <v>2020</v>
      </c>
    </row>
    <row r="11" spans="1:17">
      <c r="A11" s="35" t="s">
        <v>49</v>
      </c>
      <c r="B11" s="71">
        <v>12</v>
      </c>
      <c r="C11" s="2">
        <v>44043</v>
      </c>
      <c r="D11" s="85" t="s">
        <v>50</v>
      </c>
      <c r="E11" s="35" t="s">
        <v>51</v>
      </c>
      <c r="F11" s="35" t="s">
        <v>52</v>
      </c>
      <c r="G11" s="35" t="s">
        <v>53</v>
      </c>
      <c r="H11" s="35">
        <v>56006</v>
      </c>
      <c r="I11" s="35">
        <v>59058</v>
      </c>
      <c r="J11" s="86">
        <f t="shared" si="1"/>
        <v>3052</v>
      </c>
      <c r="K11" s="86">
        <f t="shared" si="0"/>
        <v>3052</v>
      </c>
      <c r="L11" s="35"/>
      <c r="M11" s="35"/>
      <c r="N11" s="35"/>
      <c r="O11" s="35"/>
      <c r="P11" s="35">
        <v>9</v>
      </c>
      <c r="Q11" s="35">
        <v>2020</v>
      </c>
    </row>
    <row r="12" spans="1:17">
      <c r="A12" s="35" t="s">
        <v>54</v>
      </c>
      <c r="B12" s="71">
        <v>64</v>
      </c>
      <c r="C12" s="2">
        <v>44137</v>
      </c>
      <c r="D12" s="85" t="s">
        <v>50</v>
      </c>
      <c r="E12" s="35" t="s">
        <v>51</v>
      </c>
      <c r="F12" s="35" t="s">
        <v>55</v>
      </c>
      <c r="G12" s="35" t="s">
        <v>56</v>
      </c>
      <c r="H12" s="35">
        <v>34746</v>
      </c>
      <c r="I12" s="35">
        <v>35723</v>
      </c>
      <c r="J12" s="86">
        <f t="shared" si="1"/>
        <v>977</v>
      </c>
      <c r="K12" s="86">
        <f t="shared" si="0"/>
        <v>977</v>
      </c>
      <c r="L12" s="35"/>
      <c r="M12" s="35"/>
      <c r="N12" s="35"/>
      <c r="O12" s="35"/>
      <c r="P12" s="35">
        <v>9</v>
      </c>
      <c r="Q12" s="35">
        <v>2020</v>
      </c>
    </row>
    <row r="13" spans="1:17">
      <c r="A13" s="35" t="s">
        <v>57</v>
      </c>
      <c r="B13" s="71">
        <v>54</v>
      </c>
      <c r="C13" s="2">
        <v>44074</v>
      </c>
      <c r="D13" s="85" t="s">
        <v>50</v>
      </c>
      <c r="E13" s="35" t="s">
        <v>51</v>
      </c>
      <c r="F13" s="35" t="s">
        <v>58</v>
      </c>
      <c r="G13" s="35" t="s">
        <v>59</v>
      </c>
      <c r="H13" s="35">
        <v>294966</v>
      </c>
      <c r="I13" s="35">
        <v>300779</v>
      </c>
      <c r="J13" s="86">
        <f t="shared" si="1"/>
        <v>5813</v>
      </c>
      <c r="K13" s="86">
        <f t="shared" si="0"/>
        <v>5813</v>
      </c>
      <c r="L13" s="35"/>
      <c r="M13" s="35"/>
      <c r="N13" s="35"/>
      <c r="O13" s="35"/>
      <c r="P13" s="35">
        <v>9</v>
      </c>
      <c r="Q13" s="35">
        <v>2020</v>
      </c>
    </row>
    <row r="14" spans="1:17">
      <c r="A14" s="35" t="s">
        <v>60</v>
      </c>
      <c r="B14" s="71">
        <v>35</v>
      </c>
      <c r="C14" s="2">
        <v>44046</v>
      </c>
      <c r="D14" s="85" t="s">
        <v>50</v>
      </c>
      <c r="E14" s="35" t="s">
        <v>51</v>
      </c>
      <c r="F14" s="35" t="s">
        <v>61</v>
      </c>
      <c r="G14" s="35" t="s">
        <v>62</v>
      </c>
      <c r="H14" s="35">
        <v>4835</v>
      </c>
      <c r="I14" s="35">
        <v>5050</v>
      </c>
      <c r="J14" s="86">
        <f t="shared" si="1"/>
        <v>215</v>
      </c>
      <c r="K14" s="86">
        <f t="shared" si="0"/>
        <v>215</v>
      </c>
      <c r="L14" s="35"/>
      <c r="M14" s="35"/>
      <c r="N14" s="35"/>
      <c r="O14" s="35"/>
      <c r="P14" s="35">
        <v>9</v>
      </c>
      <c r="Q14" s="35">
        <v>2020</v>
      </c>
    </row>
    <row r="15" spans="1:17">
      <c r="A15" s="35" t="s">
        <v>63</v>
      </c>
      <c r="B15" s="71">
        <v>44</v>
      </c>
      <c r="C15" s="2">
        <v>44043</v>
      </c>
      <c r="D15" s="85" t="s">
        <v>50</v>
      </c>
      <c r="E15" s="35" t="s">
        <v>51</v>
      </c>
      <c r="F15" s="35" t="s">
        <v>64</v>
      </c>
      <c r="G15" s="35" t="s">
        <v>65</v>
      </c>
      <c r="H15" s="35">
        <v>36811</v>
      </c>
      <c r="I15" s="35">
        <v>39020</v>
      </c>
      <c r="J15" s="86">
        <f t="shared" si="1"/>
        <v>2209</v>
      </c>
      <c r="K15" s="86">
        <f t="shared" si="0"/>
        <v>2209</v>
      </c>
      <c r="L15" s="35"/>
      <c r="M15" s="35"/>
      <c r="N15" s="35"/>
      <c r="O15" s="35"/>
      <c r="P15" s="35">
        <v>9</v>
      </c>
      <c r="Q15" s="35">
        <v>2020</v>
      </c>
    </row>
    <row r="16" spans="1:17">
      <c r="A16" s="35" t="s">
        <v>66</v>
      </c>
      <c r="B16" s="71">
        <v>31</v>
      </c>
      <c r="C16" s="2">
        <v>44043</v>
      </c>
      <c r="D16" s="85" t="s">
        <v>50</v>
      </c>
      <c r="E16" s="35" t="s">
        <v>51</v>
      </c>
      <c r="F16" s="35" t="s">
        <v>67</v>
      </c>
      <c r="G16" s="35" t="s">
        <v>68</v>
      </c>
      <c r="H16" s="35">
        <v>33032</v>
      </c>
      <c r="I16" s="35">
        <v>34830</v>
      </c>
      <c r="J16" s="86">
        <f t="shared" si="1"/>
        <v>1798</v>
      </c>
      <c r="K16" s="86">
        <f t="shared" si="0"/>
        <v>1798</v>
      </c>
      <c r="L16" s="35"/>
      <c r="M16" s="35"/>
      <c r="N16" s="35"/>
      <c r="O16" s="35"/>
      <c r="P16" s="35">
        <v>9</v>
      </c>
      <c r="Q16" s="35">
        <v>2020</v>
      </c>
    </row>
    <row r="17" spans="1:17">
      <c r="A17" s="35" t="s">
        <v>69</v>
      </c>
      <c r="B17" s="71">
        <v>55</v>
      </c>
      <c r="C17" s="2">
        <v>44046</v>
      </c>
      <c r="D17" s="85" t="s">
        <v>50</v>
      </c>
      <c r="E17" s="35" t="s">
        <v>51</v>
      </c>
      <c r="F17" s="35" t="s">
        <v>70</v>
      </c>
      <c r="G17" s="35" t="s">
        <v>71</v>
      </c>
      <c r="H17" s="35">
        <v>66549</v>
      </c>
      <c r="I17" s="35">
        <v>72698</v>
      </c>
      <c r="J17" s="86">
        <f t="shared" si="1"/>
        <v>6149</v>
      </c>
      <c r="K17" s="86">
        <f t="shared" si="0"/>
        <v>6149</v>
      </c>
      <c r="L17" s="35"/>
      <c r="M17" s="35"/>
      <c r="N17" s="35"/>
      <c r="O17" s="35"/>
      <c r="P17" s="35">
        <v>9</v>
      </c>
      <c r="Q17" s="35">
        <v>2020</v>
      </c>
    </row>
    <row r="18" spans="1:17">
      <c r="A18" s="35" t="s">
        <v>72</v>
      </c>
      <c r="B18" s="71">
        <v>9</v>
      </c>
      <c r="C18" s="2">
        <v>44041</v>
      </c>
      <c r="D18" s="85" t="s">
        <v>50</v>
      </c>
      <c r="E18" s="35" t="s">
        <v>51</v>
      </c>
      <c r="F18" s="35" t="s">
        <v>73</v>
      </c>
      <c r="G18" s="35" t="s">
        <v>74</v>
      </c>
      <c r="H18" s="35">
        <v>46307</v>
      </c>
      <c r="I18" s="35">
        <v>47388</v>
      </c>
      <c r="J18" s="86">
        <f t="shared" si="1"/>
        <v>1081</v>
      </c>
      <c r="K18" s="86">
        <f t="shared" si="0"/>
        <v>1081</v>
      </c>
      <c r="L18" s="35"/>
      <c r="M18" s="35"/>
      <c r="N18" s="35"/>
      <c r="O18" s="35"/>
      <c r="P18" s="35">
        <v>9</v>
      </c>
      <c r="Q18" s="35">
        <v>2020</v>
      </c>
    </row>
    <row r="19" spans="1:17">
      <c r="A19" s="35" t="s">
        <v>75</v>
      </c>
      <c r="B19" s="71">
        <v>13</v>
      </c>
      <c r="C19" s="2">
        <v>44041</v>
      </c>
      <c r="D19" s="85" t="s">
        <v>50</v>
      </c>
      <c r="E19" s="35" t="s">
        <v>51</v>
      </c>
      <c r="F19" s="35" t="s">
        <v>76</v>
      </c>
      <c r="G19" s="35" t="s">
        <v>77</v>
      </c>
      <c r="H19" s="35">
        <v>39147</v>
      </c>
      <c r="I19" s="35">
        <v>41911</v>
      </c>
      <c r="J19" s="86">
        <f t="shared" si="1"/>
        <v>2764</v>
      </c>
      <c r="K19" s="86">
        <f t="shared" si="0"/>
        <v>2764</v>
      </c>
      <c r="L19" s="35"/>
      <c r="M19" s="35"/>
      <c r="N19" s="35"/>
      <c r="O19" s="35"/>
      <c r="P19" s="35">
        <v>9</v>
      </c>
      <c r="Q19" s="35">
        <v>2020</v>
      </c>
    </row>
    <row r="20" spans="1:17">
      <c r="A20" s="35" t="s">
        <v>78</v>
      </c>
      <c r="B20" s="71">
        <v>11</v>
      </c>
      <c r="C20" s="2">
        <v>44040</v>
      </c>
      <c r="D20" s="85" t="s">
        <v>79</v>
      </c>
      <c r="E20" s="35" t="s">
        <v>51</v>
      </c>
      <c r="F20" s="35" t="s">
        <v>80</v>
      </c>
      <c r="G20" s="35" t="s">
        <v>81</v>
      </c>
      <c r="H20" s="35">
        <v>14325</v>
      </c>
      <c r="I20" s="35">
        <v>34125</v>
      </c>
      <c r="J20" s="86">
        <f t="shared" si="1"/>
        <v>19800</v>
      </c>
      <c r="K20" s="86">
        <f t="shared" si="0"/>
        <v>19800</v>
      </c>
      <c r="L20" s="35"/>
      <c r="M20" s="35"/>
      <c r="N20" s="35"/>
      <c r="O20" s="35"/>
      <c r="P20" s="35">
        <v>9</v>
      </c>
      <c r="Q20" s="35">
        <v>2020</v>
      </c>
    </row>
    <row r="21" spans="1:17">
      <c r="A21" s="35" t="s">
        <v>82</v>
      </c>
      <c r="B21" s="71">
        <v>25</v>
      </c>
      <c r="C21" s="2">
        <v>44041</v>
      </c>
      <c r="D21" s="85" t="s">
        <v>50</v>
      </c>
      <c r="E21" s="35" t="s">
        <v>51</v>
      </c>
      <c r="F21" s="35" t="s">
        <v>83</v>
      </c>
      <c r="G21" s="35" t="s">
        <v>84</v>
      </c>
      <c r="H21" s="35">
        <v>15643</v>
      </c>
      <c r="I21" s="35">
        <v>17559</v>
      </c>
      <c r="J21" s="86">
        <f t="shared" si="1"/>
        <v>1916</v>
      </c>
      <c r="K21" s="86">
        <f t="shared" si="0"/>
        <v>1916</v>
      </c>
      <c r="L21" s="35"/>
      <c r="M21" s="35"/>
      <c r="N21" s="35"/>
      <c r="O21" s="35"/>
      <c r="P21" s="35">
        <v>9</v>
      </c>
      <c r="Q21" s="35">
        <v>2020</v>
      </c>
    </row>
    <row r="22" spans="1:17">
      <c r="A22" s="35" t="s">
        <v>85</v>
      </c>
      <c r="B22" s="71">
        <v>38</v>
      </c>
      <c r="C22" s="2">
        <v>44040</v>
      </c>
      <c r="D22" s="85" t="s">
        <v>79</v>
      </c>
      <c r="E22" s="35" t="s">
        <v>51</v>
      </c>
      <c r="F22" s="35" t="s">
        <v>86</v>
      </c>
      <c r="G22" s="35" t="s">
        <v>87</v>
      </c>
      <c r="H22" s="35">
        <v>226911</v>
      </c>
      <c r="I22" s="35">
        <v>241950</v>
      </c>
      <c r="J22" s="86">
        <f t="shared" si="1"/>
        <v>15039</v>
      </c>
      <c r="K22" s="86">
        <f t="shared" si="0"/>
        <v>15039</v>
      </c>
      <c r="L22" s="35"/>
      <c r="M22" s="35"/>
      <c r="N22" s="35"/>
      <c r="O22" s="35"/>
      <c r="P22" s="35">
        <v>9</v>
      </c>
      <c r="Q22" s="35">
        <v>2020</v>
      </c>
    </row>
    <row r="23" spans="1:17">
      <c r="A23" s="35" t="s">
        <v>88</v>
      </c>
      <c r="B23" s="71">
        <v>8</v>
      </c>
      <c r="C23" s="2">
        <v>44041</v>
      </c>
      <c r="D23" s="85" t="s">
        <v>79</v>
      </c>
      <c r="E23" s="35" t="s">
        <v>51</v>
      </c>
      <c r="F23" s="35" t="s">
        <v>89</v>
      </c>
      <c r="G23" s="35" t="s">
        <v>90</v>
      </c>
      <c r="H23" s="35">
        <v>192034</v>
      </c>
      <c r="I23" s="35">
        <v>202740</v>
      </c>
      <c r="J23" s="86">
        <f t="shared" si="1"/>
        <v>10706</v>
      </c>
      <c r="K23" s="86">
        <f t="shared" si="0"/>
        <v>10706</v>
      </c>
      <c r="L23" s="35"/>
      <c r="M23" s="35"/>
      <c r="N23" s="35"/>
      <c r="O23" s="35"/>
      <c r="P23" s="35">
        <v>9</v>
      </c>
      <c r="Q23" s="35">
        <v>2020</v>
      </c>
    </row>
    <row r="24" spans="1:17">
      <c r="A24" s="35" t="s">
        <v>91</v>
      </c>
      <c r="B24" s="71">
        <v>53</v>
      </c>
      <c r="C24" s="2">
        <v>44074</v>
      </c>
      <c r="D24" s="85" t="s">
        <v>50</v>
      </c>
      <c r="E24" s="35" t="s">
        <v>51</v>
      </c>
      <c r="F24" s="35" t="s">
        <v>92</v>
      </c>
      <c r="G24" s="35" t="s">
        <v>93</v>
      </c>
      <c r="H24" s="35">
        <v>67417</v>
      </c>
      <c r="I24" s="35">
        <v>71898</v>
      </c>
      <c r="J24" s="86">
        <f t="shared" si="1"/>
        <v>4481</v>
      </c>
      <c r="K24" s="86">
        <f t="shared" si="0"/>
        <v>4481</v>
      </c>
      <c r="L24" s="35"/>
      <c r="M24" s="35"/>
      <c r="N24" s="35"/>
      <c r="O24" s="35"/>
      <c r="P24" s="35">
        <v>9</v>
      </c>
      <c r="Q24" s="35">
        <v>2020</v>
      </c>
    </row>
    <row r="25" spans="1:17">
      <c r="A25" s="35" t="s">
        <v>94</v>
      </c>
      <c r="B25" s="71">
        <v>49</v>
      </c>
      <c r="C25" s="2">
        <v>44042</v>
      </c>
      <c r="D25" s="85" t="s">
        <v>50</v>
      </c>
      <c r="E25" s="35" t="s">
        <v>51</v>
      </c>
      <c r="F25" s="35" t="s">
        <v>95</v>
      </c>
      <c r="G25" s="35" t="s">
        <v>96</v>
      </c>
      <c r="H25" s="35">
        <v>11820</v>
      </c>
      <c r="I25" s="35">
        <v>14880</v>
      </c>
      <c r="J25" s="86">
        <f t="shared" si="1"/>
        <v>3060</v>
      </c>
      <c r="K25" s="86">
        <f t="shared" si="0"/>
        <v>3060</v>
      </c>
      <c r="L25" s="35"/>
      <c r="M25" s="35"/>
      <c r="N25" s="35"/>
      <c r="O25" s="35"/>
      <c r="P25" s="35">
        <v>9</v>
      </c>
      <c r="Q25" s="35">
        <v>2020</v>
      </c>
    </row>
    <row r="26" spans="1:17">
      <c r="A26" s="35" t="s">
        <v>97</v>
      </c>
      <c r="B26" s="71">
        <v>40</v>
      </c>
      <c r="C26" s="2">
        <v>44040</v>
      </c>
      <c r="D26" s="85" t="s">
        <v>50</v>
      </c>
      <c r="E26" s="35" t="s">
        <v>51</v>
      </c>
      <c r="F26" s="35" t="s">
        <v>98</v>
      </c>
      <c r="G26" s="35" t="s">
        <v>99</v>
      </c>
      <c r="H26" s="35">
        <v>28122</v>
      </c>
      <c r="I26" s="35">
        <v>29910</v>
      </c>
      <c r="J26" s="86">
        <f t="shared" si="1"/>
        <v>1788</v>
      </c>
      <c r="K26" s="86">
        <f t="shared" si="0"/>
        <v>1788</v>
      </c>
      <c r="L26" s="35"/>
      <c r="M26" s="35"/>
      <c r="N26" s="35"/>
      <c r="O26" s="35"/>
      <c r="P26" s="35">
        <v>9</v>
      </c>
      <c r="Q26" s="35">
        <v>2020</v>
      </c>
    </row>
    <row r="27" spans="1:17">
      <c r="A27" s="35" t="s">
        <v>100</v>
      </c>
      <c r="B27" s="71">
        <v>6</v>
      </c>
      <c r="C27" s="2">
        <v>44042</v>
      </c>
      <c r="D27" s="85" t="s">
        <v>50</v>
      </c>
      <c r="E27" s="35" t="s">
        <v>51</v>
      </c>
      <c r="F27" s="35" t="s">
        <v>101</v>
      </c>
      <c r="G27" s="35" t="s">
        <v>102</v>
      </c>
      <c r="H27" s="35">
        <v>69763</v>
      </c>
      <c r="I27" s="35">
        <v>75969</v>
      </c>
      <c r="J27" s="86">
        <f t="shared" si="1"/>
        <v>6206</v>
      </c>
      <c r="K27" s="86">
        <f t="shared" si="0"/>
        <v>6206</v>
      </c>
      <c r="L27" s="89"/>
      <c r="M27" s="89"/>
      <c r="N27" s="89"/>
      <c r="O27" s="35"/>
      <c r="P27" s="35">
        <v>9</v>
      </c>
      <c r="Q27" s="35">
        <v>2020</v>
      </c>
    </row>
    <row r="28" spans="1:17">
      <c r="A28" s="35" t="s">
        <v>103</v>
      </c>
      <c r="B28" s="71">
        <v>56</v>
      </c>
      <c r="C28" s="2">
        <v>44075</v>
      </c>
      <c r="D28" s="85" t="s">
        <v>50</v>
      </c>
      <c r="E28" s="35" t="s">
        <v>51</v>
      </c>
      <c r="F28" s="35" t="s">
        <v>104</v>
      </c>
      <c r="G28" s="35" t="s">
        <v>105</v>
      </c>
      <c r="H28" s="35">
        <v>55991</v>
      </c>
      <c r="I28" s="35">
        <v>57309</v>
      </c>
      <c r="J28" s="86">
        <f t="shared" si="1"/>
        <v>1318</v>
      </c>
      <c r="K28" s="86">
        <f t="shared" si="0"/>
        <v>1318</v>
      </c>
      <c r="L28" s="35"/>
      <c r="M28" s="35"/>
      <c r="N28" s="35"/>
      <c r="O28" s="35"/>
      <c r="P28" s="35">
        <v>9</v>
      </c>
      <c r="Q28" s="35">
        <v>2020</v>
      </c>
    </row>
    <row r="29" spans="1:17">
      <c r="A29" s="35" t="s">
        <v>106</v>
      </c>
      <c r="B29" s="71">
        <v>23</v>
      </c>
      <c r="C29" s="2">
        <v>44041</v>
      </c>
      <c r="D29" s="85" t="s">
        <v>50</v>
      </c>
      <c r="E29" s="35" t="s">
        <v>51</v>
      </c>
      <c r="F29" s="35" t="s">
        <v>107</v>
      </c>
      <c r="G29" s="35" t="s">
        <v>108</v>
      </c>
      <c r="H29" s="35">
        <v>41394</v>
      </c>
      <c r="I29" s="35">
        <v>44532</v>
      </c>
      <c r="J29" s="86">
        <f t="shared" si="1"/>
        <v>3138</v>
      </c>
      <c r="K29" s="86">
        <f t="shared" si="0"/>
        <v>3138</v>
      </c>
      <c r="L29" s="35"/>
      <c r="M29" s="35"/>
      <c r="N29" s="35"/>
      <c r="O29" s="35"/>
      <c r="P29" s="35">
        <v>9</v>
      </c>
      <c r="Q29" s="35">
        <v>2020</v>
      </c>
    </row>
    <row r="30" spans="1:17">
      <c r="A30" s="35" t="s">
        <v>109</v>
      </c>
      <c r="B30" s="71">
        <v>4</v>
      </c>
      <c r="C30" s="2">
        <v>44040</v>
      </c>
      <c r="D30" s="85" t="s">
        <v>50</v>
      </c>
      <c r="E30" s="35" t="s">
        <v>51</v>
      </c>
      <c r="F30" s="35" t="s">
        <v>110</v>
      </c>
      <c r="G30" s="35" t="s">
        <v>111</v>
      </c>
      <c r="H30" s="35">
        <v>89894</v>
      </c>
      <c r="I30" s="35">
        <v>97677</v>
      </c>
      <c r="J30" s="86">
        <f t="shared" si="1"/>
        <v>7783</v>
      </c>
      <c r="K30" s="86">
        <f t="shared" si="0"/>
        <v>7783</v>
      </c>
      <c r="L30" s="3"/>
      <c r="M30" s="3"/>
      <c r="N30" s="3"/>
      <c r="O30" s="87"/>
      <c r="P30" s="35">
        <v>9</v>
      </c>
      <c r="Q30" s="35">
        <v>2020</v>
      </c>
    </row>
    <row r="31" spans="1:17">
      <c r="A31" s="35" t="s">
        <v>112</v>
      </c>
      <c r="B31" s="71">
        <v>29</v>
      </c>
      <c r="C31" s="2">
        <v>44040</v>
      </c>
      <c r="D31" s="85" t="s">
        <v>79</v>
      </c>
      <c r="E31" s="35" t="s">
        <v>51</v>
      </c>
      <c r="F31" s="35" t="s">
        <v>113</v>
      </c>
      <c r="G31" s="35" t="s">
        <v>114</v>
      </c>
      <c r="H31" s="35">
        <v>128856</v>
      </c>
      <c r="I31" s="35">
        <v>137537</v>
      </c>
      <c r="J31" s="86">
        <f t="shared" si="1"/>
        <v>8681</v>
      </c>
      <c r="K31" s="86">
        <f t="shared" si="0"/>
        <v>8681</v>
      </c>
      <c r="L31" s="35"/>
      <c r="M31" s="35"/>
      <c r="N31" s="35"/>
      <c r="O31" s="35"/>
      <c r="P31" s="35">
        <v>9</v>
      </c>
      <c r="Q31" s="35">
        <v>2020</v>
      </c>
    </row>
    <row r="32" spans="1:17">
      <c r="A32" s="35" t="s">
        <v>115</v>
      </c>
      <c r="B32" s="71">
        <v>32</v>
      </c>
      <c r="C32" s="2">
        <v>44043</v>
      </c>
      <c r="D32" s="85" t="s">
        <v>79</v>
      </c>
      <c r="E32" s="35" t="s">
        <v>51</v>
      </c>
      <c r="F32" s="35" t="s">
        <v>116</v>
      </c>
      <c r="G32" s="35" t="s">
        <v>117</v>
      </c>
      <c r="H32" s="35">
        <v>128883</v>
      </c>
      <c r="I32" s="35">
        <v>136549</v>
      </c>
      <c r="J32" s="86">
        <f t="shared" si="1"/>
        <v>7666</v>
      </c>
      <c r="K32" s="86">
        <f t="shared" si="0"/>
        <v>7666</v>
      </c>
      <c r="L32" s="35"/>
      <c r="M32" s="35"/>
      <c r="N32" s="35"/>
      <c r="O32" s="35"/>
      <c r="P32" s="35">
        <v>9</v>
      </c>
      <c r="Q32" s="35">
        <v>2020</v>
      </c>
    </row>
    <row r="33" spans="1:17">
      <c r="A33" s="35" t="s">
        <v>118</v>
      </c>
      <c r="B33" s="71">
        <v>18</v>
      </c>
      <c r="C33" s="2">
        <v>44042</v>
      </c>
      <c r="D33" s="85" t="s">
        <v>79</v>
      </c>
      <c r="E33" s="35" t="s">
        <v>51</v>
      </c>
      <c r="F33" s="35" t="s">
        <v>119</v>
      </c>
      <c r="G33" s="35" t="s">
        <v>120</v>
      </c>
      <c r="H33" s="35">
        <v>85425</v>
      </c>
      <c r="I33" s="35">
        <v>94163</v>
      </c>
      <c r="J33" s="86">
        <f t="shared" si="1"/>
        <v>8738</v>
      </c>
      <c r="K33" s="86">
        <f t="shared" si="0"/>
        <v>8738</v>
      </c>
      <c r="L33" s="35"/>
      <c r="M33" s="35"/>
      <c r="N33" s="35"/>
      <c r="O33" s="35"/>
      <c r="P33" s="35">
        <v>9</v>
      </c>
      <c r="Q33" s="35">
        <v>2020</v>
      </c>
    </row>
    <row r="34" spans="1:17">
      <c r="A34" s="35" t="s">
        <v>121</v>
      </c>
      <c r="B34" s="71">
        <v>42</v>
      </c>
      <c r="C34" s="2">
        <v>44043</v>
      </c>
      <c r="D34" s="85" t="s">
        <v>50</v>
      </c>
      <c r="E34" s="35" t="s">
        <v>51</v>
      </c>
      <c r="F34" s="35" t="s">
        <v>122</v>
      </c>
      <c r="G34" s="35" t="s">
        <v>123</v>
      </c>
      <c r="H34" s="35">
        <v>36352</v>
      </c>
      <c r="I34" s="35">
        <v>37449</v>
      </c>
      <c r="J34" s="86">
        <f t="shared" si="1"/>
        <v>1097</v>
      </c>
      <c r="K34" s="86">
        <f t="shared" ref="K34:K65" si="2">J34</f>
        <v>1097</v>
      </c>
      <c r="L34" s="35"/>
      <c r="M34" s="35"/>
      <c r="N34" s="35"/>
      <c r="O34" s="35"/>
      <c r="P34" s="35">
        <v>9</v>
      </c>
      <c r="Q34" s="35">
        <v>2020</v>
      </c>
    </row>
    <row r="35" spans="1:17">
      <c r="A35" s="35" t="s">
        <v>124</v>
      </c>
      <c r="B35" s="71">
        <v>7</v>
      </c>
      <c r="C35" s="2">
        <v>44040</v>
      </c>
      <c r="D35" s="85" t="s">
        <v>79</v>
      </c>
      <c r="E35" s="35" t="s">
        <v>51</v>
      </c>
      <c r="F35" s="35" t="s">
        <v>125</v>
      </c>
      <c r="G35" s="35" t="s">
        <v>126</v>
      </c>
      <c r="H35" s="35">
        <v>89948</v>
      </c>
      <c r="I35" s="35">
        <v>95949</v>
      </c>
      <c r="J35" s="86">
        <f t="shared" ref="J35:J66" si="3">I35-H35</f>
        <v>6001</v>
      </c>
      <c r="K35" s="86">
        <f t="shared" si="2"/>
        <v>6001</v>
      </c>
      <c r="L35" s="35"/>
      <c r="M35" s="35"/>
      <c r="N35" s="35"/>
      <c r="O35" s="35"/>
      <c r="P35" s="35">
        <v>9</v>
      </c>
      <c r="Q35" s="35">
        <v>2020</v>
      </c>
    </row>
    <row r="36" spans="1:17">
      <c r="A36" s="35" t="s">
        <v>127</v>
      </c>
      <c r="B36" s="71">
        <v>57</v>
      </c>
      <c r="C36" s="88">
        <v>44074</v>
      </c>
      <c r="D36" s="85" t="s">
        <v>50</v>
      </c>
      <c r="E36" s="35" t="s">
        <v>51</v>
      </c>
      <c r="F36" s="35" t="s">
        <v>128</v>
      </c>
      <c r="G36" s="35" t="s">
        <v>129</v>
      </c>
      <c r="H36" s="35">
        <v>5317</v>
      </c>
      <c r="I36" s="35">
        <v>5595</v>
      </c>
      <c r="J36" s="86">
        <f t="shared" si="3"/>
        <v>278</v>
      </c>
      <c r="K36" s="86">
        <f t="shared" si="2"/>
        <v>278</v>
      </c>
      <c r="L36" s="35"/>
      <c r="M36" s="35"/>
      <c r="N36" s="35"/>
      <c r="O36" s="35"/>
      <c r="P36" s="35">
        <v>9</v>
      </c>
      <c r="Q36" s="35">
        <v>2020</v>
      </c>
    </row>
    <row r="37" spans="1:17">
      <c r="A37" s="35" t="s">
        <v>130</v>
      </c>
      <c r="B37" s="71">
        <v>41</v>
      </c>
      <c r="C37" s="2">
        <v>44040</v>
      </c>
      <c r="D37" s="85" t="s">
        <v>79</v>
      </c>
      <c r="E37" s="35" t="s">
        <v>51</v>
      </c>
      <c r="F37" s="35" t="s">
        <v>131</v>
      </c>
      <c r="G37" s="35" t="s">
        <v>132</v>
      </c>
      <c r="H37" s="35">
        <v>98714</v>
      </c>
      <c r="I37" s="35">
        <v>106295</v>
      </c>
      <c r="J37" s="86">
        <f t="shared" si="3"/>
        <v>7581</v>
      </c>
      <c r="K37" s="86">
        <f t="shared" si="2"/>
        <v>7581</v>
      </c>
      <c r="L37" s="35"/>
      <c r="M37" s="35"/>
      <c r="N37" s="35"/>
      <c r="O37" s="35"/>
      <c r="P37" s="35">
        <v>9</v>
      </c>
      <c r="Q37" s="35">
        <v>2020</v>
      </c>
    </row>
    <row r="38" spans="1:17">
      <c r="A38" s="35" t="s">
        <v>133</v>
      </c>
      <c r="B38" s="71">
        <v>3</v>
      </c>
      <c r="C38" s="2">
        <v>44040</v>
      </c>
      <c r="D38" s="85" t="s">
        <v>79</v>
      </c>
      <c r="E38" s="35" t="s">
        <v>51</v>
      </c>
      <c r="F38" s="35" t="s">
        <v>134</v>
      </c>
      <c r="G38" s="35" t="s">
        <v>135</v>
      </c>
      <c r="H38" s="35">
        <v>162609</v>
      </c>
      <c r="I38" s="35">
        <v>172273</v>
      </c>
      <c r="J38" s="86">
        <f t="shared" si="3"/>
        <v>9664</v>
      </c>
      <c r="K38" s="86">
        <f t="shared" si="2"/>
        <v>9664</v>
      </c>
      <c r="L38" s="3"/>
      <c r="M38" s="3"/>
      <c r="N38" s="3"/>
      <c r="O38" s="87"/>
      <c r="P38" s="35">
        <v>9</v>
      </c>
      <c r="Q38" s="35">
        <v>2020</v>
      </c>
    </row>
    <row r="39" spans="1:17">
      <c r="A39" s="35" t="s">
        <v>136</v>
      </c>
      <c r="B39" s="71">
        <v>48</v>
      </c>
      <c r="C39" s="88">
        <v>44043</v>
      </c>
      <c r="D39" s="85" t="s">
        <v>50</v>
      </c>
      <c r="E39" s="35" t="s">
        <v>51</v>
      </c>
      <c r="F39" s="35" t="s">
        <v>137</v>
      </c>
      <c r="G39" s="35" t="s">
        <v>138</v>
      </c>
      <c r="H39" s="35">
        <v>6764</v>
      </c>
      <c r="I39" s="35">
        <v>7009</v>
      </c>
      <c r="J39" s="86">
        <f t="shared" si="3"/>
        <v>245</v>
      </c>
      <c r="K39" s="86">
        <f t="shared" si="2"/>
        <v>245</v>
      </c>
      <c r="L39" s="35"/>
      <c r="M39" s="35"/>
      <c r="N39" s="35"/>
      <c r="O39" s="35"/>
      <c r="P39" s="35">
        <v>9</v>
      </c>
      <c r="Q39" s="35">
        <v>2020</v>
      </c>
    </row>
    <row r="40" spans="1:17">
      <c r="A40" s="35" t="s">
        <v>139</v>
      </c>
      <c r="B40" s="71">
        <v>34</v>
      </c>
      <c r="C40" s="2">
        <v>44041</v>
      </c>
      <c r="D40" s="85" t="s">
        <v>79</v>
      </c>
      <c r="E40" s="35" t="s">
        <v>51</v>
      </c>
      <c r="F40" s="35" t="s">
        <v>140</v>
      </c>
      <c r="G40" s="35" t="s">
        <v>141</v>
      </c>
      <c r="H40" s="35">
        <v>310521</v>
      </c>
      <c r="I40" s="35">
        <v>327838</v>
      </c>
      <c r="J40" s="86">
        <f t="shared" si="3"/>
        <v>17317</v>
      </c>
      <c r="K40" s="86">
        <f t="shared" si="2"/>
        <v>17317</v>
      </c>
      <c r="L40" s="35"/>
      <c r="M40" s="35"/>
      <c r="N40" s="35"/>
      <c r="O40" s="35"/>
      <c r="P40" s="35">
        <v>9</v>
      </c>
      <c r="Q40" s="35">
        <v>2020</v>
      </c>
    </row>
    <row r="41" spans="1:17">
      <c r="A41" s="35" t="s">
        <v>142</v>
      </c>
      <c r="B41" s="71">
        <v>20</v>
      </c>
      <c r="C41" s="88">
        <v>44043</v>
      </c>
      <c r="D41" s="85" t="s">
        <v>50</v>
      </c>
      <c r="E41" s="35" t="s">
        <v>51</v>
      </c>
      <c r="F41" s="35" t="s">
        <v>143</v>
      </c>
      <c r="G41" s="35" t="s">
        <v>144</v>
      </c>
      <c r="H41" s="35">
        <v>40565</v>
      </c>
      <c r="I41" s="35">
        <v>43056</v>
      </c>
      <c r="J41" s="86">
        <f t="shared" si="3"/>
        <v>2491</v>
      </c>
      <c r="K41" s="86">
        <f t="shared" si="2"/>
        <v>2491</v>
      </c>
      <c r="L41" s="35"/>
      <c r="M41" s="35"/>
      <c r="N41" s="35"/>
      <c r="O41" s="35"/>
      <c r="P41" s="35">
        <v>9</v>
      </c>
      <c r="Q41" s="35">
        <v>2020</v>
      </c>
    </row>
    <row r="42" spans="1:17">
      <c r="A42" s="35" t="s">
        <v>145</v>
      </c>
      <c r="B42" s="71">
        <v>52</v>
      </c>
      <c r="C42" s="88">
        <v>44074</v>
      </c>
      <c r="D42" s="85" t="s">
        <v>50</v>
      </c>
      <c r="E42" s="35" t="s">
        <v>51</v>
      </c>
      <c r="F42" s="35" t="s">
        <v>146</v>
      </c>
      <c r="G42" s="35" t="s">
        <v>147</v>
      </c>
      <c r="H42" s="35">
        <v>8127</v>
      </c>
      <c r="I42" s="35">
        <v>8692</v>
      </c>
      <c r="J42" s="86">
        <f t="shared" si="3"/>
        <v>565</v>
      </c>
      <c r="K42" s="86">
        <f t="shared" si="2"/>
        <v>565</v>
      </c>
      <c r="L42" s="35"/>
      <c r="M42" s="35"/>
      <c r="N42" s="35"/>
      <c r="O42" s="35"/>
      <c r="P42" s="35">
        <v>9</v>
      </c>
      <c r="Q42" s="35">
        <v>2020</v>
      </c>
    </row>
    <row r="43" spans="1:17">
      <c r="A43" s="35" t="s">
        <v>148</v>
      </c>
      <c r="B43" s="71">
        <v>50</v>
      </c>
      <c r="C43" s="88">
        <v>44064</v>
      </c>
      <c r="D43" s="35" t="s">
        <v>50</v>
      </c>
      <c r="E43" s="35" t="s">
        <v>51</v>
      </c>
      <c r="F43" s="35" t="s">
        <v>149</v>
      </c>
      <c r="G43" s="35" t="s">
        <v>150</v>
      </c>
      <c r="H43" s="35">
        <v>11826</v>
      </c>
      <c r="I43" s="35">
        <v>12730</v>
      </c>
      <c r="J43" s="86">
        <f t="shared" si="3"/>
        <v>904</v>
      </c>
      <c r="K43" s="86">
        <f t="shared" si="2"/>
        <v>904</v>
      </c>
      <c r="L43" s="35"/>
      <c r="M43" s="35"/>
      <c r="N43" s="35"/>
      <c r="O43" s="35"/>
      <c r="P43" s="35">
        <v>9</v>
      </c>
      <c r="Q43" s="35">
        <v>2020</v>
      </c>
    </row>
    <row r="44" spans="1:17">
      <c r="A44" s="35" t="s">
        <v>151</v>
      </c>
      <c r="B44" s="71">
        <v>33</v>
      </c>
      <c r="C44" s="2">
        <v>44041</v>
      </c>
      <c r="D44" s="85" t="s">
        <v>50</v>
      </c>
      <c r="E44" s="35" t="s">
        <v>51</v>
      </c>
      <c r="F44" s="35" t="s">
        <v>152</v>
      </c>
      <c r="G44" s="35" t="s">
        <v>153</v>
      </c>
      <c r="H44" s="35">
        <v>26335</v>
      </c>
      <c r="I44" s="35">
        <v>28366</v>
      </c>
      <c r="J44" s="86">
        <f t="shared" si="3"/>
        <v>2031</v>
      </c>
      <c r="K44" s="86">
        <f t="shared" si="2"/>
        <v>2031</v>
      </c>
      <c r="L44" s="35"/>
      <c r="M44" s="35"/>
      <c r="N44" s="35"/>
      <c r="O44" s="35"/>
      <c r="P44" s="35">
        <v>9</v>
      </c>
      <c r="Q44" s="35">
        <v>2020</v>
      </c>
    </row>
    <row r="45" spans="1:17">
      <c r="A45" s="35" t="s">
        <v>154</v>
      </c>
      <c r="B45" s="71">
        <v>17</v>
      </c>
      <c r="C45" s="88">
        <v>44043</v>
      </c>
      <c r="D45" s="85" t="s">
        <v>50</v>
      </c>
      <c r="E45" s="35" t="s">
        <v>51</v>
      </c>
      <c r="F45" s="35" t="s">
        <v>155</v>
      </c>
      <c r="G45" s="35" t="s">
        <v>156</v>
      </c>
      <c r="H45" s="35">
        <v>20636</v>
      </c>
      <c r="I45" s="35">
        <v>23681</v>
      </c>
      <c r="J45" s="86">
        <f t="shared" si="3"/>
        <v>3045</v>
      </c>
      <c r="K45" s="86">
        <f t="shared" si="2"/>
        <v>3045</v>
      </c>
      <c r="L45" s="35"/>
      <c r="M45" s="35"/>
      <c r="N45" s="35"/>
      <c r="O45" s="35"/>
      <c r="P45" s="35">
        <v>9</v>
      </c>
      <c r="Q45" s="35">
        <v>2020</v>
      </c>
    </row>
    <row r="46" spans="1:17">
      <c r="A46" s="35" t="s">
        <v>157</v>
      </c>
      <c r="B46" s="71">
        <v>36</v>
      </c>
      <c r="C46" s="88">
        <v>44042</v>
      </c>
      <c r="D46" s="85" t="s">
        <v>79</v>
      </c>
      <c r="E46" s="35" t="s">
        <v>51</v>
      </c>
      <c r="F46" s="35" t="s">
        <v>158</v>
      </c>
      <c r="G46" s="35" t="s">
        <v>159</v>
      </c>
      <c r="H46" s="35">
        <v>82696</v>
      </c>
      <c r="I46" s="35">
        <v>83816</v>
      </c>
      <c r="J46" s="86">
        <f t="shared" si="3"/>
        <v>1120</v>
      </c>
      <c r="K46" s="86">
        <f t="shared" si="2"/>
        <v>1120</v>
      </c>
      <c r="L46" s="35"/>
      <c r="M46" s="35"/>
      <c r="N46" s="35"/>
      <c r="O46" s="35"/>
      <c r="P46" s="35">
        <v>9</v>
      </c>
      <c r="Q46" s="35">
        <v>2020</v>
      </c>
    </row>
    <row r="47" spans="1:17">
      <c r="A47" s="35" t="s">
        <v>160</v>
      </c>
      <c r="B47" s="71">
        <v>5</v>
      </c>
      <c r="C47" s="2">
        <v>44040</v>
      </c>
      <c r="D47" s="85" t="s">
        <v>79</v>
      </c>
      <c r="E47" s="35" t="s">
        <v>51</v>
      </c>
      <c r="F47" s="35" t="s">
        <v>161</v>
      </c>
      <c r="G47" s="35" t="s">
        <v>162</v>
      </c>
      <c r="H47" s="35">
        <v>150557</v>
      </c>
      <c r="I47" s="35">
        <v>162673</v>
      </c>
      <c r="J47" s="86">
        <f t="shared" si="3"/>
        <v>12116</v>
      </c>
      <c r="K47" s="86">
        <f t="shared" si="2"/>
        <v>12116</v>
      </c>
      <c r="L47" s="3"/>
      <c r="M47" s="3"/>
      <c r="N47" s="3"/>
      <c r="O47" s="87"/>
      <c r="P47" s="35">
        <v>9</v>
      </c>
      <c r="Q47" s="35">
        <v>2020</v>
      </c>
    </row>
    <row r="48" spans="1:17">
      <c r="A48" s="35" t="s">
        <v>163</v>
      </c>
      <c r="B48" s="71">
        <v>28</v>
      </c>
      <c r="C48" s="2">
        <v>44046</v>
      </c>
      <c r="D48" s="85" t="s">
        <v>79</v>
      </c>
      <c r="E48" s="35" t="s">
        <v>51</v>
      </c>
      <c r="F48" s="35" t="s">
        <v>164</v>
      </c>
      <c r="G48" s="35" t="s">
        <v>165</v>
      </c>
      <c r="H48" s="35">
        <v>178446</v>
      </c>
      <c r="I48" s="35">
        <v>188060</v>
      </c>
      <c r="J48" s="86">
        <f t="shared" si="3"/>
        <v>9614</v>
      </c>
      <c r="K48" s="86">
        <f t="shared" si="2"/>
        <v>9614</v>
      </c>
      <c r="L48" s="35"/>
      <c r="M48" s="35"/>
      <c r="N48" s="35"/>
      <c r="O48" s="35"/>
      <c r="P48" s="35">
        <v>9</v>
      </c>
      <c r="Q48" s="35">
        <v>2020</v>
      </c>
    </row>
    <row r="49" spans="1:17">
      <c r="A49" s="35" t="s">
        <v>166</v>
      </c>
      <c r="B49" s="71">
        <v>24</v>
      </c>
      <c r="C49" s="88">
        <v>44043</v>
      </c>
      <c r="D49" s="85" t="s">
        <v>50</v>
      </c>
      <c r="E49" s="35" t="s">
        <v>51</v>
      </c>
      <c r="F49" s="35" t="s">
        <v>167</v>
      </c>
      <c r="G49" s="35" t="s">
        <v>168</v>
      </c>
      <c r="H49" s="35">
        <v>14674</v>
      </c>
      <c r="I49" s="35">
        <v>15287</v>
      </c>
      <c r="J49" s="86">
        <f t="shared" si="3"/>
        <v>613</v>
      </c>
      <c r="K49" s="86">
        <f t="shared" si="2"/>
        <v>613</v>
      </c>
      <c r="L49" s="35"/>
      <c r="M49" s="35"/>
      <c r="N49" s="35"/>
      <c r="O49" s="35"/>
      <c r="P49" s="35">
        <v>9</v>
      </c>
      <c r="Q49" s="35">
        <v>2020</v>
      </c>
    </row>
    <row r="50" spans="1:17">
      <c r="A50" s="35" t="s">
        <v>169</v>
      </c>
      <c r="B50" s="71">
        <v>22</v>
      </c>
      <c r="C50" s="2">
        <v>44040</v>
      </c>
      <c r="D50" s="85" t="s">
        <v>79</v>
      </c>
      <c r="E50" s="35" t="s">
        <v>51</v>
      </c>
      <c r="F50" s="35" t="s">
        <v>170</v>
      </c>
      <c r="G50" s="35" t="s">
        <v>171</v>
      </c>
      <c r="H50" s="35">
        <v>203974</v>
      </c>
      <c r="I50" s="35">
        <v>215042</v>
      </c>
      <c r="J50" s="86">
        <f t="shared" si="3"/>
        <v>11068</v>
      </c>
      <c r="K50" s="86">
        <f t="shared" si="2"/>
        <v>11068</v>
      </c>
      <c r="L50" s="35"/>
      <c r="M50" s="35"/>
      <c r="N50" s="35"/>
      <c r="O50" s="35"/>
      <c r="P50" s="35">
        <v>9</v>
      </c>
      <c r="Q50" s="35">
        <v>2020</v>
      </c>
    </row>
    <row r="51" spans="1:17">
      <c r="A51" s="35" t="s">
        <v>172</v>
      </c>
      <c r="B51" s="71">
        <v>16</v>
      </c>
      <c r="C51" s="2">
        <v>44046</v>
      </c>
      <c r="D51" s="85" t="s">
        <v>50</v>
      </c>
      <c r="E51" s="35" t="s">
        <v>51</v>
      </c>
      <c r="F51" s="35" t="s">
        <v>173</v>
      </c>
      <c r="G51" s="35" t="s">
        <v>174</v>
      </c>
      <c r="H51" s="35">
        <v>17926</v>
      </c>
      <c r="I51" s="35">
        <v>19033</v>
      </c>
      <c r="J51" s="86">
        <f t="shared" si="3"/>
        <v>1107</v>
      </c>
      <c r="K51" s="86">
        <f t="shared" si="2"/>
        <v>1107</v>
      </c>
      <c r="L51" s="35"/>
      <c r="M51" s="35"/>
      <c r="N51" s="35"/>
      <c r="O51" s="35"/>
      <c r="P51" s="35">
        <v>9</v>
      </c>
      <c r="Q51" s="35">
        <v>2020</v>
      </c>
    </row>
    <row r="52" spans="1:17">
      <c r="A52" s="35" t="s">
        <v>175</v>
      </c>
      <c r="B52" s="71">
        <v>51</v>
      </c>
      <c r="C52" s="88">
        <v>44064</v>
      </c>
      <c r="D52" s="35" t="s">
        <v>50</v>
      </c>
      <c r="E52" s="35" t="s">
        <v>51</v>
      </c>
      <c r="F52" s="35" t="s">
        <v>176</v>
      </c>
      <c r="G52" s="35" t="s">
        <v>177</v>
      </c>
      <c r="H52" s="35">
        <v>18803</v>
      </c>
      <c r="I52" s="35">
        <v>20246</v>
      </c>
      <c r="J52" s="86">
        <f t="shared" si="3"/>
        <v>1443</v>
      </c>
      <c r="K52" s="86">
        <f t="shared" si="2"/>
        <v>1443</v>
      </c>
      <c r="L52" s="35"/>
      <c r="M52" s="35"/>
      <c r="N52" s="35"/>
      <c r="O52" s="35"/>
      <c r="P52" s="35">
        <v>9</v>
      </c>
      <c r="Q52" s="35">
        <v>2020</v>
      </c>
    </row>
    <row r="53" spans="1:17">
      <c r="A53" s="35" t="s">
        <v>178</v>
      </c>
      <c r="B53" s="71">
        <v>58</v>
      </c>
      <c r="C53" s="88">
        <v>44125</v>
      </c>
      <c r="D53" s="35" t="s">
        <v>50</v>
      </c>
      <c r="E53" s="35" t="s">
        <v>51</v>
      </c>
      <c r="F53" s="35" t="s">
        <v>179</v>
      </c>
      <c r="G53" s="35" t="s">
        <v>180</v>
      </c>
      <c r="H53" s="35">
        <v>45160</v>
      </c>
      <c r="I53" s="35">
        <v>48823</v>
      </c>
      <c r="J53" s="86">
        <f t="shared" si="3"/>
        <v>3663</v>
      </c>
      <c r="K53" s="86">
        <f t="shared" si="2"/>
        <v>3663</v>
      </c>
      <c r="L53" s="35"/>
      <c r="M53" s="35"/>
      <c r="N53" s="35"/>
      <c r="O53" s="35"/>
      <c r="P53" s="35">
        <v>9</v>
      </c>
      <c r="Q53" s="35">
        <v>2020</v>
      </c>
    </row>
    <row r="54" spans="1:17">
      <c r="A54" s="35" t="s">
        <v>181</v>
      </c>
      <c r="B54" s="71">
        <v>27</v>
      </c>
      <c r="C54" s="88">
        <v>44041</v>
      </c>
      <c r="D54" s="35" t="s">
        <v>79</v>
      </c>
      <c r="E54" s="35" t="s">
        <v>51</v>
      </c>
      <c r="F54" s="35" t="s">
        <v>182</v>
      </c>
      <c r="G54" s="35" t="s">
        <v>183</v>
      </c>
      <c r="H54" s="35">
        <v>95121</v>
      </c>
      <c r="I54" s="35">
        <v>102514</v>
      </c>
      <c r="J54" s="86">
        <f t="shared" si="3"/>
        <v>7393</v>
      </c>
      <c r="K54" s="86">
        <f t="shared" si="2"/>
        <v>7393</v>
      </c>
      <c r="L54" s="35"/>
      <c r="M54" s="35"/>
      <c r="N54" s="35"/>
      <c r="O54" s="35"/>
      <c r="P54" s="35">
        <v>9</v>
      </c>
      <c r="Q54" s="35">
        <v>2020</v>
      </c>
    </row>
    <row r="55" spans="1:17">
      <c r="A55" s="35" t="s">
        <v>184</v>
      </c>
      <c r="B55" s="71">
        <v>2</v>
      </c>
      <c r="C55" s="88">
        <v>44040</v>
      </c>
      <c r="D55" s="35" t="s">
        <v>50</v>
      </c>
      <c r="E55" s="35" t="s">
        <v>51</v>
      </c>
      <c r="F55" s="35" t="s">
        <v>185</v>
      </c>
      <c r="G55" s="35" t="s">
        <v>186</v>
      </c>
      <c r="H55" s="35">
        <v>82756</v>
      </c>
      <c r="I55" s="35">
        <v>88406</v>
      </c>
      <c r="J55" s="86">
        <f t="shared" si="3"/>
        <v>5650</v>
      </c>
      <c r="K55" s="86">
        <f t="shared" si="2"/>
        <v>5650</v>
      </c>
      <c r="L55" s="3"/>
      <c r="M55" s="3"/>
      <c r="N55" s="3"/>
      <c r="O55" s="87"/>
      <c r="P55" s="35">
        <v>9</v>
      </c>
      <c r="Q55" s="35">
        <v>2020</v>
      </c>
    </row>
    <row r="56" spans="1:17">
      <c r="A56" s="35" t="s">
        <v>187</v>
      </c>
      <c r="B56" s="71">
        <v>70</v>
      </c>
      <c r="C56" s="88">
        <v>44040</v>
      </c>
      <c r="D56" s="35" t="s">
        <v>50</v>
      </c>
      <c r="E56" s="35" t="s">
        <v>51</v>
      </c>
      <c r="F56" s="35" t="s">
        <v>188</v>
      </c>
      <c r="G56" s="35" t="s">
        <v>189</v>
      </c>
      <c r="H56" s="35">
        <v>8186</v>
      </c>
      <c r="I56" s="35">
        <v>8886</v>
      </c>
      <c r="J56" s="86">
        <f t="shared" si="3"/>
        <v>700</v>
      </c>
      <c r="K56" s="86">
        <f t="shared" si="2"/>
        <v>700</v>
      </c>
      <c r="L56" s="35"/>
      <c r="M56" s="35"/>
      <c r="N56" s="35"/>
      <c r="O56" s="35"/>
      <c r="P56" s="35"/>
      <c r="Q56" s="35"/>
    </row>
    <row r="57" spans="1:17">
      <c r="A57" s="35" t="s">
        <v>190</v>
      </c>
      <c r="B57" s="71">
        <v>39</v>
      </c>
      <c r="C57" s="88">
        <v>44041</v>
      </c>
      <c r="D57" s="35" t="s">
        <v>50</v>
      </c>
      <c r="E57" s="35" t="s">
        <v>51</v>
      </c>
      <c r="F57" s="35" t="s">
        <v>191</v>
      </c>
      <c r="G57" s="35" t="s">
        <v>192</v>
      </c>
      <c r="H57" s="35">
        <v>73126</v>
      </c>
      <c r="I57" s="35">
        <v>77153</v>
      </c>
      <c r="J57" s="86">
        <f t="shared" si="3"/>
        <v>4027</v>
      </c>
      <c r="K57" s="86">
        <f t="shared" si="2"/>
        <v>4027</v>
      </c>
      <c r="L57" s="35"/>
      <c r="M57" s="35"/>
      <c r="N57" s="35"/>
      <c r="O57" s="35"/>
      <c r="P57" s="35">
        <v>9</v>
      </c>
      <c r="Q57" s="35">
        <v>2020</v>
      </c>
    </row>
    <row r="58" spans="1:17">
      <c r="A58" s="35" t="s">
        <v>193</v>
      </c>
      <c r="B58" s="71">
        <v>30</v>
      </c>
      <c r="C58" s="88">
        <v>44043</v>
      </c>
      <c r="D58" s="35" t="s">
        <v>50</v>
      </c>
      <c r="E58" s="35" t="s">
        <v>51</v>
      </c>
      <c r="F58" s="35" t="s">
        <v>194</v>
      </c>
      <c r="G58" s="35" t="s">
        <v>195</v>
      </c>
      <c r="H58" s="35">
        <v>35749</v>
      </c>
      <c r="I58" s="35">
        <v>38066</v>
      </c>
      <c r="J58" s="86">
        <f t="shared" si="3"/>
        <v>2317</v>
      </c>
      <c r="K58" s="86">
        <f t="shared" si="2"/>
        <v>2317</v>
      </c>
      <c r="L58" s="35"/>
      <c r="M58" s="35"/>
      <c r="N58" s="35"/>
      <c r="O58" s="35"/>
      <c r="P58" s="35">
        <v>9</v>
      </c>
      <c r="Q58" s="35">
        <v>2020</v>
      </c>
    </row>
    <row r="59" spans="1:17">
      <c r="A59" s="35" t="s">
        <v>196</v>
      </c>
      <c r="B59" s="71">
        <v>37</v>
      </c>
      <c r="C59" s="88">
        <v>44042</v>
      </c>
      <c r="D59" s="35" t="s">
        <v>50</v>
      </c>
      <c r="E59" s="35" t="s">
        <v>51</v>
      </c>
      <c r="F59" s="35" t="s">
        <v>197</v>
      </c>
      <c r="G59" s="35" t="s">
        <v>198</v>
      </c>
      <c r="H59" s="35">
        <v>21436</v>
      </c>
      <c r="I59" s="35">
        <v>23168</v>
      </c>
      <c r="J59" s="86">
        <f t="shared" si="3"/>
        <v>1732</v>
      </c>
      <c r="K59" s="86">
        <f t="shared" si="2"/>
        <v>1732</v>
      </c>
      <c r="L59" s="35"/>
      <c r="M59" s="35"/>
      <c r="N59" s="35"/>
      <c r="O59" s="35"/>
      <c r="P59" s="35">
        <v>9</v>
      </c>
      <c r="Q59" s="35">
        <v>2020</v>
      </c>
    </row>
    <row r="60" spans="1:17">
      <c r="A60" s="35" t="s">
        <v>199</v>
      </c>
      <c r="B60" s="71">
        <v>26</v>
      </c>
      <c r="C60" s="88">
        <v>44043</v>
      </c>
      <c r="D60" s="35" t="s">
        <v>79</v>
      </c>
      <c r="E60" s="35" t="s">
        <v>51</v>
      </c>
      <c r="F60" s="35" t="s">
        <v>200</v>
      </c>
      <c r="G60" s="35" t="s">
        <v>201</v>
      </c>
      <c r="H60" s="35">
        <v>98102</v>
      </c>
      <c r="I60" s="35">
        <v>103452</v>
      </c>
      <c r="J60" s="86">
        <f t="shared" si="3"/>
        <v>5350</v>
      </c>
      <c r="K60" s="86">
        <f t="shared" si="2"/>
        <v>5350</v>
      </c>
      <c r="L60" s="35"/>
      <c r="M60" s="35"/>
      <c r="N60" s="35"/>
      <c r="O60" s="35"/>
      <c r="P60" s="35">
        <v>9</v>
      </c>
      <c r="Q60" s="35">
        <v>2020</v>
      </c>
    </row>
    <row r="61" spans="1:17">
      <c r="A61" s="35" t="s">
        <v>202</v>
      </c>
      <c r="B61" s="71">
        <v>15</v>
      </c>
      <c r="C61" s="88">
        <v>44042</v>
      </c>
      <c r="D61" s="35" t="s">
        <v>79</v>
      </c>
      <c r="E61" s="35" t="s">
        <v>51</v>
      </c>
      <c r="F61" s="35" t="s">
        <v>203</v>
      </c>
      <c r="G61" s="35" t="s">
        <v>204</v>
      </c>
      <c r="H61" s="35">
        <v>85369</v>
      </c>
      <c r="I61" s="35">
        <v>93100</v>
      </c>
      <c r="J61" s="86">
        <f t="shared" si="3"/>
        <v>7731</v>
      </c>
      <c r="K61" s="86">
        <f t="shared" si="2"/>
        <v>7731</v>
      </c>
      <c r="L61" s="35"/>
      <c r="M61" s="35"/>
      <c r="N61" s="35"/>
      <c r="O61" s="35"/>
      <c r="P61" s="35">
        <v>9</v>
      </c>
      <c r="Q61" s="35">
        <v>2020</v>
      </c>
    </row>
    <row r="62" spans="1:17">
      <c r="A62" s="35" t="s">
        <v>205</v>
      </c>
      <c r="B62" s="71">
        <v>10</v>
      </c>
      <c r="C62" s="88">
        <v>44042</v>
      </c>
      <c r="D62" s="35" t="s">
        <v>79</v>
      </c>
      <c r="E62" s="35" t="s">
        <v>51</v>
      </c>
      <c r="F62" s="35" t="s">
        <v>206</v>
      </c>
      <c r="G62" s="35" t="s">
        <v>207</v>
      </c>
      <c r="H62" s="35">
        <v>97748</v>
      </c>
      <c r="I62" s="35">
        <v>104785</v>
      </c>
      <c r="J62" s="86">
        <f t="shared" si="3"/>
        <v>7037</v>
      </c>
      <c r="K62" s="86">
        <f t="shared" si="2"/>
        <v>7037</v>
      </c>
      <c r="L62" s="35"/>
      <c r="M62" s="35"/>
      <c r="N62" s="35"/>
      <c r="O62" s="35"/>
      <c r="P62" s="35">
        <v>9</v>
      </c>
      <c r="Q62" s="35">
        <v>2020</v>
      </c>
    </row>
    <row r="63" spans="1:17">
      <c r="A63" s="35" t="s">
        <v>208</v>
      </c>
      <c r="B63" s="71">
        <v>14</v>
      </c>
      <c r="C63" s="88">
        <v>44040</v>
      </c>
      <c r="D63" s="35" t="s">
        <v>79</v>
      </c>
      <c r="E63" s="35" t="s">
        <v>51</v>
      </c>
      <c r="F63" s="35" t="s">
        <v>209</v>
      </c>
      <c r="G63" s="35" t="s">
        <v>210</v>
      </c>
      <c r="H63" s="35">
        <v>120855</v>
      </c>
      <c r="I63" s="35">
        <v>127193</v>
      </c>
      <c r="J63" s="86">
        <f t="shared" si="3"/>
        <v>6338</v>
      </c>
      <c r="K63" s="86">
        <f t="shared" si="2"/>
        <v>6338</v>
      </c>
      <c r="L63" s="35"/>
      <c r="M63" s="35"/>
      <c r="N63" s="35"/>
      <c r="O63" s="35"/>
      <c r="P63" s="35">
        <v>9</v>
      </c>
      <c r="Q63" s="35">
        <v>2020</v>
      </c>
    </row>
    <row r="64" spans="1:17">
      <c r="A64" s="35" t="s">
        <v>211</v>
      </c>
      <c r="B64" s="71">
        <v>21</v>
      </c>
      <c r="C64" s="88">
        <v>44042</v>
      </c>
      <c r="D64" s="35" t="s">
        <v>50</v>
      </c>
      <c r="E64" s="35" t="s">
        <v>51</v>
      </c>
      <c r="F64" s="35" t="s">
        <v>212</v>
      </c>
      <c r="G64" s="35" t="s">
        <v>213</v>
      </c>
      <c r="H64" s="35">
        <v>21996</v>
      </c>
      <c r="I64" s="35">
        <v>22886</v>
      </c>
      <c r="J64" s="86">
        <f t="shared" si="3"/>
        <v>890</v>
      </c>
      <c r="K64" s="86">
        <f t="shared" si="2"/>
        <v>890</v>
      </c>
      <c r="L64" s="35"/>
      <c r="M64" s="35"/>
      <c r="N64" s="35"/>
      <c r="O64" s="35"/>
      <c r="P64" s="35">
        <v>9</v>
      </c>
      <c r="Q64" s="35">
        <v>2020</v>
      </c>
    </row>
    <row r="65" spans="1:17">
      <c r="A65" s="35" t="s">
        <v>214</v>
      </c>
      <c r="B65" s="71">
        <v>63</v>
      </c>
      <c r="C65" s="88">
        <v>44137</v>
      </c>
      <c r="D65" s="35" t="s">
        <v>50</v>
      </c>
      <c r="E65" s="35" t="s">
        <v>51</v>
      </c>
      <c r="F65" s="35" t="s">
        <v>215</v>
      </c>
      <c r="G65" s="35" t="s">
        <v>216</v>
      </c>
      <c r="H65" s="35">
        <v>31950</v>
      </c>
      <c r="I65" s="35">
        <v>36870</v>
      </c>
      <c r="J65" s="86">
        <f t="shared" si="3"/>
        <v>4920</v>
      </c>
      <c r="K65" s="86">
        <f t="shared" si="2"/>
        <v>4920</v>
      </c>
      <c r="L65" s="35"/>
      <c r="M65" s="35"/>
      <c r="N65" s="35"/>
      <c r="O65" s="35"/>
      <c r="P65" s="35">
        <v>9</v>
      </c>
      <c r="Q65" s="35">
        <v>2020</v>
      </c>
    </row>
    <row r="66" spans="1:17">
      <c r="A66" s="35" t="s">
        <v>217</v>
      </c>
      <c r="B66" s="71">
        <v>69</v>
      </c>
      <c r="C66" s="88">
        <v>44225</v>
      </c>
      <c r="D66" s="35" t="s">
        <v>50</v>
      </c>
      <c r="E66" s="35" t="s">
        <v>51</v>
      </c>
      <c r="F66" s="35" t="s">
        <v>218</v>
      </c>
      <c r="G66" s="35" t="s">
        <v>219</v>
      </c>
      <c r="H66" s="35">
        <v>46378</v>
      </c>
      <c r="I66" s="35">
        <v>50885</v>
      </c>
      <c r="J66" s="86">
        <f t="shared" si="3"/>
        <v>4507</v>
      </c>
      <c r="K66" s="86">
        <f t="shared" ref="K66:K69" si="4">J66</f>
        <v>4507</v>
      </c>
      <c r="L66" s="35"/>
      <c r="M66" s="35"/>
      <c r="N66" s="35"/>
      <c r="O66" s="35"/>
      <c r="P66" s="35"/>
      <c r="Q66" s="35"/>
    </row>
    <row r="67" spans="1:17">
      <c r="A67" s="35" t="s">
        <v>220</v>
      </c>
      <c r="B67" s="71">
        <v>67</v>
      </c>
      <c r="C67" s="88">
        <v>44225</v>
      </c>
      <c r="D67" s="35" t="s">
        <v>50</v>
      </c>
      <c r="E67" s="35" t="s">
        <v>51</v>
      </c>
      <c r="F67" s="35" t="s">
        <v>221</v>
      </c>
      <c r="G67" s="35" t="s">
        <v>222</v>
      </c>
      <c r="H67" s="35">
        <v>66222</v>
      </c>
      <c r="I67" s="35">
        <v>73703</v>
      </c>
      <c r="J67" s="86">
        <f t="shared" ref="J67:J69" si="5">I67-H67</f>
        <v>7481</v>
      </c>
      <c r="K67" s="86">
        <f t="shared" si="4"/>
        <v>7481</v>
      </c>
      <c r="L67" s="35"/>
      <c r="M67" s="35"/>
      <c r="N67" s="35"/>
      <c r="O67" s="35"/>
      <c r="P67" s="35"/>
      <c r="Q67" s="35"/>
    </row>
    <row r="68" spans="1:17">
      <c r="A68" s="35" t="s">
        <v>223</v>
      </c>
      <c r="B68" s="71">
        <v>68</v>
      </c>
      <c r="C68" s="88">
        <v>44225</v>
      </c>
      <c r="D68" s="35" t="s">
        <v>50</v>
      </c>
      <c r="E68" s="35" t="s">
        <v>51</v>
      </c>
      <c r="F68" s="35" t="s">
        <v>224</v>
      </c>
      <c r="G68" s="35" t="s">
        <v>225</v>
      </c>
      <c r="H68" s="35">
        <v>27670</v>
      </c>
      <c r="I68" s="35">
        <v>30066</v>
      </c>
      <c r="J68" s="86">
        <f t="shared" si="5"/>
        <v>2396</v>
      </c>
      <c r="K68" s="86">
        <f t="shared" si="4"/>
        <v>2396</v>
      </c>
      <c r="L68" s="35"/>
      <c r="M68" s="35"/>
      <c r="N68" s="35"/>
      <c r="O68" s="35"/>
      <c r="P68" s="35"/>
      <c r="Q68" s="35"/>
    </row>
    <row r="69" spans="1:17">
      <c r="A69" s="35" t="s">
        <v>226</v>
      </c>
      <c r="B69" s="71">
        <v>66</v>
      </c>
      <c r="C69" s="88">
        <v>44225</v>
      </c>
      <c r="D69" s="35" t="s">
        <v>50</v>
      </c>
      <c r="E69" s="35" t="s">
        <v>51</v>
      </c>
      <c r="F69" s="35" t="s">
        <v>227</v>
      </c>
      <c r="G69" s="35" t="s">
        <v>228</v>
      </c>
      <c r="H69" s="35">
        <v>16090</v>
      </c>
      <c r="I69" s="35">
        <v>17679</v>
      </c>
      <c r="J69" s="86">
        <f t="shared" si="5"/>
        <v>1589</v>
      </c>
      <c r="K69" s="86">
        <f t="shared" si="4"/>
        <v>1589</v>
      </c>
      <c r="L69" s="35"/>
      <c r="M69" s="35"/>
      <c r="N69" s="35"/>
      <c r="O69" s="35"/>
      <c r="P69" s="35"/>
      <c r="Q69" s="35"/>
    </row>
    <row r="72" spans="1:17" ht="15" thickBot="1"/>
    <row r="73" spans="1:17">
      <c r="E73" s="90" t="s">
        <v>229</v>
      </c>
      <c r="F73" s="91" t="s">
        <v>230</v>
      </c>
      <c r="G73" s="91" t="s">
        <v>231</v>
      </c>
      <c r="H73" s="91" t="s">
        <v>232</v>
      </c>
      <c r="I73" s="91" t="s">
        <v>233</v>
      </c>
      <c r="J73" s="92" t="s">
        <v>234</v>
      </c>
      <c r="K73" s="102"/>
    </row>
    <row r="74" spans="1:17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>
      <c r="E76" s="93" t="s">
        <v>50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>
      <c r="E77" s="93" t="s">
        <v>79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>
      <c r="E78" s="93" t="s">
        <v>235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" thickBot="1">
      <c r="E80" s="97" t="s">
        <v>236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>
      <c r="F82" t="s">
        <v>237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>
      <c r="G85" s="106">
        <f>SUM(G83:J83)</f>
        <v>58440.44</v>
      </c>
      <c r="H85" s="107"/>
      <c r="I85" s="107"/>
      <c r="J85" s="107"/>
    </row>
  </sheetData>
  <autoFilter ref="A1:Q69" xr:uid="{00000000-0009-0000-0000-000000000000}">
    <sortState xmlns:xlrd2="http://schemas.microsoft.com/office/spreadsheetml/2017/richdata2"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A2" sqref="A2"/>
    </sheetView>
  </sheetViews>
  <sheetFormatPr defaultRowHeight="14.4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45">
      <c r="A1" s="33" t="s">
        <v>238</v>
      </c>
      <c r="B1" s="33" t="s">
        <v>239</v>
      </c>
    </row>
    <row r="2" spans="1:4" ht="23.45">
      <c r="A2" s="33" t="s">
        <v>240</v>
      </c>
      <c r="B2" s="33" t="s">
        <v>241</v>
      </c>
    </row>
    <row r="3" spans="1:4" ht="23.45">
      <c r="A3" s="33" t="s">
        <v>242</v>
      </c>
      <c r="B3" s="34">
        <v>44531</v>
      </c>
    </row>
    <row r="4" spans="1:4" ht="15" thickBot="1"/>
    <row r="5" spans="1:4" ht="15" thickBot="1">
      <c r="A5" s="29" t="s">
        <v>229</v>
      </c>
      <c r="B5" s="30" t="s">
        <v>243</v>
      </c>
      <c r="C5" s="30" t="s">
        <v>244</v>
      </c>
      <c r="D5" s="31" t="s">
        <v>245</v>
      </c>
    </row>
    <row r="6" spans="1:4" ht="28.9">
      <c r="A6" s="7" t="s">
        <v>246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28.9">
      <c r="A7" s="5" t="s">
        <v>247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28.9">
      <c r="A8" s="23" t="s">
        <v>248</v>
      </c>
      <c r="B8" s="21">
        <v>0.7</v>
      </c>
      <c r="C8" s="80">
        <f>SUM(BASE!I80)</f>
        <v>6600</v>
      </c>
      <c r="D8" s="9">
        <f>C8*B8</f>
        <v>4620</v>
      </c>
    </row>
    <row r="9" spans="1:4" ht="29.45" thickBot="1">
      <c r="A9" s="24" t="s">
        <v>249</v>
      </c>
      <c r="B9" s="22">
        <v>0.25</v>
      </c>
      <c r="C9" s="81">
        <f>SUM(BASE!J80)</f>
        <v>4400</v>
      </c>
      <c r="D9" s="10">
        <f>C9*B9</f>
        <v>1100</v>
      </c>
    </row>
    <row r="11" spans="1:4" ht="15" thickBot="1"/>
    <row r="12" spans="1:4" ht="15" thickBot="1">
      <c r="A12" s="114" t="s">
        <v>250</v>
      </c>
      <c r="B12" s="115"/>
      <c r="C12" s="116" t="s">
        <v>251</v>
      </c>
      <c r="D12" s="117"/>
    </row>
    <row r="13" spans="1:4">
      <c r="A13" s="16" t="s">
        <v>252</v>
      </c>
      <c r="B13" s="17">
        <f>IF((SUM(BASE!$K2:$K69)+(SUM(BASE!$L2:$L69)*2))&gt;=$C$6,$C$6,(SUM(BASE!$K2:$K69)+(SUM(BASE!$L2:$L69)*2)))</f>
        <v>271156</v>
      </c>
      <c r="C13" s="18" t="s">
        <v>252</v>
      </c>
      <c r="D13" s="17">
        <f>IF((SUM(BASE!$M2:$M61)+(SUM(BASE!$N2:$N72)*2))&gt;=$C$8,$C$8,(SUM(BASE!$M2:$M69)+(SUM(BASE!$N2:$N69)*2)))</f>
        <v>1862</v>
      </c>
    </row>
    <row r="14" spans="1:4">
      <c r="A14" s="6" t="s">
        <v>253</v>
      </c>
      <c r="B14" s="15">
        <f>$D$6</f>
        <v>18980.920000000002</v>
      </c>
      <c r="C14" s="12" t="s">
        <v>253</v>
      </c>
      <c r="D14" s="15">
        <f>$D$8</f>
        <v>4620</v>
      </c>
    </row>
    <row r="15" spans="1:4">
      <c r="A15" s="6" t="s">
        <v>254</v>
      </c>
      <c r="B15" s="14">
        <f>IF((SUM(BASE!$K2:$K69)+(SUM(BASE!$L2:$L69)*2))&gt;$C$6,(SUM(BASE!$K2:$K69)+(SUM(BASE!$L2:$L69)*2))-$C$6,0)</f>
        <v>44402</v>
      </c>
      <c r="C15" s="12" t="s">
        <v>254</v>
      </c>
      <c r="D15" s="14">
        <f>IF((SUM(BASE!$M2:$M69)+(SUM(BASE!$N2:$N69)*2))&gt;$C$8,(SUM(BASE!$M2:$M69)+(SUM(BASE!$N2:$N69)*2))-$C$8,0)</f>
        <v>0</v>
      </c>
    </row>
    <row r="16" spans="1:4" ht="15" thickBot="1">
      <c r="A16" s="6" t="s">
        <v>255</v>
      </c>
      <c r="B16" s="27">
        <f>$B$15*$B$7</f>
        <v>1110.05</v>
      </c>
      <c r="C16" s="13" t="s">
        <v>255</v>
      </c>
      <c r="D16" s="32">
        <f>$D$15*$B$9</f>
        <v>0</v>
      </c>
    </row>
    <row r="17" spans="1:10" ht="15" thickBot="1">
      <c r="A17" s="118" t="s">
        <v>256</v>
      </c>
      <c r="B17" s="119"/>
      <c r="C17" s="120" t="s">
        <v>257</v>
      </c>
      <c r="D17" s="121"/>
    </row>
    <row r="18" spans="1:10" ht="16.149999999999999" thickBot="1">
      <c r="A18" s="122">
        <f>SUM($B$14,$B$16)</f>
        <v>20090.97</v>
      </c>
      <c r="B18" s="123"/>
      <c r="C18" s="124">
        <f>SUM($D$14,$D$16)</f>
        <v>4620</v>
      </c>
      <c r="D18" s="123"/>
    </row>
    <row r="19" spans="1:10" ht="16.149999999999999" thickBot="1">
      <c r="A19" s="28"/>
      <c r="B19" s="28"/>
      <c r="C19" s="28"/>
      <c r="D19" s="28"/>
    </row>
    <row r="20" spans="1:10" ht="16.149999999999999" thickBot="1">
      <c r="A20" s="108" t="s">
        <v>258</v>
      </c>
      <c r="B20" s="109"/>
      <c r="C20" s="110"/>
      <c r="D20" s="111"/>
    </row>
    <row r="21" spans="1:10" ht="16.149999999999999" thickBot="1">
      <c r="A21" s="108" t="s">
        <v>259</v>
      </c>
      <c r="B21" s="109"/>
      <c r="C21" s="112"/>
      <c r="D21" s="113"/>
    </row>
    <row r="22" spans="1:10" ht="15" thickBot="1">
      <c r="A22" s="1"/>
      <c r="B22" s="1"/>
      <c r="C22" s="1"/>
      <c r="D22" s="1"/>
    </row>
    <row r="23" spans="1:10" ht="28.9" thickBot="1">
      <c r="A23" s="126" t="s">
        <v>260</v>
      </c>
      <c r="B23" s="127"/>
      <c r="C23" s="128">
        <f>SUM(A18:D18)+C21-C20</f>
        <v>24710.97</v>
      </c>
      <c r="D23" s="129"/>
    </row>
    <row r="25" spans="1:10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>
      <c r="A26" s="125" t="str">
        <f>IF(B13&lt;C6,"Favor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7"/>
  <sheetViews>
    <sheetView showGridLines="0" workbookViewId="0">
      <selection activeCell="C11" sqref="C11"/>
    </sheetView>
  </sheetViews>
  <sheetFormatPr defaultRowHeight="14.4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">
      <c r="A1" s="132" t="s">
        <v>261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149999999999999" thickBot="1">
      <c r="A2" s="36" t="s">
        <v>262</v>
      </c>
      <c r="H2" s="37" t="s">
        <v>263</v>
      </c>
      <c r="I2" s="37"/>
      <c r="J2" s="37"/>
      <c r="K2" s="37"/>
      <c r="L2" s="37"/>
      <c r="M2" s="37"/>
      <c r="N2" s="37"/>
      <c r="O2" s="37"/>
    </row>
    <row r="3" spans="1:15">
      <c r="A3" s="133" t="s">
        <v>264</v>
      </c>
      <c r="B3" s="134"/>
      <c r="C3" s="135"/>
      <c r="D3" s="101">
        <f>SUM(BASE!G80)</f>
        <v>271156</v>
      </c>
      <c r="H3" s="37" t="s">
        <v>265</v>
      </c>
      <c r="I3" s="37"/>
      <c r="J3" s="37"/>
      <c r="K3" s="37"/>
      <c r="L3" s="37"/>
      <c r="M3" s="37"/>
      <c r="N3" s="37"/>
      <c r="O3" s="37"/>
    </row>
    <row r="4" spans="1:15">
      <c r="A4" s="136" t="s">
        <v>266</v>
      </c>
      <c r="B4" s="137"/>
      <c r="C4" s="138"/>
      <c r="D4" s="38">
        <v>14640.64</v>
      </c>
      <c r="H4" s="37" t="s">
        <v>267</v>
      </c>
      <c r="I4" s="37"/>
      <c r="J4" s="37"/>
      <c r="K4" s="37"/>
      <c r="L4" s="37"/>
      <c r="M4" s="37"/>
      <c r="N4" s="37"/>
      <c r="O4" s="37"/>
    </row>
    <row r="5" spans="1:15" ht="15" thickBot="1">
      <c r="A5" s="139" t="s">
        <v>268</v>
      </c>
      <c r="B5" s="140"/>
      <c r="C5" s="141"/>
      <c r="D5" s="39">
        <v>0.02</v>
      </c>
      <c r="H5" s="37" t="s">
        <v>269</v>
      </c>
      <c r="I5" s="37"/>
      <c r="J5" s="37"/>
      <c r="K5" s="37"/>
      <c r="L5" s="37"/>
      <c r="M5" s="37"/>
      <c r="N5" s="37"/>
      <c r="O5" s="37"/>
    </row>
    <row r="6" spans="1:15" ht="15" customHeight="1">
      <c r="A6" s="40"/>
      <c r="B6" s="41" t="s">
        <v>270</v>
      </c>
      <c r="C6" s="42" t="s">
        <v>271</v>
      </c>
      <c r="D6" s="43" t="s">
        <v>272</v>
      </c>
      <c r="E6" s="43" t="s">
        <v>273</v>
      </c>
      <c r="F6" s="43" t="s">
        <v>274</v>
      </c>
      <c r="H6" s="37" t="s">
        <v>275</v>
      </c>
      <c r="I6" s="37"/>
      <c r="J6" s="37"/>
      <c r="K6" s="37"/>
      <c r="L6" s="37"/>
      <c r="M6" s="37"/>
      <c r="N6" s="37"/>
      <c r="O6" s="37"/>
    </row>
    <row r="7" spans="1:15">
      <c r="A7" s="44" t="s">
        <v>276</v>
      </c>
      <c r="B7" s="72">
        <f>$D$3</f>
        <v>271156</v>
      </c>
      <c r="C7" s="75">
        <v>323889</v>
      </c>
      <c r="D7" s="45">
        <f>$D$4</f>
        <v>14640.64</v>
      </c>
      <c r="E7" s="45">
        <f>IF(C7-B7&lt;0,0,(C7-B7)*$D$5)</f>
        <v>1054.6600000000001</v>
      </c>
      <c r="F7" s="45">
        <f>E7+D7</f>
        <v>15695.3</v>
      </c>
      <c r="H7" s="37" t="s">
        <v>277</v>
      </c>
      <c r="I7" s="37"/>
      <c r="J7" s="37"/>
      <c r="K7" s="37"/>
      <c r="L7" s="37"/>
      <c r="M7" s="37"/>
      <c r="N7" s="37"/>
      <c r="O7" s="37"/>
    </row>
    <row r="8" spans="1:15">
      <c r="A8" s="44" t="s">
        <v>278</v>
      </c>
      <c r="B8" s="72">
        <f t="shared" ref="B8:B12" si="0">$D$3</f>
        <v>271156</v>
      </c>
      <c r="C8" s="75">
        <v>453251</v>
      </c>
      <c r="D8" s="45">
        <f t="shared" ref="D8:D12" si="1">$D$4</f>
        <v>14640.64</v>
      </c>
      <c r="E8" s="45">
        <f t="shared" ref="E8:E12" si="2">IF(C8-B8&lt;0,0,(C8-B8)*$D$5)</f>
        <v>3641.9</v>
      </c>
      <c r="F8" s="45">
        <f t="shared" ref="F8:F11" si="3">E8+D8</f>
        <v>18282.54</v>
      </c>
      <c r="H8" s="142" t="s">
        <v>279</v>
      </c>
      <c r="I8" s="142"/>
      <c r="J8" s="142"/>
      <c r="K8" s="142"/>
      <c r="L8" s="142"/>
      <c r="M8" s="142"/>
      <c r="N8" s="142"/>
      <c r="O8" s="142"/>
    </row>
    <row r="9" spans="1:15">
      <c r="A9" s="44" t="s">
        <v>280</v>
      </c>
      <c r="B9" s="72">
        <f t="shared" si="0"/>
        <v>271156</v>
      </c>
      <c r="C9" s="75">
        <v>311126</v>
      </c>
      <c r="D9" s="45">
        <f t="shared" si="1"/>
        <v>14640.64</v>
      </c>
      <c r="E9" s="45">
        <f t="shared" si="2"/>
        <v>799.4</v>
      </c>
      <c r="F9" s="45">
        <f t="shared" si="3"/>
        <v>15440.039999999999</v>
      </c>
      <c r="H9" s="142"/>
      <c r="I9" s="142"/>
      <c r="J9" s="142"/>
      <c r="K9" s="142"/>
      <c r="L9" s="142"/>
      <c r="M9" s="142"/>
      <c r="N9" s="142"/>
      <c r="O9" s="142"/>
    </row>
    <row r="10" spans="1:15">
      <c r="A10" s="44" t="s">
        <v>281</v>
      </c>
      <c r="B10" s="72">
        <f t="shared" si="0"/>
        <v>271156</v>
      </c>
      <c r="C10" s="75">
        <v>339494</v>
      </c>
      <c r="D10" s="45">
        <f t="shared" si="1"/>
        <v>14640.64</v>
      </c>
      <c r="E10" s="45">
        <f t="shared" si="2"/>
        <v>1366.76</v>
      </c>
      <c r="F10" s="45">
        <f t="shared" si="3"/>
        <v>16007.4</v>
      </c>
      <c r="H10" s="142"/>
      <c r="I10" s="142"/>
      <c r="J10" s="142"/>
      <c r="K10" s="142"/>
      <c r="L10" s="142"/>
      <c r="M10" s="142"/>
      <c r="N10" s="142"/>
      <c r="O10" s="142"/>
    </row>
    <row r="11" spans="1:15" ht="15" thickBot="1">
      <c r="A11" s="44" t="s">
        <v>282</v>
      </c>
      <c r="B11" s="72">
        <f t="shared" si="0"/>
        <v>271156</v>
      </c>
      <c r="C11" s="75">
        <f>SUM(CONSOLIDADO!B13,CONSOLIDADO!B15)</f>
        <v>315558</v>
      </c>
      <c r="D11" s="45">
        <f t="shared" si="1"/>
        <v>14640.64</v>
      </c>
      <c r="E11" s="45">
        <f t="shared" si="2"/>
        <v>888.04</v>
      </c>
      <c r="F11" s="45">
        <f t="shared" si="3"/>
        <v>15528.68</v>
      </c>
      <c r="G11" s="46" t="s">
        <v>283</v>
      </c>
      <c r="H11" s="46" t="s">
        <v>284</v>
      </c>
    </row>
    <row r="12" spans="1:15" ht="15" thickBot="1">
      <c r="A12" s="44" t="s">
        <v>285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5423.1200000000008</v>
      </c>
      <c r="H12" s="50">
        <f>F12-G12</f>
        <v>9217.5199999999986</v>
      </c>
    </row>
    <row r="13" spans="1:15" ht="18.600000000000001" thickBot="1">
      <c r="A13" s="51" t="s">
        <v>286</v>
      </c>
      <c r="B13" s="74">
        <f>SUM(B7:B12)</f>
        <v>1626936</v>
      </c>
      <c r="C13" s="76">
        <f>SUM(C7:C12)</f>
        <v>1743318</v>
      </c>
      <c r="D13" s="54">
        <f>SUM(D7:D12)</f>
        <v>87843.839999999997</v>
      </c>
      <c r="E13" s="55">
        <f>SUM(E7:E12)</f>
        <v>7750.76</v>
      </c>
      <c r="F13" s="143" t="s">
        <v>287</v>
      </c>
      <c r="G13" s="144"/>
      <c r="H13" s="56">
        <f>SUM(F7:F11)+H12</f>
        <v>90171.48</v>
      </c>
    </row>
    <row r="14" spans="1:15" ht="15" thickBot="1">
      <c r="A14" s="130" t="s">
        <v>288</v>
      </c>
      <c r="B14" s="131"/>
      <c r="C14" s="77">
        <f>C13-B13</f>
        <v>116382</v>
      </c>
      <c r="G14" s="58"/>
    </row>
    <row r="15" spans="1:15" ht="15" thickBot="1">
      <c r="C15" s="59">
        <f>IF(C14&lt;0,0,C14*$D$5)</f>
        <v>2327.64</v>
      </c>
    </row>
    <row r="16" spans="1:15" ht="15" thickBot="1"/>
    <row r="17" spans="1:10" ht="15" thickBot="1">
      <c r="A17" s="52"/>
      <c r="B17" s="60" t="s">
        <v>289</v>
      </c>
      <c r="C17" s="61" t="s">
        <v>290</v>
      </c>
      <c r="F17" s="37" t="s">
        <v>291</v>
      </c>
    </row>
    <row r="18" spans="1:10" ht="15" thickBot="1">
      <c r="A18" s="53"/>
      <c r="B18" s="62" t="s">
        <v>292</v>
      </c>
      <c r="C18" s="63" t="s">
        <v>293</v>
      </c>
    </row>
    <row r="19" spans="1:10" ht="15" thickBot="1">
      <c r="A19" s="64"/>
      <c r="B19" s="62" t="s">
        <v>294</v>
      </c>
      <c r="C19" s="63" t="s">
        <v>295</v>
      </c>
    </row>
    <row r="20" spans="1:10" ht="15" thickBot="1">
      <c r="A20" s="57"/>
      <c r="B20" s="65" t="s">
        <v>296</v>
      </c>
      <c r="C20" s="63" t="s">
        <v>297</v>
      </c>
      <c r="E20" s="66" t="s">
        <v>298</v>
      </c>
    </row>
    <row r="21" spans="1:10" ht="15" thickBot="1">
      <c r="A21" s="67"/>
      <c r="B21" s="65" t="s">
        <v>299</v>
      </c>
      <c r="C21" s="63" t="s">
        <v>300</v>
      </c>
      <c r="E21" s="66" t="s">
        <v>301</v>
      </c>
      <c r="F21" s="61"/>
      <c r="G21" s="61"/>
    </row>
    <row r="22" spans="1:10" ht="15" thickBot="1">
      <c r="A22" s="68"/>
      <c r="B22" s="65" t="s">
        <v>283</v>
      </c>
      <c r="C22" s="63" t="s">
        <v>302</v>
      </c>
      <c r="E22" s="69" t="s">
        <v>303</v>
      </c>
      <c r="F22" s="63"/>
      <c r="G22" s="63"/>
    </row>
    <row r="23" spans="1:10" ht="15" thickBot="1">
      <c r="A23" s="70"/>
      <c r="B23" s="65" t="s">
        <v>284</v>
      </c>
      <c r="C23" s="63" t="s">
        <v>304</v>
      </c>
      <c r="E23" s="61" t="s">
        <v>305</v>
      </c>
      <c r="F23" s="61"/>
      <c r="G23" s="61"/>
      <c r="H23" s="61"/>
      <c r="I23" s="61"/>
      <c r="J23" s="61"/>
    </row>
    <row r="27" spans="1:10">
      <c r="E27" s="58">
        <f>H13/C13</f>
        <v>5.1724057228801627E-2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workbookViewId="0">
      <selection activeCell="B13" sqref="B13"/>
    </sheetView>
  </sheetViews>
  <sheetFormatPr defaultRowHeight="14.4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">
      <c r="A1" s="132" t="s">
        <v>261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149999999999999" thickBot="1">
      <c r="A2" s="36" t="s">
        <v>262</v>
      </c>
      <c r="H2" s="37" t="s">
        <v>263</v>
      </c>
      <c r="I2" s="37"/>
      <c r="J2" s="37"/>
      <c r="K2" s="37"/>
      <c r="L2" s="37"/>
      <c r="M2" s="37"/>
      <c r="N2" s="37"/>
      <c r="O2" s="37"/>
    </row>
    <row r="3" spans="1:15">
      <c r="A3" s="133" t="s">
        <v>264</v>
      </c>
      <c r="B3" s="134"/>
      <c r="C3" s="135"/>
      <c r="D3" s="78">
        <f>SUM(BASE!I80)</f>
        <v>6600</v>
      </c>
      <c r="H3" s="37" t="s">
        <v>265</v>
      </c>
      <c r="I3" s="37"/>
      <c r="J3" s="37"/>
      <c r="K3" s="37"/>
      <c r="L3" s="37"/>
      <c r="M3" s="37"/>
      <c r="N3" s="37"/>
      <c r="O3" s="37"/>
    </row>
    <row r="4" spans="1:15">
      <c r="A4" s="136" t="s">
        <v>266</v>
      </c>
      <c r="B4" s="137"/>
      <c r="C4" s="138"/>
      <c r="D4" s="38">
        <f>SUM(CONSOLIDADO!D8)</f>
        <v>4620</v>
      </c>
      <c r="H4" s="37" t="s">
        <v>267</v>
      </c>
      <c r="I4" s="37"/>
      <c r="J4" s="37"/>
      <c r="K4" s="37"/>
      <c r="L4" s="37"/>
      <c r="M4" s="37"/>
      <c r="N4" s="37"/>
      <c r="O4" s="37"/>
    </row>
    <row r="5" spans="1:15" ht="15" thickBot="1">
      <c r="A5" s="139" t="s">
        <v>268</v>
      </c>
      <c r="B5" s="140"/>
      <c r="C5" s="141"/>
      <c r="D5" s="39">
        <f>SUM(CONSOLIDADO!B9)</f>
        <v>0.25</v>
      </c>
      <c r="H5" s="37" t="s">
        <v>269</v>
      </c>
      <c r="I5" s="37"/>
      <c r="J5" s="37"/>
      <c r="K5" s="37"/>
      <c r="L5" s="37"/>
      <c r="M5" s="37"/>
      <c r="N5" s="37"/>
      <c r="O5" s="37"/>
    </row>
    <row r="6" spans="1:15" ht="18" customHeight="1">
      <c r="A6" s="40"/>
      <c r="B6" s="41" t="s">
        <v>306</v>
      </c>
      <c r="C6" s="42" t="s">
        <v>307</v>
      </c>
      <c r="D6" s="43" t="s">
        <v>272</v>
      </c>
      <c r="E6" s="43" t="s">
        <v>273</v>
      </c>
      <c r="F6" s="43" t="s">
        <v>274</v>
      </c>
      <c r="H6" s="37" t="s">
        <v>275</v>
      </c>
      <c r="I6" s="37"/>
      <c r="J6" s="37"/>
      <c r="K6" s="37"/>
      <c r="L6" s="37"/>
      <c r="M6" s="37"/>
      <c r="N6" s="37"/>
      <c r="O6" s="37"/>
    </row>
    <row r="7" spans="1:15">
      <c r="A7" s="44" t="s">
        <v>276</v>
      </c>
      <c r="B7" s="72">
        <f>$D$3</f>
        <v>6600</v>
      </c>
      <c r="C7" s="75">
        <v>2012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277</v>
      </c>
      <c r="I7" s="37"/>
      <c r="J7" s="37"/>
      <c r="K7" s="37"/>
      <c r="L7" s="37"/>
      <c r="M7" s="37"/>
      <c r="N7" s="37"/>
      <c r="O7" s="37"/>
    </row>
    <row r="8" spans="1:15">
      <c r="A8" s="44" t="s">
        <v>278</v>
      </c>
      <c r="B8" s="72">
        <f t="shared" ref="B8:B12" si="0">$D$3</f>
        <v>6600</v>
      </c>
      <c r="C8" s="75">
        <v>2335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279</v>
      </c>
      <c r="I8" s="142"/>
      <c r="J8" s="142"/>
      <c r="K8" s="142"/>
      <c r="L8" s="142"/>
      <c r="M8" s="142"/>
      <c r="N8" s="142"/>
      <c r="O8" s="142"/>
    </row>
    <row r="9" spans="1:15">
      <c r="A9" s="44" t="s">
        <v>280</v>
      </c>
      <c r="B9" s="72">
        <f t="shared" si="0"/>
        <v>6600</v>
      </c>
      <c r="C9" s="75">
        <v>1309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>
      <c r="A10" s="44" t="s">
        <v>281</v>
      </c>
      <c r="B10" s="72">
        <f t="shared" si="0"/>
        <v>6600</v>
      </c>
      <c r="C10" s="75">
        <v>2387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" thickBot="1">
      <c r="A11" s="44" t="s">
        <v>282</v>
      </c>
      <c r="B11" s="72">
        <f t="shared" si="0"/>
        <v>6600</v>
      </c>
      <c r="C11" s="75">
        <f>SUM(CONSOLIDADO!D13,CONSOLIDADO!D15)</f>
        <v>1862</v>
      </c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283</v>
      </c>
      <c r="H11" s="46" t="s">
        <v>284</v>
      </c>
    </row>
    <row r="12" spans="1:15" ht="15" thickBot="1">
      <c r="A12" s="44" t="s">
        <v>285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8.600000000000001" thickBot="1">
      <c r="A13" s="51" t="s">
        <v>286</v>
      </c>
      <c r="B13" s="74">
        <f>SUM(B7:B12)</f>
        <v>39600</v>
      </c>
      <c r="C13" s="76">
        <f>SUM(C7:C12)</f>
        <v>9905</v>
      </c>
      <c r="D13" s="54">
        <f>SUM(D7:D12)</f>
        <v>27720</v>
      </c>
      <c r="E13" s="55">
        <f>SUM(E7:E12)</f>
        <v>0</v>
      </c>
      <c r="F13" s="143" t="s">
        <v>287</v>
      </c>
      <c r="G13" s="144"/>
      <c r="H13" s="56">
        <f>SUM(F7:F11)+H12</f>
        <v>27720</v>
      </c>
    </row>
    <row r="14" spans="1:15" ht="15" thickBot="1">
      <c r="A14" s="130" t="s">
        <v>288</v>
      </c>
      <c r="B14" s="131"/>
      <c r="C14" s="77">
        <f>C13-B13</f>
        <v>-29695</v>
      </c>
      <c r="G14" s="58"/>
    </row>
    <row r="15" spans="1:15" ht="15" thickBot="1">
      <c r="C15" s="59">
        <f>IF(C14&lt;0,0,C14*$D$5)</f>
        <v>0</v>
      </c>
    </row>
    <row r="16" spans="1:15" ht="15" thickBot="1"/>
    <row r="17" spans="1:10" ht="15" thickBot="1">
      <c r="A17" s="52"/>
      <c r="B17" s="60" t="s">
        <v>289</v>
      </c>
      <c r="C17" s="61" t="s">
        <v>290</v>
      </c>
      <c r="F17" s="37" t="s">
        <v>291</v>
      </c>
    </row>
    <row r="18" spans="1:10" ht="15" thickBot="1">
      <c r="A18" s="53"/>
      <c r="B18" s="62" t="s">
        <v>292</v>
      </c>
      <c r="C18" s="63" t="s">
        <v>293</v>
      </c>
    </row>
    <row r="19" spans="1:10" ht="15" thickBot="1">
      <c r="A19" s="64"/>
      <c r="B19" s="62" t="s">
        <v>294</v>
      </c>
      <c r="C19" s="63" t="s">
        <v>295</v>
      </c>
    </row>
    <row r="20" spans="1:10" ht="15" thickBot="1">
      <c r="A20" s="57"/>
      <c r="B20" s="65" t="s">
        <v>296</v>
      </c>
      <c r="C20" s="63" t="s">
        <v>297</v>
      </c>
      <c r="E20" s="66" t="s">
        <v>298</v>
      </c>
    </row>
    <row r="21" spans="1:10" ht="15" thickBot="1">
      <c r="A21" s="67"/>
      <c r="B21" s="65" t="s">
        <v>299</v>
      </c>
      <c r="C21" s="63" t="s">
        <v>300</v>
      </c>
      <c r="E21" s="66" t="s">
        <v>301</v>
      </c>
      <c r="F21" s="61"/>
      <c r="G21" s="61"/>
    </row>
    <row r="22" spans="1:10" ht="15" thickBot="1">
      <c r="A22" s="68"/>
      <c r="B22" s="65" t="s">
        <v>283</v>
      </c>
      <c r="C22" s="63" t="s">
        <v>302</v>
      </c>
      <c r="E22" s="69" t="s">
        <v>303</v>
      </c>
      <c r="F22" s="63"/>
      <c r="G22" s="63"/>
    </row>
    <row r="23" spans="1:10" ht="15" thickBot="1">
      <c r="A23" s="70"/>
      <c r="B23" s="65" t="s">
        <v>284</v>
      </c>
      <c r="C23" s="63" t="s">
        <v>304</v>
      </c>
      <c r="E23" s="61" t="s">
        <v>305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C45640-7C85-4954-9A4D-576C88A82A0C}"/>
</file>

<file path=customXml/itemProps2.xml><?xml version="1.0" encoding="utf-8"?>
<ds:datastoreItem xmlns:ds="http://schemas.openxmlformats.org/officeDocument/2006/customXml" ds:itemID="{41C45C41-E8DF-422B-B7D8-A7ACB502A8B9}"/>
</file>

<file path=customXml/itemProps3.xml><?xml version="1.0" encoding="utf-8"?>
<ds:datastoreItem xmlns:ds="http://schemas.openxmlformats.org/officeDocument/2006/customXml" ds:itemID="{D15BD394-332D-4C3D-98FC-C5BC288213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EBSERH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2022-01-10T23:08:07Z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