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.pacheco\Downloads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8" l="1"/>
  <c r="C12" i="7"/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D15" i="5"/>
  <c r="B8" i="8"/>
  <c r="B9" i="8"/>
  <c r="B12" i="8"/>
  <c r="B11" i="8"/>
  <c r="B7" i="8"/>
  <c r="E11" i="8" l="1"/>
  <c r="E9" i="8"/>
  <c r="E12" i="8"/>
  <c r="E10" i="8"/>
  <c r="E8" i="8"/>
  <c r="B13" i="8"/>
  <c r="C13" i="8" l="1"/>
  <c r="C14" i="8" s="1"/>
  <c r="C15" i="8" s="1"/>
  <c r="E7" i="8"/>
  <c r="E13" i="8" l="1"/>
  <c r="G12" i="8" s="1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B7" i="7"/>
  <c r="E11" i="7" l="1"/>
  <c r="F11" i="7" s="1"/>
  <c r="E10" i="7"/>
  <c r="F10" i="7" s="1"/>
  <c r="D13" i="7"/>
  <c r="E12" i="7"/>
  <c r="F12" i="7" s="1"/>
  <c r="E9" i="7"/>
  <c r="F9" i="7" s="1"/>
  <c r="A26" i="5"/>
  <c r="E7" i="7"/>
  <c r="F7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<sst xmlns="http://schemas.openxmlformats.org/spreadsheetml/2006/main" count="493" uniqueCount="308">
  <si>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</si>
  <si>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</si>
  <si>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</si>
  <si>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</si>
  <si>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</si>
  <si>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</si>
  <si>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</si>
  <si>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</si>
  <si>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</si>
  <si>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</si>
  <si>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</si>
  <si>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</si>
  <si>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</si>
  <si>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</si>
  <si>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</si>
  <si>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</si>
  <si>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</si>
  <si>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</si>
  <si>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</si>
  <si>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</si>
  <si>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</si>
  <si>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</si>
  <si>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</si>
  <si>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</si>
  <si>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</si>
  <si>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</si>
  <si>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</si>
  <si>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</si>
  <si>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</si>
  <si>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</si>
  <si>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</si>
  <si>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</si>
  <si>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</si>
  <si>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</si>
  <si>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</si>
  <si>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</si>
  <si>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</si>
  <si>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</si>
  <si>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</si>
  <si>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</si>
  <si>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</si>
  <si>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</si>
  <si>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</si>
  <si>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</si>
  <si>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</si>
  <si>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</si>
  <si>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</si>
  <si>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</si>
  <si>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</si>
  <si>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</si>
  <si>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</si>
  <si>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</si>
  <si>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</si>
  <si>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</si>
  <si>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</si>
  <si>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</si>
  <si>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</si>
  <si>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</si>
  <si>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</si>
  <si>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</si>
  <si>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</si>
  <si>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</si>
  <si>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</si>
  <si>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</si>
  <si>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</si>
  <si>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</si>
  <si>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</si>
  <si>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</si>
  <si>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</si>
  <si>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</si>
  <si>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</si>
  <si>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</si>
  <si>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</si>
  <si>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</si>
  <si>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</si>
  <si>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</si>
  <si>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</si>
  <si>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</si>
  <si>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</si>
  <si>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</si>
  <si>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</si>
  <si>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</si>
  <si>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</si>
  <si>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</si>
  <si>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</si>
  <si>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</si>
  <si>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</si>
  <si>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</si>
  <si>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</si>
  <si>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</si>
  <si>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</si>
  <si>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</si>
  <si>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</si>
  <si>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</si>
  <si>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</si>
  <si>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</si>
  <si>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</si>
  <si>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</si>
  <si>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</si>
  <si>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</si>
  <si>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</si>
  <si>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</si>
  <si>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</si>
  <si>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</si>
  <si>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</si>
  <si>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</si>
  <si>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</si>
  <si>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</si>
  <si>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</si>
  <si>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</si>
  <si>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</si>
  <si>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</si>
  <si>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</si>
  <si>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</si>
  <si>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</si>
  <si>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</si>
  <si>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</si>
  <si>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</si>
  <si>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</si>
  <si>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</si>
  <si>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</si>
  <si>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</si>
  <si>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</si>
  <si>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</si>
  <si>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</si>
  <si>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</si>
  <si>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</si>
  <si>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</si>
  <si>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</si>
  <si>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</si>
  <si>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</si>
  <si>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</si>
  <si>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</si>
  <si>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</si>
  <si>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</si>
  <si>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</si>
  <si>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</si>
  <si>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</si>
  <si>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</si>
  <si>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</si>
  <si>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</si>
  <si>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</si>
  <si>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</si>
  <si>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</si>
  <si>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</si>
  <si>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</si>
  <si>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</si>
  <si>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</si>
  <si>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</si>
  <si>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</si>
  <si>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</si>
  <si>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</si>
  <si>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</si>
  <si>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</si>
  <si>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</si>
  <si>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</si>
  <si>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</si>
  <si>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</si>
  <si>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</si>
  <si>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</si>
  <si>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</si>
  <si>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</si>
  <si>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</si>
  <si>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</si>
  <si>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</si>
  <si>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</si>
  <si>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</si>
  <si>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</si>
  <si>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</si>
  <si>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</si>
  <si>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</si>
  <si>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</si>
  <si>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</si>
  <si>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</si>
  <si>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</si>
  <si>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</si>
  <si>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</si>
  <si>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</si>
  <si>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</si>
  <si>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</si>
  <si>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</si>
  <si>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</si>
  <si>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</si>
  <si>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</si>
  <si>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</si>
  <si>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</si>
  <si>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</si>
  <si>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</si>
  <si>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</si>
  <si>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</si>
  <si>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</si>
  <si>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</si>
  <si>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</si>
  <si>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</si>
  <si>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</si>
  <si>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</si>
  <si>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</si>
  <si>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</si>
  <si>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</si>
  <si>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</si>
  <si>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</si>
  <si>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</si>
  <si>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</si>
  <si>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</si>
  <si>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</si>
  <si>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</si>
  <si>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</si>
  <si>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</si>
  <si>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</si>
  <si>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</si>
  <si>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</si>
  <si>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</si>
  <si>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</si>
  <si>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</si>
  <si>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</si>
  <si>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</si>
  <si>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</si>
  <si>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</si>
  <si>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</si>
  <si>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</si>
  <si>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</si>
  <si>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</si>
  <si>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</si>
  <si>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</si>
  <si>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</si>
  <si>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</si>
  <si>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</si>
  <si>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</si>
  <si>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</si>
  <si>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</si>
  <si>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</si>
  <si>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</si>
  <si>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</si>
  <si>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</si>
  <si>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</si>
  <si>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</si>
  <si>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</si>
  <si>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</si>
  <si>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</si>
  <si>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</si>
  <si>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</si>
  <si>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</si>
  <si>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</si>
  <si>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</si>
  <si>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</si>
  <si>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</si>
  <si>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</si>
  <si>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</si>
  <si>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</si>
  <si>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</si>
  <si>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</si>
  <si>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</si>
  <si>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</si>
  <si>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</si>
  <si>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</si>
  <si>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</si>
  <si>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</si>
  <si>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</si>
  <si>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</si>
  <si>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</si>
  <si>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</si>
  <si>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</si>
  <si>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</si>
  <si>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</si>
  <si>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</si>
  <si>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</si>
  <si>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</si>
  <si>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</si>
  <si>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</si>
  <si>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</si>
  <si>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</si>
  <si>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</si>
  <si>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</si>
  <si>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</si>
  <si>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</si>
  <si>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</si>
  <si>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</si>
  <si>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</si>
  <si>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</si>
  <si>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</si>
  <si>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</si>
  <si>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</si>
  <si>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</si>
  <si>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</si>
  <si>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</si>
  <si>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</si>
  <si>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</si>
  <si>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</si>
  <si>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</si>
  <si>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</si>
  <si>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</si>
  <si>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</si>
  <si>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</si>
  <si>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</si>
  <si>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</si>
  <si>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</si>
  <si>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</si>
  <si>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</si>
  <si>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</si>
  <si>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</si>
  <si>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</si>
  <si>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</si>
  <si>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</si>
  <si>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</si>
  <si>
    <t>NUTRICAO_REFEITORIO</t>
  </si>
  <si>
    <t>DIEN</t>
  </si>
  <si>
    <t>Amb Oftalmo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</si>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</sst>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I3" sqref="I3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139952</v>
      </c>
      <c r="I2" s="35">
        <v>142361</v>
      </c>
      <c r="J2" s="86">
        <v>0</v>
      </c>
      <c r="K2" s="86">
        <f t="shared" ref="K2:K33" si="0">J2</f>
        <v>0</v>
      </c>
      <c r="L2" s="3"/>
      <c r="M2" s="3">
        <f>I2-H2</f>
        <v>2409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18977</v>
      </c>
      <c r="I3" s="35">
        <v>20568</v>
      </c>
      <c r="J3" s="86">
        <f t="shared" ref="J3:J34" si="1">I3-H3</f>
        <v>1591</v>
      </c>
      <c r="K3" s="86">
        <f t="shared" si="0"/>
        <v>1591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306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54562</v>
      </c>
      <c r="I4" s="35">
        <v>54562</v>
      </c>
      <c r="J4" s="86">
        <f t="shared" si="1"/>
        <v>0</v>
      </c>
      <c r="K4" s="86">
        <f t="shared" si="0"/>
        <v>0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92791</v>
      </c>
      <c r="I5" s="35">
        <v>95816</v>
      </c>
      <c r="J5" s="86">
        <f t="shared" si="1"/>
        <v>3025</v>
      </c>
      <c r="K5" s="86">
        <f t="shared" si="0"/>
        <v>3025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18819</v>
      </c>
      <c r="I6" s="35">
        <v>19608</v>
      </c>
      <c r="J6" s="86">
        <f t="shared" si="1"/>
        <v>789</v>
      </c>
      <c r="K6" s="86">
        <f t="shared" si="0"/>
        <v>789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80429</v>
      </c>
      <c r="I7" s="35">
        <v>83883</v>
      </c>
      <c r="J7" s="86">
        <f t="shared" si="1"/>
        <v>3454</v>
      </c>
      <c r="K7" s="86">
        <f t="shared" si="0"/>
        <v>3454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15189</v>
      </c>
      <c r="J8" s="86">
        <f t="shared" si="1"/>
        <v>0</v>
      </c>
      <c r="K8" s="86">
        <f t="shared" si="0"/>
        <v>0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510339</v>
      </c>
      <c r="I9" s="35">
        <v>534417</v>
      </c>
      <c r="J9" s="86">
        <f t="shared" si="1"/>
        <v>24078</v>
      </c>
      <c r="K9" s="86">
        <f t="shared" si="0"/>
        <v>24078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307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47</v>
      </c>
      <c r="H10" s="35">
        <v>22745</v>
      </c>
      <c r="I10" s="35">
        <v>22933</v>
      </c>
      <c r="J10" s="86">
        <f t="shared" si="1"/>
        <v>188</v>
      </c>
      <c r="K10" s="86">
        <f t="shared" si="0"/>
        <v>188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48</v>
      </c>
      <c r="B11" s="71">
        <v>12</v>
      </c>
      <c r="C11" s="2">
        <v>44043</v>
      </c>
      <c r="D11" s="85" t="s">
        <v>49</v>
      </c>
      <c r="E11" s="35" t="s">
        <v>50</v>
      </c>
      <c r="F11" s="35" t="s">
        <v>51</v>
      </c>
      <c r="G11" s="35" t="s">
        <v>52</v>
      </c>
      <c r="H11" s="35">
        <v>97089</v>
      </c>
      <c r="I11" s="35">
        <v>100817</v>
      </c>
      <c r="J11" s="86">
        <f t="shared" si="1"/>
        <v>3728</v>
      </c>
      <c r="K11" s="86">
        <f t="shared" si="0"/>
        <v>3728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53</v>
      </c>
      <c r="B12" s="71">
        <v>64</v>
      </c>
      <c r="C12" s="2">
        <v>44137</v>
      </c>
      <c r="D12" s="85" t="s">
        <v>49</v>
      </c>
      <c r="E12" s="35" t="s">
        <v>50</v>
      </c>
      <c r="F12" s="35" t="s">
        <v>54</v>
      </c>
      <c r="G12" s="35" t="s">
        <v>55</v>
      </c>
      <c r="H12" s="35">
        <v>42491</v>
      </c>
      <c r="I12" s="35">
        <v>43025</v>
      </c>
      <c r="J12" s="86">
        <f t="shared" si="1"/>
        <v>534</v>
      </c>
      <c r="K12" s="86">
        <f t="shared" si="0"/>
        <v>534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154</v>
      </c>
      <c r="B13" s="71">
        <v>54</v>
      </c>
      <c r="C13" s="2">
        <v>44074</v>
      </c>
      <c r="D13" s="85" t="s">
        <v>49</v>
      </c>
      <c r="E13" s="35" t="s">
        <v>50</v>
      </c>
      <c r="F13" s="35" t="s">
        <v>57</v>
      </c>
      <c r="G13" s="35" t="s">
        <v>156</v>
      </c>
      <c r="H13" s="35">
        <v>389911</v>
      </c>
      <c r="I13" s="35">
        <v>395881</v>
      </c>
      <c r="J13" s="86">
        <f t="shared" si="1"/>
        <v>5970</v>
      </c>
      <c r="K13" s="86">
        <f t="shared" si="0"/>
        <v>5970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59</v>
      </c>
      <c r="B14" s="71">
        <v>35</v>
      </c>
      <c r="C14" s="2">
        <v>44046</v>
      </c>
      <c r="D14" s="85" t="s">
        <v>49</v>
      </c>
      <c r="E14" s="35" t="s">
        <v>50</v>
      </c>
      <c r="F14" s="35" t="s">
        <v>60</v>
      </c>
      <c r="G14" s="35" t="s">
        <v>61</v>
      </c>
      <c r="H14" s="35">
        <v>7142</v>
      </c>
      <c r="I14" s="35">
        <v>7300</v>
      </c>
      <c r="J14" s="86">
        <f t="shared" si="1"/>
        <v>158</v>
      </c>
      <c r="K14" s="86">
        <f t="shared" si="0"/>
        <v>158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62</v>
      </c>
      <c r="B15" s="71">
        <v>44</v>
      </c>
      <c r="C15" s="2">
        <v>44043</v>
      </c>
      <c r="D15" s="85" t="s">
        <v>49</v>
      </c>
      <c r="E15" s="35" t="s">
        <v>50</v>
      </c>
      <c r="F15" s="35" t="s">
        <v>63</v>
      </c>
      <c r="G15" s="35" t="s">
        <v>64</v>
      </c>
      <c r="H15" s="35">
        <v>68934</v>
      </c>
      <c r="I15" s="35">
        <v>70817</v>
      </c>
      <c r="J15" s="86">
        <f t="shared" si="1"/>
        <v>1883</v>
      </c>
      <c r="K15" s="86">
        <f t="shared" si="0"/>
        <v>1883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65</v>
      </c>
      <c r="B16" s="71">
        <v>31</v>
      </c>
      <c r="C16" s="2">
        <v>44043</v>
      </c>
      <c r="D16" s="85" t="s">
        <v>49</v>
      </c>
      <c r="E16" s="35" t="s">
        <v>50</v>
      </c>
      <c r="F16" s="35" t="s">
        <v>66</v>
      </c>
      <c r="G16" s="35" t="s">
        <v>67</v>
      </c>
      <c r="H16" s="35">
        <v>52589</v>
      </c>
      <c r="I16" s="35">
        <v>54129</v>
      </c>
      <c r="J16" s="86">
        <f t="shared" si="1"/>
        <v>1540</v>
      </c>
      <c r="K16" s="86">
        <f t="shared" si="0"/>
        <v>1540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68</v>
      </c>
      <c r="B17" s="71">
        <v>55</v>
      </c>
      <c r="C17" s="2">
        <v>44046</v>
      </c>
      <c r="D17" s="85" t="s">
        <v>49</v>
      </c>
      <c r="E17" s="35" t="s">
        <v>50</v>
      </c>
      <c r="F17" s="35" t="s">
        <v>69</v>
      </c>
      <c r="G17" s="35" t="s">
        <v>70</v>
      </c>
      <c r="H17" s="35">
        <v>171116</v>
      </c>
      <c r="I17" s="35">
        <v>179942</v>
      </c>
      <c r="J17" s="86">
        <f t="shared" si="1"/>
        <v>8826</v>
      </c>
      <c r="K17" s="86">
        <f t="shared" si="0"/>
        <v>8826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71</v>
      </c>
      <c r="B18" s="71">
        <v>9</v>
      </c>
      <c r="C18" s="2">
        <v>44041</v>
      </c>
      <c r="D18" s="85" t="s">
        <v>49</v>
      </c>
      <c r="E18" s="35" t="s">
        <v>50</v>
      </c>
      <c r="F18" s="35" t="s">
        <v>72</v>
      </c>
      <c r="G18" s="35" t="s">
        <v>73</v>
      </c>
      <c r="H18" s="35">
        <v>54201</v>
      </c>
      <c r="I18" s="35">
        <v>55089</v>
      </c>
      <c r="J18" s="86">
        <f t="shared" si="1"/>
        <v>888</v>
      </c>
      <c r="K18" s="86">
        <f t="shared" si="0"/>
        <v>888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74</v>
      </c>
      <c r="B19" s="71">
        <v>13</v>
      </c>
      <c r="C19" s="2">
        <v>44041</v>
      </c>
      <c r="D19" s="85" t="s">
        <v>49</v>
      </c>
      <c r="E19" s="35" t="s">
        <v>50</v>
      </c>
      <c r="F19" s="35" t="s">
        <v>75</v>
      </c>
      <c r="G19" s="35" t="s">
        <v>76</v>
      </c>
      <c r="H19" s="35">
        <v>79530</v>
      </c>
      <c r="I19" s="35">
        <v>80455</v>
      </c>
      <c r="J19" s="86">
        <f t="shared" si="1"/>
        <v>925</v>
      </c>
      <c r="K19" s="86">
        <f t="shared" si="0"/>
        <v>925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77</v>
      </c>
      <c r="B20" s="71">
        <v>11</v>
      </c>
      <c r="C20" s="2">
        <v>44040</v>
      </c>
      <c r="D20" s="85" t="s">
        <v>78</v>
      </c>
      <c r="E20" s="35" t="s">
        <v>50</v>
      </c>
      <c r="F20" s="35" t="s">
        <v>79</v>
      </c>
      <c r="G20" s="35" t="s">
        <v>80</v>
      </c>
      <c r="H20" s="35">
        <v>245302</v>
      </c>
      <c r="I20" s="35">
        <v>263743</v>
      </c>
      <c r="J20" s="86">
        <f t="shared" si="1"/>
        <v>18441</v>
      </c>
      <c r="K20" s="86">
        <f t="shared" si="0"/>
        <v>18441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81</v>
      </c>
      <c r="B21" s="71">
        <v>25</v>
      </c>
      <c r="C21" s="2">
        <v>44041</v>
      </c>
      <c r="D21" s="85" t="s">
        <v>49</v>
      </c>
      <c r="E21" s="35" t="s">
        <v>50</v>
      </c>
      <c r="F21" s="35" t="s">
        <v>82</v>
      </c>
      <c r="G21" s="35" t="s">
        <v>83</v>
      </c>
      <c r="H21" s="35">
        <v>33133</v>
      </c>
      <c r="I21" s="35">
        <v>36176</v>
      </c>
      <c r="J21" s="86">
        <f t="shared" si="1"/>
        <v>3043</v>
      </c>
      <c r="K21" s="86">
        <f t="shared" si="0"/>
        <v>3043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84</v>
      </c>
      <c r="B22" s="71">
        <v>38</v>
      </c>
      <c r="C22" s="2">
        <v>44040</v>
      </c>
      <c r="D22" s="85" t="s">
        <v>78</v>
      </c>
      <c r="E22" s="35" t="s">
        <v>50</v>
      </c>
      <c r="F22" s="35" t="s">
        <v>85</v>
      </c>
      <c r="G22" s="35" t="s">
        <v>86</v>
      </c>
      <c r="H22" s="35">
        <v>420910</v>
      </c>
      <c r="I22" s="35">
        <v>438363</v>
      </c>
      <c r="J22" s="86">
        <f t="shared" si="1"/>
        <v>17453</v>
      </c>
      <c r="K22" s="86">
        <f t="shared" si="0"/>
        <v>17453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87</v>
      </c>
      <c r="B23" s="71">
        <v>8</v>
      </c>
      <c r="C23" s="2">
        <v>44041</v>
      </c>
      <c r="D23" s="85" t="s">
        <v>78</v>
      </c>
      <c r="E23" s="35" t="s">
        <v>50</v>
      </c>
      <c r="F23" s="35" t="s">
        <v>88</v>
      </c>
      <c r="G23" s="35" t="s">
        <v>89</v>
      </c>
      <c r="H23" s="35">
        <v>351612</v>
      </c>
      <c r="I23" s="35">
        <v>363369</v>
      </c>
      <c r="J23" s="86">
        <f t="shared" si="1"/>
        <v>11757</v>
      </c>
      <c r="K23" s="86">
        <f t="shared" si="0"/>
        <v>11757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1">
        <v>53</v>
      </c>
      <c r="C24" s="2">
        <v>44074</v>
      </c>
      <c r="D24" s="85" t="s">
        <v>49</v>
      </c>
      <c r="E24" s="35" t="s">
        <v>50</v>
      </c>
      <c r="F24" s="35" t="s">
        <v>91</v>
      </c>
      <c r="G24" s="35" t="s">
        <v>92</v>
      </c>
      <c r="H24" s="35">
        <v>117174</v>
      </c>
      <c r="I24" s="35">
        <v>121280</v>
      </c>
      <c r="J24" s="86">
        <f t="shared" si="1"/>
        <v>4106</v>
      </c>
      <c r="K24" s="86">
        <f t="shared" si="0"/>
        <v>4106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93</v>
      </c>
      <c r="B25" s="71">
        <v>49</v>
      </c>
      <c r="C25" s="2">
        <v>44042</v>
      </c>
      <c r="D25" s="85" t="s">
        <v>49</v>
      </c>
      <c r="E25" s="35" t="s">
        <v>50</v>
      </c>
      <c r="F25" s="35" t="s">
        <v>94</v>
      </c>
      <c r="G25" s="35" t="s">
        <v>95</v>
      </c>
      <c r="H25" s="35">
        <v>90587</v>
      </c>
      <c r="I25" s="35">
        <v>93941</v>
      </c>
      <c r="J25" s="86">
        <f t="shared" si="1"/>
        <v>3354</v>
      </c>
      <c r="K25" s="86">
        <f t="shared" si="0"/>
        <v>3354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96</v>
      </c>
      <c r="B26" s="71">
        <v>40</v>
      </c>
      <c r="C26" s="2">
        <v>44040</v>
      </c>
      <c r="D26" s="85" t="s">
        <v>49</v>
      </c>
      <c r="E26" s="35" t="s">
        <v>50</v>
      </c>
      <c r="F26" s="35" t="s">
        <v>97</v>
      </c>
      <c r="G26" s="35" t="s">
        <v>98</v>
      </c>
      <c r="H26" s="35">
        <v>52192</v>
      </c>
      <c r="I26" s="35">
        <v>54631</v>
      </c>
      <c r="J26" s="86">
        <f t="shared" si="1"/>
        <v>2439</v>
      </c>
      <c r="K26" s="86">
        <f t="shared" si="0"/>
        <v>2439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99</v>
      </c>
      <c r="B27" s="71">
        <v>6</v>
      </c>
      <c r="C27" s="2">
        <v>44042</v>
      </c>
      <c r="D27" s="85" t="s">
        <v>49</v>
      </c>
      <c r="E27" s="35" t="s">
        <v>50</v>
      </c>
      <c r="F27" s="35" t="s">
        <v>100</v>
      </c>
      <c r="G27" s="35" t="s">
        <v>101</v>
      </c>
      <c r="H27" s="35">
        <v>143645</v>
      </c>
      <c r="I27" s="35">
        <v>151249</v>
      </c>
      <c r="J27" s="86">
        <f t="shared" si="1"/>
        <v>7604</v>
      </c>
      <c r="K27" s="86">
        <f t="shared" si="0"/>
        <v>7604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102</v>
      </c>
      <c r="B28" s="71">
        <v>56</v>
      </c>
      <c r="C28" s="2">
        <v>44075</v>
      </c>
      <c r="D28" s="85" t="s">
        <v>49</v>
      </c>
      <c r="E28" s="35" t="s">
        <v>50</v>
      </c>
      <c r="F28" s="35" t="s">
        <v>103</v>
      </c>
      <c r="G28" s="35" t="s">
        <v>104</v>
      </c>
      <c r="H28" s="35">
        <v>95722</v>
      </c>
      <c r="I28" s="35">
        <v>100885</v>
      </c>
      <c r="J28" s="86">
        <f t="shared" si="1"/>
        <v>5163</v>
      </c>
      <c r="K28" s="86">
        <f t="shared" si="0"/>
        <v>5163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105</v>
      </c>
      <c r="B29" s="71">
        <v>23</v>
      </c>
      <c r="C29" s="2">
        <v>44041</v>
      </c>
      <c r="D29" s="85" t="s">
        <v>49</v>
      </c>
      <c r="E29" s="35" t="s">
        <v>50</v>
      </c>
      <c r="F29" s="35" t="s">
        <v>106</v>
      </c>
      <c r="G29" s="35" t="s">
        <v>107</v>
      </c>
      <c r="H29" s="35">
        <v>77442</v>
      </c>
      <c r="I29" s="35">
        <v>80176</v>
      </c>
      <c r="J29" s="86">
        <f t="shared" si="1"/>
        <v>2734</v>
      </c>
      <c r="K29" s="86">
        <f t="shared" si="0"/>
        <v>2734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108</v>
      </c>
      <c r="B30" s="71">
        <v>4</v>
      </c>
      <c r="C30" s="2">
        <v>44040</v>
      </c>
      <c r="D30" s="85" t="s">
        <v>49</v>
      </c>
      <c r="E30" s="35" t="s">
        <v>50</v>
      </c>
      <c r="F30" s="35" t="s">
        <v>109</v>
      </c>
      <c r="G30" s="35" t="s">
        <v>110</v>
      </c>
      <c r="H30" s="35">
        <v>183217</v>
      </c>
      <c r="I30" s="35">
        <v>190586</v>
      </c>
      <c r="J30" s="86">
        <f t="shared" si="1"/>
        <v>7369</v>
      </c>
      <c r="K30" s="86">
        <f t="shared" si="0"/>
        <v>7369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111</v>
      </c>
      <c r="B31" s="71">
        <v>29</v>
      </c>
      <c r="C31" s="2">
        <v>44040</v>
      </c>
      <c r="D31" s="85" t="s">
        <v>78</v>
      </c>
      <c r="E31" s="35" t="s">
        <v>50</v>
      </c>
      <c r="F31" s="35" t="s">
        <v>112</v>
      </c>
      <c r="G31" s="35" t="s">
        <v>113</v>
      </c>
      <c r="H31" s="35">
        <v>257210</v>
      </c>
      <c r="I31" s="35">
        <v>267585</v>
      </c>
      <c r="J31" s="86">
        <f t="shared" si="1"/>
        <v>10375</v>
      </c>
      <c r="K31" s="86">
        <f t="shared" si="0"/>
        <v>10375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114</v>
      </c>
      <c r="B32" s="71">
        <v>32</v>
      </c>
      <c r="C32" s="2">
        <v>44043</v>
      </c>
      <c r="D32" s="85" t="s">
        <v>78</v>
      </c>
      <c r="E32" s="35" t="s">
        <v>50</v>
      </c>
      <c r="F32" s="35" t="s">
        <v>115</v>
      </c>
      <c r="G32" s="35" t="s">
        <v>116</v>
      </c>
      <c r="H32" s="35">
        <v>243322</v>
      </c>
      <c r="I32" s="35">
        <v>251884</v>
      </c>
      <c r="J32" s="86">
        <f t="shared" si="1"/>
        <v>8562</v>
      </c>
      <c r="K32" s="86">
        <f t="shared" si="0"/>
        <v>8562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117</v>
      </c>
      <c r="B33" s="71">
        <v>18</v>
      </c>
      <c r="C33" s="2">
        <v>44042</v>
      </c>
      <c r="D33" s="85" t="s">
        <v>78</v>
      </c>
      <c r="E33" s="35" t="s">
        <v>50</v>
      </c>
      <c r="F33" s="35" t="s">
        <v>118</v>
      </c>
      <c r="G33" s="35" t="s">
        <v>119</v>
      </c>
      <c r="H33" s="35">
        <v>197157</v>
      </c>
      <c r="I33" s="35">
        <v>204748</v>
      </c>
      <c r="J33" s="86">
        <f t="shared" si="1"/>
        <v>7591</v>
      </c>
      <c r="K33" s="86">
        <f t="shared" si="0"/>
        <v>7591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120</v>
      </c>
      <c r="B34" s="71">
        <v>42</v>
      </c>
      <c r="C34" s="2">
        <v>44043</v>
      </c>
      <c r="D34" s="85" t="s">
        <v>49</v>
      </c>
      <c r="E34" s="35" t="s">
        <v>50</v>
      </c>
      <c r="F34" s="35" t="s">
        <v>121</v>
      </c>
      <c r="G34" s="35" t="s">
        <v>122</v>
      </c>
      <c r="H34" s="35">
        <v>53519</v>
      </c>
      <c r="I34" s="35">
        <v>55458</v>
      </c>
      <c r="J34" s="86">
        <f t="shared" si="1"/>
        <v>1939</v>
      </c>
      <c r="K34" s="86">
        <f t="shared" ref="K34:K65" si="2">J34</f>
        <v>1939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1">
        <v>7</v>
      </c>
      <c r="C35" s="2">
        <v>44040</v>
      </c>
      <c r="D35" s="85" t="s">
        <v>78</v>
      </c>
      <c r="E35" s="35" t="s">
        <v>50</v>
      </c>
      <c r="F35" s="35" t="s">
        <v>124</v>
      </c>
      <c r="G35" s="35" t="s">
        <v>125</v>
      </c>
      <c r="H35" s="35">
        <v>169212</v>
      </c>
      <c r="I35" s="35">
        <v>175762</v>
      </c>
      <c r="J35" s="86">
        <f t="shared" ref="J35:J66" si="3">I35-H35</f>
        <v>6550</v>
      </c>
      <c r="K35" s="86">
        <f t="shared" si="2"/>
        <v>6550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126</v>
      </c>
      <c r="B36" s="71">
        <v>57</v>
      </c>
      <c r="C36" s="88">
        <v>44074</v>
      </c>
      <c r="D36" s="85" t="s">
        <v>49</v>
      </c>
      <c r="E36" s="35" t="s">
        <v>50</v>
      </c>
      <c r="F36" s="35" t="s">
        <v>127</v>
      </c>
      <c r="G36" s="35" t="s">
        <v>128</v>
      </c>
      <c r="H36" s="35">
        <v>9288</v>
      </c>
      <c r="I36" s="35">
        <v>9421</v>
      </c>
      <c r="J36" s="86">
        <f t="shared" si="3"/>
        <v>133</v>
      </c>
      <c r="K36" s="86">
        <f t="shared" si="2"/>
        <v>133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129</v>
      </c>
      <c r="B37" s="71">
        <v>41</v>
      </c>
      <c r="C37" s="2">
        <v>44040</v>
      </c>
      <c r="D37" s="85" t="s">
        <v>78</v>
      </c>
      <c r="E37" s="35" t="s">
        <v>50</v>
      </c>
      <c r="F37" s="35" t="s">
        <v>130</v>
      </c>
      <c r="G37" s="35" t="s">
        <v>131</v>
      </c>
      <c r="H37" s="35">
        <v>187617</v>
      </c>
      <c r="I37" s="35">
        <v>192319</v>
      </c>
      <c r="J37" s="86">
        <f t="shared" si="3"/>
        <v>4702</v>
      </c>
      <c r="K37" s="86">
        <f t="shared" si="2"/>
        <v>4702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132</v>
      </c>
      <c r="B38" s="71">
        <v>3</v>
      </c>
      <c r="C38" s="2">
        <v>44040</v>
      </c>
      <c r="D38" s="85" t="s">
        <v>78</v>
      </c>
      <c r="E38" s="35" t="s">
        <v>50</v>
      </c>
      <c r="F38" s="35" t="s">
        <v>133</v>
      </c>
      <c r="G38" s="35" t="s">
        <v>134</v>
      </c>
      <c r="H38" s="35">
        <v>277504</v>
      </c>
      <c r="I38" s="35">
        <v>286509</v>
      </c>
      <c r="J38" s="86">
        <f t="shared" si="3"/>
        <v>9005</v>
      </c>
      <c r="K38" s="86">
        <f t="shared" si="2"/>
        <v>9005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304</v>
      </c>
      <c r="B39" s="71">
        <v>48</v>
      </c>
      <c r="C39" s="88">
        <v>44043</v>
      </c>
      <c r="D39" s="85" t="s">
        <v>49</v>
      </c>
      <c r="E39" s="35" t="s">
        <v>50</v>
      </c>
      <c r="F39" s="35" t="s">
        <v>135</v>
      </c>
      <c r="G39" s="35" t="s">
        <v>136</v>
      </c>
      <c r="H39" s="35">
        <v>36297</v>
      </c>
      <c r="I39" s="35">
        <v>39277</v>
      </c>
      <c r="J39" s="86">
        <f t="shared" si="3"/>
        <v>2980</v>
      </c>
      <c r="K39" s="86">
        <f t="shared" si="2"/>
        <v>2980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137</v>
      </c>
      <c r="B40" s="71">
        <v>34</v>
      </c>
      <c r="C40" s="2">
        <v>44041</v>
      </c>
      <c r="D40" s="85" t="s">
        <v>78</v>
      </c>
      <c r="E40" s="35" t="s">
        <v>50</v>
      </c>
      <c r="F40" s="35" t="s">
        <v>138</v>
      </c>
      <c r="G40" s="35" t="s">
        <v>139</v>
      </c>
      <c r="H40" s="35">
        <v>477235</v>
      </c>
      <c r="I40" s="35">
        <v>479944</v>
      </c>
      <c r="J40" s="86">
        <f t="shared" si="3"/>
        <v>2709</v>
      </c>
      <c r="K40" s="86">
        <f t="shared" si="2"/>
        <v>2709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140</v>
      </c>
      <c r="B41" s="71">
        <v>20</v>
      </c>
      <c r="C41" s="88">
        <v>44043</v>
      </c>
      <c r="D41" s="85" t="s">
        <v>49</v>
      </c>
      <c r="E41" s="35" t="s">
        <v>50</v>
      </c>
      <c r="F41" s="35" t="s">
        <v>141</v>
      </c>
      <c r="G41" s="35" t="s">
        <v>142</v>
      </c>
      <c r="H41" s="35">
        <v>77129</v>
      </c>
      <c r="I41" s="35">
        <v>78490</v>
      </c>
      <c r="J41" s="86">
        <f t="shared" si="3"/>
        <v>1361</v>
      </c>
      <c r="K41" s="86">
        <f t="shared" si="2"/>
        <v>1361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305</v>
      </c>
      <c r="B42" s="71">
        <v>52</v>
      </c>
      <c r="C42" s="88">
        <v>44074</v>
      </c>
      <c r="D42" s="85" t="s">
        <v>49</v>
      </c>
      <c r="E42" s="35" t="s">
        <v>50</v>
      </c>
      <c r="F42" s="35" t="s">
        <v>143</v>
      </c>
      <c r="G42" s="35" t="s">
        <v>144</v>
      </c>
      <c r="H42" s="35">
        <v>14157</v>
      </c>
      <c r="I42" s="35">
        <v>14592</v>
      </c>
      <c r="J42" s="86">
        <f t="shared" si="3"/>
        <v>435</v>
      </c>
      <c r="K42" s="86">
        <f t="shared" si="2"/>
        <v>435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145</v>
      </c>
      <c r="B43" s="71">
        <v>50</v>
      </c>
      <c r="C43" s="88">
        <v>44064</v>
      </c>
      <c r="D43" s="35" t="s">
        <v>49</v>
      </c>
      <c r="E43" s="35" t="s">
        <v>50</v>
      </c>
      <c r="F43" s="35" t="s">
        <v>146</v>
      </c>
      <c r="G43" s="35" t="s">
        <v>147</v>
      </c>
      <c r="H43" s="35">
        <v>25351</v>
      </c>
      <c r="I43" s="35">
        <v>27351</v>
      </c>
      <c r="J43" s="86">
        <f t="shared" si="3"/>
        <v>2000</v>
      </c>
      <c r="K43" s="86">
        <f t="shared" si="2"/>
        <v>2000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148</v>
      </c>
      <c r="B44" s="71">
        <v>33</v>
      </c>
      <c r="C44" s="2">
        <v>44041</v>
      </c>
      <c r="D44" s="85" t="s">
        <v>49</v>
      </c>
      <c r="E44" s="35" t="s">
        <v>50</v>
      </c>
      <c r="F44" s="35" t="s">
        <v>149</v>
      </c>
      <c r="G44" s="35" t="s">
        <v>150</v>
      </c>
      <c r="H44" s="35">
        <v>36288</v>
      </c>
      <c r="I44" s="35">
        <v>36647</v>
      </c>
      <c r="J44" s="86">
        <f t="shared" si="3"/>
        <v>359</v>
      </c>
      <c r="K44" s="86">
        <f t="shared" si="2"/>
        <v>359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151</v>
      </c>
      <c r="B45" s="71">
        <v>17</v>
      </c>
      <c r="C45" s="88">
        <v>44043</v>
      </c>
      <c r="D45" s="85" t="s">
        <v>49</v>
      </c>
      <c r="E45" s="35" t="s">
        <v>50</v>
      </c>
      <c r="F45" s="35" t="s">
        <v>152</v>
      </c>
      <c r="G45" s="35" t="s">
        <v>153</v>
      </c>
      <c r="H45" s="35">
        <v>72942</v>
      </c>
      <c r="I45" s="35">
        <v>78615</v>
      </c>
      <c r="J45" s="86">
        <f t="shared" si="3"/>
        <v>5673</v>
      </c>
      <c r="K45" s="86">
        <f t="shared" si="2"/>
        <v>5673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56</v>
      </c>
      <c r="B46" s="71">
        <v>36</v>
      </c>
      <c r="C46" s="88">
        <v>44042</v>
      </c>
      <c r="D46" s="85" t="s">
        <v>78</v>
      </c>
      <c r="E46" s="35" t="s">
        <v>50</v>
      </c>
      <c r="F46" s="35" t="s">
        <v>155</v>
      </c>
      <c r="G46" s="35" t="s">
        <v>58</v>
      </c>
      <c r="H46" s="35">
        <v>87120</v>
      </c>
      <c r="I46" s="35">
        <v>87233</v>
      </c>
      <c r="J46" s="86">
        <f t="shared" si="3"/>
        <v>113</v>
      </c>
      <c r="K46" s="86">
        <f t="shared" si="2"/>
        <v>113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157</v>
      </c>
      <c r="B47" s="71">
        <v>5</v>
      </c>
      <c r="C47" s="2">
        <v>44040</v>
      </c>
      <c r="D47" s="85" t="s">
        <v>78</v>
      </c>
      <c r="E47" s="35" t="s">
        <v>50</v>
      </c>
      <c r="F47" s="35" t="s">
        <v>158</v>
      </c>
      <c r="G47" s="35" t="s">
        <v>159</v>
      </c>
      <c r="H47" s="35">
        <v>276195</v>
      </c>
      <c r="I47" s="35">
        <v>286383</v>
      </c>
      <c r="J47" s="86">
        <f t="shared" si="3"/>
        <v>10188</v>
      </c>
      <c r="K47" s="86">
        <f t="shared" si="2"/>
        <v>10188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160</v>
      </c>
      <c r="B48" s="71">
        <v>28</v>
      </c>
      <c r="C48" s="2">
        <v>44046</v>
      </c>
      <c r="D48" s="85" t="s">
        <v>78</v>
      </c>
      <c r="E48" s="35" t="s">
        <v>50</v>
      </c>
      <c r="F48" s="35" t="s">
        <v>161</v>
      </c>
      <c r="G48" s="35" t="s">
        <v>162</v>
      </c>
      <c r="H48" s="35">
        <v>336716</v>
      </c>
      <c r="I48" s="35">
        <v>350581</v>
      </c>
      <c r="J48" s="86">
        <f t="shared" si="3"/>
        <v>13865</v>
      </c>
      <c r="K48" s="86">
        <f t="shared" si="2"/>
        <v>13865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163</v>
      </c>
      <c r="B49" s="71">
        <v>24</v>
      </c>
      <c r="C49" s="88">
        <v>44043</v>
      </c>
      <c r="D49" s="85" t="s">
        <v>49</v>
      </c>
      <c r="E49" s="35" t="s">
        <v>50</v>
      </c>
      <c r="F49" s="35" t="s">
        <v>164</v>
      </c>
      <c r="G49" s="35" t="s">
        <v>165</v>
      </c>
      <c r="H49" s="35">
        <v>17537</v>
      </c>
      <c r="I49" s="35">
        <v>18354</v>
      </c>
      <c r="J49" s="86">
        <f t="shared" si="3"/>
        <v>817</v>
      </c>
      <c r="K49" s="86">
        <f t="shared" si="2"/>
        <v>817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166</v>
      </c>
      <c r="B50" s="71">
        <v>22</v>
      </c>
      <c r="C50" s="2">
        <v>44040</v>
      </c>
      <c r="D50" s="85" t="s">
        <v>78</v>
      </c>
      <c r="E50" s="35" t="s">
        <v>50</v>
      </c>
      <c r="F50" s="35" t="s">
        <v>167</v>
      </c>
      <c r="G50" s="35" t="s">
        <v>168</v>
      </c>
      <c r="H50" s="35">
        <v>367605</v>
      </c>
      <c r="I50" s="35">
        <v>383136</v>
      </c>
      <c r="J50" s="86">
        <f t="shared" si="3"/>
        <v>15531</v>
      </c>
      <c r="K50" s="86">
        <f t="shared" si="2"/>
        <v>15531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169</v>
      </c>
      <c r="B51" s="71">
        <v>16</v>
      </c>
      <c r="C51" s="2">
        <v>44046</v>
      </c>
      <c r="D51" s="85" t="s">
        <v>49</v>
      </c>
      <c r="E51" s="35" t="s">
        <v>50</v>
      </c>
      <c r="F51" s="35" t="s">
        <v>170</v>
      </c>
      <c r="G51" s="35" t="s">
        <v>171</v>
      </c>
      <c r="H51" s="35">
        <v>36391</v>
      </c>
      <c r="I51" s="35">
        <v>37815</v>
      </c>
      <c r="J51" s="86">
        <f t="shared" si="3"/>
        <v>1424</v>
      </c>
      <c r="K51" s="86">
        <f t="shared" si="2"/>
        <v>1424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172</v>
      </c>
      <c r="B52" s="71">
        <v>51</v>
      </c>
      <c r="C52" s="88">
        <v>44064</v>
      </c>
      <c r="D52" s="35" t="s">
        <v>49</v>
      </c>
      <c r="E52" s="35" t="s">
        <v>50</v>
      </c>
      <c r="F52" s="35" t="s">
        <v>173</v>
      </c>
      <c r="G52" s="35" t="s">
        <v>174</v>
      </c>
      <c r="H52" s="35">
        <v>37937</v>
      </c>
      <c r="I52" s="35">
        <v>41682</v>
      </c>
      <c r="J52" s="86">
        <f t="shared" si="3"/>
        <v>3745</v>
      </c>
      <c r="K52" s="86">
        <f t="shared" si="2"/>
        <v>3745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175</v>
      </c>
      <c r="B53" s="71">
        <v>58</v>
      </c>
      <c r="C53" s="88">
        <v>44125</v>
      </c>
      <c r="D53" s="35" t="s">
        <v>49</v>
      </c>
      <c r="E53" s="35" t="s">
        <v>50</v>
      </c>
      <c r="F53" s="35" t="s">
        <v>176</v>
      </c>
      <c r="G53" s="35" t="s">
        <v>177</v>
      </c>
      <c r="H53" s="35">
        <v>102840</v>
      </c>
      <c r="I53" s="35">
        <v>106996</v>
      </c>
      <c r="J53" s="86">
        <f t="shared" si="3"/>
        <v>4156</v>
      </c>
      <c r="K53" s="86">
        <f t="shared" si="2"/>
        <v>4156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178</v>
      </c>
      <c r="B54" s="71">
        <v>27</v>
      </c>
      <c r="C54" s="88">
        <v>44041</v>
      </c>
      <c r="D54" s="35" t="s">
        <v>78</v>
      </c>
      <c r="E54" s="35" t="s">
        <v>50</v>
      </c>
      <c r="F54" s="35" t="s">
        <v>179</v>
      </c>
      <c r="G54" s="35" t="s">
        <v>180</v>
      </c>
      <c r="H54" s="35">
        <v>177464</v>
      </c>
      <c r="I54" s="35">
        <v>182387</v>
      </c>
      <c r="J54" s="86">
        <f t="shared" si="3"/>
        <v>4923</v>
      </c>
      <c r="K54" s="86">
        <f t="shared" si="2"/>
        <v>4923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181</v>
      </c>
      <c r="B55" s="71">
        <v>2</v>
      </c>
      <c r="C55" s="88">
        <v>44040</v>
      </c>
      <c r="D55" s="35" t="s">
        <v>49</v>
      </c>
      <c r="E55" s="35" t="s">
        <v>50</v>
      </c>
      <c r="F55" s="35" t="s">
        <v>182</v>
      </c>
      <c r="G55" s="35" t="s">
        <v>183</v>
      </c>
      <c r="H55" s="35">
        <v>163764</v>
      </c>
      <c r="I55" s="35">
        <v>169593</v>
      </c>
      <c r="J55" s="86">
        <f t="shared" si="3"/>
        <v>5829</v>
      </c>
      <c r="K55" s="86">
        <f t="shared" si="2"/>
        <v>5829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184</v>
      </c>
      <c r="B56" s="71">
        <v>70</v>
      </c>
      <c r="C56" s="88">
        <v>44040</v>
      </c>
      <c r="D56" s="35" t="s">
        <v>49</v>
      </c>
      <c r="E56" s="35" t="s">
        <v>50</v>
      </c>
      <c r="F56" s="35" t="s">
        <v>185</v>
      </c>
      <c r="G56" s="35" t="s">
        <v>186</v>
      </c>
      <c r="H56" s="35">
        <v>31875</v>
      </c>
      <c r="I56" s="35">
        <v>34245</v>
      </c>
      <c r="J56" s="86">
        <f t="shared" si="3"/>
        <v>2370</v>
      </c>
      <c r="K56" s="86">
        <f t="shared" si="2"/>
        <v>2370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187</v>
      </c>
      <c r="B57" s="71">
        <v>39</v>
      </c>
      <c r="C57" s="88">
        <v>44041</v>
      </c>
      <c r="D57" s="35" t="s">
        <v>49</v>
      </c>
      <c r="E57" s="35" t="s">
        <v>50</v>
      </c>
      <c r="F57" s="35" t="s">
        <v>188</v>
      </c>
      <c r="G57" s="35" t="s">
        <v>189</v>
      </c>
      <c r="H57" s="35">
        <v>129159</v>
      </c>
      <c r="I57" s="35">
        <v>134131</v>
      </c>
      <c r="J57" s="86">
        <f t="shared" si="3"/>
        <v>4972</v>
      </c>
      <c r="K57" s="86">
        <f t="shared" si="2"/>
        <v>4972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190</v>
      </c>
      <c r="B58" s="71">
        <v>30</v>
      </c>
      <c r="C58" s="88">
        <v>44043</v>
      </c>
      <c r="D58" s="35" t="s">
        <v>49</v>
      </c>
      <c r="E58" s="35" t="s">
        <v>50</v>
      </c>
      <c r="F58" s="35" t="s">
        <v>191</v>
      </c>
      <c r="G58" s="35" t="s">
        <v>192</v>
      </c>
      <c r="H58" s="35">
        <v>74107</v>
      </c>
      <c r="I58" s="35">
        <v>77685</v>
      </c>
      <c r="J58" s="86">
        <f t="shared" si="3"/>
        <v>3578</v>
      </c>
      <c r="K58" s="86">
        <f t="shared" si="2"/>
        <v>3578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193</v>
      </c>
      <c r="B59" s="71">
        <v>37</v>
      </c>
      <c r="C59" s="88">
        <v>44042</v>
      </c>
      <c r="D59" s="35" t="s">
        <v>49</v>
      </c>
      <c r="E59" s="35" t="s">
        <v>50</v>
      </c>
      <c r="F59" s="35" t="s">
        <v>194</v>
      </c>
      <c r="G59" s="35" t="s">
        <v>195</v>
      </c>
      <c r="H59" s="35">
        <v>47712</v>
      </c>
      <c r="I59" s="35">
        <v>48619</v>
      </c>
      <c r="J59" s="86">
        <f t="shared" si="3"/>
        <v>907</v>
      </c>
      <c r="K59" s="86">
        <f t="shared" si="2"/>
        <v>907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196</v>
      </c>
      <c r="B60" s="71">
        <v>26</v>
      </c>
      <c r="C60" s="88">
        <v>44043</v>
      </c>
      <c r="D60" s="35" t="s">
        <v>78</v>
      </c>
      <c r="E60" s="35" t="s">
        <v>50</v>
      </c>
      <c r="F60" s="35" t="s">
        <v>197</v>
      </c>
      <c r="G60" s="35" t="s">
        <v>198</v>
      </c>
      <c r="H60" s="35">
        <v>138212</v>
      </c>
      <c r="I60" s="35">
        <v>141924</v>
      </c>
      <c r="J60" s="86">
        <f t="shared" si="3"/>
        <v>3712</v>
      </c>
      <c r="K60" s="86">
        <f t="shared" si="2"/>
        <v>3712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199</v>
      </c>
      <c r="B61" s="71">
        <v>15</v>
      </c>
      <c r="C61" s="88">
        <v>44042</v>
      </c>
      <c r="D61" s="35" t="s">
        <v>78</v>
      </c>
      <c r="E61" s="35" t="s">
        <v>50</v>
      </c>
      <c r="F61" s="35" t="s">
        <v>200</v>
      </c>
      <c r="G61" s="35" t="s">
        <v>201</v>
      </c>
      <c r="H61" s="35">
        <v>181890</v>
      </c>
      <c r="I61" s="35">
        <v>188778</v>
      </c>
      <c r="J61" s="86">
        <f t="shared" si="3"/>
        <v>6888</v>
      </c>
      <c r="K61" s="86">
        <f t="shared" si="2"/>
        <v>6888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202</v>
      </c>
      <c r="B62" s="71">
        <v>10</v>
      </c>
      <c r="C62" s="88">
        <v>44042</v>
      </c>
      <c r="D62" s="35" t="s">
        <v>78</v>
      </c>
      <c r="E62" s="35" t="s">
        <v>50</v>
      </c>
      <c r="F62" s="35" t="s">
        <v>203</v>
      </c>
      <c r="G62" s="35" t="s">
        <v>204</v>
      </c>
      <c r="H62" s="35">
        <v>204481</v>
      </c>
      <c r="I62" s="35">
        <v>210878</v>
      </c>
      <c r="J62" s="86">
        <f t="shared" si="3"/>
        <v>6397</v>
      </c>
      <c r="K62" s="86">
        <f t="shared" si="2"/>
        <v>6397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205</v>
      </c>
      <c r="B63" s="71">
        <v>14</v>
      </c>
      <c r="C63" s="88">
        <v>44040</v>
      </c>
      <c r="D63" s="35" t="s">
        <v>78</v>
      </c>
      <c r="E63" s="35" t="s">
        <v>50</v>
      </c>
      <c r="F63" s="35" t="s">
        <v>206</v>
      </c>
      <c r="G63" s="35" t="s">
        <v>207</v>
      </c>
      <c r="H63" s="35">
        <v>252916</v>
      </c>
      <c r="I63" s="35">
        <v>267886</v>
      </c>
      <c r="J63" s="86">
        <f t="shared" si="3"/>
        <v>14970</v>
      </c>
      <c r="K63" s="86">
        <f t="shared" si="2"/>
        <v>14970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208</v>
      </c>
      <c r="B64" s="71">
        <v>21</v>
      </c>
      <c r="C64" s="88">
        <v>44042</v>
      </c>
      <c r="D64" s="35" t="s">
        <v>49</v>
      </c>
      <c r="E64" s="35" t="s">
        <v>50</v>
      </c>
      <c r="F64" s="35" t="s">
        <v>209</v>
      </c>
      <c r="G64" s="35" t="s">
        <v>210</v>
      </c>
      <c r="H64" s="35">
        <v>34368</v>
      </c>
      <c r="I64" s="35">
        <v>35096</v>
      </c>
      <c r="J64" s="86">
        <f t="shared" si="3"/>
        <v>728</v>
      </c>
      <c r="K64" s="86">
        <f t="shared" si="2"/>
        <v>728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211</v>
      </c>
      <c r="B65" s="71">
        <v>63</v>
      </c>
      <c r="C65" s="88">
        <v>44137</v>
      </c>
      <c r="D65" s="35" t="s">
        <v>49</v>
      </c>
      <c r="E65" s="35" t="s">
        <v>50</v>
      </c>
      <c r="F65" s="35" t="s">
        <v>212</v>
      </c>
      <c r="G65" s="35" t="s">
        <v>213</v>
      </c>
      <c r="H65" s="35">
        <v>77306</v>
      </c>
      <c r="I65" s="35">
        <v>79913</v>
      </c>
      <c r="J65" s="86">
        <f t="shared" si="3"/>
        <v>2607</v>
      </c>
      <c r="K65" s="86">
        <f t="shared" si="2"/>
        <v>2607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214</v>
      </c>
      <c r="B66" s="71">
        <v>69</v>
      </c>
      <c r="C66" s="88">
        <v>44225</v>
      </c>
      <c r="D66" s="35" t="s">
        <v>49</v>
      </c>
      <c r="E66" s="35" t="s">
        <v>50</v>
      </c>
      <c r="F66" s="35" t="s">
        <v>215</v>
      </c>
      <c r="G66" s="35" t="s">
        <v>216</v>
      </c>
      <c r="H66" s="35">
        <v>125085</v>
      </c>
      <c r="I66" s="35">
        <v>131213</v>
      </c>
      <c r="J66" s="86">
        <f t="shared" si="3"/>
        <v>6128</v>
      </c>
      <c r="K66" s="86">
        <f t="shared" ref="K66:K69" si="4">J66</f>
        <v>6128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49</v>
      </c>
      <c r="E67" s="35" t="s">
        <v>50</v>
      </c>
      <c r="F67" s="35" t="s">
        <v>217</v>
      </c>
      <c r="G67" s="35" t="s">
        <v>218</v>
      </c>
      <c r="H67" s="35">
        <v>144785</v>
      </c>
      <c r="I67" s="35">
        <v>147893</v>
      </c>
      <c r="J67" s="86">
        <f t="shared" ref="J67:J69" si="5">I67-H67</f>
        <v>3108</v>
      </c>
      <c r="K67" s="86">
        <f t="shared" si="4"/>
        <v>3108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219</v>
      </c>
      <c r="B68" s="71">
        <v>68</v>
      </c>
      <c r="C68" s="88">
        <v>44225</v>
      </c>
      <c r="D68" s="35" t="s">
        <v>49</v>
      </c>
      <c r="E68" s="35" t="s">
        <v>50</v>
      </c>
      <c r="F68" s="35" t="s">
        <v>220</v>
      </c>
      <c r="G68" s="35" t="s">
        <v>221</v>
      </c>
      <c r="H68" s="35">
        <v>74483</v>
      </c>
      <c r="I68" s="35">
        <v>77783</v>
      </c>
      <c r="J68" s="86">
        <f t="shared" si="5"/>
        <v>3300</v>
      </c>
      <c r="K68" s="86">
        <f t="shared" si="4"/>
        <v>3300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222</v>
      </c>
      <c r="B69" s="71">
        <v>66</v>
      </c>
      <c r="C69" s="88">
        <v>44225</v>
      </c>
      <c r="D69" s="35" t="s">
        <v>49</v>
      </c>
      <c r="E69" s="35" t="s">
        <v>50</v>
      </c>
      <c r="F69" s="35" t="s">
        <v>223</v>
      </c>
      <c r="G69" s="35" t="s">
        <v>224</v>
      </c>
      <c r="H69" s="35">
        <v>98712</v>
      </c>
      <c r="I69" s="35">
        <v>107216</v>
      </c>
      <c r="J69" s="86">
        <f t="shared" si="5"/>
        <v>8504</v>
      </c>
      <c r="K69" s="86">
        <f t="shared" si="4"/>
        <v>8504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225</v>
      </c>
      <c r="F73" s="91" t="s">
        <v>226</v>
      </c>
      <c r="G73" s="91" t="s">
        <v>227</v>
      </c>
      <c r="H73" s="91" t="s">
        <v>228</v>
      </c>
      <c r="I73" s="91" t="s">
        <v>229</v>
      </c>
      <c r="J73" s="92" t="s">
        <v>230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49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78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231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232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233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6" sqref="A6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234</v>
      </c>
      <c r="B1" s="33" t="s">
        <v>235</v>
      </c>
    </row>
    <row r="2" spans="1:4" ht="23.25" x14ac:dyDescent="0.35">
      <c r="A2" s="33" t="s">
        <v>236</v>
      </c>
      <c r="B2" s="33" t="s">
        <v>237</v>
      </c>
    </row>
    <row r="3" spans="1:4" ht="23.25" x14ac:dyDescent="0.35">
      <c r="A3" s="33" t="s">
        <v>238</v>
      </c>
      <c r="B3" s="34">
        <v>44927</v>
      </c>
    </row>
    <row r="4" spans="1:4" ht="15.75" thickBot="1" x14ac:dyDescent="0.3"/>
    <row r="5" spans="1:4" ht="15.75" thickBot="1" x14ac:dyDescent="0.3">
      <c r="A5" s="29" t="s">
        <v>225</v>
      </c>
      <c r="B5" s="30" t="s">
        <v>239</v>
      </c>
      <c r="C5" s="30" t="s">
        <v>240</v>
      </c>
      <c r="D5" s="31" t="s">
        <v>241</v>
      </c>
    </row>
    <row r="6" spans="1:4" ht="30" x14ac:dyDescent="0.25">
      <c r="A6" s="7" t="s">
        <v>242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243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244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245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4" t="s">
        <v>246</v>
      </c>
      <c r="B12" s="115"/>
      <c r="C12" s="116" t="s">
        <v>247</v>
      </c>
      <c r="D12" s="117"/>
    </row>
    <row r="13" spans="1:4" x14ac:dyDescent="0.25">
      <c r="A13" s="16" t="s">
        <v>248</v>
      </c>
      <c r="B13" s="17">
        <f>IF((SUM(BASE!$K2:$K69)+(SUM(BASE!$L2:$L69)*2))&gt;=$C$6,$C$6,(SUM(BASE!$K2:$K69)+(SUM(BASE!$L2:$L69)*2)))</f>
        <v>271156</v>
      </c>
      <c r="C13" s="18" t="s">
        <v>248</v>
      </c>
      <c r="D13" s="17">
        <f>IF((SUM(BASE!$M2:$M61)+(SUM(BASE!$N2:$N72)*2))&gt;=$C$8,$C$8,(SUM(BASE!$M2:$M69)+(SUM(BASE!$N2:$N69)*2)))</f>
        <v>2409</v>
      </c>
    </row>
    <row r="14" spans="1:4" x14ac:dyDescent="0.25">
      <c r="A14" s="6" t="s">
        <v>249</v>
      </c>
      <c r="B14" s="15">
        <f>$D$6</f>
        <v>18980.920000000002</v>
      </c>
      <c r="C14" s="12" t="s">
        <v>249</v>
      </c>
      <c r="D14" s="15">
        <f>$D$8</f>
        <v>4620</v>
      </c>
    </row>
    <row r="15" spans="1:4" x14ac:dyDescent="0.25">
      <c r="A15" s="6" t="s">
        <v>250</v>
      </c>
      <c r="B15" s="14">
        <f>IF((SUM(BASE!$K2:$K69)+(SUM(BASE!$L2:$L69)*2))&gt;$C$6,(SUM(BASE!$K2:$K69)+(SUM(BASE!$L2:$L69)*2))-$C$6,0)</f>
        <v>63018</v>
      </c>
      <c r="C15" s="12" t="s">
        <v>250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251</v>
      </c>
      <c r="B16" s="27">
        <f>$B$15*$B$7</f>
        <v>1575.45</v>
      </c>
      <c r="C16" s="13" t="s">
        <v>251</v>
      </c>
      <c r="D16" s="32">
        <f>$D$15*$B$9</f>
        <v>0</v>
      </c>
    </row>
    <row r="17" spans="1:10" ht="15.75" thickBot="1" x14ac:dyDescent="0.3">
      <c r="A17" s="118" t="s">
        <v>252</v>
      </c>
      <c r="B17" s="119"/>
      <c r="C17" s="120" t="s">
        <v>253</v>
      </c>
      <c r="D17" s="121"/>
    </row>
    <row r="18" spans="1:10" ht="16.5" thickBot="1" x14ac:dyDescent="0.3">
      <c r="A18" s="122">
        <f>SUM($B$14,$B$16)</f>
        <v>20556.370000000003</v>
      </c>
      <c r="B18" s="123"/>
      <c r="C18" s="124">
        <f>SUM($D$14,$D$16)</f>
        <v>4620</v>
      </c>
      <c r="D18" s="123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8" t="s">
        <v>254</v>
      </c>
      <c r="B20" s="109"/>
      <c r="C20" s="110"/>
      <c r="D20" s="111"/>
    </row>
    <row r="21" spans="1:10" ht="16.5" thickBot="1" x14ac:dyDescent="0.3">
      <c r="A21" s="108" t="s">
        <v>255</v>
      </c>
      <c r="B21" s="109"/>
      <c r="C21" s="112"/>
      <c r="D21" s="113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6" t="s">
        <v>256</v>
      </c>
      <c r="B23" s="127"/>
      <c r="C23" s="128">
        <f>SUM(A18:D18)+C21-C20</f>
        <v>25176.370000000003</v>
      </c>
      <c r="D23" s="129"/>
    </row>
    <row r="25" spans="1:10" x14ac:dyDescent="0.25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x14ac:dyDescent="0.25">
      <c r="A26" s="125" t="str">
        <f>IF(B13&lt;C6,"Favor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 x14ac:dyDescent="0.25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 x14ac:dyDescent="0.25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2" sqref="C12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101">
        <f>SUM(BASE!G80)</f>
        <v>271156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v>14640.64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v>0.02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266</v>
      </c>
      <c r="C6" s="42" t="s">
        <v>267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271156</v>
      </c>
      <c r="C7" s="75">
        <v>352460</v>
      </c>
      <c r="D7" s="45">
        <f>$D$4</f>
        <v>14640.64</v>
      </c>
      <c r="E7" s="45">
        <f>IF(C7-B7&lt;0,0,(C7-B7)*$D$5)</f>
        <v>1626.08</v>
      </c>
      <c r="F7" s="45">
        <f>E7+D7</f>
        <v>16266.72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271156</v>
      </c>
      <c r="C8" s="75">
        <v>320443</v>
      </c>
      <c r="D8" s="45">
        <f t="shared" ref="D8:D12" si="1">$D$4</f>
        <v>14640.64</v>
      </c>
      <c r="E8" s="45">
        <f t="shared" ref="E8:E12" si="2">IF(C8-B8&lt;0,0,(C8-B8)*$D$5)</f>
        <v>985.74</v>
      </c>
      <c r="F8" s="45">
        <f t="shared" ref="F8:F11" si="3">E8+D8</f>
        <v>15626.38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271156</v>
      </c>
      <c r="C9" s="75">
        <v>303608</v>
      </c>
      <c r="D9" s="45">
        <f t="shared" si="1"/>
        <v>14640.64</v>
      </c>
      <c r="E9" s="45">
        <f t="shared" si="2"/>
        <v>649.04</v>
      </c>
      <c r="F9" s="45">
        <f t="shared" si="3"/>
        <v>15289.68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271156</v>
      </c>
      <c r="C10" s="75">
        <v>334576</v>
      </c>
      <c r="D10" s="45">
        <f t="shared" si="1"/>
        <v>14640.64</v>
      </c>
      <c r="E10" s="45">
        <f t="shared" si="2"/>
        <v>1268.4000000000001</v>
      </c>
      <c r="F10" s="45">
        <f t="shared" si="3"/>
        <v>15909.039999999999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271156</v>
      </c>
      <c r="C11" s="75">
        <v>304123</v>
      </c>
      <c r="D11" s="45">
        <f t="shared" si="1"/>
        <v>14640.64</v>
      </c>
      <c r="E11" s="45">
        <f t="shared" si="2"/>
        <v>659.34</v>
      </c>
      <c r="F11" s="45">
        <f t="shared" si="3"/>
        <v>15299.98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271156</v>
      </c>
      <c r="C12" s="75">
        <f>SUM(CONSOLIDADO!B13,CONSOLIDADO!B15)</f>
        <v>334174</v>
      </c>
      <c r="D12" s="47">
        <f t="shared" si="1"/>
        <v>14640.64</v>
      </c>
      <c r="E12" s="47">
        <f t="shared" si="2"/>
        <v>1260.3600000000001</v>
      </c>
      <c r="F12" s="48">
        <f>E12+D12</f>
        <v>15901</v>
      </c>
      <c r="G12" s="49">
        <f>IF(C13&gt;B13,E13-C15,E13)</f>
        <v>9.0949470177292824E-13</v>
      </c>
      <c r="H12" s="50">
        <f>F12-G12</f>
        <v>15901</v>
      </c>
    </row>
    <row r="13" spans="1:15" ht="19.5" thickBot="1" x14ac:dyDescent="0.35">
      <c r="A13" s="51" t="s">
        <v>276</v>
      </c>
      <c r="B13" s="74">
        <f>SUM(B7:B12)</f>
        <v>1626936</v>
      </c>
      <c r="C13" s="76">
        <f>SUM(C7:C12)</f>
        <v>1949384</v>
      </c>
      <c r="D13" s="54">
        <f>SUM(D7:D12)</f>
        <v>87843.839999999997</v>
      </c>
      <c r="E13" s="55">
        <f>SUM(E7:E12)</f>
        <v>6448.9600000000009</v>
      </c>
      <c r="F13" s="143" t="s">
        <v>277</v>
      </c>
      <c r="G13" s="144"/>
      <c r="H13" s="56">
        <f>SUM(F7:F11)+H12</f>
        <v>94292.800000000003</v>
      </c>
    </row>
    <row r="14" spans="1:15" ht="15.75" thickBot="1" x14ac:dyDescent="0.3">
      <c r="A14" s="130" t="s">
        <v>278</v>
      </c>
      <c r="B14" s="131"/>
      <c r="C14" s="77">
        <f>C13-B13</f>
        <v>322448</v>
      </c>
      <c r="G14" s="58"/>
    </row>
    <row r="15" spans="1:15" ht="15.75" thickBot="1" x14ac:dyDescent="0.3">
      <c r="C15" s="59">
        <f>IF(C14&lt;0,0,C14*$D$5)</f>
        <v>6448.96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  <row r="27" spans="1:10" x14ac:dyDescent="0.25">
      <c r="E27" s="58">
        <f>H13/C13</f>
        <v>4.8370562187850109E-2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2" sqref="C12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78">
        <f>SUM(BASE!I80)</f>
        <v>6600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f>SUM(CONSOLIDADO!D8)</f>
        <v>4620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f>SUM(CONSOLIDADO!B9)</f>
        <v>0.25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296</v>
      </c>
      <c r="C6" s="42" t="s">
        <v>297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6600</v>
      </c>
      <c r="C7" s="75">
        <v>1767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6600</v>
      </c>
      <c r="C8" s="75">
        <v>2668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6600</v>
      </c>
      <c r="C9" s="75">
        <v>2116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6600</v>
      </c>
      <c r="C10" s="75">
        <v>2284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6600</v>
      </c>
      <c r="C11" s="75">
        <v>3308</v>
      </c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6600</v>
      </c>
      <c r="C12" s="75">
        <f>SUM(CONSOLIDADO!D13,CONSOLIDADO!D15)</f>
        <v>2409</v>
      </c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276</v>
      </c>
      <c r="B13" s="74">
        <f>SUM(B7:B12)</f>
        <v>39600</v>
      </c>
      <c r="C13" s="76">
        <f>SUM(C7:C12)</f>
        <v>14552</v>
      </c>
      <c r="D13" s="54">
        <f>SUM(D7:D12)</f>
        <v>27720</v>
      </c>
      <c r="E13" s="55">
        <f>SUM(E7:E12)</f>
        <v>0</v>
      </c>
      <c r="F13" s="143" t="s">
        <v>277</v>
      </c>
      <c r="G13" s="144"/>
      <c r="H13" s="56">
        <f>SUM(F7:F11)+H12</f>
        <v>27720</v>
      </c>
    </row>
    <row r="14" spans="1:15" ht="15.75" thickBot="1" x14ac:dyDescent="0.3">
      <c r="A14" s="130" t="s">
        <v>278</v>
      </c>
      <c r="B14" s="131"/>
      <c r="C14" s="77">
        <f>C13-B13</f>
        <v>-25048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e0c41287-3fae-4d33-9378-24a2e4e94c8b"/>
    <ds:schemaRef ds:uri="76045822-f663-47fe-a980-18965f3af85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2023-01-31T18:49:05Z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