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OneDrive - EBSERH\Licitação e contratos\Meus contratos\Impressoras - WA\Impressoes\2022\"/>
    </mc:Choice>
  </mc:AlternateContent>
  <bookViews>
    <workbookView xWindow="0" yWindow="0" windowWidth="28800" windowHeight="1218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M2" i="4" l="1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D5" i="8"/>
  <c r="D13" i="5" l="1"/>
  <c r="C8" i="8" s="1"/>
  <c r="D15" i="5"/>
  <c r="B8" i="8"/>
  <c r="B9" i="8"/>
  <c r="B12" i="8"/>
  <c r="B11" i="8"/>
  <c r="B7" i="8"/>
  <c r="E11" i="8" l="1"/>
  <c r="E9" i="8"/>
  <c r="E12" i="8"/>
  <c r="E10" i="8"/>
  <c r="E8" i="8"/>
  <c r="B13" i="8"/>
  <c r="C13" i="8" l="1"/>
  <c r="C14" i="8" s="1"/>
  <c r="C15" i="8" s="1"/>
  <c r="E7" i="8"/>
  <c r="E13" i="8" l="1"/>
  <c r="G12" i="8" s="1"/>
  <c r="B15" i="5" l="1"/>
  <c r="B13" i="5"/>
  <c r="C8" i="7" s="1"/>
  <c r="D12" i="7"/>
  <c r="B12" i="7"/>
  <c r="D11" i="7"/>
  <c r="B11" i="7"/>
  <c r="D10" i="7"/>
  <c r="B10" i="7"/>
  <c r="D9" i="7"/>
  <c r="B9" i="7"/>
  <c r="D8" i="7"/>
  <c r="B8" i="7"/>
  <c r="D7" i="7"/>
  <c r="B7" i="7"/>
  <c r="E10" i="7" l="1"/>
  <c r="F10" i="7" s="1"/>
  <c r="D13" i="7"/>
  <c r="E12" i="7"/>
  <c r="F12" i="7" s="1"/>
  <c r="E9" i="7"/>
  <c r="F9" i="7" s="1"/>
  <c r="A26" i="5"/>
  <c r="E7" i="7"/>
  <c r="F7" i="7" s="1"/>
  <c r="E11" i="7"/>
  <c r="F11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<sst xmlns="http://schemas.openxmlformats.org/spreadsheetml/2006/main" count="493" uniqueCount="308">
  <si>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</si>
  <si>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</si>
  <si>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</si>
  <si>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</si>
  <si>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</si>
  <si>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</si>
  <si>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</si>
  <si>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</si>
  <si>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</si>
  <si>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</si>
  <si>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</si>
  <si>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</si>
  <si>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</si>
  <si>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</si>
  <si>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</si>
  <si>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</si>
  <si>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</si>
  <si>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</si>
  <si>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</si>
  <si>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</si>
  <si>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</si>
  <si>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</si>
  <si>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</si>
  <si>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</si>
  <si>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</si>
  <si>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</si>
  <si>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</si>
  <si>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</si>
  <si>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</si>
  <si>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</si>
  <si>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</si>
  <si>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</si>
  <si>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</si>
  <si>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</si>
  <si>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</si>
  <si>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</si>
  <si>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</si>
  <si>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</si>
  <si>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</si>
  <si>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</si>
  <si>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</si>
  <si>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</si>
  <si>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</si>
  <si>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</si>
  <si>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</si>
  <si>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</si>
  <si>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</si>
  <si>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10.42.205.80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</si>
  <si>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</si>
  <si>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</si>
  <si>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</si>
  <si>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</si>
  <si>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</si>
  <si>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</si>
  <si>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</si>
  <si>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</si>
  <si>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</si>
  <si>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</si>
  <si>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</si>
  <si>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</si>
  <si>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</si>
  <si>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</si>
  <si>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</si>
  <si>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</si>
  <si>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</si>
  <si>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</si>
  <si>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</si>
  <si>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</si>
  <si>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</si>
  <si>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</si>
  <si>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</si>
  <si>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</si>
  <si>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</si>
  <si>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10.42.205.56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</si>
  <si>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</si>
  <si>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</si>
  <si>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</si>
  <si>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</si>
  <si>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</si>
  <si>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</si>
  <si>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</si>
  <si>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</si>
  <si>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</si>
  <si>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</si>
  <si>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</si>
  <si>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</si>
  <si>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</si>
  <si>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</si>
  <si>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</si>
  <si>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</si>
  <si>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</si>
  <si>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</si>
  <si>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</si>
  <si>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</si>
  <si>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</si>
  <si>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</si>
  <si>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</si>
  <si>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</si>
  <si>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</si>
  <si>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</si>
  <si>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</si>
  <si>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</si>
  <si>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</si>
  <si>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</si>
  <si>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</si>
  <si>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</si>
  <si>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</si>
  <si>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</si>
  <si>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</si>
  <si>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</si>
  <si>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</si>
  <si>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</si>
  <si>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</si>
  <si>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</si>
  <si>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</si>
  <si>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</si>
  <si>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</si>
  <si>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</si>
  <si>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</si>
  <si>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</si>
  <si>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</si>
  <si>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</si>
  <si>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</si>
  <si>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</si>
  <si>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</si>
  <si>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</si>
  <si>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</si>
  <si>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</si>
  <si>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</si>
  <si>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</si>
  <si>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</si>
  <si>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</si>
  <si>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</si>
  <si>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</si>
  <si>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</si>
  <si>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</si>
  <si>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</si>
  <si>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</si>
  <si>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</si>
  <si>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</si>
  <si>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</si>
  <si>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</si>
  <si>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</si>
  <si>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</si>
  <si>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</si>
  <si>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</si>
  <si>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</si>
  <si>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</si>
  <si>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</si>
  <si>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</si>
  <si>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</si>
  <si>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</si>
  <si>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</si>
  <si>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</si>
  <si>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</si>
  <si>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</si>
  <si>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</si>
  <si>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</si>
  <si>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</si>
  <si>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</si>
  <si>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</si>
  <si>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</si>
  <si>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</si>
  <si>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</si>
  <si>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</si>
  <si>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</si>
  <si>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</si>
  <si>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</si>
  <si>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</si>
  <si>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</si>
  <si>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</si>
  <si>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</si>
  <si>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</si>
  <si>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</si>
  <si>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</si>
  <si>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</si>
  <si>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</si>
  <si>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</si>
  <si>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</si>
  <si>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</si>
  <si>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</si>
  <si>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</si>
  <si>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</si>
  <si>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</si>
  <si>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</si>
  <si>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</si>
  <si>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</si>
  <si>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</si>
  <si>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</si>
  <si>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</si>
  <si>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</si>
  <si>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</si>
  <si>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</si>
  <si>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</si>
  <si>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</si>
  <si>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</si>
  <si>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</si>
  <si>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</si>
  <si>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</si>
  <si>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</si>
  <si>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</si>
  <si>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</si>
  <si>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</si>
  <si>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</si>
  <si>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</si>
  <si>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</si>
  <si>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</si>
  <si>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</si>
  <si>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</si>
  <si>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</si>
  <si>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</si>
  <si>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</si>
  <si>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</si>
  <si>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</si>
  <si>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</si>
  <si>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</si>
  <si>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</si>
  <si>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</si>
  <si>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</si>
  <si>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</si>
  <si>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</si>
  <si>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</si>
  <si>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</si>
  <si>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</si>
  <si>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</si>
  <si>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</si>
  <si>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</si>
  <si>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</si>
  <si>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</si>
  <si>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</si>
  <si>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</si>
  <si>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</si>
  <si>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</si>
  <si>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</si>
  <si>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</si>
  <si>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</si>
  <si>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</si>
  <si>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</si>
  <si>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</si>
  <si>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</si>
  <si>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</si>
  <si>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</si>
  <si>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</si>
  <si>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</si>
  <si>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</si>
  <si>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</si>
  <si>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</si>
  <si>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</si>
  <si>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</si>
  <si>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</si>
  <si>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</si>
  <si>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</si>
  <si>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</si>
  <si>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</si>
  <si>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</si>
  <si>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</si>
  <si>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</si>
  <si>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</si>
  <si>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</si>
  <si>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</si>
  <si>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</si>
  <si>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</si>
  <si>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</si>
  <si>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</si>
  <si>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</si>
  <si>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</si>
  <si>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</si>
  <si>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</si>
  <si>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</si>
  <si>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</si>
  <si>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</si>
  <si>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</si>
  <si>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</si>
  <si>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</si>
  <si>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</si>
  <si>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</si>
  <si>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</si>
  <si>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</si>
  <si>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</si>
  <si>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</si>
  <si>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</si>
  <si>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</si>
  <si>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</si>
  <si>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</si>
  <si>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</si>
  <si>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</si>
  <si>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</si>
  <si>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</si>
  <si>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</si>
  <si>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</si>
  <si>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</si>
  <si>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</si>
  <si>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</si>
  <si>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</si>
  <si>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</si>
  <si>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</si>
  <si>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</si>
  <si>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</si>
  <si>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Mês 19</t>
  </si>
  <si>
    <t>Mês 20</t>
  </si>
  <si>
    <t>Mês 21</t>
  </si>
  <si>
    <t>Mês 22</t>
  </si>
  <si>
    <t>Mês 23</t>
  </si>
  <si>
    <t>Mês 24</t>
  </si>
  <si>
    <t>NUTRICAO_REFEITORIO</t>
  </si>
  <si>
    <t>DIEN</t>
  </si>
  <si>
    <t>Amb Oftalmo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</si>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</sst>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G17" sqref="G17"/>
    </sheetView>
  </sheetViews>
  <sheetFormatPr defaultRowHeight="15" x14ac:dyDescent="0.25"/>
  <cols>
    <col min="1" max="1" width="33.42578125" bestFit="1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129576</v>
      </c>
      <c r="I2" s="35">
        <v>132244</v>
      </c>
      <c r="J2" s="86">
        <v>0</v>
      </c>
      <c r="K2" s="86">
        <f t="shared" ref="K2:K33" si="0">J2</f>
        <v>0</v>
      </c>
      <c r="L2" s="3"/>
      <c r="M2" s="3">
        <f>I2-H2</f>
        <v>2668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13917</v>
      </c>
      <c r="I3" s="35">
        <v>15066</v>
      </c>
      <c r="J3" s="86">
        <f t="shared" ref="J3:J34" si="1">I3-H3</f>
        <v>1149</v>
      </c>
      <c r="K3" s="86">
        <f t="shared" si="0"/>
        <v>1149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306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54562</v>
      </c>
      <c r="I4" s="35">
        <v>54562</v>
      </c>
      <c r="J4" s="86">
        <f t="shared" si="1"/>
        <v>0</v>
      </c>
      <c r="K4" s="86">
        <f t="shared" si="0"/>
        <v>0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77307</v>
      </c>
      <c r="I5" s="35">
        <v>81908</v>
      </c>
      <c r="J5" s="86">
        <f t="shared" si="1"/>
        <v>4601</v>
      </c>
      <c r="K5" s="86">
        <f t="shared" si="0"/>
        <v>4601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15277</v>
      </c>
      <c r="I6" s="35">
        <v>16122</v>
      </c>
      <c r="J6" s="86">
        <f t="shared" si="1"/>
        <v>845</v>
      </c>
      <c r="K6" s="86">
        <f t="shared" si="0"/>
        <v>845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70297</v>
      </c>
      <c r="I7" s="35">
        <v>73133</v>
      </c>
      <c r="J7" s="86">
        <f t="shared" si="1"/>
        <v>2836</v>
      </c>
      <c r="K7" s="86">
        <f t="shared" si="0"/>
        <v>2836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15189</v>
      </c>
      <c r="I8" s="35">
        <v>15189</v>
      </c>
      <c r="J8" s="86">
        <f t="shared" si="1"/>
        <v>0</v>
      </c>
      <c r="K8" s="86">
        <f t="shared" si="0"/>
        <v>0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435352</v>
      </c>
      <c r="I9" s="35">
        <v>453112</v>
      </c>
      <c r="J9" s="86">
        <f t="shared" si="1"/>
        <v>17760</v>
      </c>
      <c r="K9" s="86">
        <f t="shared" si="0"/>
        <v>17760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307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47</v>
      </c>
      <c r="H10" s="35">
        <v>21748</v>
      </c>
      <c r="I10" s="35">
        <v>21931</v>
      </c>
      <c r="J10" s="86">
        <f t="shared" si="1"/>
        <v>183</v>
      </c>
      <c r="K10" s="86">
        <f t="shared" si="0"/>
        <v>183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48</v>
      </c>
      <c r="B11" s="71">
        <v>12</v>
      </c>
      <c r="C11" s="2">
        <v>44043</v>
      </c>
      <c r="D11" s="85" t="s">
        <v>49</v>
      </c>
      <c r="E11" s="35" t="s">
        <v>50</v>
      </c>
      <c r="F11" s="35" t="s">
        <v>51</v>
      </c>
      <c r="G11" s="35" t="s">
        <v>52</v>
      </c>
      <c r="H11" s="35">
        <v>85813</v>
      </c>
      <c r="I11" s="35">
        <v>89040</v>
      </c>
      <c r="J11" s="86">
        <f t="shared" si="1"/>
        <v>3227</v>
      </c>
      <c r="K11" s="86">
        <f t="shared" si="0"/>
        <v>3227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53</v>
      </c>
      <c r="B12" s="71">
        <v>64</v>
      </c>
      <c r="C12" s="2">
        <v>44137</v>
      </c>
      <c r="D12" s="85" t="s">
        <v>49</v>
      </c>
      <c r="E12" s="35" t="s">
        <v>50</v>
      </c>
      <c r="F12" s="35" t="s">
        <v>54</v>
      </c>
      <c r="G12" s="35" t="s">
        <v>55</v>
      </c>
      <c r="H12" s="35">
        <v>40083</v>
      </c>
      <c r="I12" s="35">
        <v>40752</v>
      </c>
      <c r="J12" s="86">
        <f t="shared" si="1"/>
        <v>669</v>
      </c>
      <c r="K12" s="86">
        <f t="shared" si="0"/>
        <v>669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154</v>
      </c>
      <c r="B13" s="71">
        <v>54</v>
      </c>
      <c r="C13" s="2">
        <v>44074</v>
      </c>
      <c r="D13" s="85" t="s">
        <v>49</v>
      </c>
      <c r="E13" s="35" t="s">
        <v>50</v>
      </c>
      <c r="F13" s="35" t="s">
        <v>57</v>
      </c>
      <c r="G13" s="35" t="s">
        <v>156</v>
      </c>
      <c r="H13" s="35">
        <v>363610</v>
      </c>
      <c r="I13" s="35">
        <v>371212</v>
      </c>
      <c r="J13" s="86">
        <f t="shared" si="1"/>
        <v>7602</v>
      </c>
      <c r="K13" s="86">
        <f t="shared" si="0"/>
        <v>7602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59</v>
      </c>
      <c r="B14" s="71">
        <v>35</v>
      </c>
      <c r="C14" s="2">
        <v>44046</v>
      </c>
      <c r="D14" s="85" t="s">
        <v>49</v>
      </c>
      <c r="E14" s="35" t="s">
        <v>50</v>
      </c>
      <c r="F14" s="35" t="s">
        <v>60</v>
      </c>
      <c r="G14" s="35" t="s">
        <v>61</v>
      </c>
      <c r="H14" s="35">
        <v>6442</v>
      </c>
      <c r="I14" s="35">
        <v>6582</v>
      </c>
      <c r="J14" s="86">
        <f t="shared" si="1"/>
        <v>140</v>
      </c>
      <c r="K14" s="86">
        <f t="shared" si="0"/>
        <v>140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62</v>
      </c>
      <c r="B15" s="71">
        <v>44</v>
      </c>
      <c r="C15" s="2">
        <v>44043</v>
      </c>
      <c r="D15" s="85" t="s">
        <v>49</v>
      </c>
      <c r="E15" s="35" t="s">
        <v>50</v>
      </c>
      <c r="F15" s="35" t="s">
        <v>63</v>
      </c>
      <c r="G15" s="35" t="s">
        <v>64</v>
      </c>
      <c r="H15" s="35">
        <v>60418</v>
      </c>
      <c r="I15" s="35">
        <v>62794</v>
      </c>
      <c r="J15" s="86">
        <f t="shared" si="1"/>
        <v>2376</v>
      </c>
      <c r="K15" s="86">
        <f t="shared" si="0"/>
        <v>2376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65</v>
      </c>
      <c r="B16" s="71">
        <v>31</v>
      </c>
      <c r="C16" s="2">
        <v>44043</v>
      </c>
      <c r="D16" s="85" t="s">
        <v>49</v>
      </c>
      <c r="E16" s="35" t="s">
        <v>50</v>
      </c>
      <c r="F16" s="35" t="s">
        <v>66</v>
      </c>
      <c r="G16" s="35" t="s">
        <v>67</v>
      </c>
      <c r="H16" s="35">
        <v>48454</v>
      </c>
      <c r="I16" s="35">
        <v>49866</v>
      </c>
      <c r="J16" s="86">
        <f t="shared" si="1"/>
        <v>1412</v>
      </c>
      <c r="K16" s="86">
        <f t="shared" si="0"/>
        <v>1412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68</v>
      </c>
      <c r="B17" s="71">
        <v>55</v>
      </c>
      <c r="C17" s="2">
        <v>44046</v>
      </c>
      <c r="D17" s="85" t="s">
        <v>49</v>
      </c>
      <c r="E17" s="35" t="s">
        <v>50</v>
      </c>
      <c r="F17" s="35" t="s">
        <v>69</v>
      </c>
      <c r="G17" s="35" t="s">
        <v>70</v>
      </c>
      <c r="H17" s="35">
        <v>131372</v>
      </c>
      <c r="I17" s="35">
        <v>141664</v>
      </c>
      <c r="J17" s="86">
        <f t="shared" si="1"/>
        <v>10292</v>
      </c>
      <c r="K17" s="86">
        <f t="shared" si="0"/>
        <v>10292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71</v>
      </c>
      <c r="B18" s="71">
        <v>9</v>
      </c>
      <c r="C18" s="2">
        <v>44041</v>
      </c>
      <c r="D18" s="85" t="s">
        <v>49</v>
      </c>
      <c r="E18" s="35" t="s">
        <v>50</v>
      </c>
      <c r="F18" s="35" t="s">
        <v>72</v>
      </c>
      <c r="G18" s="35" t="s">
        <v>73</v>
      </c>
      <c r="H18" s="35">
        <v>50995</v>
      </c>
      <c r="I18" s="35">
        <v>51907</v>
      </c>
      <c r="J18" s="86">
        <f t="shared" si="1"/>
        <v>912</v>
      </c>
      <c r="K18" s="86">
        <f t="shared" si="0"/>
        <v>912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74</v>
      </c>
      <c r="B19" s="71">
        <v>13</v>
      </c>
      <c r="C19" s="2">
        <v>44041</v>
      </c>
      <c r="D19" s="85" t="s">
        <v>49</v>
      </c>
      <c r="E19" s="35" t="s">
        <v>50</v>
      </c>
      <c r="F19" s="35" t="s">
        <v>75</v>
      </c>
      <c r="G19" s="35" t="s">
        <v>76</v>
      </c>
      <c r="H19" s="35">
        <v>68915</v>
      </c>
      <c r="I19" s="35">
        <v>73594</v>
      </c>
      <c r="J19" s="86">
        <f t="shared" si="1"/>
        <v>4679</v>
      </c>
      <c r="K19" s="86">
        <f t="shared" si="0"/>
        <v>4679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77</v>
      </c>
      <c r="B20" s="71">
        <v>11</v>
      </c>
      <c r="C20" s="2">
        <v>44040</v>
      </c>
      <c r="D20" s="85" t="s">
        <v>78</v>
      </c>
      <c r="E20" s="35" t="s">
        <v>50</v>
      </c>
      <c r="F20" s="35" t="s">
        <v>79</v>
      </c>
      <c r="G20" s="35" t="s">
        <v>80</v>
      </c>
      <c r="H20" s="35">
        <v>181197</v>
      </c>
      <c r="I20" s="35">
        <v>196381</v>
      </c>
      <c r="J20" s="86">
        <f t="shared" si="1"/>
        <v>15184</v>
      </c>
      <c r="K20" s="86">
        <f t="shared" si="0"/>
        <v>15184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81</v>
      </c>
      <c r="B21" s="71">
        <v>25</v>
      </c>
      <c r="C21" s="2">
        <v>44041</v>
      </c>
      <c r="D21" s="85" t="s">
        <v>49</v>
      </c>
      <c r="E21" s="35" t="s">
        <v>50</v>
      </c>
      <c r="F21" s="35" t="s">
        <v>82</v>
      </c>
      <c r="G21" s="35" t="s">
        <v>83</v>
      </c>
      <c r="H21" s="35">
        <v>27454</v>
      </c>
      <c r="I21" s="35">
        <v>28470</v>
      </c>
      <c r="J21" s="86">
        <f t="shared" si="1"/>
        <v>1016</v>
      </c>
      <c r="K21" s="86">
        <f t="shared" si="0"/>
        <v>1016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84</v>
      </c>
      <c r="B22" s="71">
        <v>38</v>
      </c>
      <c r="C22" s="2">
        <v>44040</v>
      </c>
      <c r="D22" s="85" t="s">
        <v>78</v>
      </c>
      <c r="E22" s="35" t="s">
        <v>50</v>
      </c>
      <c r="F22" s="35" t="s">
        <v>85</v>
      </c>
      <c r="G22" s="35" t="s">
        <v>86</v>
      </c>
      <c r="H22" s="35">
        <v>361882</v>
      </c>
      <c r="I22" s="35">
        <v>375754</v>
      </c>
      <c r="J22" s="86">
        <f t="shared" si="1"/>
        <v>13872</v>
      </c>
      <c r="K22" s="86">
        <f t="shared" si="0"/>
        <v>13872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87</v>
      </c>
      <c r="B23" s="71">
        <v>8</v>
      </c>
      <c r="C23" s="2">
        <v>44041</v>
      </c>
      <c r="D23" s="85" t="s">
        <v>78</v>
      </c>
      <c r="E23" s="35" t="s">
        <v>50</v>
      </c>
      <c r="F23" s="35" t="s">
        <v>88</v>
      </c>
      <c r="G23" s="35" t="s">
        <v>89</v>
      </c>
      <c r="H23" s="35">
        <v>300109</v>
      </c>
      <c r="I23" s="35">
        <v>311499</v>
      </c>
      <c r="J23" s="86">
        <f t="shared" si="1"/>
        <v>11390</v>
      </c>
      <c r="K23" s="86">
        <f t="shared" si="0"/>
        <v>11390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90</v>
      </c>
      <c r="B24" s="71">
        <v>53</v>
      </c>
      <c r="C24" s="2">
        <v>44074</v>
      </c>
      <c r="D24" s="85" t="s">
        <v>49</v>
      </c>
      <c r="E24" s="35" t="s">
        <v>50</v>
      </c>
      <c r="F24" s="35" t="s">
        <v>91</v>
      </c>
      <c r="G24" s="35" t="s">
        <v>92</v>
      </c>
      <c r="H24" s="35">
        <v>103732</v>
      </c>
      <c r="I24" s="35">
        <v>106583</v>
      </c>
      <c r="J24" s="86">
        <f t="shared" si="1"/>
        <v>2851</v>
      </c>
      <c r="K24" s="86">
        <f t="shared" si="0"/>
        <v>2851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93</v>
      </c>
      <c r="B25" s="71">
        <v>49</v>
      </c>
      <c r="C25" s="2">
        <v>44042</v>
      </c>
      <c r="D25" s="85" t="s">
        <v>49</v>
      </c>
      <c r="E25" s="35" t="s">
        <v>50</v>
      </c>
      <c r="F25" s="35" t="s">
        <v>94</v>
      </c>
      <c r="G25" s="35" t="s">
        <v>95</v>
      </c>
      <c r="H25" s="35">
        <v>61993</v>
      </c>
      <c r="I25" s="35">
        <v>72856</v>
      </c>
      <c r="J25" s="86">
        <f t="shared" si="1"/>
        <v>10863</v>
      </c>
      <c r="K25" s="86">
        <f t="shared" si="0"/>
        <v>10863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96</v>
      </c>
      <c r="B26" s="71">
        <v>40</v>
      </c>
      <c r="C26" s="2">
        <v>44040</v>
      </c>
      <c r="D26" s="85" t="s">
        <v>49</v>
      </c>
      <c r="E26" s="35" t="s">
        <v>50</v>
      </c>
      <c r="F26" s="35" t="s">
        <v>97</v>
      </c>
      <c r="G26" s="35" t="s">
        <v>98</v>
      </c>
      <c r="H26" s="35">
        <v>44675</v>
      </c>
      <c r="I26" s="35">
        <v>46664</v>
      </c>
      <c r="J26" s="86">
        <f t="shared" si="1"/>
        <v>1989</v>
      </c>
      <c r="K26" s="86">
        <f t="shared" si="0"/>
        <v>1989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99</v>
      </c>
      <c r="B27" s="71">
        <v>6</v>
      </c>
      <c r="C27" s="2">
        <v>44042</v>
      </c>
      <c r="D27" s="85" t="s">
        <v>49</v>
      </c>
      <c r="E27" s="35" t="s">
        <v>50</v>
      </c>
      <c r="F27" s="35" t="s">
        <v>100</v>
      </c>
      <c r="G27" s="35" t="s">
        <v>101</v>
      </c>
      <c r="H27" s="35">
        <v>116721</v>
      </c>
      <c r="I27" s="35">
        <v>122807</v>
      </c>
      <c r="J27" s="86">
        <f t="shared" si="1"/>
        <v>6086</v>
      </c>
      <c r="K27" s="86">
        <f t="shared" si="0"/>
        <v>6086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102</v>
      </c>
      <c r="B28" s="71">
        <v>56</v>
      </c>
      <c r="C28" s="2">
        <v>44075</v>
      </c>
      <c r="D28" s="85" t="s">
        <v>49</v>
      </c>
      <c r="E28" s="35" t="s">
        <v>50</v>
      </c>
      <c r="F28" s="35" t="s">
        <v>103</v>
      </c>
      <c r="G28" s="35" t="s">
        <v>104</v>
      </c>
      <c r="H28" s="35">
        <v>79015</v>
      </c>
      <c r="I28" s="35">
        <v>82704</v>
      </c>
      <c r="J28" s="86">
        <f t="shared" si="1"/>
        <v>3689</v>
      </c>
      <c r="K28" s="86">
        <f t="shared" si="0"/>
        <v>3689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105</v>
      </c>
      <c r="B29" s="71">
        <v>23</v>
      </c>
      <c r="C29" s="2">
        <v>44041</v>
      </c>
      <c r="D29" s="85" t="s">
        <v>49</v>
      </c>
      <c r="E29" s="35" t="s">
        <v>50</v>
      </c>
      <c r="F29" s="35" t="s">
        <v>106</v>
      </c>
      <c r="G29" s="35" t="s">
        <v>107</v>
      </c>
      <c r="H29" s="35">
        <v>68296</v>
      </c>
      <c r="I29" s="35">
        <v>71255</v>
      </c>
      <c r="J29" s="86">
        <f t="shared" si="1"/>
        <v>2959</v>
      </c>
      <c r="K29" s="86">
        <f t="shared" si="0"/>
        <v>2959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108</v>
      </c>
      <c r="B30" s="71">
        <v>4</v>
      </c>
      <c r="C30" s="2">
        <v>44040</v>
      </c>
      <c r="D30" s="85" t="s">
        <v>49</v>
      </c>
      <c r="E30" s="35" t="s">
        <v>50</v>
      </c>
      <c r="F30" s="35" t="s">
        <v>109</v>
      </c>
      <c r="G30" s="35" t="s">
        <v>110</v>
      </c>
      <c r="H30" s="35">
        <v>156030</v>
      </c>
      <c r="I30" s="35">
        <v>162310</v>
      </c>
      <c r="J30" s="86">
        <f t="shared" si="1"/>
        <v>6280</v>
      </c>
      <c r="K30" s="86">
        <f t="shared" si="0"/>
        <v>6280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111</v>
      </c>
      <c r="B31" s="71">
        <v>29</v>
      </c>
      <c r="C31" s="2">
        <v>44040</v>
      </c>
      <c r="D31" s="85" t="s">
        <v>78</v>
      </c>
      <c r="E31" s="35" t="s">
        <v>50</v>
      </c>
      <c r="F31" s="35" t="s">
        <v>112</v>
      </c>
      <c r="G31" s="35" t="s">
        <v>113</v>
      </c>
      <c r="H31" s="35">
        <v>218186</v>
      </c>
      <c r="I31" s="35">
        <v>227090</v>
      </c>
      <c r="J31" s="86">
        <f t="shared" si="1"/>
        <v>8904</v>
      </c>
      <c r="K31" s="86">
        <f t="shared" si="0"/>
        <v>8904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114</v>
      </c>
      <c r="B32" s="71">
        <v>32</v>
      </c>
      <c r="C32" s="2">
        <v>44043</v>
      </c>
      <c r="D32" s="85" t="s">
        <v>78</v>
      </c>
      <c r="E32" s="35" t="s">
        <v>50</v>
      </c>
      <c r="F32" s="35" t="s">
        <v>115</v>
      </c>
      <c r="G32" s="35" t="s">
        <v>116</v>
      </c>
      <c r="H32" s="35">
        <v>212468</v>
      </c>
      <c r="I32" s="35">
        <v>222024</v>
      </c>
      <c r="J32" s="86">
        <f t="shared" si="1"/>
        <v>9556</v>
      </c>
      <c r="K32" s="86">
        <f t="shared" si="0"/>
        <v>9556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117</v>
      </c>
      <c r="B33" s="71">
        <v>18</v>
      </c>
      <c r="C33" s="2">
        <v>44042</v>
      </c>
      <c r="D33" s="85" t="s">
        <v>78</v>
      </c>
      <c r="E33" s="35" t="s">
        <v>50</v>
      </c>
      <c r="F33" s="35" t="s">
        <v>118</v>
      </c>
      <c r="G33" s="35" t="s">
        <v>119</v>
      </c>
      <c r="H33" s="35">
        <v>169442</v>
      </c>
      <c r="I33" s="35">
        <v>176236</v>
      </c>
      <c r="J33" s="86">
        <f t="shared" si="1"/>
        <v>6794</v>
      </c>
      <c r="K33" s="86">
        <f t="shared" si="0"/>
        <v>6794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120</v>
      </c>
      <c r="B34" s="71">
        <v>42</v>
      </c>
      <c r="C34" s="2">
        <v>44043</v>
      </c>
      <c r="D34" s="85" t="s">
        <v>49</v>
      </c>
      <c r="E34" s="35" t="s">
        <v>50</v>
      </c>
      <c r="F34" s="35" t="s">
        <v>121</v>
      </c>
      <c r="G34" s="35" t="s">
        <v>122</v>
      </c>
      <c r="H34" s="35">
        <v>49611</v>
      </c>
      <c r="I34" s="35">
        <v>50543</v>
      </c>
      <c r="J34" s="86">
        <f t="shared" si="1"/>
        <v>932</v>
      </c>
      <c r="K34" s="86">
        <f t="shared" ref="K34:K65" si="2">J34</f>
        <v>932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123</v>
      </c>
      <c r="B35" s="71">
        <v>7</v>
      </c>
      <c r="C35" s="2">
        <v>44040</v>
      </c>
      <c r="D35" s="85" t="s">
        <v>78</v>
      </c>
      <c r="E35" s="35" t="s">
        <v>50</v>
      </c>
      <c r="F35" s="35" t="s">
        <v>124</v>
      </c>
      <c r="G35" s="35" t="s">
        <v>125</v>
      </c>
      <c r="H35" s="35">
        <v>146229</v>
      </c>
      <c r="I35" s="35">
        <v>152119</v>
      </c>
      <c r="J35" s="86">
        <f t="shared" ref="J35:J66" si="3">I35-H35</f>
        <v>5890</v>
      </c>
      <c r="K35" s="86">
        <f t="shared" si="2"/>
        <v>5890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126</v>
      </c>
      <c r="B36" s="71">
        <v>57</v>
      </c>
      <c r="C36" s="88">
        <v>44074</v>
      </c>
      <c r="D36" s="85" t="s">
        <v>49</v>
      </c>
      <c r="E36" s="35" t="s">
        <v>50</v>
      </c>
      <c r="F36" s="35" t="s">
        <v>127</v>
      </c>
      <c r="G36" s="35" t="s">
        <v>128</v>
      </c>
      <c r="H36" s="35">
        <v>8361</v>
      </c>
      <c r="I36" s="35">
        <v>8558</v>
      </c>
      <c r="J36" s="86">
        <f t="shared" si="3"/>
        <v>197</v>
      </c>
      <c r="K36" s="86">
        <f t="shared" si="2"/>
        <v>197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129</v>
      </c>
      <c r="B37" s="71">
        <v>41</v>
      </c>
      <c r="C37" s="2">
        <v>44040</v>
      </c>
      <c r="D37" s="85" t="s">
        <v>78</v>
      </c>
      <c r="E37" s="35" t="s">
        <v>50</v>
      </c>
      <c r="F37" s="35" t="s">
        <v>130</v>
      </c>
      <c r="G37" s="35" t="s">
        <v>131</v>
      </c>
      <c r="H37" s="35">
        <v>163899</v>
      </c>
      <c r="I37" s="35">
        <v>170874</v>
      </c>
      <c r="J37" s="86">
        <f t="shared" si="3"/>
        <v>6975</v>
      </c>
      <c r="K37" s="86">
        <f t="shared" si="2"/>
        <v>6975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132</v>
      </c>
      <c r="B38" s="71">
        <v>3</v>
      </c>
      <c r="C38" s="2">
        <v>44040</v>
      </c>
      <c r="D38" s="85" t="s">
        <v>78</v>
      </c>
      <c r="E38" s="35" t="s">
        <v>50</v>
      </c>
      <c r="F38" s="35" t="s">
        <v>133</v>
      </c>
      <c r="G38" s="35" t="s">
        <v>134</v>
      </c>
      <c r="H38" s="35">
        <v>245446</v>
      </c>
      <c r="I38" s="35">
        <v>253568</v>
      </c>
      <c r="J38" s="86">
        <f t="shared" si="3"/>
        <v>8122</v>
      </c>
      <c r="K38" s="86">
        <f t="shared" si="2"/>
        <v>8122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304</v>
      </c>
      <c r="B39" s="71">
        <v>48</v>
      </c>
      <c r="C39" s="88">
        <v>44043</v>
      </c>
      <c r="D39" s="85" t="s">
        <v>49</v>
      </c>
      <c r="E39" s="35" t="s">
        <v>50</v>
      </c>
      <c r="F39" s="35" t="s">
        <v>135</v>
      </c>
      <c r="G39" s="35" t="s">
        <v>136</v>
      </c>
      <c r="H39" s="35">
        <v>22918</v>
      </c>
      <c r="I39" s="35">
        <v>26387</v>
      </c>
      <c r="J39" s="86">
        <f t="shared" si="3"/>
        <v>3469</v>
      </c>
      <c r="K39" s="86">
        <f t="shared" si="2"/>
        <v>3469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137</v>
      </c>
      <c r="B40" s="71">
        <v>34</v>
      </c>
      <c r="C40" s="2">
        <v>44041</v>
      </c>
      <c r="D40" s="85" t="s">
        <v>78</v>
      </c>
      <c r="E40" s="35" t="s">
        <v>50</v>
      </c>
      <c r="F40" s="35" t="s">
        <v>138</v>
      </c>
      <c r="G40" s="35" t="s">
        <v>139</v>
      </c>
      <c r="H40" s="35">
        <v>465932</v>
      </c>
      <c r="I40" s="35">
        <v>468566</v>
      </c>
      <c r="J40" s="86">
        <f t="shared" si="3"/>
        <v>2634</v>
      </c>
      <c r="K40" s="86">
        <f t="shared" si="2"/>
        <v>2634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140</v>
      </c>
      <c r="B41" s="71">
        <v>20</v>
      </c>
      <c r="C41" s="88">
        <v>44043</v>
      </c>
      <c r="D41" s="85" t="s">
        <v>49</v>
      </c>
      <c r="E41" s="35" t="s">
        <v>50</v>
      </c>
      <c r="F41" s="35" t="s">
        <v>141</v>
      </c>
      <c r="G41" s="35" t="s">
        <v>142</v>
      </c>
      <c r="H41" s="35">
        <v>65233</v>
      </c>
      <c r="I41" s="35">
        <v>68113</v>
      </c>
      <c r="J41" s="86">
        <f t="shared" si="3"/>
        <v>2880</v>
      </c>
      <c r="K41" s="86">
        <f t="shared" si="2"/>
        <v>2880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305</v>
      </c>
      <c r="B42" s="71">
        <v>52</v>
      </c>
      <c r="C42" s="88">
        <v>44074</v>
      </c>
      <c r="D42" s="85" t="s">
        <v>49</v>
      </c>
      <c r="E42" s="35" t="s">
        <v>50</v>
      </c>
      <c r="F42" s="35" t="s">
        <v>143</v>
      </c>
      <c r="G42" s="35" t="s">
        <v>144</v>
      </c>
      <c r="H42" s="35">
        <v>12554</v>
      </c>
      <c r="I42" s="35">
        <v>13000</v>
      </c>
      <c r="J42" s="86">
        <f t="shared" si="3"/>
        <v>446</v>
      </c>
      <c r="K42" s="86">
        <f t="shared" si="2"/>
        <v>446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145</v>
      </c>
      <c r="B43" s="71">
        <v>50</v>
      </c>
      <c r="C43" s="88">
        <v>44064</v>
      </c>
      <c r="D43" s="35" t="s">
        <v>49</v>
      </c>
      <c r="E43" s="35" t="s">
        <v>50</v>
      </c>
      <c r="F43" s="35" t="s">
        <v>146</v>
      </c>
      <c r="G43" s="35" t="s">
        <v>147</v>
      </c>
      <c r="H43" s="35">
        <v>21331</v>
      </c>
      <c r="I43" s="35">
        <v>21839</v>
      </c>
      <c r="J43" s="86">
        <f t="shared" si="3"/>
        <v>508</v>
      </c>
      <c r="K43" s="86">
        <f t="shared" si="2"/>
        <v>508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148</v>
      </c>
      <c r="B44" s="71">
        <v>33</v>
      </c>
      <c r="C44" s="2">
        <v>44041</v>
      </c>
      <c r="D44" s="85" t="s">
        <v>49</v>
      </c>
      <c r="E44" s="35" t="s">
        <v>50</v>
      </c>
      <c r="F44" s="35" t="s">
        <v>149</v>
      </c>
      <c r="G44" s="35" t="s">
        <v>150</v>
      </c>
      <c r="H44" s="35">
        <v>35225</v>
      </c>
      <c r="I44" s="35">
        <v>35365</v>
      </c>
      <c r="J44" s="86">
        <f t="shared" si="3"/>
        <v>140</v>
      </c>
      <c r="K44" s="86">
        <f t="shared" si="2"/>
        <v>140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151</v>
      </c>
      <c r="B45" s="71">
        <v>17</v>
      </c>
      <c r="C45" s="88">
        <v>44043</v>
      </c>
      <c r="D45" s="85" t="s">
        <v>49</v>
      </c>
      <c r="E45" s="35" t="s">
        <v>50</v>
      </c>
      <c r="F45" s="35" t="s">
        <v>152</v>
      </c>
      <c r="G45" s="35" t="s">
        <v>153</v>
      </c>
      <c r="H45" s="35">
        <v>54675</v>
      </c>
      <c r="I45" s="35">
        <v>59432</v>
      </c>
      <c r="J45" s="86">
        <f t="shared" si="3"/>
        <v>4757</v>
      </c>
      <c r="K45" s="86">
        <f t="shared" si="2"/>
        <v>4757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56</v>
      </c>
      <c r="B46" s="71">
        <v>36</v>
      </c>
      <c r="C46" s="88">
        <v>44042</v>
      </c>
      <c r="D46" s="85" t="s">
        <v>78</v>
      </c>
      <c r="E46" s="35" t="s">
        <v>50</v>
      </c>
      <c r="F46" s="35" t="s">
        <v>155</v>
      </c>
      <c r="G46" s="35" t="s">
        <v>58</v>
      </c>
      <c r="H46" s="35">
        <v>85676</v>
      </c>
      <c r="I46" s="35">
        <v>85944</v>
      </c>
      <c r="J46" s="86">
        <f t="shared" si="3"/>
        <v>268</v>
      </c>
      <c r="K46" s="86">
        <f t="shared" si="2"/>
        <v>268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157</v>
      </c>
      <c r="B47" s="71">
        <v>5</v>
      </c>
      <c r="C47" s="2">
        <v>44040</v>
      </c>
      <c r="D47" s="85" t="s">
        <v>78</v>
      </c>
      <c r="E47" s="35" t="s">
        <v>50</v>
      </c>
      <c r="F47" s="35" t="s">
        <v>158</v>
      </c>
      <c r="G47" s="35" t="s">
        <v>159</v>
      </c>
      <c r="H47" s="35">
        <v>235331</v>
      </c>
      <c r="I47" s="35">
        <v>245036</v>
      </c>
      <c r="J47" s="86">
        <f t="shared" si="3"/>
        <v>9705</v>
      </c>
      <c r="K47" s="86">
        <f t="shared" si="2"/>
        <v>9705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160</v>
      </c>
      <c r="B48" s="71">
        <v>28</v>
      </c>
      <c r="C48" s="2">
        <v>44046</v>
      </c>
      <c r="D48" s="85" t="s">
        <v>78</v>
      </c>
      <c r="E48" s="35" t="s">
        <v>50</v>
      </c>
      <c r="F48" s="35" t="s">
        <v>161</v>
      </c>
      <c r="G48" s="35" t="s">
        <v>162</v>
      </c>
      <c r="H48" s="35">
        <v>285372</v>
      </c>
      <c r="I48" s="35">
        <v>298445</v>
      </c>
      <c r="J48" s="86">
        <f t="shared" si="3"/>
        <v>13073</v>
      </c>
      <c r="K48" s="86">
        <f t="shared" si="2"/>
        <v>13073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163</v>
      </c>
      <c r="B49" s="71">
        <v>24</v>
      </c>
      <c r="C49" s="88">
        <v>44043</v>
      </c>
      <c r="D49" s="85" t="s">
        <v>49</v>
      </c>
      <c r="E49" s="35" t="s">
        <v>50</v>
      </c>
      <c r="F49" s="35" t="s">
        <v>164</v>
      </c>
      <c r="G49" s="35" t="s">
        <v>165</v>
      </c>
      <c r="H49" s="35">
        <v>16495</v>
      </c>
      <c r="I49" s="35">
        <v>16495</v>
      </c>
      <c r="J49" s="86">
        <f t="shared" si="3"/>
        <v>0</v>
      </c>
      <c r="K49" s="86">
        <f t="shared" si="2"/>
        <v>0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166</v>
      </c>
      <c r="B50" s="71">
        <v>22</v>
      </c>
      <c r="C50" s="2">
        <v>44040</v>
      </c>
      <c r="D50" s="85" t="s">
        <v>78</v>
      </c>
      <c r="E50" s="35" t="s">
        <v>50</v>
      </c>
      <c r="F50" s="35" t="s">
        <v>167</v>
      </c>
      <c r="G50" s="35" t="s">
        <v>168</v>
      </c>
      <c r="H50" s="35">
        <v>319600</v>
      </c>
      <c r="I50" s="35">
        <v>330857</v>
      </c>
      <c r="J50" s="86">
        <f t="shared" si="3"/>
        <v>11257</v>
      </c>
      <c r="K50" s="86">
        <f t="shared" si="2"/>
        <v>11257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169</v>
      </c>
      <c r="B51" s="71">
        <v>16</v>
      </c>
      <c r="C51" s="2">
        <v>44046</v>
      </c>
      <c r="D51" s="85" t="s">
        <v>49</v>
      </c>
      <c r="E51" s="35" t="s">
        <v>50</v>
      </c>
      <c r="F51" s="35" t="s">
        <v>170</v>
      </c>
      <c r="G51" s="35" t="s">
        <v>171</v>
      </c>
      <c r="H51" s="35">
        <v>30292</v>
      </c>
      <c r="I51" s="35">
        <v>32081</v>
      </c>
      <c r="J51" s="86">
        <f t="shared" si="3"/>
        <v>1789</v>
      </c>
      <c r="K51" s="86">
        <f t="shared" si="2"/>
        <v>1789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172</v>
      </c>
      <c r="B52" s="71">
        <v>51</v>
      </c>
      <c r="C52" s="88">
        <v>44064</v>
      </c>
      <c r="D52" s="35" t="s">
        <v>49</v>
      </c>
      <c r="E52" s="35" t="s">
        <v>50</v>
      </c>
      <c r="F52" s="35" t="s">
        <v>173</v>
      </c>
      <c r="G52" s="35" t="s">
        <v>174</v>
      </c>
      <c r="H52" s="35">
        <v>30119</v>
      </c>
      <c r="I52" s="35">
        <v>32760</v>
      </c>
      <c r="J52" s="86">
        <f t="shared" si="3"/>
        <v>2641</v>
      </c>
      <c r="K52" s="86">
        <f t="shared" si="2"/>
        <v>2641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175</v>
      </c>
      <c r="B53" s="71">
        <v>58</v>
      </c>
      <c r="C53" s="88">
        <v>44125</v>
      </c>
      <c r="D53" s="35" t="s">
        <v>49</v>
      </c>
      <c r="E53" s="35" t="s">
        <v>50</v>
      </c>
      <c r="F53" s="35" t="s">
        <v>176</v>
      </c>
      <c r="G53" s="35" t="s">
        <v>177</v>
      </c>
      <c r="H53" s="35">
        <v>83365</v>
      </c>
      <c r="I53" s="35">
        <v>88106</v>
      </c>
      <c r="J53" s="86">
        <f t="shared" si="3"/>
        <v>4741</v>
      </c>
      <c r="K53" s="86">
        <f t="shared" si="2"/>
        <v>4741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178</v>
      </c>
      <c r="B54" s="71">
        <v>27</v>
      </c>
      <c r="C54" s="88">
        <v>44041</v>
      </c>
      <c r="D54" s="35" t="s">
        <v>78</v>
      </c>
      <c r="E54" s="35" t="s">
        <v>50</v>
      </c>
      <c r="F54" s="35" t="s">
        <v>179</v>
      </c>
      <c r="G54" s="35" t="s">
        <v>180</v>
      </c>
      <c r="H54" s="35">
        <v>153797</v>
      </c>
      <c r="I54" s="35">
        <v>160378</v>
      </c>
      <c r="J54" s="86">
        <f t="shared" si="3"/>
        <v>6581</v>
      </c>
      <c r="K54" s="86">
        <f t="shared" si="2"/>
        <v>6581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181</v>
      </c>
      <c r="B55" s="71">
        <v>2</v>
      </c>
      <c r="C55" s="88">
        <v>44040</v>
      </c>
      <c r="D55" s="35" t="s">
        <v>49</v>
      </c>
      <c r="E55" s="35" t="s">
        <v>50</v>
      </c>
      <c r="F55" s="35" t="s">
        <v>182</v>
      </c>
      <c r="G55" s="35" t="s">
        <v>183</v>
      </c>
      <c r="H55" s="35">
        <v>140358</v>
      </c>
      <c r="I55" s="35">
        <v>145735</v>
      </c>
      <c r="J55" s="86">
        <f t="shared" si="3"/>
        <v>5377</v>
      </c>
      <c r="K55" s="86">
        <f t="shared" si="2"/>
        <v>5377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184</v>
      </c>
      <c r="B56" s="71">
        <v>70</v>
      </c>
      <c r="C56" s="88">
        <v>44040</v>
      </c>
      <c r="D56" s="35" t="s">
        <v>49</v>
      </c>
      <c r="E56" s="35" t="s">
        <v>50</v>
      </c>
      <c r="F56" s="35" t="s">
        <v>185</v>
      </c>
      <c r="G56" s="35" t="s">
        <v>186</v>
      </c>
      <c r="H56" s="35">
        <v>24129</v>
      </c>
      <c r="I56" s="35">
        <v>25647</v>
      </c>
      <c r="J56" s="86">
        <f t="shared" si="3"/>
        <v>1518</v>
      </c>
      <c r="K56" s="86">
        <f t="shared" si="2"/>
        <v>1518</v>
      </c>
      <c r="L56" s="35"/>
      <c r="M56" s="35"/>
      <c r="N56" s="35"/>
      <c r="O56" s="35"/>
      <c r="P56" s="35"/>
      <c r="Q56" s="35"/>
    </row>
    <row r="57" spans="1:17" x14ac:dyDescent="0.25">
      <c r="A57" s="35" t="s">
        <v>187</v>
      </c>
      <c r="B57" s="71">
        <v>39</v>
      </c>
      <c r="C57" s="88">
        <v>44041</v>
      </c>
      <c r="D57" s="35" t="s">
        <v>49</v>
      </c>
      <c r="E57" s="35" t="s">
        <v>50</v>
      </c>
      <c r="F57" s="35" t="s">
        <v>188</v>
      </c>
      <c r="G57" s="35" t="s">
        <v>189</v>
      </c>
      <c r="H57" s="35">
        <v>112099</v>
      </c>
      <c r="I57" s="35">
        <v>116075</v>
      </c>
      <c r="J57" s="86">
        <f t="shared" si="3"/>
        <v>3976</v>
      </c>
      <c r="K57" s="86">
        <f t="shared" si="2"/>
        <v>3976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190</v>
      </c>
      <c r="B58" s="71">
        <v>30</v>
      </c>
      <c r="C58" s="88">
        <v>44043</v>
      </c>
      <c r="D58" s="35" t="s">
        <v>49</v>
      </c>
      <c r="E58" s="35" t="s">
        <v>50</v>
      </c>
      <c r="F58" s="35" t="s">
        <v>191</v>
      </c>
      <c r="G58" s="35" t="s">
        <v>192</v>
      </c>
      <c r="H58" s="35">
        <v>65925</v>
      </c>
      <c r="I58" s="35">
        <v>67886</v>
      </c>
      <c r="J58" s="86">
        <f t="shared" si="3"/>
        <v>1961</v>
      </c>
      <c r="K58" s="86">
        <f t="shared" si="2"/>
        <v>1961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193</v>
      </c>
      <c r="B59" s="71">
        <v>37</v>
      </c>
      <c r="C59" s="88">
        <v>44042</v>
      </c>
      <c r="D59" s="35" t="s">
        <v>49</v>
      </c>
      <c r="E59" s="35" t="s">
        <v>50</v>
      </c>
      <c r="F59" s="35" t="s">
        <v>194</v>
      </c>
      <c r="G59" s="35" t="s">
        <v>195</v>
      </c>
      <c r="H59" s="35">
        <v>36552</v>
      </c>
      <c r="I59" s="35">
        <v>40476</v>
      </c>
      <c r="J59" s="86">
        <f t="shared" si="3"/>
        <v>3924</v>
      </c>
      <c r="K59" s="86">
        <f t="shared" si="2"/>
        <v>3924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196</v>
      </c>
      <c r="B60" s="71">
        <v>26</v>
      </c>
      <c r="C60" s="88">
        <v>44043</v>
      </c>
      <c r="D60" s="35" t="s">
        <v>78</v>
      </c>
      <c r="E60" s="35" t="s">
        <v>50</v>
      </c>
      <c r="F60" s="35" t="s">
        <v>197</v>
      </c>
      <c r="G60" s="35" t="s">
        <v>198</v>
      </c>
      <c r="H60" s="35">
        <v>126523</v>
      </c>
      <c r="I60" s="35">
        <v>129665</v>
      </c>
      <c r="J60" s="86">
        <f t="shared" si="3"/>
        <v>3142</v>
      </c>
      <c r="K60" s="86">
        <f t="shared" si="2"/>
        <v>3142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199</v>
      </c>
      <c r="B61" s="71">
        <v>15</v>
      </c>
      <c r="C61" s="88">
        <v>44042</v>
      </c>
      <c r="D61" s="35" t="s">
        <v>78</v>
      </c>
      <c r="E61" s="35" t="s">
        <v>50</v>
      </c>
      <c r="F61" s="35" t="s">
        <v>200</v>
      </c>
      <c r="G61" s="35" t="s">
        <v>201</v>
      </c>
      <c r="H61" s="35">
        <v>154699</v>
      </c>
      <c r="I61" s="35">
        <v>161944</v>
      </c>
      <c r="J61" s="86">
        <f t="shared" si="3"/>
        <v>7245</v>
      </c>
      <c r="K61" s="86">
        <f t="shared" si="2"/>
        <v>7245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202</v>
      </c>
      <c r="B62" s="71">
        <v>10</v>
      </c>
      <c r="C62" s="88">
        <v>44042</v>
      </c>
      <c r="D62" s="35" t="s">
        <v>78</v>
      </c>
      <c r="E62" s="35" t="s">
        <v>50</v>
      </c>
      <c r="F62" s="35" t="s">
        <v>203</v>
      </c>
      <c r="G62" s="35" t="s">
        <v>204</v>
      </c>
      <c r="H62" s="35">
        <v>171309</v>
      </c>
      <c r="I62" s="35">
        <v>180223</v>
      </c>
      <c r="J62" s="86">
        <f t="shared" si="3"/>
        <v>8914</v>
      </c>
      <c r="K62" s="86">
        <f t="shared" si="2"/>
        <v>8914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205</v>
      </c>
      <c r="B63" s="71">
        <v>14</v>
      </c>
      <c r="C63" s="88">
        <v>44040</v>
      </c>
      <c r="D63" s="35" t="s">
        <v>78</v>
      </c>
      <c r="E63" s="35" t="s">
        <v>50</v>
      </c>
      <c r="F63" s="35" t="s">
        <v>206</v>
      </c>
      <c r="G63" s="35" t="s">
        <v>207</v>
      </c>
      <c r="H63" s="35">
        <v>207423</v>
      </c>
      <c r="I63" s="35">
        <v>216243</v>
      </c>
      <c r="J63" s="86">
        <f t="shared" si="3"/>
        <v>8820</v>
      </c>
      <c r="K63" s="86">
        <f t="shared" si="2"/>
        <v>8820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208</v>
      </c>
      <c r="B64" s="71">
        <v>21</v>
      </c>
      <c r="C64" s="88">
        <v>44042</v>
      </c>
      <c r="D64" s="35" t="s">
        <v>49</v>
      </c>
      <c r="E64" s="35" t="s">
        <v>50</v>
      </c>
      <c r="F64" s="35" t="s">
        <v>209</v>
      </c>
      <c r="G64" s="35" t="s">
        <v>210</v>
      </c>
      <c r="H64" s="35">
        <v>30626</v>
      </c>
      <c r="I64" s="35">
        <v>31392</v>
      </c>
      <c r="J64" s="86">
        <f t="shared" si="3"/>
        <v>766</v>
      </c>
      <c r="K64" s="86">
        <f t="shared" si="2"/>
        <v>766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211</v>
      </c>
      <c r="B65" s="71">
        <v>63</v>
      </c>
      <c r="C65" s="88">
        <v>44137</v>
      </c>
      <c r="D65" s="35" t="s">
        <v>49</v>
      </c>
      <c r="E65" s="35" t="s">
        <v>50</v>
      </c>
      <c r="F65" s="35" t="s">
        <v>212</v>
      </c>
      <c r="G65" s="35" t="s">
        <v>213</v>
      </c>
      <c r="H65" s="35">
        <v>65679</v>
      </c>
      <c r="I65" s="35">
        <v>68392</v>
      </c>
      <c r="J65" s="86">
        <f t="shared" si="3"/>
        <v>2713</v>
      </c>
      <c r="K65" s="86">
        <f t="shared" si="2"/>
        <v>2713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214</v>
      </c>
      <c r="B66" s="71">
        <v>69</v>
      </c>
      <c r="C66" s="88">
        <v>44225</v>
      </c>
      <c r="D66" s="35" t="s">
        <v>49</v>
      </c>
      <c r="E66" s="35" t="s">
        <v>50</v>
      </c>
      <c r="F66" s="35" t="s">
        <v>215</v>
      </c>
      <c r="G66" s="35" t="s">
        <v>216</v>
      </c>
      <c r="H66" s="35">
        <v>99826</v>
      </c>
      <c r="I66" s="35">
        <v>108193</v>
      </c>
      <c r="J66" s="86">
        <f t="shared" si="3"/>
        <v>8367</v>
      </c>
      <c r="K66" s="86">
        <f t="shared" ref="K66:K69" si="4">J66</f>
        <v>8367</v>
      </c>
      <c r="L66" s="35"/>
      <c r="M66" s="35"/>
      <c r="N66" s="35"/>
      <c r="O66" s="35"/>
      <c r="P66" s="35"/>
      <c r="Q66" s="35"/>
    </row>
    <row r="67" spans="1:17" x14ac:dyDescent="0.25">
      <c r="A67" s="35" t="s">
        <v>27</v>
      </c>
      <c r="B67" s="71">
        <v>67</v>
      </c>
      <c r="C67" s="88">
        <v>44225</v>
      </c>
      <c r="D67" s="35" t="s">
        <v>49</v>
      </c>
      <c r="E67" s="35" t="s">
        <v>50</v>
      </c>
      <c r="F67" s="35" t="s">
        <v>217</v>
      </c>
      <c r="G67" s="35" t="s">
        <v>218</v>
      </c>
      <c r="H67" s="35">
        <v>127115</v>
      </c>
      <c r="I67" s="35">
        <v>131499</v>
      </c>
      <c r="J67" s="86">
        <f t="shared" ref="J67:J69" si="5">I67-H67</f>
        <v>4384</v>
      </c>
      <c r="K67" s="86">
        <f t="shared" si="4"/>
        <v>4384</v>
      </c>
      <c r="L67" s="35"/>
      <c r="M67" s="35"/>
      <c r="N67" s="35"/>
      <c r="O67" s="35"/>
      <c r="P67" s="35"/>
      <c r="Q67" s="35"/>
    </row>
    <row r="68" spans="1:17" x14ac:dyDescent="0.25">
      <c r="A68" s="35" t="s">
        <v>219</v>
      </c>
      <c r="B68" s="71">
        <v>68</v>
      </c>
      <c r="C68" s="88">
        <v>44225</v>
      </c>
      <c r="D68" s="35" t="s">
        <v>49</v>
      </c>
      <c r="E68" s="35" t="s">
        <v>50</v>
      </c>
      <c r="F68" s="35" t="s">
        <v>220</v>
      </c>
      <c r="G68" s="35" t="s">
        <v>221</v>
      </c>
      <c r="H68" s="35">
        <v>60134</v>
      </c>
      <c r="I68" s="35">
        <v>63892</v>
      </c>
      <c r="J68" s="86">
        <f t="shared" si="5"/>
        <v>3758</v>
      </c>
      <c r="K68" s="86">
        <f t="shared" si="4"/>
        <v>3758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222</v>
      </c>
      <c r="B69" s="71">
        <v>66</v>
      </c>
      <c r="C69" s="88">
        <v>44225</v>
      </c>
      <c r="D69" s="35" t="s">
        <v>49</v>
      </c>
      <c r="E69" s="35" t="s">
        <v>50</v>
      </c>
      <c r="F69" s="35" t="s">
        <v>223</v>
      </c>
      <c r="G69" s="35" t="s">
        <v>224</v>
      </c>
      <c r="H69" s="35">
        <v>63122</v>
      </c>
      <c r="I69" s="35">
        <v>71579</v>
      </c>
      <c r="J69" s="86">
        <f t="shared" si="5"/>
        <v>8457</v>
      </c>
      <c r="K69" s="86">
        <f t="shared" si="4"/>
        <v>8457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225</v>
      </c>
      <c r="F73" s="91" t="s">
        <v>226</v>
      </c>
      <c r="G73" s="91" t="s">
        <v>227</v>
      </c>
      <c r="H73" s="91" t="s">
        <v>228</v>
      </c>
      <c r="I73" s="91" t="s">
        <v>229</v>
      </c>
      <c r="J73" s="92" t="s">
        <v>230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49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78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231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232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233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16" sqref="B16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234</v>
      </c>
      <c r="B1" s="33" t="s">
        <v>235</v>
      </c>
    </row>
    <row r="2" spans="1:4" ht="23.25" x14ac:dyDescent="0.35">
      <c r="A2" s="33" t="s">
        <v>236</v>
      </c>
      <c r="B2" s="33" t="s">
        <v>237</v>
      </c>
    </row>
    <row r="3" spans="1:4" ht="23.25" x14ac:dyDescent="0.35">
      <c r="A3" s="33" t="s">
        <v>238</v>
      </c>
      <c r="B3" s="34">
        <v>44805</v>
      </c>
    </row>
    <row r="4" spans="1:4" ht="15.75" thickBot="1" x14ac:dyDescent="0.3"/>
    <row r="5" spans="1:4" ht="15.75" thickBot="1" x14ac:dyDescent="0.3">
      <c r="A5" s="29" t="s">
        <v>225</v>
      </c>
      <c r="B5" s="30" t="s">
        <v>239</v>
      </c>
      <c r="C5" s="30" t="s">
        <v>240</v>
      </c>
      <c r="D5" s="31" t="s">
        <v>241</v>
      </c>
    </row>
    <row r="6" spans="1:4" ht="30" x14ac:dyDescent="0.25">
      <c r="A6" s="7" t="s">
        <v>242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243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244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245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9" t="s">
        <v>246</v>
      </c>
      <c r="B12" s="120"/>
      <c r="C12" s="121" t="s">
        <v>247</v>
      </c>
      <c r="D12" s="122"/>
    </row>
    <row r="13" spans="1:4" x14ac:dyDescent="0.25">
      <c r="A13" s="16" t="s">
        <v>248</v>
      </c>
      <c r="B13" s="17">
        <f>IF((SUM(BASE!$K2:$K69)+(SUM(BASE!$L2:$L69)*2))&gt;=$C$6,$C$6,(SUM(BASE!$K2:$K69)+(SUM(BASE!$L2:$L69)*2)))</f>
        <v>271156</v>
      </c>
      <c r="C13" s="18" t="s">
        <v>248</v>
      </c>
      <c r="D13" s="17">
        <f>IF((SUM(BASE!$M2:$M61)+(SUM(BASE!$N2:$N72)*2))&gt;=$C$8,$C$8,(SUM(BASE!$M2:$M69)+(SUM(BASE!$N2:$N69)*2)))</f>
        <v>2668</v>
      </c>
    </row>
    <row r="14" spans="1:4" x14ac:dyDescent="0.25">
      <c r="A14" s="6" t="s">
        <v>249</v>
      </c>
      <c r="B14" s="15">
        <f>$D$6</f>
        <v>18980.920000000002</v>
      </c>
      <c r="C14" s="12" t="s">
        <v>249</v>
      </c>
      <c r="D14" s="15">
        <f>$D$8</f>
        <v>4620</v>
      </c>
    </row>
    <row r="15" spans="1:4" x14ac:dyDescent="0.25">
      <c r="A15" s="6" t="s">
        <v>250</v>
      </c>
      <c r="B15" s="14">
        <f>IF((SUM(BASE!$K2:$K69)+(SUM(BASE!$L2:$L69)*2))&gt;$C$6,(SUM(BASE!$K2:$K69)+(SUM(BASE!$L2:$L69)*2))-$C$6,0)</f>
        <v>49287</v>
      </c>
      <c r="C15" s="12" t="s">
        <v>250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251</v>
      </c>
      <c r="B16" s="27">
        <f>$B$15*$B$7</f>
        <v>1232.1750000000002</v>
      </c>
      <c r="C16" s="13" t="s">
        <v>251</v>
      </c>
      <c r="D16" s="32">
        <f>$D$15*$B$9</f>
        <v>0</v>
      </c>
    </row>
    <row r="17" spans="1:10" ht="15.75" thickBot="1" x14ac:dyDescent="0.3">
      <c r="A17" s="123" t="s">
        <v>252</v>
      </c>
      <c r="B17" s="124"/>
      <c r="C17" s="125" t="s">
        <v>253</v>
      </c>
      <c r="D17" s="126"/>
    </row>
    <row r="18" spans="1:10" ht="16.5" thickBot="1" x14ac:dyDescent="0.3">
      <c r="A18" s="127">
        <f>SUM($B$14,$B$16)</f>
        <v>20213.095000000001</v>
      </c>
      <c r="B18" s="128"/>
      <c r="C18" s="129">
        <f>SUM($D$14,$D$16)</f>
        <v>4620</v>
      </c>
      <c r="D18" s="128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13" t="s">
        <v>254</v>
      </c>
      <c r="B20" s="114"/>
      <c r="C20" s="115"/>
      <c r="D20" s="116"/>
    </row>
    <row r="21" spans="1:10" ht="16.5" thickBot="1" x14ac:dyDescent="0.3">
      <c r="A21" s="113" t="s">
        <v>255</v>
      </c>
      <c r="B21" s="114"/>
      <c r="C21" s="117"/>
      <c r="D21" s="118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09" t="s">
        <v>256</v>
      </c>
      <c r="B23" s="110"/>
      <c r="C23" s="111">
        <f>SUM(A18:D18)+C21-C20</f>
        <v>24833.095000000001</v>
      </c>
      <c r="D23" s="112"/>
    </row>
    <row r="25" spans="1:10" x14ac:dyDescent="0.25">
      <c r="A25" s="108" t="str">
        <f>IF(B13&lt;C6,"Favor atentar para o correto dimensionamento do recurso de impressão, pois o volume impresso está abaixo da franquia monocromática contratada!","")</f>
        <v/>
      </c>
      <c r="B25" s="108"/>
      <c r="C25" s="108"/>
      <c r="D25" s="108"/>
      <c r="E25" s="108"/>
      <c r="F25" s="108"/>
      <c r="G25" s="108"/>
      <c r="H25" s="108"/>
      <c r="I25" s="108"/>
      <c r="J25" s="108"/>
    </row>
    <row r="26" spans="1:10" x14ac:dyDescent="0.25">
      <c r="A26" s="108" t="str">
        <f>IF(B13&lt;C6,"Favor atentar para o correto dimensionamento do recurso de impressão, pois o volume impresso está abaixo da franquia color contratada!","")</f>
        <v/>
      </c>
      <c r="B26" s="108"/>
      <c r="C26" s="108"/>
      <c r="D26" s="108"/>
      <c r="E26" s="108"/>
      <c r="F26" s="108"/>
      <c r="G26" s="108"/>
      <c r="H26" s="108"/>
      <c r="I26" s="108"/>
      <c r="J26" s="108"/>
    </row>
    <row r="27" spans="1:10" x14ac:dyDescent="0.25">
      <c r="A27" s="108" t="str">
        <f>IF(D15&gt;C9,"Favor atentar para o uso do recurso de impressão, pois o volume policromático impresso está acima da volumetria total contratada!","")</f>
        <v/>
      </c>
      <c r="B27" s="108"/>
      <c r="C27" s="108"/>
      <c r="D27" s="108"/>
      <c r="E27" s="108"/>
      <c r="F27" s="108"/>
      <c r="G27" s="108"/>
      <c r="H27" s="108"/>
      <c r="I27" s="108"/>
      <c r="J27" s="108"/>
    </row>
    <row r="28" spans="1:10" x14ac:dyDescent="0.25">
      <c r="A28" s="108" t="str">
        <f>IF(B16&gt;C8,"Favor atentar para o uso do recurso de impressão, pois o volume monocromático impresso está acima da volumetria total contratada!","")</f>
        <v/>
      </c>
      <c r="B28" s="108"/>
      <c r="C28" s="108"/>
      <c r="D28" s="108"/>
      <c r="E28" s="108"/>
      <c r="F28" s="108"/>
      <c r="G28" s="108"/>
      <c r="H28" s="108"/>
      <c r="I28" s="108"/>
      <c r="J28" s="108"/>
    </row>
  </sheetData>
  <mergeCells count="16"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  <mergeCell ref="A25:J25"/>
    <mergeCell ref="A26:J26"/>
    <mergeCell ref="A27:J27"/>
    <mergeCell ref="A28:J28"/>
    <mergeCell ref="A23:B23"/>
    <mergeCell ref="C23:D23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8" sqref="C8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258</v>
      </c>
      <c r="H2" s="37" t="s">
        <v>259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260</v>
      </c>
      <c r="B3" s="134"/>
      <c r="C3" s="135"/>
      <c r="D3" s="101">
        <f>SUM(BASE!G80)</f>
        <v>271156</v>
      </c>
      <c r="H3" s="37" t="s">
        <v>261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262</v>
      </c>
      <c r="B4" s="137"/>
      <c r="C4" s="138"/>
      <c r="D4" s="38">
        <v>14640.64</v>
      </c>
      <c r="H4" s="37" t="s">
        <v>263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264</v>
      </c>
      <c r="B5" s="140"/>
      <c r="C5" s="141"/>
      <c r="D5" s="39">
        <v>0.02</v>
      </c>
      <c r="H5" s="37" t="s">
        <v>265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266</v>
      </c>
      <c r="C6" s="42" t="s">
        <v>267</v>
      </c>
      <c r="D6" s="43" t="s">
        <v>268</v>
      </c>
      <c r="E6" s="43" t="s">
        <v>269</v>
      </c>
      <c r="F6" s="43" t="s">
        <v>270</v>
      </c>
      <c r="H6" s="37" t="s">
        <v>271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298</v>
      </c>
      <c r="B7" s="72">
        <f>$D$3</f>
        <v>271156</v>
      </c>
      <c r="C7" s="75">
        <v>352460</v>
      </c>
      <c r="D7" s="45">
        <f>$D$4</f>
        <v>14640.64</v>
      </c>
      <c r="E7" s="45">
        <f>IF(C7-B7&lt;0,0,(C7-B7)*$D$5)</f>
        <v>1626.08</v>
      </c>
      <c r="F7" s="45">
        <f>E7+D7</f>
        <v>16266.72</v>
      </c>
      <c r="H7" s="37" t="s">
        <v>272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299</v>
      </c>
      <c r="B8" s="72">
        <f t="shared" ref="B8:B12" si="0">$D$3</f>
        <v>271156</v>
      </c>
      <c r="C8" s="75">
        <f>SUM(CONSOLIDADO!B13,CONSOLIDADO!B15)</f>
        <v>320443</v>
      </c>
      <c r="D8" s="45">
        <f t="shared" ref="D8:D12" si="1">$D$4</f>
        <v>14640.64</v>
      </c>
      <c r="E8" s="45">
        <f t="shared" ref="E8:E12" si="2">IF(C8-B8&lt;0,0,(C8-B8)*$D$5)</f>
        <v>985.74</v>
      </c>
      <c r="F8" s="45">
        <f t="shared" ref="F8:F11" si="3">E8+D8</f>
        <v>15626.38</v>
      </c>
      <c r="H8" s="142" t="s">
        <v>273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300</v>
      </c>
      <c r="B9" s="72">
        <f t="shared" si="0"/>
        <v>271156</v>
      </c>
      <c r="C9" s="75"/>
      <c r="D9" s="45">
        <f t="shared" si="1"/>
        <v>14640.64</v>
      </c>
      <c r="E9" s="45">
        <f t="shared" si="2"/>
        <v>0</v>
      </c>
      <c r="F9" s="45">
        <f t="shared" si="3"/>
        <v>14640.64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301</v>
      </c>
      <c r="B10" s="72">
        <f t="shared" si="0"/>
        <v>271156</v>
      </c>
      <c r="C10" s="75"/>
      <c r="D10" s="45">
        <f t="shared" si="1"/>
        <v>14640.64</v>
      </c>
      <c r="E10" s="45">
        <f t="shared" si="2"/>
        <v>0</v>
      </c>
      <c r="F10" s="45">
        <f t="shared" si="3"/>
        <v>14640.64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302</v>
      </c>
      <c r="B11" s="72">
        <f t="shared" si="0"/>
        <v>271156</v>
      </c>
      <c r="C11" s="75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274</v>
      </c>
      <c r="H11" s="46" t="s">
        <v>275</v>
      </c>
    </row>
    <row r="12" spans="1:15" ht="15.75" thickBot="1" x14ac:dyDescent="0.3">
      <c r="A12" s="44" t="s">
        <v>303</v>
      </c>
      <c r="B12" s="73">
        <f t="shared" si="0"/>
        <v>271156</v>
      </c>
      <c r="C12" s="75"/>
      <c r="D12" s="47">
        <f t="shared" si="1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2611.8199999999997</v>
      </c>
      <c r="H12" s="50">
        <f>F12-G12</f>
        <v>12028.82</v>
      </c>
    </row>
    <row r="13" spans="1:15" ht="19.5" thickBot="1" x14ac:dyDescent="0.35">
      <c r="A13" s="51" t="s">
        <v>276</v>
      </c>
      <c r="B13" s="74">
        <f>SUM(B7:B12)</f>
        <v>1626936</v>
      </c>
      <c r="C13" s="76">
        <f>SUM(C7:C12)</f>
        <v>672903</v>
      </c>
      <c r="D13" s="54">
        <f>SUM(D7:D12)</f>
        <v>87843.839999999997</v>
      </c>
      <c r="E13" s="55">
        <f>SUM(E7:E12)</f>
        <v>2611.8199999999997</v>
      </c>
      <c r="F13" s="143" t="s">
        <v>277</v>
      </c>
      <c r="G13" s="144"/>
      <c r="H13" s="56">
        <f>SUM(F7:F11)+H12</f>
        <v>87843.839999999997</v>
      </c>
    </row>
    <row r="14" spans="1:15" ht="15.75" thickBot="1" x14ac:dyDescent="0.3">
      <c r="A14" s="130" t="s">
        <v>278</v>
      </c>
      <c r="B14" s="131"/>
      <c r="C14" s="77">
        <f>C13-B13</f>
        <v>-954033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279</v>
      </c>
      <c r="C17" s="61" t="s">
        <v>280</v>
      </c>
      <c r="F17" s="37" t="s">
        <v>281</v>
      </c>
    </row>
    <row r="18" spans="1:10" ht="15.75" thickBot="1" x14ac:dyDescent="0.3">
      <c r="A18" s="53"/>
      <c r="B18" s="62" t="s">
        <v>282</v>
      </c>
      <c r="C18" s="63" t="s">
        <v>283</v>
      </c>
    </row>
    <row r="19" spans="1:10" ht="15.75" thickBot="1" x14ac:dyDescent="0.3">
      <c r="A19" s="64"/>
      <c r="B19" s="62" t="s">
        <v>284</v>
      </c>
      <c r="C19" s="63" t="s">
        <v>285</v>
      </c>
    </row>
    <row r="20" spans="1:10" ht="15.75" thickBot="1" x14ac:dyDescent="0.3">
      <c r="A20" s="57"/>
      <c r="B20" s="65" t="s">
        <v>286</v>
      </c>
      <c r="C20" s="63" t="s">
        <v>287</v>
      </c>
      <c r="E20" s="66" t="s">
        <v>288</v>
      </c>
    </row>
    <row r="21" spans="1:10" ht="15.75" thickBot="1" x14ac:dyDescent="0.3">
      <c r="A21" s="67"/>
      <c r="B21" s="65" t="s">
        <v>289</v>
      </c>
      <c r="C21" s="63" t="s">
        <v>290</v>
      </c>
      <c r="E21" s="66" t="s">
        <v>291</v>
      </c>
      <c r="F21" s="61"/>
      <c r="G21" s="61"/>
    </row>
    <row r="22" spans="1:10" ht="15.75" thickBot="1" x14ac:dyDescent="0.3">
      <c r="A22" s="68"/>
      <c r="B22" s="65" t="s">
        <v>274</v>
      </c>
      <c r="C22" s="63" t="s">
        <v>292</v>
      </c>
      <c r="E22" s="69" t="s">
        <v>293</v>
      </c>
      <c r="F22" s="63"/>
      <c r="G22" s="63"/>
    </row>
    <row r="23" spans="1:10" ht="15.75" thickBot="1" x14ac:dyDescent="0.3">
      <c r="A23" s="70"/>
      <c r="B23" s="65" t="s">
        <v>275</v>
      </c>
      <c r="C23" s="63" t="s">
        <v>294</v>
      </c>
      <c r="E23" s="61" t="s">
        <v>295</v>
      </c>
      <c r="F23" s="61"/>
      <c r="G23" s="61"/>
      <c r="H23" s="61"/>
      <c r="I23" s="61"/>
      <c r="J23" s="61"/>
    </row>
    <row r="27" spans="1:10" x14ac:dyDescent="0.25">
      <c r="E27" s="58">
        <f>H13/C13</f>
        <v>0.13054458071965797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8" sqref="C8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258</v>
      </c>
      <c r="H2" s="37" t="s">
        <v>259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260</v>
      </c>
      <c r="B3" s="134"/>
      <c r="C3" s="135"/>
      <c r="D3" s="78">
        <f>SUM(BASE!I80)</f>
        <v>6600</v>
      </c>
      <c r="H3" s="37" t="s">
        <v>261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262</v>
      </c>
      <c r="B4" s="137"/>
      <c r="C4" s="138"/>
      <c r="D4" s="38">
        <f>SUM(CONSOLIDADO!D8)</f>
        <v>4620</v>
      </c>
      <c r="H4" s="37" t="s">
        <v>263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264</v>
      </c>
      <c r="B5" s="140"/>
      <c r="C5" s="141"/>
      <c r="D5" s="39">
        <f>SUM(CONSOLIDADO!B9)</f>
        <v>0.25</v>
      </c>
      <c r="H5" s="37" t="s">
        <v>265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296</v>
      </c>
      <c r="C6" s="42" t="s">
        <v>297</v>
      </c>
      <c r="D6" s="43" t="s">
        <v>268</v>
      </c>
      <c r="E6" s="43" t="s">
        <v>269</v>
      </c>
      <c r="F6" s="43" t="s">
        <v>270</v>
      </c>
      <c r="H6" s="37" t="s">
        <v>271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298</v>
      </c>
      <c r="B7" s="72">
        <f>$D$3</f>
        <v>6600</v>
      </c>
      <c r="C7" s="75">
        <v>1767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299</v>
      </c>
      <c r="B8" s="72">
        <f t="shared" ref="B8:B12" si="0">$D$3</f>
        <v>6600</v>
      </c>
      <c r="C8" s="75">
        <f>SUM(CONSOLIDADO!D13,CONSOLIDADO!D15)</f>
        <v>2668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273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300</v>
      </c>
      <c r="B9" s="72">
        <f t="shared" si="0"/>
        <v>6600</v>
      </c>
      <c r="C9" s="75"/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301</v>
      </c>
      <c r="B10" s="72">
        <f t="shared" si="0"/>
        <v>6600</v>
      </c>
      <c r="C10" s="75"/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302</v>
      </c>
      <c r="B11" s="72">
        <f t="shared" si="0"/>
        <v>6600</v>
      </c>
      <c r="C11" s="75"/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274</v>
      </c>
      <c r="H11" s="46" t="s">
        <v>275</v>
      </c>
    </row>
    <row r="12" spans="1:15" ht="15.75" thickBot="1" x14ac:dyDescent="0.3">
      <c r="A12" s="44" t="s">
        <v>303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276</v>
      </c>
      <c r="B13" s="74">
        <f>SUM(B7:B12)</f>
        <v>39600</v>
      </c>
      <c r="C13" s="76">
        <f>SUM(C7:C12)</f>
        <v>4435</v>
      </c>
      <c r="D13" s="54">
        <f>SUM(D7:D12)</f>
        <v>27720</v>
      </c>
      <c r="E13" s="55">
        <f>SUM(E7:E12)</f>
        <v>0</v>
      </c>
      <c r="F13" s="143" t="s">
        <v>277</v>
      </c>
      <c r="G13" s="144"/>
      <c r="H13" s="56">
        <f>SUM(F7:F11)+H12</f>
        <v>27720</v>
      </c>
    </row>
    <row r="14" spans="1:15" ht="15.75" thickBot="1" x14ac:dyDescent="0.3">
      <c r="A14" s="130" t="s">
        <v>278</v>
      </c>
      <c r="B14" s="131"/>
      <c r="C14" s="77">
        <f>C13-B13</f>
        <v>-35165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279</v>
      </c>
      <c r="C17" s="61" t="s">
        <v>280</v>
      </c>
      <c r="F17" s="37" t="s">
        <v>281</v>
      </c>
    </row>
    <row r="18" spans="1:10" ht="15.75" thickBot="1" x14ac:dyDescent="0.3">
      <c r="A18" s="53"/>
      <c r="B18" s="62" t="s">
        <v>282</v>
      </c>
      <c r="C18" s="63" t="s">
        <v>283</v>
      </c>
    </row>
    <row r="19" spans="1:10" ht="15.75" thickBot="1" x14ac:dyDescent="0.3">
      <c r="A19" s="64"/>
      <c r="B19" s="62" t="s">
        <v>284</v>
      </c>
      <c r="C19" s="63" t="s">
        <v>285</v>
      </c>
    </row>
    <row r="20" spans="1:10" ht="15.75" thickBot="1" x14ac:dyDescent="0.3">
      <c r="A20" s="57"/>
      <c r="B20" s="65" t="s">
        <v>286</v>
      </c>
      <c r="C20" s="63" t="s">
        <v>287</v>
      </c>
      <c r="E20" s="66" t="s">
        <v>288</v>
      </c>
    </row>
    <row r="21" spans="1:10" ht="15.75" thickBot="1" x14ac:dyDescent="0.3">
      <c r="A21" s="67"/>
      <c r="B21" s="65" t="s">
        <v>289</v>
      </c>
      <c r="C21" s="63" t="s">
        <v>290</v>
      </c>
      <c r="E21" s="66" t="s">
        <v>291</v>
      </c>
      <c r="F21" s="61"/>
      <c r="G21" s="61"/>
    </row>
    <row r="22" spans="1:10" ht="15.75" thickBot="1" x14ac:dyDescent="0.3">
      <c r="A22" s="68"/>
      <c r="B22" s="65" t="s">
        <v>274</v>
      </c>
      <c r="C22" s="63" t="s">
        <v>292</v>
      </c>
      <c r="E22" s="69" t="s">
        <v>293</v>
      </c>
      <c r="F22" s="63"/>
      <c r="G22" s="63"/>
    </row>
    <row r="23" spans="1:10" ht="15.75" thickBot="1" x14ac:dyDescent="0.3">
      <c r="A23" s="70"/>
      <c r="B23" s="65" t="s">
        <v>275</v>
      </c>
      <c r="C23" s="63" t="s">
        <v>294</v>
      </c>
      <c r="E23" s="61" t="s">
        <v>295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C45C41-E8DF-422B-B7D8-A7ACB502A8B9}">
  <ds:schemaRefs>
    <ds:schemaRef ds:uri="http://purl.org/dc/dcmitype/"/>
    <ds:schemaRef ds:uri="76045822-f663-47fe-a980-18965f3af854"/>
    <ds:schemaRef ds:uri="http://schemas.microsoft.com/office/2006/documentManagement/types"/>
    <ds:schemaRef ds:uri="http://purl.org/dc/terms/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e0c41287-3fae-4d33-9378-24a2e4e94c8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2022-09-30T15:00:45Z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