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hacs\projects\neaptide\Propeller\config\rotor\apc_11x47SF\"/>
    </mc:Choice>
  </mc:AlternateContent>
  <xr:revisionPtr revIDLastSave="0" documentId="13_ncr:40009_{43D4E3B8-AA1A-43D9-B4D9-079AB1E59412}" xr6:coauthVersionLast="47" xr6:coauthVersionMax="47" xr10:uidLastSave="{00000000-0000-0000-0000-000000000000}"/>
  <bookViews>
    <workbookView xWindow="-120" yWindow="-120" windowWidth="29040" windowHeight="17640"/>
  </bookViews>
  <sheets>
    <sheet name="geo_edited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D3" i="1" s="1"/>
  <c r="E2" i="1"/>
  <c r="C3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B3" i="1" l="1"/>
  <c r="B23" i="1"/>
  <c r="D2" i="1"/>
  <c r="D22" i="1"/>
  <c r="C41" i="1"/>
  <c r="D18" i="1"/>
  <c r="C20" i="1"/>
  <c r="D36" i="1"/>
  <c r="D16" i="1"/>
  <c r="D15" i="1"/>
  <c r="C18" i="1"/>
  <c r="D14" i="1"/>
  <c r="D41" i="1"/>
  <c r="C15" i="1"/>
  <c r="B15" i="1" s="1"/>
  <c r="C33" i="1"/>
  <c r="C13" i="1"/>
  <c r="B13" i="1" s="1"/>
  <c r="D33" i="1"/>
  <c r="D13" i="1"/>
  <c r="C40" i="1"/>
  <c r="C17" i="1"/>
  <c r="C32" i="1"/>
  <c r="C12" i="1"/>
  <c r="D32" i="1"/>
  <c r="D12" i="1"/>
  <c r="C21" i="1"/>
  <c r="D38" i="1"/>
  <c r="C16" i="1"/>
  <c r="C31" i="1"/>
  <c r="C11" i="1"/>
  <c r="D31" i="1"/>
  <c r="D11" i="1"/>
  <c r="C19" i="1"/>
  <c r="C35" i="1"/>
  <c r="C14" i="1"/>
  <c r="B14" i="1" s="1"/>
  <c r="C30" i="1"/>
  <c r="B30" i="1" s="1"/>
  <c r="C10" i="1"/>
  <c r="D30" i="1"/>
  <c r="D10" i="1"/>
  <c r="C2" i="1"/>
  <c r="D37" i="1"/>
  <c r="C29" i="1"/>
  <c r="C9" i="1"/>
  <c r="D29" i="1"/>
  <c r="D9" i="1"/>
  <c r="C22" i="1"/>
  <c r="B22" i="1" s="1"/>
  <c r="D39" i="1"/>
  <c r="C28" i="1"/>
  <c r="C8" i="1"/>
  <c r="D28" i="1"/>
  <c r="D8" i="1"/>
  <c r="D20" i="1"/>
  <c r="C38" i="1"/>
  <c r="D34" i="1"/>
  <c r="D27" i="1"/>
  <c r="C26" i="1"/>
  <c r="B26" i="1" s="1"/>
  <c r="C6" i="1"/>
  <c r="B6" i="1" s="1"/>
  <c r="D26" i="1"/>
  <c r="D6" i="1"/>
  <c r="C39" i="1"/>
  <c r="C37" i="1"/>
  <c r="B37" i="1" s="1"/>
  <c r="C34" i="1"/>
  <c r="C7" i="1"/>
  <c r="C25" i="1"/>
  <c r="C5" i="1"/>
  <c r="D25" i="1"/>
  <c r="D5" i="1"/>
  <c r="D40" i="1"/>
  <c r="C36" i="1"/>
  <c r="B36" i="1" s="1"/>
  <c r="D7" i="1"/>
  <c r="C24" i="1"/>
  <c r="C4" i="1"/>
  <c r="D24" i="1"/>
  <c r="D4" i="1"/>
  <c r="D21" i="1"/>
  <c r="D19" i="1"/>
  <c r="B19" i="1" s="1"/>
  <c r="D17" i="1"/>
  <c r="D35" i="1"/>
  <c r="B35" i="1" s="1"/>
  <c r="C27" i="1"/>
  <c r="C23" i="1"/>
  <c r="D23" i="1"/>
  <c r="B31" i="1" l="1"/>
  <c r="B21" i="1"/>
  <c r="B11" i="1"/>
  <c r="B41" i="1"/>
  <c r="B17" i="1"/>
  <c r="B34" i="1"/>
  <c r="B20" i="1"/>
  <c r="B25" i="1"/>
  <c r="B27" i="1"/>
  <c r="B10" i="1"/>
  <c r="B7" i="1"/>
  <c r="B40" i="1"/>
  <c r="B5" i="1"/>
  <c r="B9" i="1"/>
  <c r="B28" i="1"/>
  <c r="B32" i="1"/>
  <c r="B33" i="1"/>
  <c r="B12" i="1"/>
  <c r="B16" i="1"/>
  <c r="B29" i="1"/>
  <c r="B38" i="1"/>
  <c r="B39" i="1"/>
  <c r="B18" i="1"/>
  <c r="B4" i="1"/>
  <c r="B24" i="1"/>
  <c r="B2" i="1"/>
  <c r="B8" i="1"/>
</calcChain>
</file>

<file path=xl/sharedStrings.xml><?xml version="1.0" encoding="utf-8"?>
<sst xmlns="http://schemas.openxmlformats.org/spreadsheetml/2006/main" count="21" uniqueCount="21">
  <si>
    <t>station [in]</t>
  </si>
  <si>
    <t>chord [in]</t>
  </si>
  <si>
    <t>pitch_quoted</t>
  </si>
  <si>
    <t>pitch_LETE</t>
  </si>
  <si>
    <t>pitch_prather</t>
  </si>
  <si>
    <t>sweep [in]</t>
  </si>
  <si>
    <t>thickness [-]</t>
  </si>
  <si>
    <t>twist [deg]</t>
  </si>
  <si>
    <t>thickness_max [in]</t>
  </si>
  <si>
    <t>area [in^2]</t>
  </si>
  <si>
    <t>z_high [in]</t>
  </si>
  <si>
    <t>cgy [in]</t>
  </si>
  <si>
    <t>cgz [in]</t>
  </si>
  <si>
    <t>chord</t>
  </si>
  <si>
    <t>r</t>
  </si>
  <si>
    <t>r_hub</t>
  </si>
  <si>
    <t>r_tip</t>
  </si>
  <si>
    <t>s</t>
  </si>
  <si>
    <t>twist</t>
  </si>
  <si>
    <t>thickness_max</t>
  </si>
  <si>
    <t>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</si>
</sst>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0"/>
    <numFmt numFmtId="170" formatCode="0.0000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169" fontId="0" fillId="0" borderId="0" xfId="0" applyNumberFormat="1"/>
    <xf numFmtId="169" fontId="0" fillId="33" borderId="0" xfId="0" applyNumberFormat="1" applyFill="1"/>
    <xf numFmtId="17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70" formatCode="0.0000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9" formatCode="0.0000"/>
      <fill>
        <patternFill patternType="solid">
          <fgColor indexed="64"/>
          <bgColor rgb="FFFFFF00"/>
        </patternFill>
      </fill>
    </dxf>
    <dxf>
      <numFmt numFmtId="169" formatCode="0.0000"/>
    </dxf>
    <dxf>
      <numFmt numFmtId="169" formatCode="0.000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Max.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geo_edited!$P$1</c:f>
              <c:strCache>
                <c:ptCount val="1"/>
                <c:pt idx="0">
                  <c:v>thickness_max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geo_edited!$P$2:$P$41</c:f>
              <c:numCache>
                <c:formatCode>General</c:formatCode>
                <c:ptCount val="40"/>
                <c:pt idx="0">
                  <c:v>1.1303000000000001E-3</c:v>
                </c:pt>
                <c:pt idx="1">
                  <c:v>1.15062E-3</c:v>
                </c:pt>
                <c:pt idx="2">
                  <c:v>1.1684E-3</c:v>
                </c:pt>
                <c:pt idx="3">
                  <c:v>1.1836399999999999E-3</c:v>
                </c:pt>
                <c:pt idx="4">
                  <c:v>1.19888E-3</c:v>
                </c:pt>
                <c:pt idx="5">
                  <c:v>1.20904E-3</c:v>
                </c:pt>
                <c:pt idx="6">
                  <c:v>1.2166600000000001E-3</c:v>
                </c:pt>
                <c:pt idx="7">
                  <c:v>1.2293600000000001E-3</c:v>
                </c:pt>
                <c:pt idx="8">
                  <c:v>1.23952E-3</c:v>
                </c:pt>
                <c:pt idx="9">
                  <c:v>1.24968E-3</c:v>
                </c:pt>
                <c:pt idx="10">
                  <c:v>1.2573E-3</c:v>
                </c:pt>
                <c:pt idx="11">
                  <c:v>1.26746E-3</c:v>
                </c:pt>
                <c:pt idx="12">
                  <c:v>1.28016E-3</c:v>
                </c:pt>
                <c:pt idx="13">
                  <c:v>1.2953999999999999E-3</c:v>
                </c:pt>
                <c:pt idx="14">
                  <c:v>1.31572E-3</c:v>
                </c:pt>
                <c:pt idx="15">
                  <c:v>1.3360399999999999E-3</c:v>
                </c:pt>
                <c:pt idx="16">
                  <c:v>1.3538199999999999E-3</c:v>
                </c:pt>
                <c:pt idx="17">
                  <c:v>1.3639800000000001E-3</c:v>
                </c:pt>
                <c:pt idx="18">
                  <c:v>1.3690600000000001E-3</c:v>
                </c:pt>
                <c:pt idx="19">
                  <c:v>1.3690600000000001E-3</c:v>
                </c:pt>
                <c:pt idx="20">
                  <c:v>1.3639800000000001E-3</c:v>
                </c:pt>
                <c:pt idx="21">
                  <c:v>1.3538199999999999E-3</c:v>
                </c:pt>
                <c:pt idx="22">
                  <c:v>1.3360399999999999E-3</c:v>
                </c:pt>
                <c:pt idx="23">
                  <c:v>1.31572E-3</c:v>
                </c:pt>
                <c:pt idx="24">
                  <c:v>1.2877800000000001E-3</c:v>
                </c:pt>
                <c:pt idx="25">
                  <c:v>1.2522200000000001E-3</c:v>
                </c:pt>
                <c:pt idx="26">
                  <c:v>1.21412E-3</c:v>
                </c:pt>
                <c:pt idx="27">
                  <c:v>1.1684E-3</c:v>
                </c:pt>
                <c:pt idx="28">
                  <c:v>1.1176000000000001E-3</c:v>
                </c:pt>
                <c:pt idx="29">
                  <c:v>1.0591800000000001E-3</c:v>
                </c:pt>
                <c:pt idx="30">
                  <c:v>9.9568000000000009E-4</c:v>
                </c:pt>
                <c:pt idx="31">
                  <c:v>9.2456000000000005E-4</c:v>
                </c:pt>
                <c:pt idx="32">
                  <c:v>8.4836000000000004E-4</c:v>
                </c:pt>
                <c:pt idx="33">
                  <c:v>7.6707999999999995E-4</c:v>
                </c:pt>
                <c:pt idx="34">
                  <c:v>6.7310000000000004E-4</c:v>
                </c:pt>
                <c:pt idx="35">
                  <c:v>5.6895999999999997E-4</c:v>
                </c:pt>
                <c:pt idx="36">
                  <c:v>4.572E-4</c:v>
                </c:pt>
                <c:pt idx="37">
                  <c:v>3.2511999999999998E-4</c:v>
                </c:pt>
                <c:pt idx="38">
                  <c:v>1.143E-4</c:v>
                </c:pt>
                <c:pt idx="39">
                  <c:v>2.2860000000000001E-5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C02-94BE-F65B86168F3A}"/>
            </c:ext>
          </c:extLst>
        </c:ser>
        <c:ser>
          <c:idx val="1"/>
          <c:order val="1"/>
          <c:tx>
            <c:strRef>
              <c:f>geo_edited!$Q$1</c:f>
              <c:strCache>
                <c:ptCount val="1"/>
                <c:pt idx="0">
                  <c:v>t_max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geo_edited!$Q$2:$Q$41</c:f>
              <c:numCache>
                <c:formatCode>General</c:formatCode>
                <c:ptCount val="40"/>
                <c:pt idx="0">
                  <c:v>7.7332660762135098E-4</c:v>
                </c:pt>
                <c:pt idx="1">
                  <c:v>8.1127501293665205E-4</c:v>
                </c:pt>
                <c:pt idx="2">
                  <c:v>8.4779050639536397E-4</c:v>
                </c:pt>
                <c:pt idx="3">
                  <c:v>8.8335075544835001E-4</c:v>
                </c:pt>
                <c:pt idx="4">
                  <c:v>9.1749298963882705E-4</c:v>
                </c:pt>
                <c:pt idx="5">
                  <c:v>9.5045103501635998E-4</c:v>
                </c:pt>
                <c:pt idx="6">
                  <c:v>9.8243263247993007E-4</c:v>
                </c:pt>
                <c:pt idx="7">
                  <c:v>1.0298850532035101E-3</c:v>
                </c:pt>
                <c:pt idx="8">
                  <c:v>1.0858057994787499E-3</c:v>
                </c:pt>
                <c:pt idx="9">
                  <c:v>1.13703406567955E-3</c:v>
                </c:pt>
                <c:pt idx="10">
                  <c:v>1.1835149635297201E-3</c:v>
                </c:pt>
                <c:pt idx="11">
                  <c:v>1.2250928193845701E-3</c:v>
                </c:pt>
                <c:pt idx="12">
                  <c:v>1.26174307122935E-3</c:v>
                </c:pt>
                <c:pt idx="13">
                  <c:v>1.2933369614927801E-3</c:v>
                </c:pt>
                <c:pt idx="14">
                  <c:v>1.3198742460181999E-3</c:v>
                </c:pt>
                <c:pt idx="15">
                  <c:v>1.3412906170507399E-3</c:v>
                </c:pt>
                <c:pt idx="16">
                  <c:v>1.3574648972765301E-3</c:v>
                </c:pt>
                <c:pt idx="17">
                  <c:v>1.36840602545569E-3</c:v>
                </c:pt>
                <c:pt idx="18">
                  <c:v>1.3739852000699401E-3</c:v>
                </c:pt>
                <c:pt idx="19">
                  <c:v>1.37413838689697E-3</c:v>
                </c:pt>
                <c:pt idx="20">
                  <c:v>1.3687935005264899E-3</c:v>
                </c:pt>
                <c:pt idx="21">
                  <c:v>1.3578440437950401E-3</c:v>
                </c:pt>
                <c:pt idx="22">
                  <c:v>1.34133030945226E-3</c:v>
                </c:pt>
                <c:pt idx="23">
                  <c:v>1.31913556120498E-3</c:v>
                </c:pt>
                <c:pt idx="24">
                  <c:v>1.29115095338838E-3</c:v>
                </c:pt>
                <c:pt idx="25">
                  <c:v>1.25736734584942E-3</c:v>
                </c:pt>
                <c:pt idx="26">
                  <c:v>1.2176676960669399E-3</c:v>
                </c:pt>
                <c:pt idx="27">
                  <c:v>1.1720271244672301E-3</c:v>
                </c:pt>
                <c:pt idx="28">
                  <c:v>1.1203827961807E-3</c:v>
                </c:pt>
                <c:pt idx="29">
                  <c:v>1.0626800606849799E-3</c:v>
                </c:pt>
                <c:pt idx="30">
                  <c:v>9.98002083014505E-4</c:v>
                </c:pt>
                <c:pt idx="31">
                  <c:v>9.2743757541584901E-4</c:v>
                </c:pt>
                <c:pt idx="32">
                  <c:v>8.5213854043741499E-4</c:v>
                </c:pt>
                <c:pt idx="33">
                  <c:v>7.6987423768247205E-4</c:v>
                </c:pt>
                <c:pt idx="34">
                  <c:v>6.5930663794686495E-4</c:v>
                </c:pt>
                <c:pt idx="35">
                  <c:v>5.6011918288988703E-4</c:v>
                </c:pt>
                <c:pt idx="36">
                  <c:v>4.7200108295692702E-4</c:v>
                </c:pt>
                <c:pt idx="37">
                  <c:v>3.9636479188303101E-4</c:v>
                </c:pt>
                <c:pt idx="38">
                  <c:v>3.2034086573648799E-4</c:v>
                </c:pt>
                <c:pt idx="39">
                  <c:v>2.8642215783871502E-4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0-4C02-94BE-F65B8616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053424"/>
        <c:axId val="1581171120"/>
      </c:lineChart>
      <c:catAx>
        <c:axId val="17330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71120"/>
        <c:crosses val="autoZero"/>
        <c:auto val="1"/>
        <c:lblAlgn val="ctr"/>
        <c:lblOffset val="100"/>
        <c:noMultiLvlLbl val="0"/>
      </c:catAx>
      <c:valAx>
        <c:axId val="15811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05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29</xdr:row>
      <xdr:rowOff>104781</xdr:rowOff>
    </xdr:from>
    <xdr:to>
      <xdr:col>14</xdr:col>
      <xdr:colOff>942975</xdr:colOff>
      <xdr:row>49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3BE0B-B279-6B10-3647-42169E1B3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U41" totalsRowShown="0">
  <autoFilter ref="A1:U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1" name="station [in]"/>
    <tableColumn id="18" name="s" dataDxfId="2">
      <calculatedColumnFormula>(Table1[[#This Row],[r]]-Table1[[#This Row],[r_hub]])/(Table1[[#This Row],[r_tip]]-Table1[[#This Row],[r_hub]])</calculatedColumnFormula>
    </tableColumn>
    <tableColumn id="16" name="r_hub" dataDxfId="3">
      <calculatedColumnFormula>$E$2</calculatedColumnFormula>
    </tableColumn>
    <tableColumn id="17" name="r_tip" dataDxfId="4">
      <calculatedColumnFormula>$E$41</calculatedColumnFormula>
    </tableColumn>
    <tableColumn id="15" name="r" dataDxfId="7">
      <calculatedColumnFormula>CONVERT(Table1[[#This Row],[station '[in']]],"in","m")</calculatedColumnFormula>
    </tableColumn>
    <tableColumn id="2" name="chord [in]"/>
    <tableColumn id="14" name="chord" dataDxfId="0">
      <calculatedColumnFormula>CONVERT(Table1[[#This Row],[chord '[in']]],"in","m")</calculatedColumnFormula>
    </tableColumn>
    <tableColumn id="3" name="pitch_quoted"/>
    <tableColumn id="4" name="pitch_LETE"/>
    <tableColumn id="5" name="pitch_prather"/>
    <tableColumn id="6" name="sweep [in]"/>
    <tableColumn id="7" name="thickness [-]" dataDxfId="6"/>
    <tableColumn id="8" name="twist [deg]" dataDxfId="5"/>
    <tableColumn id="19" name="twist" dataDxfId="1">
      <calculatedColumnFormula>RADIANS(Table1[[#This Row],[twist '[deg']]])</calculatedColumnFormula>
    </tableColumn>
    <tableColumn id="9" name="thickness_max [in]"/>
    <tableColumn id="20" name="thickness_max">
      <calculatedColumnFormula>CONVERT(Table1[[#This Row],[thickness_max '[in']]],"in","m")</calculatedColumnFormula>
    </tableColumn>
    <tableColumn id="21" name="t_max"/>
    <tableColumn id="10" name="area [in^2]"/>
    <tableColumn id="11" name="z_high [in]"/>
    <tableColumn id="12" name="cgy [in]"/>
    <tableColumn id="13" name="cgz [in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workbookViewId="0">
      <pane ySplit="1" topLeftCell="A2" activePane="bottomLeft" state="frozen"/>
      <selection pane="bottomLeft" activeCell="E49" sqref="E49"/>
    </sheetView>
  </sheetViews>
  <sheetFormatPr defaultRowHeight="12.75" x14ac:dyDescent="0.2"/>
  <cols>
    <col min="1" max="1" width="10.42578125" bestFit="1" customWidth="1"/>
    <col min="2" max="2" width="10.42578125" customWidth="1"/>
    <col min="3" max="3" width="11" bestFit="1" customWidth="1"/>
    <col min="4" max="4" width="7" bestFit="1" customWidth="1"/>
    <col min="5" max="5" width="11" bestFit="1" customWidth="1"/>
    <col min="6" max="6" width="9.5703125" bestFit="1" customWidth="1"/>
    <col min="7" max="7" width="8.5703125" bestFit="1" customWidth="1"/>
    <col min="8" max="8" width="12.7109375" bestFit="1" customWidth="1"/>
    <col min="9" max="9" width="11" bestFit="1" customWidth="1"/>
    <col min="10" max="10" width="13.140625" bestFit="1" customWidth="1"/>
    <col min="11" max="11" width="10.28515625" bestFit="1" customWidth="1"/>
    <col min="12" max="12" width="11.5703125" bestFit="1" customWidth="1"/>
    <col min="13" max="13" width="10.28515625" bestFit="1" customWidth="1"/>
    <col min="14" max="14" width="10.28515625" customWidth="1"/>
    <col min="15" max="16" width="15.42578125" customWidth="1"/>
    <col min="17" max="17" width="24" customWidth="1"/>
    <col min="18" max="18" width="10.7109375" bestFit="1" customWidth="1"/>
    <col min="19" max="19" width="10.42578125" bestFit="1" customWidth="1"/>
    <col min="20" max="21" width="7.5703125" bestFit="1" customWidth="1"/>
  </cols>
  <sheetData>
    <row r="1" spans="1:21" x14ac:dyDescent="0.2">
      <c r="A1" t="s">
        <v>0</v>
      </c>
      <c r="B1" t="s">
        <v>17</v>
      </c>
      <c r="C1" t="s">
        <v>15</v>
      </c>
      <c r="D1" t="s">
        <v>16</v>
      </c>
      <c r="E1" t="s">
        <v>14</v>
      </c>
      <c r="F1" t="s">
        <v>1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18</v>
      </c>
      <c r="O1" t="s">
        <v>8</v>
      </c>
      <c r="P1" t="s">
        <v>19</v>
      </c>
      <c r="Q1" t="s">
        <v>20</v>
      </c>
      <c r="R1" t="s">
        <v>9</v>
      </c>
      <c r="S1" t="s">
        <v>10</v>
      </c>
      <c r="T1" t="s">
        <v>11</v>
      </c>
      <c r="U1" t="s">
        <v>12</v>
      </c>
    </row>
    <row r="2" spans="1:21" x14ac:dyDescent="0.2">
      <c r="A2">
        <v>0.92269999999999996</v>
      </c>
      <c r="B2" s="3">
        <f>(Table1[[#This Row],[r]]-Table1[[#This Row],[r_hub]])/(Table1[[#This Row],[r_tip]]-Table1[[#This Row],[r_hub]])</f>
        <v>0</v>
      </c>
      <c r="C2" s="2">
        <f>$E$2</f>
        <v>2.3436579999999999E-2</v>
      </c>
      <c r="D2" s="2">
        <f>$E$41</f>
        <v>0.13969999999999999</v>
      </c>
      <c r="E2" s="1">
        <f>CONVERT(Table1[[#This Row],[station '[in']]],"in","m")</f>
        <v>2.3436579999999999E-2</v>
      </c>
      <c r="F2">
        <v>0.71430000000000005</v>
      </c>
      <c r="G2" s="4">
        <f>CONVERT(Table1[[#This Row],[chord '[in']]],"in","m")</f>
        <v>1.8143220000000002E-2</v>
      </c>
      <c r="H2">
        <v>2.2141000000000002</v>
      </c>
      <c r="I2">
        <v>2.2141000000000002</v>
      </c>
      <c r="J2">
        <v>1.9467000000000001</v>
      </c>
      <c r="K2">
        <v>0.50280000000000002</v>
      </c>
      <c r="L2" s="1">
        <v>6.2300000000000001E-2</v>
      </c>
      <c r="M2" s="1">
        <v>20.901499999999999</v>
      </c>
      <c r="N2" s="1">
        <f>RADIANS(Table1[[#This Row],[twist '[deg']]])</f>
        <v>0.36479999360559479</v>
      </c>
      <c r="O2">
        <v>4.4499999999999998E-2</v>
      </c>
      <c r="P2">
        <f>CONVERT(Table1[[#This Row],[thickness_max '[in']]],"in","m")</f>
        <v>1.1303000000000001E-3</v>
      </c>
      <c r="Q2">
        <v>7.7332660762135098E-4</v>
      </c>
      <c r="R2">
        <v>3.95E-2</v>
      </c>
      <c r="S2">
        <v>0.13020000000000001</v>
      </c>
      <c r="T2">
        <v>0.20100000000000001</v>
      </c>
      <c r="U2">
        <v>2.41E-2</v>
      </c>
    </row>
    <row r="3" spans="1:21" x14ac:dyDescent="0.2">
      <c r="A3">
        <v>0.99299999999999999</v>
      </c>
      <c r="B3" s="3">
        <f>(Table1[[#This Row],[r]]-Table1[[#This Row],[r_hub]])/(Table1[[#This Row],[r_tip]]-Table1[[#This Row],[r_hub]])</f>
        <v>1.5358399056212193E-2</v>
      </c>
      <c r="C3" s="2">
        <f t="shared" ref="C3:C41" si="0">$E$2</f>
        <v>2.3436579999999999E-2</v>
      </c>
      <c r="D3" s="2">
        <f t="shared" ref="D3:D41" si="1">$E$41</f>
        <v>0.13969999999999999</v>
      </c>
      <c r="E3" s="1">
        <f>CONVERT(Table1[[#This Row],[station '[in']]],"in","m")</f>
        <v>2.52222E-2</v>
      </c>
      <c r="F3">
        <v>0.74909999999999999</v>
      </c>
      <c r="G3" s="4">
        <f>CONVERT(Table1[[#This Row],[chord '[in']]],"in","m")</f>
        <v>1.9027140000000001E-2</v>
      </c>
      <c r="H3">
        <v>2.4386999999999999</v>
      </c>
      <c r="I3">
        <v>2.4386999999999999</v>
      </c>
      <c r="J3">
        <v>2.1747999999999998</v>
      </c>
      <c r="K3">
        <v>0.5202</v>
      </c>
      <c r="L3" s="1">
        <v>6.0499999999999998E-2</v>
      </c>
      <c r="M3" s="1">
        <v>21.3491</v>
      </c>
      <c r="N3" s="1">
        <f>RADIANS(Table1[[#This Row],[twist '[deg']]])</f>
        <v>0.37261208733752144</v>
      </c>
      <c r="O3">
        <v>4.53E-2</v>
      </c>
      <c r="P3">
        <f>CONVERT(Table1[[#This Row],[thickness_max '[in']]],"in","m")</f>
        <v>1.15062E-3</v>
      </c>
      <c r="Q3">
        <v>8.1127501293665205E-4</v>
      </c>
      <c r="R3">
        <v>4.19E-2</v>
      </c>
      <c r="S3">
        <v>0.14330000000000001</v>
      </c>
      <c r="T3">
        <v>0.2049</v>
      </c>
      <c r="U3">
        <v>3.09E-2</v>
      </c>
    </row>
    <row r="4" spans="1:21" x14ac:dyDescent="0.2">
      <c r="A4">
        <v>1.0632999999999999</v>
      </c>
      <c r="B4" s="3">
        <f>(Table1[[#This Row],[r]]-Table1[[#This Row],[r_hub]])/(Table1[[#This Row],[r_tip]]-Table1[[#This Row],[r_hub]])</f>
        <v>3.0716798112424355E-2</v>
      </c>
      <c r="C4" s="2">
        <f t="shared" si="0"/>
        <v>2.3436579999999999E-2</v>
      </c>
      <c r="D4" s="2">
        <f t="shared" si="1"/>
        <v>0.13969999999999999</v>
      </c>
      <c r="E4" s="1">
        <f>CONVERT(Table1[[#This Row],[station '[in']]],"in","m")</f>
        <v>2.7007819999999998E-2</v>
      </c>
      <c r="F4">
        <v>0.78280000000000005</v>
      </c>
      <c r="G4" s="4">
        <f>CONVERT(Table1[[#This Row],[chord '[in']]],"in","m")</f>
        <v>1.9883120000000001E-2</v>
      </c>
      <c r="H4">
        <v>2.6526999999999998</v>
      </c>
      <c r="I4">
        <v>2.6526999999999998</v>
      </c>
      <c r="J4">
        <v>2.3969</v>
      </c>
      <c r="K4">
        <v>0.53680000000000005</v>
      </c>
      <c r="L4" s="1">
        <v>5.8799999999999998E-2</v>
      </c>
      <c r="M4" s="1">
        <v>21.656600000000001</v>
      </c>
      <c r="N4" s="1">
        <f>RADIANS(Table1[[#This Row],[twist '[deg']]])</f>
        <v>0.377978974787404</v>
      </c>
      <c r="O4">
        <v>4.5999999999999999E-2</v>
      </c>
      <c r="P4">
        <f>CONVERT(Table1[[#This Row],[thickness_max '[in']]],"in","m")</f>
        <v>1.1684E-3</v>
      </c>
      <c r="Q4">
        <v>8.4779050639536397E-4</v>
      </c>
      <c r="R4">
        <v>4.3999999999999997E-2</v>
      </c>
      <c r="S4">
        <v>0.1555</v>
      </c>
      <c r="T4">
        <v>0.2084</v>
      </c>
      <c r="U4">
        <v>3.7499999999999999E-2</v>
      </c>
    </row>
    <row r="5" spans="1:21" x14ac:dyDescent="0.2">
      <c r="A5">
        <v>1.1335</v>
      </c>
      <c r="B5" s="3">
        <f>(Table1[[#This Row],[r]]-Table1[[#This Row],[r_hub]])/(Table1[[#This Row],[r_tip]]-Table1[[#This Row],[r_hub]])</f>
        <v>4.6053350228300552E-2</v>
      </c>
      <c r="C5" s="2">
        <f t="shared" si="0"/>
        <v>2.3436579999999999E-2</v>
      </c>
      <c r="D5" s="2">
        <f t="shared" si="1"/>
        <v>0.13969999999999999</v>
      </c>
      <c r="E5" s="1">
        <f>CONVERT(Table1[[#This Row],[station '[in']]],"in","m")</f>
        <v>2.8790900000000001E-2</v>
      </c>
      <c r="F5">
        <v>0.8155</v>
      </c>
      <c r="G5" s="4">
        <f>CONVERT(Table1[[#This Row],[chord '[in']]],"in","m")</f>
        <v>2.0713700000000002E-2</v>
      </c>
      <c r="H5">
        <v>2.8559999999999999</v>
      </c>
      <c r="I5">
        <v>2.8559999999999999</v>
      </c>
      <c r="J5">
        <v>2.6118999999999999</v>
      </c>
      <c r="K5">
        <v>0.55279999999999996</v>
      </c>
      <c r="L5" s="1">
        <v>5.7200000000000001E-2</v>
      </c>
      <c r="M5" s="1">
        <v>21.851299999999998</v>
      </c>
      <c r="N5" s="1">
        <f>RADIANS(Table1[[#This Row],[twist '[deg']]])</f>
        <v>0.38137713084103692</v>
      </c>
      <c r="O5">
        <v>4.6600000000000003E-2</v>
      </c>
      <c r="P5">
        <f>CONVERT(Table1[[#This Row],[thickness_max '[in']]],"in","m")</f>
        <v>1.1836399999999999E-3</v>
      </c>
      <c r="Q5">
        <v>8.8335075544835001E-4</v>
      </c>
      <c r="R5">
        <v>4.58E-2</v>
      </c>
      <c r="S5">
        <v>0.1668</v>
      </c>
      <c r="T5">
        <v>0.21129999999999999</v>
      </c>
      <c r="U5">
        <v>4.3999999999999997E-2</v>
      </c>
    </row>
    <row r="6" spans="1:21" x14ac:dyDescent="0.2">
      <c r="A6">
        <v>1.2038</v>
      </c>
      <c r="B6" s="3">
        <f>(Table1[[#This Row],[r]]-Table1[[#This Row],[r_hub]])/(Table1[[#This Row],[r_tip]]-Table1[[#This Row],[r_hub]])</f>
        <v>6.1411749284512714E-2</v>
      </c>
      <c r="C6" s="2">
        <f t="shared" si="0"/>
        <v>2.3436579999999999E-2</v>
      </c>
      <c r="D6" s="2">
        <f t="shared" si="1"/>
        <v>0.13969999999999999</v>
      </c>
      <c r="E6" s="1">
        <f>CONVERT(Table1[[#This Row],[station '[in']]],"in","m")</f>
        <v>3.0576519999999999E-2</v>
      </c>
      <c r="F6">
        <v>0.84709999999999996</v>
      </c>
      <c r="G6" s="4">
        <f>CONVERT(Table1[[#This Row],[chord '[in']]],"in","m")</f>
        <v>2.1516339999999998E-2</v>
      </c>
      <c r="H6">
        <v>3.0487000000000002</v>
      </c>
      <c r="I6">
        <v>3.0487000000000002</v>
      </c>
      <c r="J6">
        <v>2.8186</v>
      </c>
      <c r="K6">
        <v>0.56820000000000004</v>
      </c>
      <c r="L6" s="1">
        <v>5.57E-2</v>
      </c>
      <c r="M6" s="1">
        <v>21.953600000000002</v>
      </c>
      <c r="N6" s="1">
        <f>RADIANS(Table1[[#This Row],[twist '[deg']]])</f>
        <v>0.38316260266582713</v>
      </c>
      <c r="O6">
        <v>4.7199999999999999E-2</v>
      </c>
      <c r="P6">
        <f>CONVERT(Table1[[#This Row],[thickness_max '[in']]],"in","m")</f>
        <v>1.19888E-3</v>
      </c>
      <c r="Q6">
        <v>9.1749298963882705E-4</v>
      </c>
      <c r="R6">
        <v>4.7399999999999998E-2</v>
      </c>
      <c r="S6">
        <v>0.1772</v>
      </c>
      <c r="T6">
        <v>0.21390000000000001</v>
      </c>
      <c r="U6">
        <v>5.0200000000000002E-2</v>
      </c>
    </row>
    <row r="7" spans="1:21" x14ac:dyDescent="0.2">
      <c r="A7">
        <v>1.274</v>
      </c>
      <c r="B7" s="3">
        <f>(Table1[[#This Row],[r]]-Table1[[#This Row],[r_hub]])/(Table1[[#This Row],[r_tip]]-Table1[[#This Row],[r_hub]])</f>
        <v>7.6748301400388907E-2</v>
      </c>
      <c r="C7" s="2">
        <f t="shared" si="0"/>
        <v>2.3436579999999999E-2</v>
      </c>
      <c r="D7" s="2">
        <f t="shared" si="1"/>
        <v>0.13969999999999999</v>
      </c>
      <c r="E7" s="1">
        <f>CONVERT(Table1[[#This Row],[station '[in']]],"in","m")</f>
        <v>3.2359600000000002E-2</v>
      </c>
      <c r="F7">
        <v>0.87760000000000005</v>
      </c>
      <c r="G7" s="4">
        <f>CONVERT(Table1[[#This Row],[chord '[in']]],"in","m")</f>
        <v>2.2291040000000002E-2</v>
      </c>
      <c r="H7">
        <v>3.2307999999999999</v>
      </c>
      <c r="I7">
        <v>3.2307999999999999</v>
      </c>
      <c r="J7">
        <v>3.0163000000000002</v>
      </c>
      <c r="K7">
        <v>0.58279999999999998</v>
      </c>
      <c r="L7" s="1">
        <v>5.4199999999999998E-2</v>
      </c>
      <c r="M7" s="1">
        <v>21.978999999999999</v>
      </c>
      <c r="N7" s="1">
        <f>RADIANS(Table1[[#This Row],[twist '[deg']]])</f>
        <v>0.38360591629583368</v>
      </c>
      <c r="O7">
        <v>4.7600000000000003E-2</v>
      </c>
      <c r="P7">
        <f>CONVERT(Table1[[#This Row],[thickness_max '[in']]],"in","m")</f>
        <v>1.20904E-3</v>
      </c>
      <c r="Q7">
        <v>9.5045103501635998E-4</v>
      </c>
      <c r="R7">
        <v>4.87E-2</v>
      </c>
      <c r="S7">
        <v>0.18679999999999999</v>
      </c>
      <c r="T7">
        <v>0.216</v>
      </c>
      <c r="U7">
        <v>5.62E-2</v>
      </c>
    </row>
    <row r="8" spans="1:21" x14ac:dyDescent="0.2">
      <c r="A8">
        <v>1.3443000000000001</v>
      </c>
      <c r="B8" s="3">
        <f>(Table1[[#This Row],[r]]-Table1[[#This Row],[r_hub]])/(Table1[[#This Row],[r_tip]]-Table1[[#This Row],[r_hub]])</f>
        <v>9.2106700456601048E-2</v>
      </c>
      <c r="C8" s="2">
        <f t="shared" si="0"/>
        <v>2.3436579999999999E-2</v>
      </c>
      <c r="D8" s="2">
        <f t="shared" si="1"/>
        <v>0.13969999999999999</v>
      </c>
      <c r="E8" s="1">
        <f>CONVERT(Table1[[#This Row],[station '[in']]],"in","m")</f>
        <v>3.4145219999999997E-2</v>
      </c>
      <c r="F8">
        <v>0.90700000000000003</v>
      </c>
      <c r="G8" s="4">
        <f>CONVERT(Table1[[#This Row],[chord '[in']]],"in","m")</f>
        <v>2.3037800000000001E-2</v>
      </c>
      <c r="H8">
        <v>3.4022000000000001</v>
      </c>
      <c r="I8">
        <v>3.4022000000000001</v>
      </c>
      <c r="J8">
        <v>3.2039</v>
      </c>
      <c r="K8">
        <v>0.5968</v>
      </c>
      <c r="L8" s="1">
        <v>5.28E-2</v>
      </c>
      <c r="M8" s="1">
        <v>21.939800000000002</v>
      </c>
      <c r="N8" s="1">
        <f>RADIANS(Table1[[#This Row],[twist '[deg']]])</f>
        <v>0.38292174722905192</v>
      </c>
      <c r="O8">
        <v>4.7899999999999998E-2</v>
      </c>
      <c r="P8">
        <f>CONVERT(Table1[[#This Row],[thickness_max '[in']]],"in","m")</f>
        <v>1.2166600000000001E-3</v>
      </c>
      <c r="Q8">
        <v>9.8243263247993007E-4</v>
      </c>
      <c r="R8">
        <v>4.9799999999999997E-2</v>
      </c>
      <c r="S8">
        <v>0.19550000000000001</v>
      </c>
      <c r="T8">
        <v>0.2177</v>
      </c>
      <c r="U8">
        <v>6.2E-2</v>
      </c>
    </row>
    <row r="9" spans="1:21" x14ac:dyDescent="0.2">
      <c r="A9">
        <v>1.454</v>
      </c>
      <c r="B9" s="3">
        <f>(Table1[[#This Row],[r]]-Table1[[#This Row],[r_hub]])/(Table1[[#This Row],[r_tip]]-Table1[[#This Row],[r_hub]])</f>
        <v>0.11607279400519961</v>
      </c>
      <c r="C9" s="2">
        <f t="shared" si="0"/>
        <v>2.3436579999999999E-2</v>
      </c>
      <c r="D9" s="2">
        <f t="shared" si="1"/>
        <v>0.13969999999999999</v>
      </c>
      <c r="E9" s="1">
        <f>CONVERT(Table1[[#This Row],[station '[in']]],"in","m")</f>
        <v>3.6931600000000002E-2</v>
      </c>
      <c r="F9">
        <v>0.95089999999999997</v>
      </c>
      <c r="G9" s="4">
        <f>CONVERT(Table1[[#This Row],[chord '[in']]],"in","m")</f>
        <v>2.4152860000000002E-2</v>
      </c>
      <c r="H9">
        <v>3.6486999999999998</v>
      </c>
      <c r="I9">
        <v>3.6486999999999998</v>
      </c>
      <c r="J9">
        <v>3.4754</v>
      </c>
      <c r="K9">
        <v>0.61739999999999995</v>
      </c>
      <c r="L9" s="1">
        <v>5.0900000000000001E-2</v>
      </c>
      <c r="M9" s="1">
        <v>21.771100000000001</v>
      </c>
      <c r="N9" s="1">
        <f>RADIANS(Table1[[#This Row],[twist '[deg']]])</f>
        <v>0.37997737678093751</v>
      </c>
      <c r="O9">
        <v>4.8399999999999999E-2</v>
      </c>
      <c r="P9">
        <f>CONVERT(Table1[[#This Row],[thickness_max '[in']]],"in","m")</f>
        <v>1.2293600000000001E-3</v>
      </c>
      <c r="Q9">
        <v>1.0298850532035101E-3</v>
      </c>
      <c r="R9">
        <v>5.0999999999999997E-2</v>
      </c>
      <c r="S9">
        <v>0.20760000000000001</v>
      </c>
      <c r="T9">
        <v>0.21959999999999999</v>
      </c>
      <c r="U9">
        <v>7.0499999999999993E-2</v>
      </c>
    </row>
    <row r="10" spans="1:21" x14ac:dyDescent="0.2">
      <c r="A10">
        <v>1.5931</v>
      </c>
      <c r="B10" s="3">
        <f>(Table1[[#This Row],[r]]-Table1[[#This Row],[r_hub]])/(Table1[[#This Row],[r_tip]]-Table1[[#This Row],[r_hub]])</f>
        <v>0.14646188801258386</v>
      </c>
      <c r="C10" s="2">
        <f t="shared" si="0"/>
        <v>2.3436579999999999E-2</v>
      </c>
      <c r="D10" s="2">
        <f t="shared" si="1"/>
        <v>0.13969999999999999</v>
      </c>
      <c r="E10" s="1">
        <f>CONVERT(Table1[[#This Row],[station '[in']]],"in","m")</f>
        <v>4.0464739999999999E-2</v>
      </c>
      <c r="F10">
        <v>1.0024999999999999</v>
      </c>
      <c r="G10" s="4">
        <f>CONVERT(Table1[[#This Row],[chord '[in']]],"in","m")</f>
        <v>2.54635E-2</v>
      </c>
      <c r="H10">
        <v>3.9238</v>
      </c>
      <c r="I10">
        <v>3.9238</v>
      </c>
      <c r="J10">
        <v>3.7806000000000002</v>
      </c>
      <c r="K10">
        <v>0.6411</v>
      </c>
      <c r="L10" s="1">
        <v>4.87E-2</v>
      </c>
      <c r="M10" s="1">
        <v>21.4056</v>
      </c>
      <c r="N10" s="1">
        <f>RADIANS(Table1[[#This Row],[twist '[deg']]])</f>
        <v>0.37359819836489822</v>
      </c>
      <c r="O10">
        <v>4.8800000000000003E-2</v>
      </c>
      <c r="P10">
        <f>CONVERT(Table1[[#This Row],[thickness_max '[in']]],"in","m")</f>
        <v>1.23952E-3</v>
      </c>
      <c r="Q10">
        <v>1.0858057994787499E-3</v>
      </c>
      <c r="R10">
        <v>5.1799999999999999E-2</v>
      </c>
      <c r="S10">
        <v>0.2203</v>
      </c>
      <c r="T10">
        <v>0.2208</v>
      </c>
      <c r="U10">
        <v>8.0199999999999994E-2</v>
      </c>
    </row>
    <row r="11" spans="1:21" x14ac:dyDescent="0.2">
      <c r="A11">
        <v>1.7322</v>
      </c>
      <c r="B11" s="3">
        <f>(Table1[[#This Row],[r]]-Table1[[#This Row],[r_hub]])/(Table1[[#This Row],[r_tip]]-Table1[[#This Row],[r_hub]])</f>
        <v>0.17685098201996816</v>
      </c>
      <c r="C11" s="2">
        <f t="shared" si="0"/>
        <v>2.3436579999999999E-2</v>
      </c>
      <c r="D11" s="2">
        <f t="shared" si="1"/>
        <v>0.13969999999999999</v>
      </c>
      <c r="E11" s="1">
        <f>CONVERT(Table1[[#This Row],[station '[in']]],"in","m")</f>
        <v>4.3997880000000003E-2</v>
      </c>
      <c r="F11">
        <v>1.0499000000000001</v>
      </c>
      <c r="G11" s="4">
        <f>CONVERT(Table1[[#This Row],[chord '[in']]],"in","m")</f>
        <v>2.666746E-2</v>
      </c>
      <c r="H11">
        <v>4.1574</v>
      </c>
      <c r="I11">
        <v>4.1574</v>
      </c>
      <c r="J11">
        <v>4.0395000000000003</v>
      </c>
      <c r="K11">
        <v>0.66220000000000001</v>
      </c>
      <c r="L11" s="1">
        <v>4.6800000000000001E-2</v>
      </c>
      <c r="M11" s="1">
        <v>20.905799999999999</v>
      </c>
      <c r="N11" s="1">
        <f>RADIANS(Table1[[#This Row],[twist '[deg']]])</f>
        <v>0.36487504276343052</v>
      </c>
      <c r="O11">
        <v>4.9200000000000001E-2</v>
      </c>
      <c r="P11">
        <f>CONVERT(Table1[[#This Row],[thickness_max '[in']]],"in","m")</f>
        <v>1.24968E-3</v>
      </c>
      <c r="Q11">
        <v>1.13703406567955E-3</v>
      </c>
      <c r="R11">
        <v>5.1999999999999998E-2</v>
      </c>
      <c r="S11">
        <v>0.23</v>
      </c>
      <c r="T11">
        <v>0.2208</v>
      </c>
      <c r="U11">
        <v>8.8900000000000007E-2</v>
      </c>
    </row>
    <row r="12" spans="1:21" x14ac:dyDescent="0.2">
      <c r="A12">
        <v>1.8714</v>
      </c>
      <c r="B12" s="3">
        <f>(Table1[[#This Row],[r]]-Table1[[#This Row],[r_hub]])/(Table1[[#This Row],[r_tip]]-Table1[[#This Row],[r_hub]])</f>
        <v>0.20726192296768842</v>
      </c>
      <c r="C12" s="2">
        <f t="shared" si="0"/>
        <v>2.3436579999999999E-2</v>
      </c>
      <c r="D12" s="2">
        <f t="shared" si="1"/>
        <v>0.13969999999999999</v>
      </c>
      <c r="E12" s="1">
        <f>CONVERT(Table1[[#This Row],[station '[in']]],"in","m")</f>
        <v>4.7533560000000002E-2</v>
      </c>
      <c r="F12">
        <v>1.0928</v>
      </c>
      <c r="G12" s="4">
        <f>CONVERT(Table1[[#This Row],[chord '[in']]],"in","m")</f>
        <v>2.775712E-2</v>
      </c>
      <c r="H12">
        <v>4.3493000000000004</v>
      </c>
      <c r="I12">
        <v>4.3493000000000004</v>
      </c>
      <c r="J12">
        <v>4.2523</v>
      </c>
      <c r="K12">
        <v>0.68069999999999997</v>
      </c>
      <c r="L12" s="1">
        <v>4.53E-2</v>
      </c>
      <c r="M12" s="1">
        <v>20.299199999999999</v>
      </c>
      <c r="N12" s="1">
        <f>RADIANS(Table1[[#This Row],[twist '[deg']]])</f>
        <v>0.35428787552083291</v>
      </c>
      <c r="O12">
        <v>4.9500000000000002E-2</v>
      </c>
      <c r="P12">
        <f>CONVERT(Table1[[#This Row],[thickness_max '[in']]],"in","m")</f>
        <v>1.2573E-3</v>
      </c>
      <c r="Q12">
        <v>1.1835149635297201E-3</v>
      </c>
      <c r="R12">
        <v>5.1799999999999999E-2</v>
      </c>
      <c r="S12">
        <v>0.23710000000000001</v>
      </c>
      <c r="T12">
        <v>0.2198</v>
      </c>
      <c r="U12">
        <v>9.64E-2</v>
      </c>
    </row>
    <row r="13" spans="1:21" x14ac:dyDescent="0.2">
      <c r="A13">
        <v>2.0105</v>
      </c>
      <c r="B13" s="3">
        <f>(Table1[[#This Row],[r]]-Table1[[#This Row],[r_hub]])/(Table1[[#This Row],[r_tip]]-Table1[[#This Row],[r_hub]])</f>
        <v>0.23765101697507265</v>
      </c>
      <c r="C13" s="2">
        <f t="shared" si="0"/>
        <v>2.3436579999999999E-2</v>
      </c>
      <c r="D13" s="2">
        <f t="shared" si="1"/>
        <v>0.13969999999999999</v>
      </c>
      <c r="E13" s="1">
        <f>CONVERT(Table1[[#This Row],[station '[in']]],"in","m")</f>
        <v>5.10667E-2</v>
      </c>
      <c r="F13">
        <v>1.1312</v>
      </c>
      <c r="G13" s="4">
        <f>CONVERT(Table1[[#This Row],[chord '[in']]],"in","m")</f>
        <v>2.8732480000000001E-2</v>
      </c>
      <c r="H13">
        <v>4.4995000000000003</v>
      </c>
      <c r="I13">
        <v>4.4995000000000003</v>
      </c>
      <c r="J13">
        <v>4.4202000000000004</v>
      </c>
      <c r="K13">
        <v>0.6966</v>
      </c>
      <c r="L13" s="1">
        <v>4.41E-2</v>
      </c>
      <c r="M13" s="1">
        <v>19.605</v>
      </c>
      <c r="N13" s="1">
        <f>RADIANS(Table1[[#This Row],[twist '[deg']]])</f>
        <v>0.34217179985348833</v>
      </c>
      <c r="O13">
        <v>4.99E-2</v>
      </c>
      <c r="P13">
        <f>CONVERT(Table1[[#This Row],[thickness_max '[in']]],"in","m")</f>
        <v>1.26746E-3</v>
      </c>
      <c r="Q13">
        <v>1.2250928193845701E-3</v>
      </c>
      <c r="R13">
        <v>5.1200000000000002E-2</v>
      </c>
      <c r="S13">
        <v>0.2417</v>
      </c>
      <c r="T13">
        <v>0.218</v>
      </c>
      <c r="U13">
        <v>0.10290000000000001</v>
      </c>
    </row>
    <row r="14" spans="1:21" x14ac:dyDescent="0.2">
      <c r="A14">
        <v>2.1497000000000002</v>
      </c>
      <c r="B14" s="3">
        <f>(Table1[[#This Row],[r]]-Table1[[#This Row],[r_hub]])/(Table1[[#This Row],[r_tip]]-Table1[[#This Row],[r_hub]])</f>
        <v>0.26806195792279292</v>
      </c>
      <c r="C14" s="2">
        <f t="shared" si="0"/>
        <v>2.3436579999999999E-2</v>
      </c>
      <c r="D14" s="2">
        <f t="shared" si="1"/>
        <v>0.13969999999999999</v>
      </c>
      <c r="E14" s="1">
        <f>CONVERT(Table1[[#This Row],[station '[in']]],"in","m")</f>
        <v>5.4602379999999999E-2</v>
      </c>
      <c r="F14">
        <v>1.165</v>
      </c>
      <c r="G14" s="4">
        <f>CONVERT(Table1[[#This Row],[chord '[in']]],"in","m")</f>
        <v>2.9590999999999999E-2</v>
      </c>
      <c r="H14">
        <v>4.6079999999999997</v>
      </c>
      <c r="I14">
        <v>4.6079999999999997</v>
      </c>
      <c r="J14">
        <v>4.5430000000000001</v>
      </c>
      <c r="K14">
        <v>0.70989999999999998</v>
      </c>
      <c r="L14" s="1">
        <v>4.3200000000000002E-2</v>
      </c>
      <c r="M14" s="1">
        <v>18.837399999999999</v>
      </c>
      <c r="N14" s="1">
        <f>RADIANS(Table1[[#This Row],[twist '[deg']]])</f>
        <v>0.32877465251517979</v>
      </c>
      <c r="O14">
        <v>5.04E-2</v>
      </c>
      <c r="P14">
        <f>CONVERT(Table1[[#This Row],[thickness_max '[in']]],"in","m")</f>
        <v>1.28016E-3</v>
      </c>
      <c r="Q14">
        <v>1.26174307122935E-3</v>
      </c>
      <c r="R14">
        <v>5.0599999999999999E-2</v>
      </c>
      <c r="S14">
        <v>0.24390000000000001</v>
      </c>
      <c r="T14">
        <v>0.2155</v>
      </c>
      <c r="U14">
        <v>0.10829999999999999</v>
      </c>
    </row>
    <row r="15" spans="1:21" x14ac:dyDescent="0.2">
      <c r="A15">
        <v>2.2888999999999999</v>
      </c>
      <c r="B15" s="3">
        <f>(Table1[[#This Row],[r]]-Table1[[#This Row],[r_hub]])/(Table1[[#This Row],[r_tip]]-Table1[[#This Row],[r_hub]])</f>
        <v>0.2984728988705132</v>
      </c>
      <c r="C15" s="2">
        <f t="shared" si="0"/>
        <v>2.3436579999999999E-2</v>
      </c>
      <c r="D15" s="2">
        <f t="shared" si="1"/>
        <v>0.13969999999999999</v>
      </c>
      <c r="E15" s="1">
        <f>CONVERT(Table1[[#This Row],[station '[in']]],"in","m")</f>
        <v>5.8138059999999998E-2</v>
      </c>
      <c r="F15">
        <v>1.1941999999999999</v>
      </c>
      <c r="G15" s="4">
        <f>CONVERT(Table1[[#This Row],[chord '[in']]],"in","m")</f>
        <v>3.0332680000000001E-2</v>
      </c>
      <c r="H15">
        <v>4.6746999999999996</v>
      </c>
      <c r="I15">
        <v>4.6746999999999996</v>
      </c>
      <c r="J15">
        <v>4.6192000000000002</v>
      </c>
      <c r="K15">
        <v>0.72060000000000002</v>
      </c>
      <c r="L15" s="1">
        <v>4.2700000000000002E-2</v>
      </c>
      <c r="M15" s="1">
        <v>18.007100000000001</v>
      </c>
      <c r="N15" s="1">
        <f>RADIANS(Table1[[#This Row],[twist '[deg']]])</f>
        <v>0.31428318373587094</v>
      </c>
      <c r="O15">
        <v>5.0999999999999997E-2</v>
      </c>
      <c r="P15">
        <f>CONVERT(Table1[[#This Row],[thickness_max '[in']]],"in","m")</f>
        <v>1.2953999999999999E-3</v>
      </c>
      <c r="Q15">
        <v>1.2933369614927801E-3</v>
      </c>
      <c r="R15">
        <v>0.05</v>
      </c>
      <c r="S15">
        <v>0.24390000000000001</v>
      </c>
      <c r="T15">
        <v>0.21260000000000001</v>
      </c>
      <c r="U15">
        <v>0.1128</v>
      </c>
    </row>
    <row r="16" spans="1:21" x14ac:dyDescent="0.2">
      <c r="A16">
        <v>2.4279999999999999</v>
      </c>
      <c r="B16" s="3">
        <f>(Table1[[#This Row],[r]]-Table1[[#This Row],[r_hub]])/(Table1[[#This Row],[r_tip]]-Table1[[#This Row],[r_hub]])</f>
        <v>0.32886199287789752</v>
      </c>
      <c r="C16" s="2">
        <f t="shared" si="0"/>
        <v>2.3436579999999999E-2</v>
      </c>
      <c r="D16" s="2">
        <f t="shared" si="1"/>
        <v>0.13969999999999999</v>
      </c>
      <c r="E16" s="1">
        <f>CONVERT(Table1[[#This Row],[station '[in']]],"in","m")</f>
        <v>6.1671200000000002E-2</v>
      </c>
      <c r="F16">
        <v>1.2186999999999999</v>
      </c>
      <c r="G16" s="4">
        <f>CONVERT(Table1[[#This Row],[chord '[in']]],"in","m")</f>
        <v>3.095498E-2</v>
      </c>
      <c r="H16">
        <v>4.6997999999999998</v>
      </c>
      <c r="I16">
        <v>4.6997999999999998</v>
      </c>
      <c r="J16">
        <v>4.6489000000000003</v>
      </c>
      <c r="K16">
        <v>0.72870000000000001</v>
      </c>
      <c r="L16" s="1">
        <v>4.2500000000000003E-2</v>
      </c>
      <c r="M16" s="1">
        <v>17.122399999999999</v>
      </c>
      <c r="N16" s="1">
        <f>RADIANS(Table1[[#This Row],[twist '[deg']]])</f>
        <v>0.29884225584347707</v>
      </c>
      <c r="O16">
        <v>5.1799999999999999E-2</v>
      </c>
      <c r="P16">
        <f>CONVERT(Table1[[#This Row],[thickness_max '[in']]],"in","m")</f>
        <v>1.31572E-3</v>
      </c>
      <c r="Q16">
        <v>1.3198742460181999E-3</v>
      </c>
      <c r="R16">
        <v>4.9599999999999998E-2</v>
      </c>
      <c r="S16">
        <v>0.24179999999999999</v>
      </c>
      <c r="T16">
        <v>0.2094</v>
      </c>
      <c r="U16">
        <v>0.1162</v>
      </c>
    </row>
    <row r="17" spans="1:21" x14ac:dyDescent="0.2">
      <c r="A17">
        <v>2.5672000000000001</v>
      </c>
      <c r="B17" s="3">
        <f>(Table1[[#This Row],[r]]-Table1[[#This Row],[r_hub]])/(Table1[[#This Row],[r_tip]]-Table1[[#This Row],[r_hub]])</f>
        <v>0.3592729338256177</v>
      </c>
      <c r="C17" s="2">
        <f t="shared" si="0"/>
        <v>2.3436579999999999E-2</v>
      </c>
      <c r="D17" s="2">
        <f t="shared" si="1"/>
        <v>0.13969999999999999</v>
      </c>
      <c r="E17" s="1">
        <f>CONVERT(Table1[[#This Row],[station '[in']]],"in","m")</f>
        <v>6.5206879999999995E-2</v>
      </c>
      <c r="F17">
        <v>1.2384999999999999</v>
      </c>
      <c r="G17" s="4">
        <f>CONVERT(Table1[[#This Row],[chord '[in']]],"in","m")</f>
        <v>3.1457899999999997E-2</v>
      </c>
      <c r="H17">
        <v>4.7</v>
      </c>
      <c r="I17">
        <v>4.7</v>
      </c>
      <c r="J17">
        <v>4.6515000000000004</v>
      </c>
      <c r="K17">
        <v>0.73409999999999997</v>
      </c>
      <c r="L17" s="1">
        <v>4.2500000000000003E-2</v>
      </c>
      <c r="M17" s="1">
        <v>16.245200000000001</v>
      </c>
      <c r="N17" s="1">
        <f>RADIANS(Table1[[#This Row],[twist '[deg']]])</f>
        <v>0.28353222764498281</v>
      </c>
      <c r="O17">
        <v>5.2600000000000001E-2</v>
      </c>
      <c r="P17">
        <f>CONVERT(Table1[[#This Row],[thickness_max '[in']]],"in","m")</f>
        <v>1.3360399999999999E-3</v>
      </c>
      <c r="Q17">
        <v>1.3412906170507399E-3</v>
      </c>
      <c r="R17">
        <v>4.9399999999999999E-2</v>
      </c>
      <c r="S17">
        <v>0.2379</v>
      </c>
      <c r="T17">
        <v>0.20599999999999999</v>
      </c>
      <c r="U17">
        <v>0.1182</v>
      </c>
    </row>
    <row r="18" spans="1:21" x14ac:dyDescent="0.2">
      <c r="A18">
        <v>2.7063000000000001</v>
      </c>
      <c r="B18" s="3">
        <f>(Table1[[#This Row],[r]]-Table1[[#This Row],[r_hub]])/(Table1[[#This Row],[r_tip]]-Table1[[#This Row],[r_hub]])</f>
        <v>0.38966202783300202</v>
      </c>
      <c r="C18" s="2">
        <f t="shared" si="0"/>
        <v>2.3436579999999999E-2</v>
      </c>
      <c r="D18" s="2">
        <f t="shared" si="1"/>
        <v>0.13969999999999999</v>
      </c>
      <c r="E18" s="1">
        <f>CONVERT(Table1[[#This Row],[station '[in']]],"in","m")</f>
        <v>6.8740019999999999E-2</v>
      </c>
      <c r="F18">
        <v>1.2534000000000001</v>
      </c>
      <c r="G18" s="4">
        <f>CONVERT(Table1[[#This Row],[chord '[in']]],"in","m")</f>
        <v>3.1836360000000001E-2</v>
      </c>
      <c r="H18">
        <v>4.7</v>
      </c>
      <c r="I18">
        <v>4.7</v>
      </c>
      <c r="J18">
        <v>4.6520000000000001</v>
      </c>
      <c r="K18">
        <v>0.73699999999999999</v>
      </c>
      <c r="L18" s="1">
        <v>4.2500000000000003E-2</v>
      </c>
      <c r="M18" s="1">
        <v>15.450799999999999</v>
      </c>
      <c r="N18" s="1">
        <f>RADIANS(Table1[[#This Row],[twist '[deg']]])</f>
        <v>0.26966733206713983</v>
      </c>
      <c r="O18">
        <v>5.33E-2</v>
      </c>
      <c r="P18">
        <f>CONVERT(Table1[[#This Row],[thickness_max '[in']]],"in","m")</f>
        <v>1.3538199999999999E-3</v>
      </c>
      <c r="Q18">
        <v>1.3574648972765301E-3</v>
      </c>
      <c r="R18">
        <v>4.9200000000000001E-2</v>
      </c>
      <c r="S18">
        <v>0.23230000000000001</v>
      </c>
      <c r="T18">
        <v>0.20230000000000001</v>
      </c>
      <c r="U18">
        <v>0.1182</v>
      </c>
    </row>
    <row r="19" spans="1:21" x14ac:dyDescent="0.2">
      <c r="A19">
        <v>2.8454999999999999</v>
      </c>
      <c r="B19" s="3">
        <f>(Table1[[#This Row],[r]]-Table1[[#This Row],[r_hub]])/(Table1[[#This Row],[r_tip]]-Table1[[#This Row],[r_hub]])</f>
        <v>0.42007296878072231</v>
      </c>
      <c r="C19" s="2">
        <f t="shared" si="0"/>
        <v>2.3436579999999999E-2</v>
      </c>
      <c r="D19" s="2">
        <f t="shared" si="1"/>
        <v>0.13969999999999999</v>
      </c>
      <c r="E19" s="1">
        <f>CONVERT(Table1[[#This Row],[station '[in']]],"in","m")</f>
        <v>7.2275699999999998E-2</v>
      </c>
      <c r="F19">
        <v>1.2635000000000001</v>
      </c>
      <c r="G19" s="4">
        <f>CONVERT(Table1[[#This Row],[chord '[in']]],"in","m")</f>
        <v>3.2092900000000001E-2</v>
      </c>
      <c r="H19">
        <v>4.7</v>
      </c>
      <c r="I19">
        <v>4.7</v>
      </c>
      <c r="J19">
        <v>4.6509</v>
      </c>
      <c r="K19">
        <v>0.73719999999999997</v>
      </c>
      <c r="L19" s="1">
        <v>4.2500000000000003E-2</v>
      </c>
      <c r="M19" s="1">
        <v>14.7288</v>
      </c>
      <c r="N19" s="1">
        <f>RADIANS(Table1[[#This Row],[twist '[deg']]])</f>
        <v>0.25706605486774081</v>
      </c>
      <c r="O19">
        <v>5.3699999999999998E-2</v>
      </c>
      <c r="P19">
        <f>CONVERT(Table1[[#This Row],[thickness_max '[in']]],"in","m")</f>
        <v>1.3639800000000001E-3</v>
      </c>
      <c r="Q19">
        <v>1.36840602545569E-3</v>
      </c>
      <c r="R19">
        <v>4.9099999999999998E-2</v>
      </c>
      <c r="S19">
        <v>0.22509999999999999</v>
      </c>
      <c r="T19">
        <v>0.19819999999999999</v>
      </c>
      <c r="U19">
        <v>0.1162</v>
      </c>
    </row>
    <row r="20" spans="1:21" x14ac:dyDescent="0.2">
      <c r="A20">
        <v>2.9845999999999999</v>
      </c>
      <c r="B20" s="3">
        <f>(Table1[[#This Row],[r]]-Table1[[#This Row],[r_hub]])/(Table1[[#This Row],[r_tip]]-Table1[[#This Row],[r_hub]])</f>
        <v>0.45046206278810658</v>
      </c>
      <c r="C20" s="2">
        <f t="shared" si="0"/>
        <v>2.3436579999999999E-2</v>
      </c>
      <c r="D20" s="2">
        <f t="shared" si="1"/>
        <v>0.13969999999999999</v>
      </c>
      <c r="E20" s="1">
        <f>CONVERT(Table1[[#This Row],[station '[in']]],"in","m")</f>
        <v>7.5808840000000002E-2</v>
      </c>
      <c r="F20">
        <v>1.2685999999999999</v>
      </c>
      <c r="G20" s="4">
        <f>CONVERT(Table1[[#This Row],[chord '[in']]],"in","m")</f>
        <v>3.2222439999999998E-2</v>
      </c>
      <c r="H20">
        <v>4.7</v>
      </c>
      <c r="I20">
        <v>4.7</v>
      </c>
      <c r="J20">
        <v>4.6479999999999997</v>
      </c>
      <c r="K20">
        <v>0.7349</v>
      </c>
      <c r="L20" s="1">
        <v>4.2500000000000003E-2</v>
      </c>
      <c r="M20" s="1">
        <v>14.07</v>
      </c>
      <c r="N20" s="1">
        <f>RADIANS(Table1[[#This Row],[twist '[deg']]])</f>
        <v>0.24556782575560218</v>
      </c>
      <c r="O20">
        <v>5.3900000000000003E-2</v>
      </c>
      <c r="P20">
        <f>CONVERT(Table1[[#This Row],[thickness_max '[in']]],"in","m")</f>
        <v>1.3690600000000001E-3</v>
      </c>
      <c r="Q20">
        <v>1.3739852000699401E-3</v>
      </c>
      <c r="R20">
        <v>4.9000000000000002E-2</v>
      </c>
      <c r="S20">
        <v>0.2165</v>
      </c>
      <c r="T20">
        <v>0.19359999999999999</v>
      </c>
      <c r="U20">
        <v>0.11260000000000001</v>
      </c>
    </row>
    <row r="21" spans="1:21" x14ac:dyDescent="0.2">
      <c r="A21">
        <v>3.1238000000000001</v>
      </c>
      <c r="B21" s="3">
        <f>(Table1[[#This Row],[r]]-Table1[[#This Row],[r_hub]])/(Table1[[#This Row],[r_tip]]-Table1[[#This Row],[r_hub]])</f>
        <v>0.48087300373582686</v>
      </c>
      <c r="C21" s="2">
        <f t="shared" si="0"/>
        <v>2.3436579999999999E-2</v>
      </c>
      <c r="D21" s="2">
        <f t="shared" si="1"/>
        <v>0.13969999999999999</v>
      </c>
      <c r="E21" s="1">
        <f>CONVERT(Table1[[#This Row],[station '[in']]],"in","m")</f>
        <v>7.9344520000000002E-2</v>
      </c>
      <c r="F21">
        <v>1.2687999999999999</v>
      </c>
      <c r="G21" s="4">
        <f>CONVERT(Table1[[#This Row],[chord '[in']]],"in","m")</f>
        <v>3.2227520000000003E-2</v>
      </c>
      <c r="H21">
        <v>4.7</v>
      </c>
      <c r="I21">
        <v>4.7</v>
      </c>
      <c r="J21">
        <v>4.6436999999999999</v>
      </c>
      <c r="K21">
        <v>0.72989999999999999</v>
      </c>
      <c r="L21" s="1">
        <v>4.2500000000000003E-2</v>
      </c>
      <c r="M21" s="1">
        <v>13.4665</v>
      </c>
      <c r="N21" s="1">
        <f>RADIANS(Table1[[#This Row],[twist '[deg']]])</f>
        <v>0.23503476371981638</v>
      </c>
      <c r="O21">
        <v>5.3900000000000003E-2</v>
      </c>
      <c r="P21">
        <f>CONVERT(Table1[[#This Row],[thickness_max '[in']]],"in","m")</f>
        <v>1.3690600000000001E-3</v>
      </c>
      <c r="Q21">
        <v>1.37413838689697E-3</v>
      </c>
      <c r="R21">
        <v>4.8899999999999999E-2</v>
      </c>
      <c r="S21">
        <v>0.20669999999999999</v>
      </c>
      <c r="T21">
        <v>0.18840000000000001</v>
      </c>
      <c r="U21">
        <v>0.1075</v>
      </c>
    </row>
    <row r="22" spans="1:21" x14ac:dyDescent="0.2">
      <c r="A22">
        <v>3.2629999999999999</v>
      </c>
      <c r="B22" s="3">
        <f>(Table1[[#This Row],[r]]-Table1[[#This Row],[r_hub]])/(Table1[[#This Row],[r_tip]]-Table1[[#This Row],[r_hub]])</f>
        <v>0.5112839446835471</v>
      </c>
      <c r="C22" s="2">
        <f t="shared" si="0"/>
        <v>2.3436579999999999E-2</v>
      </c>
      <c r="D22" s="2">
        <f t="shared" si="1"/>
        <v>0.13969999999999999</v>
      </c>
      <c r="E22" s="1">
        <f>CONVERT(Table1[[#This Row],[station '[in']]],"in","m")</f>
        <v>8.2880200000000001E-2</v>
      </c>
      <c r="F22">
        <v>1.2638</v>
      </c>
      <c r="G22" s="4">
        <f>CONVERT(Table1[[#This Row],[chord '[in']]],"in","m")</f>
        <v>3.210052E-2</v>
      </c>
      <c r="H22">
        <v>4.7</v>
      </c>
      <c r="I22">
        <v>4.7</v>
      </c>
      <c r="J22">
        <v>4.6391</v>
      </c>
      <c r="K22">
        <v>0.72230000000000005</v>
      </c>
      <c r="L22" s="1">
        <v>4.2500000000000003E-2</v>
      </c>
      <c r="M22" s="1">
        <v>12.911799999999999</v>
      </c>
      <c r="N22" s="1">
        <f>RADIANS(Table1[[#This Row],[twist '[deg']]])</f>
        <v>0.22535342235900382</v>
      </c>
      <c r="O22">
        <v>5.3699999999999998E-2</v>
      </c>
      <c r="P22">
        <f>CONVERT(Table1[[#This Row],[thickness_max '[in']]],"in","m")</f>
        <v>1.3639800000000001E-3</v>
      </c>
      <c r="Q22">
        <v>1.3687935005264899E-3</v>
      </c>
      <c r="R22">
        <v>4.8500000000000001E-2</v>
      </c>
      <c r="S22">
        <v>0.19589999999999999</v>
      </c>
      <c r="T22">
        <v>0.18279999999999999</v>
      </c>
      <c r="U22">
        <v>0.1012</v>
      </c>
    </row>
    <row r="23" spans="1:21" x14ac:dyDescent="0.2">
      <c r="A23">
        <v>3.4020999999999999</v>
      </c>
      <c r="B23" s="3">
        <f>(Table1[[#This Row],[r]]-Table1[[#This Row],[r_hub]])/(Table1[[#This Row],[r_tip]]-Table1[[#This Row],[r_hub]])</f>
        <v>0.54167303869093142</v>
      </c>
      <c r="C23" s="2">
        <f t="shared" si="0"/>
        <v>2.3436579999999999E-2</v>
      </c>
      <c r="D23" s="2">
        <f t="shared" si="1"/>
        <v>0.13969999999999999</v>
      </c>
      <c r="E23" s="1">
        <f>CONVERT(Table1[[#This Row],[station '[in']]],"in","m")</f>
        <v>8.6413340000000005E-2</v>
      </c>
      <c r="F23">
        <v>1.2538</v>
      </c>
      <c r="G23" s="4">
        <f>CONVERT(Table1[[#This Row],[chord '[in']]],"in","m")</f>
        <v>3.1846520000000003E-2</v>
      </c>
      <c r="H23">
        <v>4.7</v>
      </c>
      <c r="I23">
        <v>4.7</v>
      </c>
      <c r="J23">
        <v>4.6342999999999996</v>
      </c>
      <c r="K23">
        <v>0.71209999999999996</v>
      </c>
      <c r="L23" s="1">
        <v>4.2500000000000003E-2</v>
      </c>
      <c r="M23" s="1">
        <v>12.400399999999999</v>
      </c>
      <c r="N23" s="1">
        <f>RADIANS(Table1[[#This Row],[twist '[deg']]])</f>
        <v>0.21642780856430482</v>
      </c>
      <c r="O23">
        <v>5.33E-2</v>
      </c>
      <c r="P23">
        <f>CONVERT(Table1[[#This Row],[thickness_max '[in']]],"in","m")</f>
        <v>1.3538199999999999E-3</v>
      </c>
      <c r="Q23">
        <v>1.3578440437950401E-3</v>
      </c>
      <c r="R23">
        <v>4.7699999999999999E-2</v>
      </c>
      <c r="S23">
        <v>0.1842</v>
      </c>
      <c r="T23">
        <v>0.1767</v>
      </c>
      <c r="U23">
        <v>9.4E-2</v>
      </c>
    </row>
    <row r="24" spans="1:21" x14ac:dyDescent="0.2">
      <c r="A24">
        <v>3.5413000000000001</v>
      </c>
      <c r="B24" s="3">
        <f>(Table1[[#This Row],[r]]-Table1[[#This Row],[r_hub]])/(Table1[[#This Row],[r_tip]]-Table1[[#This Row],[r_hub]])</f>
        <v>0.57208397963865165</v>
      </c>
      <c r="C24" s="2">
        <f t="shared" si="0"/>
        <v>2.3436579999999999E-2</v>
      </c>
      <c r="D24" s="2">
        <f t="shared" si="1"/>
        <v>0.13969999999999999</v>
      </c>
      <c r="E24" s="1">
        <f>CONVERT(Table1[[#This Row],[station '[in']]],"in","m")</f>
        <v>8.9949020000000005E-2</v>
      </c>
      <c r="F24">
        <v>1.2384999999999999</v>
      </c>
      <c r="G24" s="4">
        <f>CONVERT(Table1[[#This Row],[chord '[in']]],"in","m")</f>
        <v>3.1457899999999997E-2</v>
      </c>
      <c r="H24">
        <v>4.7</v>
      </c>
      <c r="I24">
        <v>4.7</v>
      </c>
      <c r="J24">
        <v>4.6292</v>
      </c>
      <c r="K24">
        <v>0.69930000000000003</v>
      </c>
      <c r="L24" s="1">
        <v>4.2500000000000003E-2</v>
      </c>
      <c r="M24" s="1">
        <v>11.927300000000001</v>
      </c>
      <c r="N24" s="1">
        <f>RADIANS(Table1[[#This Row],[twist '[deg']]])</f>
        <v>0.20817065587311967</v>
      </c>
      <c r="O24">
        <v>5.2600000000000001E-2</v>
      </c>
      <c r="P24">
        <f>CONVERT(Table1[[#This Row],[thickness_max '[in']]],"in","m")</f>
        <v>1.3360399999999999E-3</v>
      </c>
      <c r="Q24">
        <v>1.34133030945226E-3</v>
      </c>
      <c r="R24">
        <v>4.65E-2</v>
      </c>
      <c r="S24">
        <v>0.17169999999999999</v>
      </c>
      <c r="T24">
        <v>0.17019999999999999</v>
      </c>
      <c r="U24">
        <v>8.5999999999999993E-2</v>
      </c>
    </row>
    <row r="25" spans="1:21" x14ac:dyDescent="0.2">
      <c r="A25">
        <v>3.6804000000000001</v>
      </c>
      <c r="B25" s="3">
        <f>(Table1[[#This Row],[r]]-Table1[[#This Row],[r_hub]])/(Table1[[#This Row],[r_tip]]-Table1[[#This Row],[r_hub]])</f>
        <v>0.60247307364603586</v>
      </c>
      <c r="C25" s="2">
        <f t="shared" si="0"/>
        <v>2.3436579999999999E-2</v>
      </c>
      <c r="D25" s="2">
        <f t="shared" si="1"/>
        <v>0.13969999999999999</v>
      </c>
      <c r="E25" s="1">
        <f>CONVERT(Table1[[#This Row],[station '[in']]],"in","m")</f>
        <v>9.3482159999999995E-2</v>
      </c>
      <c r="F25">
        <v>1.218</v>
      </c>
      <c r="G25" s="4">
        <f>CONVERT(Table1[[#This Row],[chord '[in']]],"in","m")</f>
        <v>3.0937200000000002E-2</v>
      </c>
      <c r="H25">
        <v>4.7</v>
      </c>
      <c r="I25">
        <v>4.7</v>
      </c>
      <c r="J25">
        <v>4.6238999999999999</v>
      </c>
      <c r="K25">
        <v>0.68389999999999995</v>
      </c>
      <c r="L25" s="1">
        <v>4.2500000000000003E-2</v>
      </c>
      <c r="M25" s="1">
        <v>11.4886</v>
      </c>
      <c r="N25" s="1">
        <f>RADIANS(Table1[[#This Row],[twist '[deg']]])</f>
        <v>0.20051389644462053</v>
      </c>
      <c r="O25">
        <v>5.1799999999999999E-2</v>
      </c>
      <c r="P25">
        <f>CONVERT(Table1[[#This Row],[thickness_max '[in']]],"in","m")</f>
        <v>1.31572E-3</v>
      </c>
      <c r="Q25">
        <v>1.31913556120498E-3</v>
      </c>
      <c r="R25">
        <v>4.4900000000000002E-2</v>
      </c>
      <c r="S25">
        <v>0.15870000000000001</v>
      </c>
      <c r="T25">
        <v>0.16320000000000001</v>
      </c>
      <c r="U25">
        <v>7.7299999999999994E-2</v>
      </c>
    </row>
    <row r="26" spans="1:21" x14ac:dyDescent="0.2">
      <c r="A26">
        <v>3.8195999999999999</v>
      </c>
      <c r="B26" s="3">
        <f>(Table1[[#This Row],[r]]-Table1[[#This Row],[r_hub]])/(Table1[[#This Row],[r_tip]]-Table1[[#This Row],[r_hub]])</f>
        <v>0.63288401459375609</v>
      </c>
      <c r="C26" s="2">
        <f t="shared" si="0"/>
        <v>2.3436579999999999E-2</v>
      </c>
      <c r="D26" s="2">
        <f t="shared" si="1"/>
        <v>0.13969999999999999</v>
      </c>
      <c r="E26" s="1">
        <f>CONVERT(Table1[[#This Row],[station '[in']]],"in","m")</f>
        <v>9.7017839999999994E-2</v>
      </c>
      <c r="F26">
        <v>1.1921999999999999</v>
      </c>
      <c r="G26" s="4">
        <f>CONVERT(Table1[[#This Row],[chord '[in']]],"in","m")</f>
        <v>3.0281880000000001E-2</v>
      </c>
      <c r="H26">
        <v>4.7</v>
      </c>
      <c r="I26">
        <v>4.7</v>
      </c>
      <c r="J26">
        <v>4.6182999999999996</v>
      </c>
      <c r="K26">
        <v>0.66590000000000005</v>
      </c>
      <c r="L26" s="1">
        <v>4.2500000000000003E-2</v>
      </c>
      <c r="M26" s="1">
        <v>11.0806</v>
      </c>
      <c r="N26" s="1">
        <f>RADIANS(Table1[[#This Row],[twist '[deg']]])</f>
        <v>0.19339295309648369</v>
      </c>
      <c r="O26">
        <v>5.0700000000000002E-2</v>
      </c>
      <c r="P26">
        <f>CONVERT(Table1[[#This Row],[thickness_max '[in']]],"in","m")</f>
        <v>1.2877800000000001E-3</v>
      </c>
      <c r="Q26">
        <v>1.29115095338838E-3</v>
      </c>
      <c r="R26">
        <v>4.3099999999999999E-2</v>
      </c>
      <c r="S26">
        <v>0.14530000000000001</v>
      </c>
      <c r="T26">
        <v>0.15579999999999999</v>
      </c>
      <c r="U26">
        <v>6.8199999999999997E-2</v>
      </c>
    </row>
    <row r="27" spans="1:21" x14ac:dyDescent="0.2">
      <c r="A27">
        <v>3.9586999999999999</v>
      </c>
      <c r="B27" s="3">
        <f>(Table1[[#This Row],[r]]-Table1[[#This Row],[r_hub]])/(Table1[[#This Row],[r_tip]]-Table1[[#This Row],[r_hub]])</f>
        <v>0.66327310860114042</v>
      </c>
      <c r="C27" s="2">
        <f t="shared" si="0"/>
        <v>2.3436579999999999E-2</v>
      </c>
      <c r="D27" s="2">
        <f t="shared" si="1"/>
        <v>0.13969999999999999</v>
      </c>
      <c r="E27" s="1">
        <f>CONVERT(Table1[[#This Row],[station '[in']]],"in","m")</f>
        <v>0.10055098</v>
      </c>
      <c r="F27">
        <v>1.161</v>
      </c>
      <c r="G27" s="4">
        <f>CONVERT(Table1[[#This Row],[chord '[in']]],"in","m")</f>
        <v>2.9489399999999999E-2</v>
      </c>
      <c r="H27">
        <v>4.7</v>
      </c>
      <c r="I27">
        <v>4.7</v>
      </c>
      <c r="J27">
        <v>4.6124000000000001</v>
      </c>
      <c r="K27">
        <v>0.64529999999999998</v>
      </c>
      <c r="L27" s="1">
        <v>4.2500000000000003E-2</v>
      </c>
      <c r="M27" s="1">
        <v>10.700200000000001</v>
      </c>
      <c r="N27" s="1">
        <f>RADIANS(Table1[[#This Row],[twist '[deg']]])</f>
        <v>0.18675372062189727</v>
      </c>
      <c r="O27">
        <v>4.9299999999999997E-2</v>
      </c>
      <c r="P27">
        <f>CONVERT(Table1[[#This Row],[thickness_max '[in']]],"in","m")</f>
        <v>1.2522200000000001E-3</v>
      </c>
      <c r="Q27">
        <v>1.25736734584942E-3</v>
      </c>
      <c r="R27">
        <v>4.0899999999999999E-2</v>
      </c>
      <c r="S27">
        <v>0.13159999999999999</v>
      </c>
      <c r="T27">
        <v>0.14799999999999999</v>
      </c>
      <c r="U27">
        <v>5.8900000000000001E-2</v>
      </c>
    </row>
    <row r="28" spans="1:21" x14ac:dyDescent="0.2">
      <c r="A28">
        <v>4.0979000000000001</v>
      </c>
      <c r="B28" s="3">
        <f>(Table1[[#This Row],[r]]-Table1[[#This Row],[r_hub]])/(Table1[[#This Row],[r_tip]]-Table1[[#This Row],[r_hub]])</f>
        <v>0.69368404954886076</v>
      </c>
      <c r="C28" s="2">
        <f t="shared" si="0"/>
        <v>2.3436579999999999E-2</v>
      </c>
      <c r="D28" s="2">
        <f t="shared" si="1"/>
        <v>0.13969999999999999</v>
      </c>
      <c r="E28" s="1">
        <f>CONVERT(Table1[[#This Row],[station '[in']]],"in","m")</f>
        <v>0.10408666</v>
      </c>
      <c r="F28">
        <v>1.1243000000000001</v>
      </c>
      <c r="G28" s="4">
        <f>CONVERT(Table1[[#This Row],[chord '[in']]],"in","m")</f>
        <v>2.8557220000000001E-2</v>
      </c>
      <c r="H28">
        <v>4.7</v>
      </c>
      <c r="I28">
        <v>4.7</v>
      </c>
      <c r="J28">
        <v>4.6059999999999999</v>
      </c>
      <c r="K28">
        <v>0.62209999999999999</v>
      </c>
      <c r="L28" s="1">
        <v>4.2500000000000003E-2</v>
      </c>
      <c r="M28" s="1">
        <v>10.344799999999999</v>
      </c>
      <c r="N28" s="1">
        <f>RADIANS(Table1[[#This Row],[twist '[deg']]])</f>
        <v>0.1805508204603094</v>
      </c>
      <c r="O28">
        <v>4.7800000000000002E-2</v>
      </c>
      <c r="P28">
        <f>CONVERT(Table1[[#This Row],[thickness_max '[in']]],"in","m")</f>
        <v>1.21412E-3</v>
      </c>
      <c r="Q28">
        <v>1.2176676960669399E-3</v>
      </c>
      <c r="R28">
        <v>3.8399999999999997E-2</v>
      </c>
      <c r="S28">
        <v>0.1179</v>
      </c>
      <c r="T28">
        <v>0.13980000000000001</v>
      </c>
      <c r="U28">
        <v>4.9500000000000002E-2</v>
      </c>
    </row>
    <row r="29" spans="1:21" x14ac:dyDescent="0.2">
      <c r="A29">
        <v>4.2370999999999999</v>
      </c>
      <c r="B29" s="3">
        <f>(Table1[[#This Row],[r]]-Table1[[#This Row],[r_hub]])/(Table1[[#This Row],[r_tip]]-Table1[[#This Row],[r_hub]])</f>
        <v>0.72409499049658099</v>
      </c>
      <c r="C29" s="2">
        <f t="shared" si="0"/>
        <v>2.3436579999999999E-2</v>
      </c>
      <c r="D29" s="2">
        <f t="shared" si="1"/>
        <v>0.13969999999999999</v>
      </c>
      <c r="E29" s="1">
        <f>CONVERT(Table1[[#This Row],[station '[in']]],"in","m")</f>
        <v>0.10762234</v>
      </c>
      <c r="F29">
        <v>1.0822000000000001</v>
      </c>
      <c r="G29" s="4">
        <f>CONVERT(Table1[[#This Row],[chord '[in']]],"in","m")</f>
        <v>2.7487879999999999E-2</v>
      </c>
      <c r="H29">
        <v>4.7</v>
      </c>
      <c r="I29">
        <v>4.7</v>
      </c>
      <c r="J29">
        <v>4.5994000000000002</v>
      </c>
      <c r="K29">
        <v>0.59630000000000005</v>
      </c>
      <c r="L29" s="1">
        <v>4.2500000000000003E-2</v>
      </c>
      <c r="M29" s="1">
        <v>10.0121</v>
      </c>
      <c r="N29" s="1">
        <f>RADIANS(Table1[[#This Row],[twist '[deg']]])</f>
        <v>0.17474411003892426</v>
      </c>
      <c r="O29">
        <v>4.5999999999999999E-2</v>
      </c>
      <c r="P29">
        <f>CONVERT(Table1[[#This Row],[thickness_max '[in']]],"in","m")</f>
        <v>1.1684E-3</v>
      </c>
      <c r="Q29">
        <v>1.1720271244672301E-3</v>
      </c>
      <c r="R29">
        <v>3.56E-2</v>
      </c>
      <c r="S29">
        <v>0.1042</v>
      </c>
      <c r="T29">
        <v>0.1313</v>
      </c>
      <c r="U29">
        <v>4.02E-2</v>
      </c>
    </row>
    <row r="30" spans="1:21" x14ac:dyDescent="0.2">
      <c r="A30">
        <v>4.3761999999999999</v>
      </c>
      <c r="B30" s="3">
        <f>(Table1[[#This Row],[r]]-Table1[[#This Row],[r_hub]])/(Table1[[#This Row],[r_tip]]-Table1[[#This Row],[r_hub]])</f>
        <v>0.75448408450396531</v>
      </c>
      <c r="C30" s="2">
        <f t="shared" si="0"/>
        <v>2.3436579999999999E-2</v>
      </c>
      <c r="D30" s="2">
        <f t="shared" si="1"/>
        <v>0.13969999999999999</v>
      </c>
      <c r="E30" s="1">
        <f>CONVERT(Table1[[#This Row],[station '[in']]],"in","m")</f>
        <v>0.11115548</v>
      </c>
      <c r="F30">
        <v>1.0345</v>
      </c>
      <c r="G30" s="4">
        <f>CONVERT(Table1[[#This Row],[chord '[in']]],"in","m")</f>
        <v>2.6276299999999999E-2</v>
      </c>
      <c r="H30">
        <v>4.7</v>
      </c>
      <c r="I30">
        <v>4.7</v>
      </c>
      <c r="J30">
        <v>4.5922999999999998</v>
      </c>
      <c r="K30">
        <v>0.56779999999999997</v>
      </c>
      <c r="L30" s="1">
        <v>4.2500000000000003E-2</v>
      </c>
      <c r="M30" s="1">
        <v>9.6997999999999998</v>
      </c>
      <c r="N30" s="1">
        <f>RADIANS(Table1[[#This Row],[twist '[deg']]])</f>
        <v>0.16929344678494598</v>
      </c>
      <c r="O30">
        <v>4.3999999999999997E-2</v>
      </c>
      <c r="P30">
        <f>CONVERT(Table1[[#This Row],[thickness_max '[in']]],"in","m")</f>
        <v>1.1176000000000001E-3</v>
      </c>
      <c r="Q30">
        <v>1.1203827961807E-3</v>
      </c>
      <c r="R30">
        <v>3.2599999999999997E-2</v>
      </c>
      <c r="S30">
        <v>9.0800000000000006E-2</v>
      </c>
      <c r="T30">
        <v>0.12239999999999999</v>
      </c>
      <c r="U30">
        <v>3.1099999999999999E-2</v>
      </c>
    </row>
    <row r="31" spans="1:21" x14ac:dyDescent="0.2">
      <c r="A31">
        <v>4.5153999999999996</v>
      </c>
      <c r="B31" s="3">
        <f>(Table1[[#This Row],[r]]-Table1[[#This Row],[r_hub]])/(Table1[[#This Row],[r_tip]]-Table1[[#This Row],[r_hub]])</f>
        <v>0.78489502545168555</v>
      </c>
      <c r="C31" s="2">
        <f t="shared" si="0"/>
        <v>2.3436579999999999E-2</v>
      </c>
      <c r="D31" s="2">
        <f t="shared" si="1"/>
        <v>0.13969999999999999</v>
      </c>
      <c r="E31" s="1">
        <f>CONVERT(Table1[[#This Row],[station '[in']]],"in","m")</f>
        <v>0.11469116</v>
      </c>
      <c r="F31">
        <v>0.98109999999999997</v>
      </c>
      <c r="G31" s="4">
        <f>CONVERT(Table1[[#This Row],[chord '[in']]],"in","m")</f>
        <v>2.4919940000000002E-2</v>
      </c>
      <c r="H31">
        <v>4.7</v>
      </c>
      <c r="I31">
        <v>4.7</v>
      </c>
      <c r="J31">
        <v>4.5850999999999997</v>
      </c>
      <c r="K31">
        <v>0.53680000000000005</v>
      </c>
      <c r="L31" s="1">
        <v>4.2500000000000003E-2</v>
      </c>
      <c r="M31" s="1">
        <v>9.4062999999999999</v>
      </c>
      <c r="N31" s="1">
        <f>RADIANS(Table1[[#This Row],[twist '[deg']]])</f>
        <v>0.16417090543034263</v>
      </c>
      <c r="O31">
        <v>4.1700000000000001E-2</v>
      </c>
      <c r="P31">
        <f>CONVERT(Table1[[#This Row],[thickness_max '[in']]],"in","m")</f>
        <v>1.0591800000000001E-3</v>
      </c>
      <c r="Q31">
        <v>1.0626800606849799E-3</v>
      </c>
      <c r="R31">
        <v>2.9399999999999999E-2</v>
      </c>
      <c r="S31">
        <v>7.7799999999999994E-2</v>
      </c>
      <c r="T31">
        <v>0.1132</v>
      </c>
      <c r="U31">
        <v>2.2499999999999999E-2</v>
      </c>
    </row>
    <row r="32" spans="1:21" x14ac:dyDescent="0.2">
      <c r="A32">
        <v>4.6544999999999996</v>
      </c>
      <c r="B32" s="3">
        <f>(Table1[[#This Row],[r]]-Table1[[#This Row],[r_hub]])/(Table1[[#This Row],[r_tip]]-Table1[[#This Row],[r_hub]])</f>
        <v>0.81528411945906987</v>
      </c>
      <c r="C32" s="2">
        <f t="shared" si="0"/>
        <v>2.3436579999999999E-2</v>
      </c>
      <c r="D32" s="2">
        <f t="shared" si="1"/>
        <v>0.13969999999999999</v>
      </c>
      <c r="E32" s="1">
        <f>CONVERT(Table1[[#This Row],[station '[in']]],"in","m")</f>
        <v>0.1182243</v>
      </c>
      <c r="F32">
        <v>0.92210000000000003</v>
      </c>
      <c r="G32" s="4">
        <f>CONVERT(Table1[[#This Row],[chord '[in']]],"in","m")</f>
        <v>2.3421339999999999E-2</v>
      </c>
      <c r="H32">
        <v>4.6951000000000001</v>
      </c>
      <c r="I32">
        <v>4.6951000000000001</v>
      </c>
      <c r="J32">
        <v>4.5728999999999997</v>
      </c>
      <c r="K32">
        <v>0.50309999999999999</v>
      </c>
      <c r="L32" s="1">
        <v>4.2500000000000003E-2</v>
      </c>
      <c r="M32" s="1">
        <v>9.1205999999999996</v>
      </c>
      <c r="N32" s="1">
        <f>RADIANS(Table1[[#This Row],[twist '[deg']]])</f>
        <v>0.15918449975739482</v>
      </c>
      <c r="O32">
        <v>3.9199999999999999E-2</v>
      </c>
      <c r="P32">
        <f>CONVERT(Table1[[#This Row],[thickness_max '[in']]],"in","m")</f>
        <v>9.9568000000000009E-4</v>
      </c>
      <c r="Q32">
        <v>9.98002083014505E-4</v>
      </c>
      <c r="R32">
        <v>2.6100000000000002E-2</v>
      </c>
      <c r="S32">
        <v>6.54E-2</v>
      </c>
      <c r="T32">
        <v>0.1037</v>
      </c>
      <c r="U32">
        <v>1.4500000000000001E-2</v>
      </c>
    </row>
    <row r="33" spans="1:21" x14ac:dyDescent="0.2">
      <c r="A33">
        <v>4.7937000000000003</v>
      </c>
      <c r="B33" s="3">
        <f>(Table1[[#This Row],[r]]-Table1[[#This Row],[r_hub]])/(Table1[[#This Row],[r_tip]]-Table1[[#This Row],[r_hub]])</f>
        <v>0.8456950604067901</v>
      </c>
      <c r="C33" s="2">
        <f t="shared" si="0"/>
        <v>2.3436579999999999E-2</v>
      </c>
      <c r="D33" s="2">
        <f t="shared" si="1"/>
        <v>0.13969999999999999</v>
      </c>
      <c r="E33" s="1">
        <f>CONVERT(Table1[[#This Row],[station '[in']]],"in","m")</f>
        <v>0.12175998</v>
      </c>
      <c r="F33">
        <v>0.85729999999999995</v>
      </c>
      <c r="G33" s="4">
        <f>CONVERT(Table1[[#This Row],[chord '[in']]],"in","m")</f>
        <v>2.177542E-2</v>
      </c>
      <c r="H33">
        <v>4.6612</v>
      </c>
      <c r="I33">
        <v>4.6612</v>
      </c>
      <c r="J33">
        <v>4.5316999999999998</v>
      </c>
      <c r="K33">
        <v>0.46679999999999999</v>
      </c>
      <c r="L33" s="1">
        <v>4.2500000000000003E-2</v>
      </c>
      <c r="M33" s="1">
        <v>8.7971000000000004</v>
      </c>
      <c r="N33" s="1">
        <f>RADIANS(Table1[[#This Row],[twist '[deg']]])</f>
        <v>0.15353835962719317</v>
      </c>
      <c r="O33">
        <v>3.6400000000000002E-2</v>
      </c>
      <c r="P33">
        <f>CONVERT(Table1[[#This Row],[thickness_max '[in']]],"in","m")</f>
        <v>9.2456000000000005E-4</v>
      </c>
      <c r="Q33">
        <v>9.2743757541584901E-4</v>
      </c>
      <c r="R33">
        <v>2.2599999999999999E-2</v>
      </c>
      <c r="S33">
        <v>5.3800000000000001E-2</v>
      </c>
      <c r="T33">
        <v>9.3899999999999997E-2</v>
      </c>
      <c r="U33">
        <v>7.6E-3</v>
      </c>
    </row>
    <row r="34" spans="1:21" x14ac:dyDescent="0.2">
      <c r="A34">
        <v>4.9328000000000003</v>
      </c>
      <c r="B34" s="3">
        <f>(Table1[[#This Row],[r]]-Table1[[#This Row],[r_hub]])/(Table1[[#This Row],[r_tip]]-Table1[[#This Row],[r_hub]])</f>
        <v>0.87608415441417442</v>
      </c>
      <c r="C34" s="2">
        <f t="shared" si="0"/>
        <v>2.3436579999999999E-2</v>
      </c>
      <c r="D34" s="2">
        <f t="shared" si="1"/>
        <v>0.13969999999999999</v>
      </c>
      <c r="E34" s="1">
        <f>CONVERT(Table1[[#This Row],[station '[in']]],"in","m")</f>
        <v>0.12529312000000001</v>
      </c>
      <c r="F34">
        <v>0.78669999999999995</v>
      </c>
      <c r="G34" s="4">
        <f>CONVERT(Table1[[#This Row],[chord '[in']]],"in","m")</f>
        <v>1.9982179999999999E-2</v>
      </c>
      <c r="H34">
        <v>4.5949999999999998</v>
      </c>
      <c r="I34">
        <v>4.5949999999999998</v>
      </c>
      <c r="J34">
        <v>4.4576000000000002</v>
      </c>
      <c r="K34">
        <v>0.4279</v>
      </c>
      <c r="L34" s="1">
        <v>4.2500000000000003E-2</v>
      </c>
      <c r="M34" s="1">
        <v>8.4329999999999998</v>
      </c>
      <c r="N34" s="1">
        <f>RADIANS(Table1[[#This Row],[twist '[deg']]])</f>
        <v>0.14718361582068182</v>
      </c>
      <c r="O34">
        <v>3.3399999999999999E-2</v>
      </c>
      <c r="P34">
        <f>CONVERT(Table1[[#This Row],[thickness_max '[in']]],"in","m")</f>
        <v>8.4836000000000004E-4</v>
      </c>
      <c r="Q34">
        <v>8.5213854043741499E-4</v>
      </c>
      <c r="R34">
        <v>1.9199999999999998E-2</v>
      </c>
      <c r="S34">
        <v>4.3099999999999999E-2</v>
      </c>
      <c r="T34">
        <v>8.3900000000000002E-2</v>
      </c>
      <c r="U34">
        <v>1.8E-3</v>
      </c>
    </row>
    <row r="35" spans="1:21" x14ac:dyDescent="0.2">
      <c r="A35">
        <v>5.0720000000000001</v>
      </c>
      <c r="B35" s="3">
        <f>(Table1[[#This Row],[r]]-Table1[[#This Row],[r_hub]])/(Table1[[#This Row],[r_tip]]-Table1[[#This Row],[r_hub]])</f>
        <v>0.90649509536189454</v>
      </c>
      <c r="C35" s="2">
        <f t="shared" si="0"/>
        <v>2.3436579999999999E-2</v>
      </c>
      <c r="D35" s="2">
        <f t="shared" si="1"/>
        <v>0.13969999999999999</v>
      </c>
      <c r="E35" s="1">
        <f>CONVERT(Table1[[#This Row],[station '[in']]],"in","m")</f>
        <v>0.12882879999999999</v>
      </c>
      <c r="F35">
        <v>0.71020000000000005</v>
      </c>
      <c r="G35" s="4">
        <f>CONVERT(Table1[[#This Row],[chord '[in']]],"in","m")</f>
        <v>1.8039079999999999E-2</v>
      </c>
      <c r="H35">
        <v>4.4965000000000002</v>
      </c>
      <c r="I35">
        <v>4.4965000000000002</v>
      </c>
      <c r="J35">
        <v>4.3501000000000003</v>
      </c>
      <c r="K35">
        <v>0.38650000000000001</v>
      </c>
      <c r="L35" s="1">
        <v>4.2500000000000003E-2</v>
      </c>
      <c r="M35" s="1">
        <v>8.0312999999999999</v>
      </c>
      <c r="N35" s="1">
        <f>RADIANS(Table1[[#This Row],[twist '[deg']]])</f>
        <v>0.14017262821542059</v>
      </c>
      <c r="O35">
        <v>3.0200000000000001E-2</v>
      </c>
      <c r="P35">
        <f>CONVERT(Table1[[#This Row],[thickness_max '[in']]],"in","m")</f>
        <v>7.6707999999999995E-4</v>
      </c>
      <c r="Q35">
        <v>7.6987423768247205E-4</v>
      </c>
      <c r="R35">
        <v>1.5800000000000002E-2</v>
      </c>
      <c r="S35">
        <v>3.3399999999999999E-2</v>
      </c>
      <c r="T35">
        <v>7.3700000000000002E-2</v>
      </c>
      <c r="U35">
        <v>-2.8E-3</v>
      </c>
    </row>
    <row r="36" spans="1:21" x14ac:dyDescent="0.2">
      <c r="A36">
        <v>5.2111999999999998</v>
      </c>
      <c r="B36" s="3">
        <f>(Table1[[#This Row],[r]]-Table1[[#This Row],[r_hub]])/(Table1[[#This Row],[r_tip]]-Table1[[#This Row],[r_hub]])</f>
        <v>0.936906036309615</v>
      </c>
      <c r="C36" s="2">
        <f t="shared" si="0"/>
        <v>2.3436579999999999E-2</v>
      </c>
      <c r="D36" s="2">
        <f t="shared" si="1"/>
        <v>0.13969999999999999</v>
      </c>
      <c r="E36" s="1">
        <f>CONVERT(Table1[[#This Row],[station '[in']]],"in","m")</f>
        <v>0.13236448000000001</v>
      </c>
      <c r="F36">
        <v>0.623</v>
      </c>
      <c r="G36" s="4">
        <f>CONVERT(Table1[[#This Row],[chord '[in']]],"in","m")</f>
        <v>1.58242E-2</v>
      </c>
      <c r="H36">
        <v>4.3658000000000001</v>
      </c>
      <c r="I36">
        <v>4.3658000000000001</v>
      </c>
      <c r="J36">
        <v>4.2092000000000001</v>
      </c>
      <c r="K36">
        <v>0.3377</v>
      </c>
      <c r="L36" s="1">
        <v>4.2500000000000003E-2</v>
      </c>
      <c r="M36" s="1">
        <v>7.5948000000000002</v>
      </c>
      <c r="N36" s="1">
        <f>RADIANS(Table1[[#This Row],[twist '[deg']]])</f>
        <v>0.13255426603046536</v>
      </c>
      <c r="O36">
        <v>2.6499999999999999E-2</v>
      </c>
      <c r="P36">
        <f>CONVERT(Table1[[#This Row],[thickness_max '[in']]],"in","m")</f>
        <v>6.7310000000000004E-4</v>
      </c>
      <c r="Q36">
        <v>6.5930663794686495E-4</v>
      </c>
      <c r="R36">
        <v>1.23E-2</v>
      </c>
      <c r="S36">
        <v>2.4199999999999999E-2</v>
      </c>
      <c r="T36">
        <v>6.0900000000000003E-2</v>
      </c>
      <c r="U36">
        <v>-6.6E-3</v>
      </c>
    </row>
    <row r="37" spans="1:21" x14ac:dyDescent="0.2">
      <c r="A37">
        <v>5.3103999999999996</v>
      </c>
      <c r="B37" s="3">
        <f>(Table1[[#This Row],[r]]-Table1[[#This Row],[r_hub]])/(Table1[[#This Row],[r_tip]]-Table1[[#This Row],[r_hub]])</f>
        <v>0.95857820112293279</v>
      </c>
      <c r="C37" s="2">
        <f t="shared" si="0"/>
        <v>2.3436579999999999E-2</v>
      </c>
      <c r="D37" s="2">
        <f t="shared" si="1"/>
        <v>0.13969999999999999</v>
      </c>
      <c r="E37" s="1">
        <f>CONVERT(Table1[[#This Row],[station '[in']]],"in","m")</f>
        <v>0.13488416</v>
      </c>
      <c r="F37">
        <v>0.52610000000000001</v>
      </c>
      <c r="G37" s="4">
        <f>CONVERT(Table1[[#This Row],[chord '[in']]],"in","m")</f>
        <v>1.336294E-2</v>
      </c>
      <c r="H37">
        <v>4.2526999999999999</v>
      </c>
      <c r="I37">
        <v>4.2526999999999999</v>
      </c>
      <c r="J37">
        <v>4.0880999999999998</v>
      </c>
      <c r="K37">
        <v>0.27050000000000002</v>
      </c>
      <c r="L37" s="1">
        <v>4.2500000000000003E-2</v>
      </c>
      <c r="M37" s="1">
        <v>7.2634999999999996</v>
      </c>
      <c r="N37" s="1">
        <f>RADIANS(Table1[[#This Row],[twist '[deg']]])</f>
        <v>0.12677199021860813</v>
      </c>
      <c r="O37">
        <v>2.24E-2</v>
      </c>
      <c r="P37">
        <f>CONVERT(Table1[[#This Row],[thickness_max '[in']]],"in","m")</f>
        <v>5.6895999999999997E-4</v>
      </c>
      <c r="Q37">
        <v>5.6011918288988703E-4</v>
      </c>
      <c r="R37">
        <v>8.8000000000000005E-3</v>
      </c>
      <c r="S37">
        <v>1.35E-2</v>
      </c>
      <c r="T37">
        <v>3.4799999999999998E-2</v>
      </c>
      <c r="U37">
        <v>-1.1900000000000001E-2</v>
      </c>
    </row>
    <row r="38" spans="1:21" x14ac:dyDescent="0.2">
      <c r="A38">
        <v>5.3795999999999999</v>
      </c>
      <c r="B38" s="3">
        <f>(Table1[[#This Row],[r]]-Table1[[#This Row],[r_hub]])/(Table1[[#This Row],[r_tip]]-Table1[[#This Row],[r_hub]])</f>
        <v>0.97369628383544882</v>
      </c>
      <c r="C38" s="2">
        <f t="shared" si="0"/>
        <v>2.3436579999999999E-2</v>
      </c>
      <c r="D38" s="2">
        <f t="shared" si="1"/>
        <v>0.13969999999999999</v>
      </c>
      <c r="E38" s="1">
        <f>CONVERT(Table1[[#This Row],[station '[in']]],"in","m")</f>
        <v>0.13664183999999999</v>
      </c>
      <c r="F38">
        <v>0.42409999999999998</v>
      </c>
      <c r="G38" s="4">
        <f>CONVERT(Table1[[#This Row],[chord '[in']]],"in","m")</f>
        <v>1.0772139999999999E-2</v>
      </c>
      <c r="H38">
        <v>4.1642000000000001</v>
      </c>
      <c r="I38">
        <v>4.1642000000000001</v>
      </c>
      <c r="J38">
        <v>4.0151000000000003</v>
      </c>
      <c r="K38">
        <v>0.19040000000000001</v>
      </c>
      <c r="L38" s="1">
        <v>4.2500000000000003E-2</v>
      </c>
      <c r="M38" s="1">
        <v>7.0232999999999999</v>
      </c>
      <c r="N38" s="1">
        <f>RADIANS(Table1[[#This Row],[twist '[deg']]])</f>
        <v>0.12257970935531774</v>
      </c>
      <c r="O38">
        <v>1.7999999999999999E-2</v>
      </c>
      <c r="P38">
        <f>CONVERT(Table1[[#This Row],[thickness_max '[in']]],"in","m")</f>
        <v>4.572E-4</v>
      </c>
      <c r="Q38">
        <v>4.7200108295692702E-4</v>
      </c>
      <c r="R38">
        <v>5.7999999999999996E-3</v>
      </c>
      <c r="S38">
        <v>1.6999999999999999E-3</v>
      </c>
      <c r="T38">
        <v>-1.5E-3</v>
      </c>
      <c r="U38">
        <v>-1.8700000000000001E-2</v>
      </c>
    </row>
    <row r="39" spans="1:21" x14ac:dyDescent="0.2">
      <c r="A39">
        <v>5.4311999999999996</v>
      </c>
      <c r="B39" s="3">
        <f>(Table1[[#This Row],[r]]-Table1[[#This Row],[r_hub]])/(Table1[[#This Row],[r_tip]]-Table1[[#This Row],[r_hub]])</f>
        <v>0.98496930504882785</v>
      </c>
      <c r="C39" s="2">
        <f t="shared" si="0"/>
        <v>2.3436579999999999E-2</v>
      </c>
      <c r="D39" s="2">
        <f t="shared" si="1"/>
        <v>0.13969999999999999</v>
      </c>
      <c r="E39" s="1">
        <f>CONVERT(Table1[[#This Row],[station '[in']]],"in","m")</f>
        <v>0.13795247999999999</v>
      </c>
      <c r="F39">
        <v>0.30049999999999999</v>
      </c>
      <c r="G39" s="4">
        <f>CONVERT(Table1[[#This Row],[chord '[in']]],"in","m")</f>
        <v>7.6327000000000001E-3</v>
      </c>
      <c r="H39">
        <v>4.093</v>
      </c>
      <c r="I39">
        <v>4.093</v>
      </c>
      <c r="J39">
        <v>4.0185000000000004</v>
      </c>
      <c r="K39">
        <v>8.4099999999999994E-2</v>
      </c>
      <c r="L39" s="1">
        <v>4.2500000000000003E-2</v>
      </c>
      <c r="M39" s="1">
        <v>6.8394000000000004</v>
      </c>
      <c r="N39" s="1">
        <f>RADIANS(Table1[[#This Row],[twist '[deg']]])</f>
        <v>0.11937004886090018</v>
      </c>
      <c r="O39">
        <v>1.2800000000000001E-2</v>
      </c>
      <c r="P39">
        <f>CONVERT(Table1[[#This Row],[thickness_max '[in']]],"in","m")</f>
        <v>3.2511999999999998E-4</v>
      </c>
      <c r="Q39">
        <v>3.9636479188303101E-4</v>
      </c>
      <c r="R39">
        <v>3.0000000000000001E-3</v>
      </c>
      <c r="S39">
        <v>-1.38E-2</v>
      </c>
      <c r="T39">
        <v>-5.4399999999999997E-2</v>
      </c>
      <c r="U39">
        <v>-2.8400000000000002E-2</v>
      </c>
    </row>
    <row r="40" spans="1:21" x14ac:dyDescent="0.2">
      <c r="A40">
        <v>5.4794</v>
      </c>
      <c r="B40" s="3">
        <f>(Table1[[#This Row],[r]]-Table1[[#This Row],[r_hub]])/(Table1[[#This Row],[r_tip]]-Table1[[#This Row],[r_hub]])</f>
        <v>0.99549953029078297</v>
      </c>
      <c r="C40" s="2">
        <f t="shared" si="0"/>
        <v>2.3436579999999999E-2</v>
      </c>
      <c r="D40" s="2">
        <f t="shared" si="1"/>
        <v>0.13969999999999999</v>
      </c>
      <c r="E40" s="1">
        <f>CONVERT(Table1[[#This Row],[station '[in']]],"in","m")</f>
        <v>0.13917676000000001</v>
      </c>
      <c r="F40">
        <v>0.1062</v>
      </c>
      <c r="G40" s="4">
        <f>CONVERT(Table1[[#This Row],[chord '[in']]],"in","m")</f>
        <v>2.6974799999999999E-3</v>
      </c>
      <c r="H40">
        <v>4.0225999999999997</v>
      </c>
      <c r="I40">
        <v>4.0225999999999997</v>
      </c>
      <c r="J40">
        <v>4.5209000000000001</v>
      </c>
      <c r="K40">
        <v>-9.3299999999999994E-2</v>
      </c>
      <c r="L40" s="1">
        <v>4.2500000000000003E-2</v>
      </c>
      <c r="M40" s="1">
        <v>6.6643999999999997</v>
      </c>
      <c r="N40" s="1">
        <f>RADIANS(Table1[[#This Row],[twist '[deg']]])</f>
        <v>0.1163157226699101</v>
      </c>
      <c r="O40">
        <v>4.4999999999999997E-3</v>
      </c>
      <c r="P40">
        <f>CONVERT(Table1[[#This Row],[thickness_max '[in']]],"in","m")</f>
        <v>1.143E-4</v>
      </c>
      <c r="Q40">
        <v>3.2034086573648799E-4</v>
      </c>
      <c r="R40">
        <v>4.0000000000000002E-4</v>
      </c>
      <c r="S40">
        <v>-3.95E-2</v>
      </c>
      <c r="T40">
        <v>-0.1462</v>
      </c>
      <c r="U40">
        <v>-4.5199999999999997E-2</v>
      </c>
    </row>
    <row r="41" spans="1:21" x14ac:dyDescent="0.2">
      <c r="A41">
        <v>5.5</v>
      </c>
      <c r="B41" s="3">
        <f>(Table1[[#This Row],[r]]-Table1[[#This Row],[r_hub]])/(Table1[[#This Row],[r_tip]]-Table1[[#This Row],[r_hub]])</f>
        <v>1</v>
      </c>
      <c r="C41" s="2">
        <f t="shared" si="0"/>
        <v>2.3436579999999999E-2</v>
      </c>
      <c r="D41" s="2">
        <f t="shared" si="1"/>
        <v>0.13969999999999999</v>
      </c>
      <c r="E41" s="1">
        <f>CONVERT(Table1[[#This Row],[station '[in']]],"in","m")</f>
        <v>0.13969999999999999</v>
      </c>
      <c r="F41">
        <v>2.1899999999999999E-2</v>
      </c>
      <c r="G41" s="4">
        <f>CONVERT(Table1[[#This Row],[chord '[in']]],"in","m")</f>
        <v>5.5626000000000004E-4</v>
      </c>
      <c r="H41">
        <v>3.9912999999999998</v>
      </c>
      <c r="I41">
        <v>4.0068000000000001</v>
      </c>
      <c r="J41">
        <v>4.0068000000000001</v>
      </c>
      <c r="K41">
        <v>-0.17030000000000001</v>
      </c>
      <c r="L41" s="1">
        <v>4.2500000000000003E-2</v>
      </c>
      <c r="M41" s="1">
        <v>6.6136999999999997</v>
      </c>
      <c r="N41" s="1">
        <f>RADIANS(Table1[[#This Row],[twist '[deg']]])</f>
        <v>0.11543084073914897</v>
      </c>
      <c r="O41">
        <v>8.9999999999999998E-4</v>
      </c>
      <c r="P41">
        <f>CONVERT(Table1[[#This Row],[thickness_max '[in']]],"in","m")</f>
        <v>2.2860000000000001E-5</v>
      </c>
      <c r="Q41">
        <v>2.8642215783871502E-4</v>
      </c>
      <c r="R41">
        <v>0</v>
      </c>
      <c r="S41">
        <v>-5.16E-2</v>
      </c>
      <c r="T41">
        <v>0</v>
      </c>
      <c r="U41"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geo_edited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Hauschel Christian (hacs)</cp:lastModifiedBy>
  <dcterms:created xsi:type="dcterms:W3CDTF">2023-12-12T07:20:44Z</dcterms:created>
  <dcterms:modified xsi:type="dcterms:W3CDTF">2023-12-12T08:26:09Z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2023-12-12T07:20:52Z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14c3eb94-49a2-4fae-b967-14d67228990e</vt:lpwstr>
  </property>
  <property fmtid="{D5CDD505-2E9C-101B-9397-08002B2CF9AE}" pid="8" name="MSIP_Label_10d9bad3-6dac-4e9a-89a3-89f3b8d247b2_ContentBits">
    <vt:lpwstr>0</vt:lpwstr>
  </property>
</Properties>
</file>