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972" yWindow="180" windowWidth="19440" windowHeight="12192"/>
  </bookViews>
  <sheets>
    <sheet name="BBG Replica" sheetId="4" r:id="rId1"/>
    <sheet name="BBG Data Table" sheetId="6" r:id="rId2"/>
    <sheet name="BBG Input" sheetId="5" r:id="rId3"/>
    <sheet name="BBG Input Tickers" sheetId="8" r:id="rId4"/>
    <sheet name="BBG Output" sheetId="7" r:id="rId5"/>
    <sheet name="BBG Output Tickers" sheetId="9" r:id="rId6"/>
  </sheets>
  <definedNames>
    <definedName name="solver_adj" localSheetId="0" hidden="1">'BBG Replica'!$F$20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'BBG Replica'!$G$23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 calcMode="manual"/>
</workbook>
</file>

<file path=xl/calcChain.xml><?xml version="1.0" encoding="utf-8"?>
<calcChain xmlns="http://schemas.openxmlformats.org/spreadsheetml/2006/main">
  <c r="G23" i="4" l="1"/>
  <c r="G19" i="4"/>
  <c r="I20" i="4"/>
  <c r="AD63" i="5" l="1"/>
  <c r="A5" i="4" l="1"/>
  <c r="B5" i="4" s="1"/>
  <c r="B20" i="4" l="1"/>
  <c r="B7" i="4"/>
  <c r="I4" i="4" l="1"/>
  <c r="A8" i="4"/>
  <c r="B8" i="4" s="1"/>
  <c r="G5" i="4"/>
  <c r="B6" i="4"/>
  <c r="F6" i="4"/>
  <c r="G25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G9" i="6"/>
  <c r="E9" i="6"/>
  <c r="E8" i="6"/>
  <c r="E7" i="6"/>
  <c r="E6" i="6"/>
  <c r="E5" i="6"/>
  <c r="E4" i="6"/>
  <c r="E3" i="6"/>
  <c r="E2" i="6"/>
  <c r="B19" i="4"/>
  <c r="I6" i="4" l="1"/>
  <c r="C20" i="4"/>
  <c r="B11" i="4"/>
  <c r="B13" i="4"/>
  <c r="B17" i="4"/>
  <c r="C19" i="4" s="1"/>
  <c r="B9" i="4"/>
  <c r="G16" i="4"/>
  <c r="G14" i="4"/>
  <c r="G12" i="4"/>
  <c r="G10" i="4"/>
  <c r="G8" i="4"/>
  <c r="Z67" i="5"/>
  <c r="Y67" i="5"/>
  <c r="C8" i="4"/>
  <c r="C13" i="4" l="1"/>
  <c r="D9" i="4"/>
  <c r="C11" i="4"/>
  <c r="C9" i="4"/>
  <c r="D17" i="4"/>
  <c r="D20" i="4"/>
  <c r="D13" i="4"/>
  <c r="A10" i="4"/>
  <c r="B10" i="4" s="1"/>
  <c r="E9" i="4" s="1"/>
  <c r="A12" i="4"/>
  <c r="B12" i="4" s="1"/>
  <c r="A14" i="4"/>
  <c r="A16" i="4"/>
  <c r="B16" i="4" s="1"/>
  <c r="A18" i="4"/>
  <c r="B18" i="4" s="1"/>
  <c r="E17" i="4" l="1"/>
  <c r="E19" i="4"/>
  <c r="E5" i="4"/>
  <c r="F5" i="4" s="1"/>
  <c r="E11" i="4"/>
  <c r="C12" i="4"/>
  <c r="C18" i="4"/>
  <c r="C10" i="4"/>
  <c r="B15" i="4"/>
  <c r="B14" i="4"/>
  <c r="H20" i="4"/>
  <c r="C17" i="4" l="1"/>
  <c r="C15" i="4"/>
  <c r="E15" i="4"/>
  <c r="C14" i="4"/>
  <c r="E13" i="4"/>
  <c r="C16" i="4"/>
  <c r="I5" i="4" l="1"/>
  <c r="I8" i="4" s="1"/>
  <c r="I10" i="4" s="1"/>
  <c r="F7" i="4"/>
  <c r="I7" i="4" s="1"/>
  <c r="F8" i="4" l="1"/>
  <c r="I12" i="4"/>
  <c r="F12" i="4" s="1"/>
  <c r="F10" i="4" l="1"/>
  <c r="F11" i="4" s="1"/>
  <c r="I14" i="4"/>
  <c r="F14" i="4" s="1"/>
  <c r="F13" i="4" s="1"/>
  <c r="I13" i="4" s="1"/>
  <c r="I11" i="4" l="1"/>
  <c r="G11" i="4"/>
  <c r="F9" i="4"/>
  <c r="I16" i="4"/>
  <c r="I18" i="4" s="1"/>
  <c r="F18" i="4" s="1"/>
  <c r="F19" i="4" s="1"/>
  <c r="G9" i="4" l="1"/>
  <c r="I9" i="4"/>
  <c r="G7" i="4"/>
  <c r="F16" i="4"/>
  <c r="F17" i="4" s="1"/>
  <c r="G17" i="4" s="1"/>
  <c r="I17" i="4" l="1"/>
  <c r="F15" i="4"/>
  <c r="G15" i="4" s="1"/>
  <c r="I19" i="4" l="1"/>
  <c r="E23" i="4" s="1"/>
  <c r="I15" i="4"/>
  <c r="G13" i="4"/>
  <c r="F23" i="4" l="1"/>
</calcChain>
</file>

<file path=xl/sharedStrings.xml><?xml version="1.0" encoding="utf-8"?>
<sst xmlns="http://schemas.openxmlformats.org/spreadsheetml/2006/main" count="154" uniqueCount="129">
  <si>
    <t>Spot date</t>
  </si>
  <si>
    <t>Tenor</t>
  </si>
  <si>
    <t>LIBOR</t>
  </si>
  <si>
    <t>Futures</t>
  </si>
  <si>
    <t>Swap</t>
  </si>
  <si>
    <t>Market Quotes - Bid</t>
  </si>
  <si>
    <t>Market Quotes - Mid</t>
  </si>
  <si>
    <t>Market Quotes - Ask</t>
  </si>
  <si>
    <t>Cvx Adj</t>
  </si>
  <si>
    <t>Today + 3M</t>
  </si>
  <si>
    <t>Jun 18 + 3M</t>
  </si>
  <si>
    <t>Sep 19 + 3M</t>
  </si>
  <si>
    <t>Today + 2Y</t>
  </si>
  <si>
    <t>Today + 50Y</t>
  </si>
  <si>
    <t>Effective Date</t>
  </si>
  <si>
    <t>Maturity Date</t>
  </si>
  <si>
    <t>17/09/2018</t>
  </si>
  <si>
    <t>T+2</t>
  </si>
  <si>
    <t>3Y</t>
  </si>
  <si>
    <t>LIBOR 3M Zero Rate</t>
  </si>
  <si>
    <t>BBG Ticker</t>
  </si>
  <si>
    <t>1D</t>
  </si>
  <si>
    <t>S0023Z 1D BLC2 Curncy</t>
  </si>
  <si>
    <t>1W</t>
  </si>
  <si>
    <t>S0023Z 1W BLC2 Curncy</t>
  </si>
  <si>
    <t>1M</t>
  </si>
  <si>
    <t>S0023Z 1M BLC2 Curncy</t>
  </si>
  <si>
    <t>2M</t>
  </si>
  <si>
    <t>S0023Z 2M BLC2 Curncy</t>
  </si>
  <si>
    <t>3M</t>
  </si>
  <si>
    <t>S0023Z 3M BLC2 Curncy</t>
  </si>
  <si>
    <t>6M</t>
  </si>
  <si>
    <t>S0023Z 6M BLC2 Curncy</t>
  </si>
  <si>
    <t>9M</t>
  </si>
  <si>
    <t>S0023Z 9M BLC2 Curncy</t>
  </si>
  <si>
    <t>1Y</t>
  </si>
  <si>
    <t>S0023Z 1Y BLC2 Curncy</t>
  </si>
  <si>
    <t>18M</t>
  </si>
  <si>
    <t>S0023Z 18M BLC2 Curncy</t>
  </si>
  <si>
    <t>2Y</t>
  </si>
  <si>
    <t>S0023Z 2Y BLC2 Curncy</t>
  </si>
  <si>
    <t>S0023Z 3Y BLC2 Curncy</t>
  </si>
  <si>
    <t>4Y</t>
  </si>
  <si>
    <t>S0023Z 4Y BLC2 Curncy</t>
  </si>
  <si>
    <t>5Y</t>
  </si>
  <si>
    <t>S0023Z 5Y BLC2 Curncy</t>
  </si>
  <si>
    <t>7Y</t>
  </si>
  <si>
    <t>S0023Z 7Y BLC2 Curncy</t>
  </si>
  <si>
    <t>10Y</t>
  </si>
  <si>
    <t>S0023Z 10Y BLC2 Curncy</t>
  </si>
  <si>
    <t>15Y</t>
  </si>
  <si>
    <t>S0023Z 15Y BLC2 Curncy</t>
  </si>
  <si>
    <t>20Y</t>
  </si>
  <si>
    <t>S0023Z 20Y BLC2 Curncy</t>
  </si>
  <si>
    <t>25Y</t>
  </si>
  <si>
    <t>S0023Z 25Y BLC2 Curncy</t>
  </si>
  <si>
    <t>30Y</t>
  </si>
  <si>
    <t>S0023Z 30Y BLC2 Curncy</t>
  </si>
  <si>
    <t>40Y</t>
  </si>
  <si>
    <t>S0023Z 40Y BLC2 Curncy</t>
  </si>
  <si>
    <t>50Y</t>
  </si>
  <si>
    <t>S0023Z 50Y BLC2 Curncy</t>
  </si>
  <si>
    <t>BBG Tickers</t>
  </si>
  <si>
    <t>US0003M Curncy</t>
  </si>
  <si>
    <t>ED1 Comdty</t>
  </si>
  <si>
    <t>Note: Convexity Adjusted rates can be pulled through the funciton in bulk data format if a current active contract has been identifited. e.g. BDS("EDZ8 COMB Comdty","CONVEXITY_ADJUSTED_RATE_AND_BIAS","headers=y")</t>
  </si>
  <si>
    <t>ED2 Comdty</t>
  </si>
  <si>
    <t>ED3 Comdty</t>
  </si>
  <si>
    <t>ED4 Comdty</t>
  </si>
  <si>
    <t>ED5 Comdty</t>
  </si>
  <si>
    <t>ED6 Comdty</t>
  </si>
  <si>
    <t>USSWAP2 Curncy</t>
  </si>
  <si>
    <t>USSWAP3 curncy</t>
  </si>
  <si>
    <t>USSWAP4 curncy</t>
  </si>
  <si>
    <t>USSWAP5 curncy</t>
  </si>
  <si>
    <t>USSWAP6 curncy</t>
  </si>
  <si>
    <t>USSWAP7 curncy</t>
  </si>
  <si>
    <t>USSWAP8 curncy</t>
  </si>
  <si>
    <t>USSWAP9 curncy</t>
  </si>
  <si>
    <t>USSWAP10 curncy</t>
  </si>
  <si>
    <t>USSWAP11 curncy</t>
  </si>
  <si>
    <t>USSWAP12 curncy</t>
  </si>
  <si>
    <t>USSWAP15 curncy</t>
  </si>
  <si>
    <t>USSWAP20 curncy</t>
  </si>
  <si>
    <t>USSWAP25 curncy</t>
  </si>
  <si>
    <t>USSWAP30 curncy</t>
  </si>
  <si>
    <t>USSWAP40 curncy</t>
  </si>
  <si>
    <t>USSWAP50 curncy</t>
  </si>
  <si>
    <t>Instrument</t>
  </si>
  <si>
    <t>Maturity</t>
  </si>
  <si>
    <t>T_i</t>
  </si>
  <si>
    <t>Cash</t>
  </si>
  <si>
    <t>EDF</t>
  </si>
  <si>
    <t>Interpolated</t>
  </si>
  <si>
    <t>S_i</t>
  </si>
  <si>
    <t>U_i</t>
  </si>
  <si>
    <t>Fixed leg PV</t>
  </si>
  <si>
    <t>Floating leg PV</t>
  </si>
  <si>
    <t>Swap Value</t>
  </si>
  <si>
    <t>Linear Interpolation coefficient</t>
  </si>
  <si>
    <t>Distance between EDFs</t>
  </si>
  <si>
    <t>Distance to maturity</t>
  </si>
  <si>
    <t>Distance between fixed swap legs</t>
  </si>
  <si>
    <t>Simple rate</t>
  </si>
  <si>
    <t>Discount factor</t>
  </si>
  <si>
    <t>Swap rate</t>
  </si>
  <si>
    <t>Forward rate</t>
  </si>
  <si>
    <t>BDH(B8,"px_last","6/4/2018")</t>
  </si>
  <si>
    <t>BDH(B9,"px_last","6/4/2018")</t>
  </si>
  <si>
    <t>BDH(B10,"px_last","6/4/2018")</t>
  </si>
  <si>
    <t>BDH(B11,"px_last","6/4/2018")</t>
  </si>
  <si>
    <t>BDH(B12,"px_last","6/4/2018")</t>
  </si>
  <si>
    <t>BDH(B13,"px_last","6/4/2018")</t>
  </si>
  <si>
    <t>BDH(B14,"px_last","6/4/2018")</t>
  </si>
  <si>
    <t>BDH(B15,"px_last","6/4/2018")</t>
  </si>
  <si>
    <t>BDH(B16,"px_last","6/4/2018")</t>
  </si>
  <si>
    <t>BDH(B17,"px_last","6/4/2018")</t>
  </si>
  <si>
    <t>BDH(B18,"px_last","6/4/2018")</t>
  </si>
  <si>
    <t>BDH(B19,"px_last","6/4/2018")</t>
  </si>
  <si>
    <t>BDH(B20,"px_last","6/4/2018")</t>
  </si>
  <si>
    <t>BDH(B21,"px_last","6/4/2018")</t>
  </si>
  <si>
    <t>BDH(B22,"px_last","6/4/2018")</t>
  </si>
  <si>
    <t>BDH(B23,"px_last","6/4/2018")</t>
  </si>
  <si>
    <t>BDH(B24,"px_last","6/4/2018")</t>
  </si>
  <si>
    <t>BDH(B25,"px_last","6/4/2018")</t>
  </si>
  <si>
    <t>BDH(B26,"px_last","6/4/2018")</t>
  </si>
  <si>
    <t>BDH(B27,"px_last","6/4/2018")</t>
  </si>
  <si>
    <t>BDH(B28,"px_last","6/4/2018")</t>
  </si>
  <si>
    <t>Bloomberg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</si>
</sst>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"/>
    <numFmt numFmtId="166" formatCode="0.000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9" tint="-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4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6" fillId="0" borderId="0" xfId="0" applyFont="1"/>
    <xf numFmtId="14" fontId="5" fillId="0" borderId="0" xfId="0" applyNumberFormat="1" applyFont="1"/>
    <xf numFmtId="0" fontId="5" fillId="0" borderId="0" xfId="0" applyFont="1"/>
    <xf numFmtId="0" fontId="5" fillId="0" borderId="0" xfId="0" applyFont="1" applyFill="1"/>
    <xf numFmtId="0" fontId="4" fillId="0" borderId="0" xfId="0" applyFont="1" applyAlignment="1">
      <alignment horizontal="center"/>
    </xf>
    <xf numFmtId="14" fontId="5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5" fillId="0" borderId="1" xfId="0" applyFont="1" applyFill="1" applyBorder="1"/>
    <xf numFmtId="0" fontId="7" fillId="0" borderId="0" xfId="0" applyFont="1"/>
    <xf numFmtId="14" fontId="5" fillId="3" borderId="1" xfId="1" applyNumberFormat="1" applyFont="1" applyFill="1" applyBorder="1" applyAlignment="1">
      <alignment horizontal="right"/>
    </xf>
    <xf numFmtId="0" fontId="5" fillId="3" borderId="1" xfId="0" applyFont="1" applyFill="1" applyBorder="1"/>
    <xf numFmtId="1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6" fillId="0" borderId="0" xfId="0" applyFont="1" applyFill="1"/>
    <xf numFmtId="14" fontId="6" fillId="0" borderId="1" xfId="0" applyNumberFormat="1" applyFont="1" applyFill="1" applyBorder="1" applyAlignment="1">
      <alignment horizontal="right"/>
    </xf>
    <xf numFmtId="165" fontId="5" fillId="0" borderId="1" xfId="0" applyNumberFormat="1" applyFont="1" applyFill="1" applyBorder="1"/>
    <xf numFmtId="14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0" fontId="6" fillId="4" borderId="1" xfId="0" applyFont="1" applyFill="1" applyBorder="1"/>
    <xf numFmtId="0" fontId="6" fillId="0" borderId="0" xfId="0" applyFont="1" applyAlignment="1">
      <alignment horizontal="center"/>
    </xf>
    <xf numFmtId="0" fontId="3" fillId="0" borderId="0" xfId="0" applyNumberFormat="1" applyFont="1" applyAlignment="1">
      <alignment vertical="center" wrapText="1"/>
    </xf>
    <xf numFmtId="0" fontId="8" fillId="0" borderId="0" xfId="0" applyFont="1" applyFill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3" borderId="1" xfId="0" applyFont="1" applyFill="1" applyBorder="1"/>
    <xf numFmtId="0" fontId="6" fillId="2" borderId="1" xfId="0" applyFont="1" applyFill="1" applyBorder="1"/>
    <xf numFmtId="0" fontId="4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/>
    </xf>
    <xf numFmtId="14" fontId="5" fillId="3" borderId="1" xfId="1" applyNumberFormat="1" applyFont="1" applyFill="1" applyBorder="1" applyAlignment="1">
      <alignment horizontal="left"/>
    </xf>
    <xf numFmtId="165" fontId="5" fillId="3" borderId="1" xfId="1" applyNumberFormat="1" applyFont="1" applyFill="1" applyBorder="1"/>
    <xf numFmtId="166" fontId="5" fillId="3" borderId="1" xfId="1" applyNumberFormat="1" applyFont="1" applyFill="1" applyBorder="1"/>
    <xf numFmtId="0" fontId="5" fillId="5" borderId="1" xfId="0" applyFont="1" applyFill="1" applyBorder="1" applyAlignment="1">
      <alignment horizontal="center"/>
    </xf>
    <xf numFmtId="14" fontId="5" fillId="5" borderId="1" xfId="1" applyNumberFormat="1" applyFont="1" applyFill="1" applyBorder="1" applyAlignment="1">
      <alignment horizontal="left"/>
    </xf>
    <xf numFmtId="165" fontId="5" fillId="5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14" fontId="5" fillId="0" borderId="1" xfId="1" applyNumberFormat="1" applyFont="1" applyFill="1" applyBorder="1" applyAlignment="1">
      <alignment horizontal="left"/>
    </xf>
    <xf numFmtId="165" fontId="5" fillId="0" borderId="1" xfId="1" applyNumberFormat="1" applyFont="1" applyFill="1" applyBorder="1"/>
    <xf numFmtId="0" fontId="5" fillId="0" borderId="1" xfId="1" applyNumberFormat="1" applyFont="1" applyFill="1" applyBorder="1" applyAlignment="1">
      <alignment horizontal="left"/>
    </xf>
    <xf numFmtId="0" fontId="3" fillId="0" borderId="2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7" fillId="0" borderId="3" xfId="0" applyFont="1" applyBorder="1" applyAlignment="1">
      <alignment horizontal="center" vertical="top" wrapText="1"/>
    </xf>
    <xf numFmtId="167" fontId="5" fillId="4" borderId="3" xfId="0" applyNumberFormat="1" applyFont="1" applyFill="1" applyBorder="1"/>
    <xf numFmtId="167" fontId="6" fillId="0" borderId="3" xfId="0" applyNumberFormat="1" applyFont="1" applyFill="1" applyBorder="1"/>
    <xf numFmtId="167" fontId="5" fillId="3" borderId="3" xfId="0" applyNumberFormat="1" applyFont="1" applyFill="1" applyBorder="1"/>
    <xf numFmtId="167" fontId="5" fillId="0" borderId="3" xfId="0" applyNumberFormat="1" applyFont="1" applyFill="1" applyBorder="1"/>
    <xf numFmtId="167" fontId="5" fillId="2" borderId="3" xfId="0" applyNumberFormat="1" applyFont="1" applyFill="1" applyBorder="1"/>
    <xf numFmtId="0" fontId="9" fillId="6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35832</xdr:colOff>
      <xdr:row>27</xdr:row>
      <xdr:rowOff>53802</xdr:rowOff>
    </xdr:from>
    <xdr:to>
      <xdr:col>4</xdr:col>
      <xdr:colOff>718550</xdr:colOff>
      <xdr:row>30</xdr:row>
      <xdr:rowOff>159841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32" y="5271261"/>
          <a:ext cx="4089306" cy="643921"/>
        </a:xfrm>
        <a:prstGeom prst="rect">
          <a:avLst/>
        </a:prstGeom>
        <a:noFill/>
        <a:ln w="25400">
          <a:solidFill>
            <a:srgbClr val="00B05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35832</xdr:colOff>
      <xdr:row>32</xdr:row>
      <xdr:rowOff>44843</xdr:rowOff>
    </xdr:from>
    <xdr:to>
      <xdr:col>3</xdr:col>
      <xdr:colOff>415030</xdr:colOff>
      <xdr:row>34</xdr:row>
      <xdr:rowOff>165493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32" y="6158772"/>
          <a:ext cx="2934139" cy="479239"/>
        </a:xfrm>
        <a:prstGeom prst="rect">
          <a:avLst/>
        </a:prstGeom>
        <a:noFill/>
        <a:ln w="25400">
          <a:solidFill>
            <a:srgbClr val="007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35832</xdr:colOff>
      <xdr:row>36</xdr:row>
      <xdr:rowOff>8988</xdr:rowOff>
    </xdr:from>
    <xdr:to>
      <xdr:col>2</xdr:col>
      <xdr:colOff>818775</xdr:colOff>
      <xdr:row>39</xdr:row>
      <xdr:rowOff>148802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32" y="6840094"/>
          <a:ext cx="2486237" cy="677696"/>
        </a:xfrm>
        <a:prstGeom prst="rect">
          <a:avLst/>
        </a:prstGeom>
        <a:solidFill>
          <a:schemeClr val="accent6">
            <a:lumMod val="50000"/>
          </a:schemeClr>
        </a:solidFill>
        <a:ln w="25400">
          <a:solidFill>
            <a:srgbClr val="FF0000"/>
          </a:solidFill>
        </a:ln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271030</xdr:colOff>
      <xdr:row>37</xdr:row>
      <xdr:rowOff>120158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53575" cy="6784194"/>
        </a:xfrm>
        <a:prstGeom prst="rect">
          <a:avLst/>
        </a:prstGeom>
      </xdr:spPr>
    </xdr:pic>
    <xdr:clientData/>
  </xdr:twoCellAnchor>
  <xdr:twoCellAnchor editAs="oneCell">
    <xdr:from>
      <xdr:col>9</xdr:col>
      <xdr:colOff>241453</xdr:colOff>
      <xdr:row>6</xdr:row>
      <xdr:rowOff>124683</xdr:rowOff>
    </xdr:from>
    <xdr:to>
      <xdr:col>14</xdr:col>
      <xdr:colOff>441477</xdr:colOff>
      <xdr:row>20</xdr:row>
      <xdr:rowOff>161490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4310" y="1235026"/>
          <a:ext cx="3248024" cy="2627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266700</xdr:colOff>
      <xdr:row>38</xdr:row>
      <xdr:rowOff>100555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10700" cy="7049995"/>
        </a:xfrm>
        <a:prstGeom prst="rect">
          <a:avLst/>
        </a:prstGeom>
      </xdr:spPr>
    </xdr:pic>
    <xdr:clientData/>
  </xdr:twoCellAnchor>
  <xdr:twoCellAnchor editAs="oneCell">
    <xdr:from>
      <xdr:col>15</xdr:col>
      <xdr:colOff>263434</xdr:colOff>
      <xdr:row>14</xdr:row>
      <xdr:rowOff>38100</xdr:rowOff>
    </xdr:from>
    <xdr:to>
      <xdr:col>26</xdr:col>
      <xdr:colOff>63409</xdr:colOff>
      <xdr:row>21</xdr:row>
      <xdr:rowOff>18402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7434" y="2628900"/>
          <a:ext cx="6505575" cy="127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zoomScale="85" zoomScaleNormal="85" workbookViewId="0">
      <selection activeCell="E22" sqref="E22:G23"/>
    </sheetView>
  </sheetViews>
  <sheetFormatPr defaultColWidth="8.88671875" defaultRowHeight="13.8" x14ac:dyDescent="0.3"/>
  <cols>
    <col min="1" max="9" width="12.44140625" style="10" customWidth="1"/>
    <col min="10" max="10" width="12" style="10" bestFit="1" customWidth="1"/>
    <col min="11" max="11" width="12.5546875" style="10" bestFit="1" customWidth="1"/>
    <col min="12" max="12" width="17.6640625" style="10" bestFit="1" customWidth="1"/>
    <col min="13" max="15" width="12" style="10" bestFit="1" customWidth="1"/>
    <col min="16" max="16" width="7.44140625" style="10" bestFit="1" customWidth="1"/>
    <col min="17" max="17" width="12" style="10" bestFit="1" customWidth="1"/>
    <col min="18" max="16384" width="8.88671875" style="10"/>
  </cols>
  <sheetData>
    <row r="1" spans="1:14" x14ac:dyDescent="0.3">
      <c r="A1" s="8" t="s">
        <v>0</v>
      </c>
      <c r="B1" s="9">
        <v>43257</v>
      </c>
      <c r="D1" s="11"/>
      <c r="E1" s="12"/>
      <c r="I1" s="13"/>
    </row>
    <row r="2" spans="1:14" x14ac:dyDescent="0.3">
      <c r="B2" s="12"/>
      <c r="C2" s="12"/>
      <c r="D2" s="12"/>
      <c r="E2" s="12"/>
    </row>
    <row r="3" spans="1:14" s="18" customFormat="1" ht="43.8" customHeight="1" x14ac:dyDescent="0.3">
      <c r="A3" s="36" t="s">
        <v>89</v>
      </c>
      <c r="B3" s="37" t="s">
        <v>101</v>
      </c>
      <c r="C3" s="37" t="s">
        <v>100</v>
      </c>
      <c r="D3" s="37" t="s">
        <v>102</v>
      </c>
      <c r="E3" s="37" t="s">
        <v>99</v>
      </c>
      <c r="F3" s="37" t="s">
        <v>103</v>
      </c>
      <c r="G3" s="37" t="s">
        <v>106</v>
      </c>
      <c r="H3" s="37" t="s">
        <v>105</v>
      </c>
      <c r="I3" s="51" t="s">
        <v>104</v>
      </c>
      <c r="J3" s="37" t="s">
        <v>128</v>
      </c>
    </row>
    <row r="4" spans="1:14" s="23" customFormat="1" x14ac:dyDescent="0.3">
      <c r="A4" s="26">
        <v>43257</v>
      </c>
      <c r="B4" s="27"/>
      <c r="C4" s="28"/>
      <c r="D4" s="28"/>
      <c r="E4" s="28"/>
      <c r="F4" s="28">
        <v>2.3138100000000002E-2</v>
      </c>
      <c r="G4" s="28">
        <v>2.3138100000000002E-2</v>
      </c>
      <c r="H4" s="28"/>
      <c r="I4" s="52">
        <f>1/(1+B4*F4)</f>
        <v>1</v>
      </c>
      <c r="J4" s="32"/>
      <c r="K4" s="10"/>
      <c r="L4" s="10"/>
      <c r="M4" s="10"/>
      <c r="N4" s="10"/>
    </row>
    <row r="5" spans="1:14" s="31" customFormat="1" x14ac:dyDescent="0.3">
      <c r="A5" s="24">
        <f>'BBG Data Table'!C3+2</f>
        <v>43271</v>
      </c>
      <c r="B5" s="16">
        <f>(A5-$B$1)/360</f>
        <v>3.888888888888889E-2</v>
      </c>
      <c r="C5" s="16"/>
      <c r="D5" s="16"/>
      <c r="E5" s="16">
        <f>(B6-B5)/(B6-B4)</f>
        <v>0.84782608695652173</v>
      </c>
      <c r="F5" s="16">
        <f>E5*F4+(1-E5)*F6</f>
        <v>2.3138100000000002E-2</v>
      </c>
      <c r="G5" s="17">
        <f>1-'BBG Data Table'!G3/100+'BBG Data Table'!I3/100</f>
        <v>2.3324499999999929E-2</v>
      </c>
      <c r="H5" s="16"/>
      <c r="I5" s="53">
        <f>1/(1+B5*F5)</f>
        <v>0.99910099393913876</v>
      </c>
      <c r="J5" s="16"/>
      <c r="K5" s="23"/>
      <c r="L5" s="23"/>
      <c r="M5" s="23"/>
      <c r="N5" s="23"/>
    </row>
    <row r="6" spans="1:14" x14ac:dyDescent="0.3">
      <c r="A6" s="19">
        <v>43349</v>
      </c>
      <c r="B6" s="20">
        <f t="shared" ref="B6:B19" si="0">(A6-$B$1)/360</f>
        <v>0.25555555555555554</v>
      </c>
      <c r="C6" s="20"/>
      <c r="D6" s="20"/>
      <c r="E6" s="20"/>
      <c r="F6" s="20">
        <f>'BBG Data Table'!G2/100</f>
        <v>2.3138100000000002E-2</v>
      </c>
      <c r="G6" s="20"/>
      <c r="H6" s="20"/>
      <c r="I6" s="54">
        <f>1/(1+B6*F6)</f>
        <v>0.99412168886522168</v>
      </c>
      <c r="J6" s="57">
        <v>0.99412199999999995</v>
      </c>
    </row>
    <row r="7" spans="1:14" s="23" customFormat="1" x14ac:dyDescent="0.3">
      <c r="A7" s="15">
        <v>43349</v>
      </c>
      <c r="B7" s="17">
        <f>(A7-$B$1)/360</f>
        <v>0.25555555555555554</v>
      </c>
      <c r="C7" s="17"/>
      <c r="D7" s="17"/>
      <c r="E7" s="17"/>
      <c r="F7" s="17">
        <f>E7*F5+(1-E7)*F6</f>
        <v>2.3138100000000002E-2</v>
      </c>
      <c r="G7" s="17">
        <f>((1+F9*B9)/(1+F7*B7)-1)/C9</f>
        <v>2.4669982462289762E-2</v>
      </c>
      <c r="H7" s="17"/>
      <c r="I7" s="55">
        <f>1/(1+B7*F7)</f>
        <v>0.99412168886522168</v>
      </c>
      <c r="J7" s="16"/>
    </row>
    <row r="8" spans="1:14" x14ac:dyDescent="0.3">
      <c r="A8" s="21">
        <f>'BBG Data Table'!E3</f>
        <v>43362</v>
      </c>
      <c r="B8" s="22">
        <f>(A8-$B$1)/360</f>
        <v>0.29166666666666669</v>
      </c>
      <c r="C8" s="22">
        <f>B8-B5</f>
        <v>0.25277777777777777</v>
      </c>
      <c r="D8" s="22"/>
      <c r="E8" s="22"/>
      <c r="F8" s="22">
        <f>(1/I8-1)/B8</f>
        <v>2.3317836036971937E-2</v>
      </c>
      <c r="G8" s="22">
        <f>1-'BBG Data Table'!G4/100+'BBG Data Table'!I4/100</f>
        <v>2.4794000000000045E-2</v>
      </c>
      <c r="H8" s="22"/>
      <c r="I8" s="56">
        <f>I5/(1+C8*G5)</f>
        <v>0.99324490612255578</v>
      </c>
      <c r="J8" s="57">
        <v>0.99324500000000004</v>
      </c>
    </row>
    <row r="9" spans="1:14" s="23" customFormat="1" x14ac:dyDescent="0.3">
      <c r="A9" s="15">
        <v>43440</v>
      </c>
      <c r="B9" s="17">
        <f t="shared" si="0"/>
        <v>0.5083333333333333</v>
      </c>
      <c r="C9" s="17">
        <f t="shared" ref="C9:C19" si="1">B9-B7</f>
        <v>0.25277777777777777</v>
      </c>
      <c r="D9" s="17">
        <f>B9-B4</f>
        <v>0.5083333333333333</v>
      </c>
      <c r="E9" s="17">
        <f>(B10-B9)/(B10-B8)</f>
        <v>0.14285714285714282</v>
      </c>
      <c r="F9" s="17">
        <f>E9*F8+(1-E9)*F10</f>
        <v>2.3972394860051472E-2</v>
      </c>
      <c r="G9" s="17">
        <f>((1+F11*B11)/(1+F9*B9)-1)/C11</f>
        <v>2.6181987855173894E-2</v>
      </c>
      <c r="H9" s="17"/>
      <c r="I9" s="55">
        <f>1/(1+B9*F9)</f>
        <v>0.98796074261071887</v>
      </c>
      <c r="J9" s="32"/>
      <c r="K9" s="10"/>
      <c r="L9" s="10"/>
      <c r="M9" s="10"/>
      <c r="N9" s="10"/>
    </row>
    <row r="10" spans="1:14" x14ac:dyDescent="0.3">
      <c r="A10" s="21">
        <f>'BBG Data Table'!E4</f>
        <v>43453</v>
      </c>
      <c r="B10" s="22">
        <f t="shared" si="0"/>
        <v>0.5444444444444444</v>
      </c>
      <c r="C10" s="22">
        <f t="shared" si="1"/>
        <v>0.25277777777777771</v>
      </c>
      <c r="D10" s="22"/>
      <c r="E10" s="22"/>
      <c r="F10" s="22">
        <f>(1/I10-1)/B10</f>
        <v>2.4081487997231393E-2</v>
      </c>
      <c r="G10" s="22">
        <f>1-'BBG Data Table'!G5/100+'BBG Data Table'!I5/100</f>
        <v>2.6435399999999974E-2</v>
      </c>
      <c r="H10" s="22"/>
      <c r="I10" s="56">
        <f>I8/(1+G8*C10)</f>
        <v>0.98705864220668527</v>
      </c>
      <c r="J10" s="57">
        <v>0.98705900000000002</v>
      </c>
    </row>
    <row r="11" spans="1:14" s="23" customFormat="1" x14ac:dyDescent="0.3">
      <c r="A11" s="15">
        <v>43530</v>
      </c>
      <c r="B11" s="17">
        <f t="shared" si="0"/>
        <v>0.7583333333333333</v>
      </c>
      <c r="C11" s="17">
        <f t="shared" si="1"/>
        <v>0.25</v>
      </c>
      <c r="D11" s="17"/>
      <c r="E11" s="17">
        <f>(B12-B11)/(B12-B10)</f>
        <v>0.1538461538461541</v>
      </c>
      <c r="F11" s="17">
        <f>E11*F10+(1-E11)*F12</f>
        <v>2.4806014369477096E-2</v>
      </c>
      <c r="G11" s="17">
        <f>((1+F13*B13)/(1+F11*B11)-1)/C13</f>
        <v>2.7378631316635135E-2</v>
      </c>
      <c r="H11" s="17"/>
      <c r="I11" s="55">
        <f>1/(1+B11*F11)</f>
        <v>0.98153610104149802</v>
      </c>
      <c r="J11" s="32"/>
      <c r="K11" s="10"/>
      <c r="L11" s="10"/>
      <c r="M11" s="10"/>
      <c r="N11" s="10"/>
    </row>
    <row r="12" spans="1:14" x14ac:dyDescent="0.3">
      <c r="A12" s="21">
        <f>'BBG Data Table'!E5</f>
        <v>43544</v>
      </c>
      <c r="B12" s="22">
        <f t="shared" si="0"/>
        <v>0.79722222222222228</v>
      </c>
      <c r="C12" s="22">
        <f t="shared" si="1"/>
        <v>0.25277777777777788</v>
      </c>
      <c r="D12" s="22"/>
      <c r="E12" s="22"/>
      <c r="F12" s="22">
        <f>(1/I12-1)/B12</f>
        <v>2.4937746437158133E-2</v>
      </c>
      <c r="G12" s="22">
        <f>1-'BBG Data Table'!G6/100+'BBG Data Table'!I6/100</f>
        <v>2.7523699999999963E-2</v>
      </c>
      <c r="H12" s="22"/>
      <c r="I12" s="56">
        <f>I10/(1+G10*C12)</f>
        <v>0.9805066207905313</v>
      </c>
      <c r="J12" s="57">
        <v>0.98050700000000002</v>
      </c>
    </row>
    <row r="13" spans="1:14" s="23" customFormat="1" x14ac:dyDescent="0.3">
      <c r="A13" s="15">
        <v>43622</v>
      </c>
      <c r="B13" s="17">
        <f t="shared" si="0"/>
        <v>1.0138888888888888</v>
      </c>
      <c r="C13" s="17">
        <f t="shared" si="1"/>
        <v>0.25555555555555554</v>
      </c>
      <c r="D13" s="17">
        <f>B13-B9</f>
        <v>0.50555555555555554</v>
      </c>
      <c r="E13" s="17">
        <f>(B14-B13)/(B14-B12)</f>
        <v>0.14285714285714324</v>
      </c>
      <c r="F13" s="17">
        <f>E13*F12+(1-E13)*F14</f>
        <v>2.5584269493404393E-2</v>
      </c>
      <c r="G13" s="17">
        <f>((1+F15*B15)/(1+F13*B13)-1)/C15</f>
        <v>2.838371618528001E-2</v>
      </c>
      <c r="H13" s="17"/>
      <c r="I13" s="55">
        <f>1/(1+B13*F13)</f>
        <v>0.97471624411067181</v>
      </c>
      <c r="J13" s="32"/>
      <c r="K13" s="10"/>
      <c r="L13" s="10"/>
      <c r="M13" s="10"/>
      <c r="N13" s="10"/>
    </row>
    <row r="14" spans="1:14" x14ac:dyDescent="0.3">
      <c r="A14" s="21">
        <f>'BBG Data Table'!E6</f>
        <v>43635</v>
      </c>
      <c r="B14" s="22">
        <f t="shared" si="0"/>
        <v>1.05</v>
      </c>
      <c r="C14" s="22">
        <f t="shared" si="1"/>
        <v>0.25277777777777777</v>
      </c>
      <c r="D14" s="22"/>
      <c r="E14" s="22"/>
      <c r="F14" s="22">
        <f>(1/I14-1)/B14</f>
        <v>2.5692023336112105E-2</v>
      </c>
      <c r="G14" s="22">
        <f>1-'BBG Data Table'!G7/100+'BBG Data Table'!I7/100</f>
        <v>2.8508900000000077E-2</v>
      </c>
      <c r="H14" s="22"/>
      <c r="I14" s="56">
        <f>I12/(1+G12*C14)</f>
        <v>0.97373199753599549</v>
      </c>
      <c r="J14" s="57">
        <v>0.97373200000000004</v>
      </c>
    </row>
    <row r="15" spans="1:14" s="23" customFormat="1" x14ac:dyDescent="0.3">
      <c r="A15" s="15">
        <v>43714</v>
      </c>
      <c r="B15" s="17">
        <f t="shared" si="0"/>
        <v>1.2694444444444444</v>
      </c>
      <c r="C15" s="17">
        <f t="shared" si="1"/>
        <v>0.25555555555555554</v>
      </c>
      <c r="D15" s="17"/>
      <c r="E15" s="17">
        <f>(B16-B15)/(B16-B14)</f>
        <v>0.13186813186813229</v>
      </c>
      <c r="F15" s="17">
        <f>E15*F14+(1-E15)*F16</f>
        <v>2.6296053386816034E-2</v>
      </c>
      <c r="G15" s="17">
        <f>((1+F17*B17)/(1+F15*B15)-1)/C17</f>
        <v>2.9110815365511768E-2</v>
      </c>
      <c r="H15" s="17"/>
      <c r="I15" s="55">
        <f>1/(1+B15*F15)</f>
        <v>0.96769694174400533</v>
      </c>
      <c r="J15" s="32"/>
      <c r="K15" s="10"/>
      <c r="L15" s="10"/>
      <c r="M15" s="10"/>
      <c r="N15" s="10"/>
    </row>
    <row r="16" spans="1:14" x14ac:dyDescent="0.3">
      <c r="A16" s="21">
        <f>'BBG Data Table'!E7</f>
        <v>43726</v>
      </c>
      <c r="B16" s="22">
        <f t="shared" si="0"/>
        <v>1.3027777777777778</v>
      </c>
      <c r="C16" s="22">
        <f t="shared" si="1"/>
        <v>0.25277777777777777</v>
      </c>
      <c r="D16" s="22"/>
      <c r="E16" s="22"/>
      <c r="F16" s="22">
        <f>(1/I16-1)/B16</f>
        <v>2.6387804786922962E-2</v>
      </c>
      <c r="G16" s="22">
        <f>1-'BBG Data Table'!G8/100+'BBG Data Table'!I8/100</f>
        <v>2.9191099999999998E-2</v>
      </c>
      <c r="H16" s="22"/>
      <c r="I16" s="56">
        <f>I14/(1+G14*C16)</f>
        <v>0.96676508577764186</v>
      </c>
      <c r="J16" s="57">
        <v>0.96676499999999999</v>
      </c>
    </row>
    <row r="17" spans="1:14" s="23" customFormat="1" x14ac:dyDescent="0.3">
      <c r="A17" s="15">
        <v>43805</v>
      </c>
      <c r="B17" s="17">
        <f t="shared" si="0"/>
        <v>1.5222222222222221</v>
      </c>
      <c r="C17" s="17">
        <f t="shared" si="1"/>
        <v>0.25277777777777777</v>
      </c>
      <c r="D17" s="17">
        <f>B17-B13</f>
        <v>0.5083333333333333</v>
      </c>
      <c r="E17" s="17">
        <f>(B18-B17)/(B18-B16)</f>
        <v>0.13186813186813229</v>
      </c>
      <c r="F17" s="17">
        <f>E17*F16+(1-E17)*F18</f>
        <v>2.692483700611471E-2</v>
      </c>
      <c r="G17" s="17">
        <f>((1+F19*B19)/(1+F17*B17)-1)/C19</f>
        <v>2.9103504153292391E-2</v>
      </c>
      <c r="H17" s="17"/>
      <c r="I17" s="55">
        <f>1/(1+B17*F17)</f>
        <v>0.96062809533357685</v>
      </c>
      <c r="J17" s="32"/>
      <c r="K17" s="10"/>
      <c r="L17" s="10"/>
      <c r="M17" s="10"/>
      <c r="N17" s="10"/>
    </row>
    <row r="18" spans="1:14" x14ac:dyDescent="0.3">
      <c r="A18" s="21">
        <f>'BBG Data Table'!E8</f>
        <v>43817</v>
      </c>
      <c r="B18" s="22">
        <f t="shared" si="0"/>
        <v>1.5555555555555556</v>
      </c>
      <c r="C18" s="22">
        <f t="shared" si="1"/>
        <v>0.25277777777777777</v>
      </c>
      <c r="D18" s="22"/>
      <c r="E18" s="22"/>
      <c r="F18" s="22">
        <f>(1/I18-1)/B18</f>
        <v>2.7006411520422317E-2</v>
      </c>
      <c r="G18" s="22"/>
      <c r="H18" s="22"/>
      <c r="I18" s="56">
        <f>I16/(1+G16*C18)</f>
        <v>0.95968371268456809</v>
      </c>
      <c r="J18" s="57">
        <v>0.95968399999999998</v>
      </c>
    </row>
    <row r="19" spans="1:14" s="23" customFormat="1" x14ac:dyDescent="0.3">
      <c r="A19" s="15">
        <v>43896</v>
      </c>
      <c r="B19" s="17">
        <f t="shared" si="0"/>
        <v>1.7749999999999999</v>
      </c>
      <c r="C19" s="17">
        <f t="shared" si="1"/>
        <v>0.25277777777777777</v>
      </c>
      <c r="D19" s="17"/>
      <c r="E19" s="17">
        <f>(B20-B19)/(B20-B18)</f>
        <v>0.54335260115606943</v>
      </c>
      <c r="F19" s="17">
        <f>E19*F18+(1-E19)*F20</f>
        <v>2.7404971134463357E-2</v>
      </c>
      <c r="G19" s="17">
        <f>((1+F20*B20)/(1+F19*B19)-1)/C20</f>
        <v>2.9660212782377165E-2</v>
      </c>
      <c r="H19" s="17"/>
      <c r="I19" s="55">
        <f>I17/(1+G19*C19)</f>
        <v>0.95347943790556855</v>
      </c>
      <c r="J19" s="32"/>
      <c r="K19" s="10"/>
      <c r="L19" s="10"/>
      <c r="M19" s="10"/>
      <c r="N19" s="10"/>
    </row>
    <row r="20" spans="1:14" x14ac:dyDescent="0.3">
      <c r="A20" s="15">
        <v>43990</v>
      </c>
      <c r="B20" s="17">
        <f>(A20-$B$1)/360</f>
        <v>2.036111111111111</v>
      </c>
      <c r="C20" s="17">
        <f>B20-B19</f>
        <v>0.26111111111111107</v>
      </c>
      <c r="D20" s="17">
        <f>B20-B17</f>
        <v>0.51388888888888884</v>
      </c>
      <c r="E20" s="17"/>
      <c r="F20" s="17">
        <v>2.7879206624588145E-2</v>
      </c>
      <c r="G20" s="17"/>
      <c r="H20" s="25">
        <f>'BBG Data Table'!G9/100</f>
        <v>2.7763049999999997E-2</v>
      </c>
      <c r="I20" s="55">
        <f>I19/(1+G19*C20)</f>
        <v>0.94615185969611115</v>
      </c>
      <c r="J20" s="57">
        <v>0.94613999999999998</v>
      </c>
    </row>
    <row r="21" spans="1:14" x14ac:dyDescent="0.3">
      <c r="I21" s="29"/>
    </row>
    <row r="22" spans="1:14" x14ac:dyDescent="0.3">
      <c r="A22" s="34" t="s">
        <v>91</v>
      </c>
      <c r="B22" s="34" t="s">
        <v>93</v>
      </c>
      <c r="C22" s="32" t="s">
        <v>94</v>
      </c>
      <c r="E22" s="33" t="s">
        <v>96</v>
      </c>
      <c r="F22" s="33" t="s">
        <v>97</v>
      </c>
      <c r="G22" s="33" t="s">
        <v>98</v>
      </c>
    </row>
    <row r="23" spans="1:14" x14ac:dyDescent="0.3">
      <c r="A23" s="35" t="s">
        <v>92</v>
      </c>
      <c r="B23" s="35" t="s">
        <v>93</v>
      </c>
      <c r="C23" s="32" t="s">
        <v>90</v>
      </c>
      <c r="E23" s="33">
        <f>H20*0.5*SUM(I9+I13+I17+I20)*1000000</f>
        <v>53713.963273341134</v>
      </c>
      <c r="F23" s="33">
        <f>1000000*(F7*I7*B7+G7*I9*C9+G9*I11*C11+G11*I13*C13+G13*I15*C15+G15*I17*C17+G17*I19*C19+G19*I20*C20)</f>
        <v>53713.963273341258</v>
      </c>
      <c r="G23" s="33">
        <f>F23-E23</f>
        <v>1.2369127944111824E-10</v>
      </c>
    </row>
    <row r="24" spans="1:14" x14ac:dyDescent="0.3">
      <c r="A24" s="16" t="s">
        <v>4</v>
      </c>
      <c r="B24" s="16" t="s">
        <v>93</v>
      </c>
      <c r="C24" s="32" t="s">
        <v>95</v>
      </c>
    </row>
  </sheetData>
  <pageMargins left="0.7" right="0.7" top="0.75" bottom="0.75" header="0.3" footer="0.3"/>
  <pageSetup scale="80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4" sqref="G14"/>
    </sheetView>
  </sheetViews>
  <sheetFormatPr defaultRowHeight="14.4" x14ac:dyDescent="0.3"/>
  <cols>
    <col min="1" max="1" width="9.88671875" bestFit="1" customWidth="1"/>
    <col min="2" max="2" width="10.6640625" bestFit="1" customWidth="1"/>
    <col min="3" max="3" width="12" bestFit="1" customWidth="1"/>
    <col min="4" max="4" width="12.109375" bestFit="1" customWidth="1"/>
    <col min="5" max="5" width="10.5546875" bestFit="1" customWidth="1"/>
    <col min="6" max="6" width="16.88671875" bestFit="1" customWidth="1"/>
    <col min="7" max="7" width="17.5546875" bestFit="1" customWidth="1"/>
  </cols>
  <sheetData>
    <row r="1" spans="1:9" x14ac:dyDescent="0.3">
      <c r="A1" s="14" t="s">
        <v>88</v>
      </c>
      <c r="B1" s="8" t="s">
        <v>89</v>
      </c>
      <c r="C1" s="8" t="s">
        <v>14</v>
      </c>
      <c r="D1" s="8" t="s">
        <v>15</v>
      </c>
      <c r="E1" s="8" t="s">
        <v>17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x14ac:dyDescent="0.3">
      <c r="A2" s="38" t="s">
        <v>2</v>
      </c>
      <c r="B2" s="39" t="s">
        <v>9</v>
      </c>
      <c r="C2" s="39">
        <v>43255</v>
      </c>
      <c r="D2" s="39">
        <v>43347</v>
      </c>
      <c r="E2" s="39">
        <f t="shared" ref="E2:E25" si="0">WORKDAY(D2,2)</f>
        <v>43349</v>
      </c>
      <c r="F2" s="40"/>
      <c r="G2" s="41">
        <v>2.3138100000000001</v>
      </c>
      <c r="H2" s="40"/>
      <c r="I2" s="40"/>
    </row>
    <row r="3" spans="1:9" x14ac:dyDescent="0.3">
      <c r="A3" s="42" t="s">
        <v>3</v>
      </c>
      <c r="B3" s="43" t="s">
        <v>10</v>
      </c>
      <c r="C3" s="43">
        <v>43269</v>
      </c>
      <c r="D3" s="43">
        <v>43360</v>
      </c>
      <c r="E3" s="43">
        <f t="shared" si="0"/>
        <v>43362</v>
      </c>
      <c r="F3" s="44"/>
      <c r="G3" s="44">
        <v>97.667500000000004</v>
      </c>
      <c r="H3" s="44"/>
      <c r="I3" s="44">
        <v>-5.0000000000000002E-5</v>
      </c>
    </row>
    <row r="4" spans="1:9" x14ac:dyDescent="0.3">
      <c r="A4" s="42" t="s">
        <v>3</v>
      </c>
      <c r="B4" s="43"/>
      <c r="C4" s="43" t="s">
        <v>16</v>
      </c>
      <c r="D4" s="43">
        <v>43451</v>
      </c>
      <c r="E4" s="43">
        <f t="shared" si="0"/>
        <v>43453</v>
      </c>
      <c r="F4" s="44"/>
      <c r="G4" s="44">
        <v>97.52</v>
      </c>
      <c r="H4" s="44"/>
      <c r="I4" s="44">
        <v>-5.9999999999999995E-4</v>
      </c>
    </row>
    <row r="5" spans="1:9" x14ac:dyDescent="0.3">
      <c r="A5" s="42" t="s">
        <v>3</v>
      </c>
      <c r="B5" s="43"/>
      <c r="C5" s="43">
        <v>43451</v>
      </c>
      <c r="D5" s="43">
        <v>43542</v>
      </c>
      <c r="E5" s="43">
        <f t="shared" si="0"/>
        <v>43544</v>
      </c>
      <c r="F5" s="44"/>
      <c r="G5" s="44">
        <v>97.355000000000004</v>
      </c>
      <c r="H5" s="44"/>
      <c r="I5" s="44">
        <v>-1.4599999999999999E-3</v>
      </c>
    </row>
    <row r="6" spans="1:9" x14ac:dyDescent="0.3">
      <c r="A6" s="42" t="s">
        <v>3</v>
      </c>
      <c r="B6" s="43"/>
      <c r="C6" s="43">
        <v>43542</v>
      </c>
      <c r="D6" s="43">
        <v>43633</v>
      </c>
      <c r="E6" s="43">
        <f t="shared" si="0"/>
        <v>43635</v>
      </c>
      <c r="F6" s="44"/>
      <c r="G6" s="44">
        <v>97.245000000000005</v>
      </c>
      <c r="H6" s="44"/>
      <c r="I6" s="44">
        <v>-2.63E-3</v>
      </c>
    </row>
    <row r="7" spans="1:9" x14ac:dyDescent="0.3">
      <c r="A7" s="42" t="s">
        <v>3</v>
      </c>
      <c r="B7" s="43"/>
      <c r="C7" s="43">
        <v>43633</v>
      </c>
      <c r="D7" s="43">
        <v>43724</v>
      </c>
      <c r="E7" s="43">
        <f t="shared" si="0"/>
        <v>43726</v>
      </c>
      <c r="F7" s="44"/>
      <c r="G7" s="44">
        <v>97.144999999999996</v>
      </c>
      <c r="H7" s="44"/>
      <c r="I7" s="44">
        <v>-4.1099999999999999E-3</v>
      </c>
    </row>
    <row r="8" spans="1:9" x14ac:dyDescent="0.3">
      <c r="A8" s="42" t="s">
        <v>3</v>
      </c>
      <c r="B8" s="43" t="s">
        <v>11</v>
      </c>
      <c r="C8" s="43">
        <v>43724</v>
      </c>
      <c r="D8" s="43">
        <v>43815</v>
      </c>
      <c r="E8" s="43">
        <f t="shared" si="0"/>
        <v>43817</v>
      </c>
      <c r="F8" s="44"/>
      <c r="G8" s="44">
        <v>97.075000000000003</v>
      </c>
      <c r="H8" s="44"/>
      <c r="I8" s="44">
        <v>-5.8900000000000003E-3</v>
      </c>
    </row>
    <row r="9" spans="1:9" x14ac:dyDescent="0.3">
      <c r="A9" s="45" t="s">
        <v>4</v>
      </c>
      <c r="B9" s="46" t="s">
        <v>12</v>
      </c>
      <c r="C9" s="46">
        <v>43255</v>
      </c>
      <c r="D9" s="46">
        <v>43986</v>
      </c>
      <c r="E9" s="46">
        <f t="shared" si="0"/>
        <v>43990</v>
      </c>
      <c r="F9" s="47">
        <v>2.7741699999999998</v>
      </c>
      <c r="G9" s="47">
        <f>AVERAGE(F9,H9)</f>
        <v>2.7763049999999998</v>
      </c>
      <c r="H9" s="47">
        <v>2.7784399999999998</v>
      </c>
      <c r="I9" s="47"/>
    </row>
    <row r="10" spans="1:9" x14ac:dyDescent="0.3">
      <c r="A10" s="45" t="s">
        <v>4</v>
      </c>
      <c r="B10" s="48">
        <v>3</v>
      </c>
      <c r="C10" s="46">
        <v>43255</v>
      </c>
      <c r="D10" s="46">
        <v>44351</v>
      </c>
      <c r="E10" s="46">
        <f t="shared" si="0"/>
        <v>44355</v>
      </c>
      <c r="F10" s="47"/>
      <c r="G10" s="47"/>
      <c r="H10" s="47"/>
      <c r="I10" s="47"/>
    </row>
    <row r="11" spans="1:9" x14ac:dyDescent="0.3">
      <c r="A11" s="45" t="s">
        <v>4</v>
      </c>
      <c r="B11" s="48">
        <v>4</v>
      </c>
      <c r="C11" s="46">
        <v>43255</v>
      </c>
      <c r="D11" s="46">
        <v>44716</v>
      </c>
      <c r="E11" s="46">
        <f t="shared" si="0"/>
        <v>44719</v>
      </c>
      <c r="F11" s="47"/>
      <c r="G11" s="47"/>
      <c r="H11" s="47"/>
      <c r="I11" s="47"/>
    </row>
    <row r="12" spans="1:9" x14ac:dyDescent="0.3">
      <c r="A12" s="45" t="s">
        <v>4</v>
      </c>
      <c r="B12" s="48">
        <v>5</v>
      </c>
      <c r="C12" s="46">
        <v>43255</v>
      </c>
      <c r="D12" s="46">
        <v>45081</v>
      </c>
      <c r="E12" s="46">
        <f t="shared" si="0"/>
        <v>45083</v>
      </c>
      <c r="F12" s="47"/>
      <c r="G12" s="47"/>
      <c r="H12" s="47"/>
      <c r="I12" s="47"/>
    </row>
    <row r="13" spans="1:9" x14ac:dyDescent="0.3">
      <c r="A13" s="45" t="s">
        <v>4</v>
      </c>
      <c r="B13" s="48">
        <v>6</v>
      </c>
      <c r="C13" s="46">
        <v>43255</v>
      </c>
      <c r="D13" s="46">
        <v>45447</v>
      </c>
      <c r="E13" s="46">
        <f t="shared" si="0"/>
        <v>45449</v>
      </c>
      <c r="F13" s="47"/>
      <c r="G13" s="47"/>
      <c r="H13" s="47"/>
      <c r="I13" s="47"/>
    </row>
    <row r="14" spans="1:9" x14ac:dyDescent="0.3">
      <c r="A14" s="45" t="s">
        <v>4</v>
      </c>
      <c r="B14" s="48">
        <v>7</v>
      </c>
      <c r="C14" s="46">
        <v>43255</v>
      </c>
      <c r="D14" s="46">
        <v>45812</v>
      </c>
      <c r="E14" s="46">
        <f t="shared" si="0"/>
        <v>45814</v>
      </c>
      <c r="F14" s="47"/>
      <c r="G14" s="47"/>
      <c r="H14" s="47"/>
      <c r="I14" s="47"/>
    </row>
    <row r="15" spans="1:9" x14ac:dyDescent="0.3">
      <c r="A15" s="45" t="s">
        <v>4</v>
      </c>
      <c r="B15" s="48">
        <v>8</v>
      </c>
      <c r="C15" s="46">
        <v>43255</v>
      </c>
      <c r="D15" s="46">
        <v>46177</v>
      </c>
      <c r="E15" s="46">
        <f t="shared" si="0"/>
        <v>46181</v>
      </c>
      <c r="F15" s="47"/>
      <c r="G15" s="47"/>
      <c r="H15" s="47"/>
      <c r="I15" s="47"/>
    </row>
    <row r="16" spans="1:9" x14ac:dyDescent="0.3">
      <c r="A16" s="45" t="s">
        <v>4</v>
      </c>
      <c r="B16" s="48">
        <v>9</v>
      </c>
      <c r="C16" s="46">
        <v>43255</v>
      </c>
      <c r="D16" s="46">
        <v>46542</v>
      </c>
      <c r="E16" s="46">
        <f t="shared" si="0"/>
        <v>46546</v>
      </c>
      <c r="F16" s="47"/>
      <c r="G16" s="47"/>
      <c r="H16" s="47"/>
      <c r="I16" s="47"/>
    </row>
    <row r="17" spans="1:9" x14ac:dyDescent="0.3">
      <c r="A17" s="45" t="s">
        <v>4</v>
      </c>
      <c r="B17" s="48">
        <v>10</v>
      </c>
      <c r="C17" s="46">
        <v>43255</v>
      </c>
      <c r="D17" s="46">
        <v>46908</v>
      </c>
      <c r="E17" s="46">
        <f t="shared" si="0"/>
        <v>46910</v>
      </c>
      <c r="F17" s="47"/>
      <c r="G17" s="47"/>
      <c r="H17" s="47"/>
      <c r="I17" s="47"/>
    </row>
    <row r="18" spans="1:9" x14ac:dyDescent="0.3">
      <c r="A18" s="45" t="s">
        <v>4</v>
      </c>
      <c r="B18" s="48">
        <v>11</v>
      </c>
      <c r="C18" s="46">
        <v>43255</v>
      </c>
      <c r="D18" s="46">
        <v>47273</v>
      </c>
      <c r="E18" s="46">
        <f t="shared" si="0"/>
        <v>47275</v>
      </c>
      <c r="F18" s="47"/>
      <c r="G18" s="47"/>
      <c r="H18" s="47"/>
      <c r="I18" s="47"/>
    </row>
    <row r="19" spans="1:9" x14ac:dyDescent="0.3">
      <c r="A19" s="45" t="s">
        <v>4</v>
      </c>
      <c r="B19" s="48">
        <v>12</v>
      </c>
      <c r="C19" s="46">
        <v>43255</v>
      </c>
      <c r="D19" s="46">
        <v>47638</v>
      </c>
      <c r="E19" s="46">
        <f t="shared" si="0"/>
        <v>47640</v>
      </c>
      <c r="F19" s="47"/>
      <c r="G19" s="47"/>
      <c r="H19" s="47"/>
      <c r="I19" s="47"/>
    </row>
    <row r="20" spans="1:9" x14ac:dyDescent="0.3">
      <c r="A20" s="45" t="s">
        <v>4</v>
      </c>
      <c r="B20" s="48">
        <v>15</v>
      </c>
      <c r="C20" s="46">
        <v>43255</v>
      </c>
      <c r="D20" s="46">
        <v>48734</v>
      </c>
      <c r="E20" s="46">
        <f t="shared" si="0"/>
        <v>48737</v>
      </c>
      <c r="F20" s="47"/>
      <c r="G20" s="47"/>
      <c r="H20" s="47"/>
      <c r="I20" s="47"/>
    </row>
    <row r="21" spans="1:9" x14ac:dyDescent="0.3">
      <c r="A21" s="45" t="s">
        <v>4</v>
      </c>
      <c r="B21" s="48">
        <v>20</v>
      </c>
      <c r="C21" s="46">
        <v>43255</v>
      </c>
      <c r="D21" s="46">
        <v>50560</v>
      </c>
      <c r="E21" s="46">
        <f t="shared" si="0"/>
        <v>50564</v>
      </c>
      <c r="F21" s="47"/>
      <c r="G21" s="47"/>
      <c r="H21" s="47"/>
      <c r="I21" s="47"/>
    </row>
    <row r="22" spans="1:9" x14ac:dyDescent="0.3">
      <c r="A22" s="45" t="s">
        <v>4</v>
      </c>
      <c r="B22" s="48">
        <v>25</v>
      </c>
      <c r="C22" s="46">
        <v>43255</v>
      </c>
      <c r="D22" s="46">
        <v>52386</v>
      </c>
      <c r="E22" s="46">
        <f t="shared" si="0"/>
        <v>52390</v>
      </c>
      <c r="F22" s="47"/>
      <c r="G22" s="47"/>
      <c r="H22" s="47"/>
      <c r="I22" s="47"/>
    </row>
    <row r="23" spans="1:9" x14ac:dyDescent="0.3">
      <c r="A23" s="45" t="s">
        <v>4</v>
      </c>
      <c r="B23" s="48">
        <v>30</v>
      </c>
      <c r="C23" s="46">
        <v>43255</v>
      </c>
      <c r="D23" s="46">
        <v>54213</v>
      </c>
      <c r="E23" s="46">
        <f t="shared" si="0"/>
        <v>54217</v>
      </c>
      <c r="F23" s="47"/>
      <c r="G23" s="47"/>
      <c r="H23" s="47"/>
      <c r="I23" s="47"/>
    </row>
    <row r="24" spans="1:9" x14ac:dyDescent="0.3">
      <c r="A24" s="45" t="s">
        <v>4</v>
      </c>
      <c r="B24" s="48">
        <v>40</v>
      </c>
      <c r="C24" s="46">
        <v>43255</v>
      </c>
      <c r="D24" s="46">
        <v>57865</v>
      </c>
      <c r="E24" s="46">
        <f t="shared" si="0"/>
        <v>57867</v>
      </c>
      <c r="F24" s="47"/>
      <c r="G24" s="47"/>
      <c r="H24" s="47"/>
      <c r="I24" s="47"/>
    </row>
    <row r="25" spans="1:9" x14ac:dyDescent="0.3">
      <c r="A25" s="45" t="s">
        <v>4</v>
      </c>
      <c r="B25" s="46" t="s">
        <v>13</v>
      </c>
      <c r="C25" s="46">
        <v>43255</v>
      </c>
      <c r="D25" s="46">
        <v>61518</v>
      </c>
      <c r="E25" s="46">
        <f t="shared" si="0"/>
        <v>61520</v>
      </c>
      <c r="F25" s="47">
        <v>2.9155199999999999</v>
      </c>
      <c r="G25" s="47">
        <f>AVERAGE(F25,H25)</f>
        <v>2.9264999999999999</v>
      </c>
      <c r="H25" s="47">
        <v>2.9374799999999999</v>
      </c>
      <c r="I25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67"/>
  <sheetViews>
    <sheetView zoomScale="70" zoomScaleNormal="70" workbookViewId="0">
      <selection activeCell="J1" sqref="J1"/>
    </sheetView>
  </sheetViews>
  <sheetFormatPr defaultRowHeight="14.4" x14ac:dyDescent="0.3"/>
  <cols>
    <col min="1" max="1" width="22.5546875" bestFit="1" customWidth="1"/>
    <col min="2" max="2" width="26.33203125" bestFit="1" customWidth="1"/>
    <col min="3" max="3" width="8" bestFit="1" customWidth="1"/>
    <col min="4" max="5" width="21.33203125" customWidth="1"/>
  </cols>
  <sheetData>
    <row r="5" spans="4:5" x14ac:dyDescent="0.3">
      <c r="D5" s="1"/>
      <c r="E5" s="1"/>
    </row>
    <row r="29" spans="1:2" x14ac:dyDescent="0.3">
      <c r="A29" s="6"/>
      <c r="B29" s="6"/>
    </row>
    <row r="34" spans="5:5" x14ac:dyDescent="0.3">
      <c r="E34" s="30"/>
    </row>
    <row r="35" spans="5:5" x14ac:dyDescent="0.3">
      <c r="E35" s="30"/>
    </row>
    <row r="36" spans="5:5" x14ac:dyDescent="0.3">
      <c r="E36" s="30"/>
    </row>
    <row r="37" spans="5:5" x14ac:dyDescent="0.3">
      <c r="E37" s="30"/>
    </row>
    <row r="38" spans="5:5" x14ac:dyDescent="0.3">
      <c r="E38" s="30"/>
    </row>
    <row r="39" spans="5:5" x14ac:dyDescent="0.3">
      <c r="E39" s="30"/>
    </row>
    <row r="63" spans="28:30" x14ac:dyDescent="0.3">
      <c r="AB63">
        <v>1.67</v>
      </c>
      <c r="AC63">
        <v>1.82</v>
      </c>
      <c r="AD63">
        <f>AVERAGE(AB63:AC63)</f>
        <v>1.7450000000000001</v>
      </c>
    </row>
    <row r="67" spans="25:26" x14ac:dyDescent="0.3">
      <c r="Y67">
        <f>100-97.6675</f>
        <v>2.332499999999996</v>
      </c>
      <c r="Z67">
        <f>Y67-0.00005</f>
        <v>2.3324499999999961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RowHeight="14.4" x14ac:dyDescent="0.3"/>
  <cols>
    <col min="1" max="1" width="15.88671875" bestFit="1" customWidth="1"/>
  </cols>
  <sheetData>
    <row r="1" spans="1:3" x14ac:dyDescent="0.3">
      <c r="A1" s="4" t="s">
        <v>62</v>
      </c>
    </row>
    <row r="2" spans="1:3" x14ac:dyDescent="0.3">
      <c r="A2" s="7"/>
    </row>
    <row r="3" spans="1:3" x14ac:dyDescent="0.3">
      <c r="A3" s="7" t="s">
        <v>63</v>
      </c>
    </row>
    <row r="4" spans="1:3" x14ac:dyDescent="0.3">
      <c r="A4" s="7"/>
    </row>
    <row r="5" spans="1:3" x14ac:dyDescent="0.3">
      <c r="A5" s="7" t="s">
        <v>64</v>
      </c>
      <c r="B5" s="49" t="s">
        <v>65</v>
      </c>
      <c r="C5" s="50"/>
    </row>
    <row r="6" spans="1:3" x14ac:dyDescent="0.3">
      <c r="A6" s="7" t="s">
        <v>66</v>
      </c>
      <c r="B6" s="49"/>
      <c r="C6" s="50"/>
    </row>
    <row r="7" spans="1:3" x14ac:dyDescent="0.3">
      <c r="A7" s="7" t="s">
        <v>67</v>
      </c>
      <c r="B7" s="49"/>
      <c r="C7" s="50"/>
    </row>
    <row r="8" spans="1:3" x14ac:dyDescent="0.3">
      <c r="A8" s="7" t="s">
        <v>68</v>
      </c>
      <c r="B8" s="49"/>
      <c r="C8" s="50"/>
    </row>
    <row r="9" spans="1:3" x14ac:dyDescent="0.3">
      <c r="A9" s="7" t="s">
        <v>69</v>
      </c>
      <c r="B9" s="49"/>
      <c r="C9" s="50"/>
    </row>
    <row r="10" spans="1:3" x14ac:dyDescent="0.3">
      <c r="A10" s="7" t="s">
        <v>70</v>
      </c>
      <c r="B10" s="49"/>
      <c r="C10" s="50"/>
    </row>
    <row r="11" spans="1:3" ht="14.4" customHeight="1" x14ac:dyDescent="0.3">
      <c r="A11" s="7"/>
    </row>
    <row r="12" spans="1:3" x14ac:dyDescent="0.3">
      <c r="A12" s="7" t="s">
        <v>71</v>
      </c>
    </row>
    <row r="13" spans="1:3" x14ac:dyDescent="0.3">
      <c r="A13" s="7" t="s">
        <v>72</v>
      </c>
    </row>
    <row r="14" spans="1:3" x14ac:dyDescent="0.3">
      <c r="A14" s="7" t="s">
        <v>73</v>
      </c>
    </row>
    <row r="15" spans="1:3" x14ac:dyDescent="0.3">
      <c r="A15" s="7" t="s">
        <v>74</v>
      </c>
    </row>
    <row r="16" spans="1:3" x14ac:dyDescent="0.3">
      <c r="A16" s="7" t="s">
        <v>75</v>
      </c>
    </row>
    <row r="17" spans="1:1" x14ac:dyDescent="0.3">
      <c r="A17" s="7" t="s">
        <v>76</v>
      </c>
    </row>
    <row r="18" spans="1:1" x14ac:dyDescent="0.3">
      <c r="A18" s="7" t="s">
        <v>77</v>
      </c>
    </row>
    <row r="19" spans="1:1" x14ac:dyDescent="0.3">
      <c r="A19" s="7" t="s">
        <v>78</v>
      </c>
    </row>
    <row r="20" spans="1:1" x14ac:dyDescent="0.3">
      <c r="A20" s="7" t="s">
        <v>79</v>
      </c>
    </row>
    <row r="21" spans="1:1" x14ac:dyDescent="0.3">
      <c r="A21" s="7" t="s">
        <v>80</v>
      </c>
    </row>
    <row r="22" spans="1:1" x14ac:dyDescent="0.3">
      <c r="A22" s="7" t="s">
        <v>81</v>
      </c>
    </row>
    <row r="23" spans="1:1" x14ac:dyDescent="0.3">
      <c r="A23" s="7" t="s">
        <v>82</v>
      </c>
    </row>
    <row r="24" spans="1:1" x14ac:dyDescent="0.3">
      <c r="A24" s="7" t="s">
        <v>83</v>
      </c>
    </row>
    <row r="25" spans="1:1" x14ac:dyDescent="0.3">
      <c r="A25" s="7" t="s">
        <v>84</v>
      </c>
    </row>
    <row r="26" spans="1:1" x14ac:dyDescent="0.3">
      <c r="A26" s="7" t="s">
        <v>85</v>
      </c>
    </row>
    <row r="27" spans="1:1" x14ac:dyDescent="0.3">
      <c r="A27" s="7" t="s">
        <v>86</v>
      </c>
    </row>
    <row r="28" spans="1:1" x14ac:dyDescent="0.3">
      <c r="A28" s="7" t="s">
        <v>87</v>
      </c>
    </row>
  </sheetData>
  <pageMargins left="0.7" right="0.7" top="0.75" bottom="0.75" header="0.3" footer="0.3"/>
  <pageSetup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1" sqref="P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23" sqref="G23"/>
    </sheetView>
  </sheetViews>
  <sheetFormatPr defaultRowHeight="14.4" x14ac:dyDescent="0.3"/>
  <cols>
    <col min="1" max="1" width="17.88671875" bestFit="1" customWidth="1"/>
    <col min="2" max="2" width="21.77734375" bestFit="1" customWidth="1"/>
    <col min="3" max="3" width="8" bestFit="1" customWidth="1"/>
    <col min="4" max="4" width="26.5546875" bestFit="1" customWidth="1"/>
  </cols>
  <sheetData>
    <row r="1" spans="1:4" x14ac:dyDescent="0.3">
      <c r="A1" s="2" t="s">
        <v>19</v>
      </c>
      <c r="B1" s="3"/>
    </row>
    <row r="2" spans="1:4" x14ac:dyDescent="0.3">
      <c r="A2" s="4" t="s">
        <v>1</v>
      </c>
      <c r="B2" s="4" t="s">
        <v>20</v>
      </c>
    </row>
    <row r="3" spans="1:4" x14ac:dyDescent="0.3">
      <c r="A3" s="5" t="s">
        <v>21</v>
      </c>
      <c r="B3" s="5" t="s">
        <v>22</v>
      </c>
      <c r="C3">
        <v>1.712</v>
      </c>
      <c r="D3" t="s">
        <v>107</v>
      </c>
    </row>
    <row r="4" spans="1:4" x14ac:dyDescent="0.3">
      <c r="A4" s="5" t="s">
        <v>23</v>
      </c>
      <c r="B4" s="5" t="s">
        <v>24</v>
      </c>
      <c r="C4">
        <v>1.7518799999999999</v>
      </c>
      <c r="D4" t="s">
        <v>108</v>
      </c>
    </row>
    <row r="5" spans="1:4" x14ac:dyDescent="0.3">
      <c r="A5" s="5" t="s">
        <v>25</v>
      </c>
      <c r="B5" s="5" t="s">
        <v>26</v>
      </c>
      <c r="C5">
        <v>2.0129700000000001</v>
      </c>
      <c r="D5" t="s">
        <v>109</v>
      </c>
    </row>
    <row r="6" spans="1:4" x14ac:dyDescent="0.3">
      <c r="A6" s="5" t="s">
        <v>27</v>
      </c>
      <c r="B6" s="5" t="s">
        <v>28</v>
      </c>
      <c r="C6">
        <v>2.1183800000000002</v>
      </c>
      <c r="D6" t="s">
        <v>110</v>
      </c>
    </row>
    <row r="7" spans="1:4" x14ac:dyDescent="0.3">
      <c r="A7" s="5" t="s">
        <v>29</v>
      </c>
      <c r="B7" s="5" t="s">
        <v>30</v>
      </c>
      <c r="C7">
        <v>2.3138100000000001</v>
      </c>
      <c r="D7" t="s">
        <v>111</v>
      </c>
    </row>
    <row r="8" spans="1:4" x14ac:dyDescent="0.3">
      <c r="A8" s="5" t="s">
        <v>31</v>
      </c>
      <c r="B8" s="5" t="s">
        <v>32</v>
      </c>
      <c r="C8">
        <v>2.4371900000000002</v>
      </c>
      <c r="D8" t="s">
        <v>112</v>
      </c>
    </row>
    <row r="9" spans="1:4" x14ac:dyDescent="0.3">
      <c r="A9" s="5" t="s">
        <v>33</v>
      </c>
      <c r="B9" s="5" t="s">
        <v>34</v>
      </c>
      <c r="C9">
        <v>2.5003600000000001</v>
      </c>
      <c r="D9" t="s">
        <v>113</v>
      </c>
    </row>
    <row r="10" spans="1:4" x14ac:dyDescent="0.3">
      <c r="A10" s="5" t="s">
        <v>35</v>
      </c>
      <c r="B10" s="5" t="s">
        <v>36</v>
      </c>
      <c r="C10">
        <v>2.57735</v>
      </c>
      <c r="D10" t="s">
        <v>114</v>
      </c>
    </row>
    <row r="11" spans="1:4" x14ac:dyDescent="0.3">
      <c r="A11" s="5" t="s">
        <v>37</v>
      </c>
      <c r="B11" s="5" t="s">
        <v>38</v>
      </c>
      <c r="C11">
        <v>2.6958700000000002</v>
      </c>
      <c r="D11" t="s">
        <v>115</v>
      </c>
    </row>
    <row r="12" spans="1:4" x14ac:dyDescent="0.3">
      <c r="A12" s="5" t="s">
        <v>39</v>
      </c>
      <c r="B12" s="5" t="s">
        <v>40</v>
      </c>
      <c r="C12">
        <v>2.77969</v>
      </c>
      <c r="D12" t="s">
        <v>116</v>
      </c>
    </row>
    <row r="13" spans="1:4" x14ac:dyDescent="0.3">
      <c r="A13" s="5" t="s">
        <v>18</v>
      </c>
      <c r="B13" s="5" t="s">
        <v>41</v>
      </c>
      <c r="C13">
        <v>2.8683800000000002</v>
      </c>
      <c r="D13" t="s">
        <v>117</v>
      </c>
    </row>
    <row r="14" spans="1:4" x14ac:dyDescent="0.3">
      <c r="A14" s="5" t="s">
        <v>42</v>
      </c>
      <c r="B14" s="5" t="s">
        <v>43</v>
      </c>
      <c r="C14">
        <v>2.9099699999999999</v>
      </c>
      <c r="D14" t="s">
        <v>118</v>
      </c>
    </row>
    <row r="15" spans="1:4" x14ac:dyDescent="0.3">
      <c r="A15" s="5" t="s">
        <v>44</v>
      </c>
      <c r="B15" s="5" t="s">
        <v>45</v>
      </c>
      <c r="C15">
        <v>2.93269</v>
      </c>
      <c r="D15" t="s">
        <v>119</v>
      </c>
    </row>
    <row r="16" spans="1:4" x14ac:dyDescent="0.3">
      <c r="A16" s="5" t="s">
        <v>46</v>
      </c>
      <c r="B16" s="5" t="s">
        <v>47</v>
      </c>
      <c r="C16">
        <v>2.9634299999999998</v>
      </c>
      <c r="D16" t="s">
        <v>120</v>
      </c>
    </row>
    <row r="17" spans="1:4" x14ac:dyDescent="0.3">
      <c r="A17" s="5" t="s">
        <v>48</v>
      </c>
      <c r="B17" s="5" t="s">
        <v>49</v>
      </c>
      <c r="C17">
        <v>3.0105</v>
      </c>
      <c r="D17" t="s">
        <v>121</v>
      </c>
    </row>
    <row r="18" spans="1:4" x14ac:dyDescent="0.3">
      <c r="A18" s="5" t="s">
        <v>50</v>
      </c>
      <c r="B18" s="5" t="s">
        <v>51</v>
      </c>
      <c r="C18">
        <v>3.05681</v>
      </c>
      <c r="D18" t="s">
        <v>122</v>
      </c>
    </row>
    <row r="19" spans="1:4" x14ac:dyDescent="0.3">
      <c r="A19" s="5" t="s">
        <v>52</v>
      </c>
      <c r="B19" s="5" t="s">
        <v>53</v>
      </c>
      <c r="C19">
        <v>3.05951</v>
      </c>
      <c r="D19" t="s">
        <v>123</v>
      </c>
    </row>
    <row r="20" spans="1:4" x14ac:dyDescent="0.3">
      <c r="A20" s="5" t="s">
        <v>54</v>
      </c>
      <c r="B20" s="5" t="s">
        <v>55</v>
      </c>
      <c r="C20">
        <v>3.0377800000000001</v>
      </c>
      <c r="D20" t="s">
        <v>124</v>
      </c>
    </row>
    <row r="21" spans="1:4" x14ac:dyDescent="0.3">
      <c r="A21" s="5" t="s">
        <v>56</v>
      </c>
      <c r="B21" s="5" t="s">
        <v>57</v>
      </c>
      <c r="C21">
        <v>3.0036</v>
      </c>
      <c r="D21" t="s">
        <v>125</v>
      </c>
    </row>
    <row r="22" spans="1:4" x14ac:dyDescent="0.3">
      <c r="A22" s="5" t="s">
        <v>58</v>
      </c>
      <c r="B22" s="5" t="s">
        <v>59</v>
      </c>
      <c r="C22">
        <v>2.9381699999999999</v>
      </c>
      <c r="D22" t="s">
        <v>126</v>
      </c>
    </row>
    <row r="23" spans="1:4" x14ac:dyDescent="0.3">
      <c r="A23" s="5" t="s">
        <v>60</v>
      </c>
      <c r="B23" s="5" t="s">
        <v>61</v>
      </c>
      <c r="C23">
        <v>2.8583699999999999</v>
      </c>
      <c r="D2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BBG Replica</vt:lpstr>
      <vt:lpstr>BBG Data Table</vt:lpstr>
      <vt:lpstr>BBG Input</vt:lpstr>
      <vt:lpstr>BBG Input Tickers</vt:lpstr>
      <vt:lpstr>BBG Output</vt:lpstr>
      <vt:lpstr>BBG Output Tickers</vt:lpstr>
    </vt:vector>
  </TitlesOfParts>
  <Company>Branch Banking &amp;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C66144</dc:creator>
  <cp:keywords/>
  <cp:lastModifiedBy>C66144</cp:lastModifiedBy>
  <cp:lastPrinted>2018-11-06T14:07:57Z</cp:lastPrinted>
  <dcterms:created xsi:type="dcterms:W3CDTF">2017-08-08T17:21:18Z</dcterms:created>
  <dcterms:modified xsi:type="dcterms:W3CDTF">2019-01-30T15:20:30Z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f9dbb0c3-de4b-4f15-931a-b8d6e51f3451</vt:lpwstr>
  </property>
  <property fmtid="{D5CDD505-2E9C-101B-9397-08002B2CF9AE}" pid="3" name="Classification">
    <vt:lpwstr>TitusClass-Not Classified</vt:lpwstr>
  </property>
</Properties>
</file>