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qx738\Dropbox\Eksamensopgaver til Noterne\Eksamensopgaver til Noterne\Fin1\"/>
    </mc:Choice>
  </mc:AlternateContent>
  <bookViews>
    <workbookView xWindow="290" yWindow="120" windowWidth="20100" windowHeight="8150"/>
  </bookViews>
  <sheets>
    <sheet name="Opgave 1" sheetId="1" r:id="rId1"/>
    <sheet name="Opgave 2" sheetId="2" r:id="rId2"/>
    <sheet name="Sheet3" sheetId="3" r:id="rId3"/>
  </sheets>
  <definedNames>
    <definedName name="solver_adj" localSheetId="0" hidden="1">'Opgave 1'!$B$17</definedName>
    <definedName name="solver_adj" localSheetId="1" hidden="1">'Opgave 2'!$B$32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'Opgave 1'!$B$18</definedName>
    <definedName name="solver_lhs2" localSheetId="0" hidden="1">'Opgave 1'!$B$18</definedName>
    <definedName name="solver_lhs3" localSheetId="0" hidden="1">'Opgave 1'!$B$19</definedName>
    <definedName name="solver_lhs4" localSheetId="0" hidden="1">'Opgave 1'!$B$19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'Opgave 1'!$B$17</definedName>
    <definedName name="solver_opt" localSheetId="1" hidden="1">'Opgave 2'!$B$34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1</definedName>
    <definedName name="solver_rhs2" localSheetId="0" hidden="1">0</definedName>
    <definedName name="solver_rhs3" localSheetId="0" hidden="1">1</definedName>
    <definedName name="solver_rhs4" localSheetId="0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1</definedName>
    <definedName name="solver_typ" localSheetId="0" hidden="1">2</definedName>
    <definedName name="solver_typ" localSheetId="1" hidden="1">3</definedName>
    <definedName name="solver_val" localSheetId="0" hidden="1">0</definedName>
    <definedName name="solver_val" localSheetId="1" hidden="1">100</definedName>
    <definedName name="solver_ver" localSheetId="0" hidden="1">3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B18" i="1" l="1"/>
  <c r="B33" i="2" l="1"/>
  <c r="C21" i="2" l="1"/>
  <c r="C20" i="2"/>
  <c r="B21" i="2" s="1"/>
  <c r="C19" i="2"/>
  <c r="B20" i="2" s="1"/>
  <c r="B47" i="2"/>
  <c r="B46" i="2"/>
  <c r="A47" i="2" s="1"/>
  <c r="B27" i="2"/>
  <c r="I24" i="2" s="1"/>
  <c r="F13" i="2"/>
  <c r="B5" i="1"/>
  <c r="B15" i="2"/>
  <c r="B14" i="2"/>
  <c r="A10" i="2"/>
  <c r="F9" i="2" s="1"/>
  <c r="B25" i="1" l="1"/>
  <c r="C40" i="2"/>
  <c r="C41" i="2"/>
  <c r="B26" i="1"/>
  <c r="G24" i="2"/>
  <c r="H24" i="2"/>
  <c r="A21" i="2"/>
  <c r="A15" i="2"/>
  <c r="F10" i="2" l="1"/>
  <c r="F15" i="2"/>
  <c r="F14" i="2"/>
  <c r="F11" i="2"/>
  <c r="B29" i="2"/>
  <c r="C42" i="2"/>
  <c r="A51" i="2" s="1"/>
  <c r="B34" i="2"/>
  <c r="G25" i="2"/>
  <c r="A26" i="1"/>
  <c r="C9" i="1"/>
  <c r="D8" i="1" s="1"/>
  <c r="C13" i="1"/>
  <c r="D14" i="1" s="1"/>
  <c r="B19" i="1" s="1"/>
  <c r="C11" i="1"/>
  <c r="D12" i="1" s="1"/>
  <c r="B12" i="1"/>
  <c r="B10" i="1"/>
  <c r="F24" i="1" s="1"/>
  <c r="A50" i="2" l="1"/>
  <c r="B53" i="2" s="1" a="1"/>
  <c r="F25" i="1"/>
  <c r="D10" i="1"/>
  <c r="C34" i="1" s="1"/>
  <c r="B35" i="1" s="1"/>
  <c r="H25" i="2"/>
  <c r="H27" i="2" s="1"/>
  <c r="H26" i="2" s="1"/>
  <c r="G27" i="2"/>
  <c r="B54" i="2" l="1"/>
  <c r="B53" i="2"/>
  <c r="I25" i="2"/>
  <c r="I27" i="2" s="1"/>
  <c r="G26" i="2"/>
  <c r="C33" i="1"/>
  <c r="B34" i="1" s="1"/>
  <c r="I26" i="2" l="1"/>
  <c r="J27" i="2"/>
  <c r="A35" i="1"/>
  <c r="F33" i="1"/>
  <c r="E40" i="1" s="1"/>
  <c r="F34" i="1" l="1"/>
  <c r="B40" i="1"/>
  <c r="E41" i="1" s="1"/>
</calcChain>
</file>

<file path=xl/sharedStrings.xml><?xml version="1.0" encoding="utf-8"?>
<sst xmlns="http://schemas.openxmlformats.org/spreadsheetml/2006/main" count="60" uniqueCount="55">
  <si>
    <t>u</t>
  </si>
  <si>
    <t>d</t>
  </si>
  <si>
    <t>r</t>
  </si>
  <si>
    <t>q1</t>
  </si>
  <si>
    <t>q2</t>
  </si>
  <si>
    <t>q3</t>
  </si>
  <si>
    <t>P(0,1)</t>
  </si>
  <si>
    <t>NK-renter</t>
  </si>
  <si>
    <t>P(0,2)</t>
  </si>
  <si>
    <t>P(0,3)</t>
  </si>
  <si>
    <t>q</t>
  </si>
  <si>
    <t>Strike -100, udløb-2 call</t>
  </si>
  <si>
    <t>#aktier</t>
  </si>
  <si>
    <t>i bank</t>
  </si>
  <si>
    <t>Strike-100, udløb-3 call</t>
  </si>
  <si>
    <t>Optionens payoff i den inkomplette 1-periodedelmodel er er identisk 0.</t>
  </si>
  <si>
    <t>Derfor kan replikationsligningerne (3 lign, 2 ubek) løses. (Af (0,0).) Eller simplethen: Værdien i nedeste tid-2 knude er bare 0.</t>
  </si>
  <si>
    <t>Arb'fri, ej komplet (mange mulige q'er nederste tid-2-knude)</t>
  </si>
  <si>
    <t>Strike-100, udløb-3 put</t>
  </si>
  <si>
    <t>Kan også replikeres --- ses ses fra put/call-pariteten</t>
  </si>
  <si>
    <t>Put</t>
  </si>
  <si>
    <t>Call - Put = Spot -K/(1+r)^3 =&gt; Put = Call - Spot +100/(1,025)^3</t>
  </si>
  <si>
    <t>Strike-64, udløb-3 call</t>
  </si>
  <si>
    <t>Replikationsligninger kan ikke løses. Forskellige valg af q_1 giver forskellige mulige arbitragefri priser.</t>
  </si>
  <si>
    <t>FWD-renter</t>
  </si>
  <si>
    <t>P(1,3)</t>
  </si>
  <si>
    <t>P(2,3)</t>
  </si>
  <si>
    <t>P(1,2)</t>
  </si>
  <si>
    <t>P(2,2)</t>
  </si>
  <si>
    <t>Tau</t>
  </si>
  <si>
    <t>H</t>
  </si>
  <si>
    <t>R</t>
  </si>
  <si>
    <t>y</t>
  </si>
  <si>
    <t>y(t)</t>
  </si>
  <si>
    <t>H(t)</t>
  </si>
  <si>
    <t>i(t)</t>
  </si>
  <si>
    <t>delta(t)</t>
  </si>
  <si>
    <t>Kurs(0)</t>
  </si>
  <si>
    <t>R_ny</t>
  </si>
  <si>
    <t>y_ny</t>
  </si>
  <si>
    <t>Kurs(0;r_ny)</t>
  </si>
  <si>
    <t>Vi bruger den generelle formel Fwd(0,T) = E^Q(S(T)/R_{0,T})/P(0,T)</t>
  </si>
  <si>
    <t>Da T=1 reducerer det til Fwd(0,1) = E^Q(Annuitetspris(1))</t>
  </si>
  <si>
    <t>Annuitetspris, tid 1, op</t>
  </si>
  <si>
    <t>Annuitetspris, tid 1, ned</t>
  </si>
  <si>
    <t>Fwd(0,1)</t>
  </si>
  <si>
    <t>Floor</t>
  </si>
  <si>
    <t>Rep'ligninger; fwd &amp; tid 1-NKO</t>
  </si>
  <si>
    <t>x</t>
  </si>
  <si>
    <t>x ~ # fwd</t>
  </si>
  <si>
    <t>y~ # nko</t>
  </si>
  <si>
    <t xml:space="preserve"> </t>
  </si>
  <si>
    <t xml:space="preserve">Hvis man opfatter det sådan, at forward'ens underliggende </t>
  </si>
  <si>
    <t>altid er en hovedstol-100-version af annuiteten, så er det</t>
  </si>
  <si>
    <t>fuldt acceptabelt.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</si>
</sst>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3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1" fillId="4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4"/>
  <sheetViews>
    <sheetView tabSelected="1" topLeftCell="A5" workbookViewId="0">
      <selection activeCell="B18" sqref="B18"/>
    </sheetView>
  </sheetViews>
  <sheetFormatPr defaultRowHeight="14.5" x14ac:dyDescent="0.35"/>
  <sheetData>
    <row r="1" spans="1:4" x14ac:dyDescent="0.35">
      <c r="A1" t="s">
        <v>0</v>
      </c>
      <c r="B1">
        <v>1.3</v>
      </c>
    </row>
    <row r="2" spans="1:4" x14ac:dyDescent="0.35">
      <c r="A2" t="s">
        <v>1</v>
      </c>
      <c r="B2">
        <v>0.8</v>
      </c>
    </row>
    <row r="3" spans="1:4" x14ac:dyDescent="0.35">
      <c r="A3" t="s">
        <v>2</v>
      </c>
      <c r="B3">
        <v>2.5000000000000001E-2</v>
      </c>
    </row>
    <row r="5" spans="1:4" x14ac:dyDescent="0.35">
      <c r="A5" t="s">
        <v>10</v>
      </c>
      <c r="B5">
        <f>((1+B3)-B2)/(B1-B2)</f>
        <v>0.44999999999999973</v>
      </c>
    </row>
    <row r="8" spans="1:4" x14ac:dyDescent="0.35">
      <c r="D8">
        <f>C9*B1</f>
        <v>219.70000000000002</v>
      </c>
    </row>
    <row r="9" spans="1:4" x14ac:dyDescent="0.35">
      <c r="C9">
        <f>B10*B1</f>
        <v>169</v>
      </c>
    </row>
    <row r="10" spans="1:4" x14ac:dyDescent="0.35">
      <c r="B10">
        <f>A11*B1</f>
        <v>130</v>
      </c>
      <c r="D10">
        <f>C11*B1</f>
        <v>135.20000000000002</v>
      </c>
    </row>
    <row r="11" spans="1:4" x14ac:dyDescent="0.35">
      <c r="A11">
        <v>100</v>
      </c>
      <c r="C11">
        <f>B10*B2</f>
        <v>104</v>
      </c>
    </row>
    <row r="12" spans="1:4" x14ac:dyDescent="0.35">
      <c r="B12">
        <f>A11*B2</f>
        <v>80</v>
      </c>
      <c r="D12">
        <f>C11*B2</f>
        <v>83.2</v>
      </c>
    </row>
    <row r="13" spans="1:4" x14ac:dyDescent="0.35">
      <c r="C13">
        <f>B12*B2</f>
        <v>64</v>
      </c>
      <c r="D13" s="1">
        <v>64</v>
      </c>
    </row>
    <row r="14" spans="1:4" x14ac:dyDescent="0.35">
      <c r="D14">
        <f>C13*B2</f>
        <v>51.2</v>
      </c>
    </row>
    <row r="15" spans="1:4" x14ac:dyDescent="0.35">
      <c r="A15" t="s">
        <v>17</v>
      </c>
    </row>
    <row r="17" spans="1:6" x14ac:dyDescent="0.35">
      <c r="A17" t="s">
        <v>3</v>
      </c>
      <c r="B17">
        <v>0.3</v>
      </c>
    </row>
    <row r="18" spans="1:6" x14ac:dyDescent="0.35">
      <c r="A18" t="s">
        <v>4</v>
      </c>
      <c r="B18">
        <f>((1+B3)*64-D14-(D12-D14)*B17)/(D13-D14)</f>
        <v>0.37499999999999944</v>
      </c>
    </row>
    <row r="19" spans="1:6" x14ac:dyDescent="0.35">
      <c r="A19" t="s">
        <v>5</v>
      </c>
      <c r="B19">
        <f>1-B18-B17</f>
        <v>0.32500000000000057</v>
      </c>
    </row>
    <row r="21" spans="1:6" x14ac:dyDescent="0.35">
      <c r="A21" t="s">
        <v>11</v>
      </c>
    </row>
    <row r="24" spans="1:6" x14ac:dyDescent="0.35">
      <c r="C24">
        <v>69</v>
      </c>
      <c r="E24" t="s">
        <v>12</v>
      </c>
      <c r="F24">
        <f>(B25-B26)/(B10-B12)</f>
        <v>0.61365853658536573</v>
      </c>
    </row>
    <row r="25" spans="1:6" x14ac:dyDescent="0.35">
      <c r="B25">
        <f>($B$5*C24+(1-$B$5)*C25)/(1+$B$3)</f>
        <v>32.439024390243894</v>
      </c>
      <c r="C25">
        <v>4</v>
      </c>
      <c r="E25" t="s">
        <v>13</v>
      </c>
      <c r="F25">
        <f>A26-F24*A11</f>
        <v>-46.182034503271858</v>
      </c>
    </row>
    <row r="26" spans="1:6" x14ac:dyDescent="0.35">
      <c r="A26">
        <f t="shared" ref="A26:B26" si="0">($B$5*B25+(1-$B$5)*B26)/(1+$B$3)</f>
        <v>15.183819155264713</v>
      </c>
      <c r="B26">
        <f t="shared" si="0"/>
        <v>1.7560975609756089</v>
      </c>
      <c r="C26">
        <v>0</v>
      </c>
    </row>
    <row r="29" spans="1:6" x14ac:dyDescent="0.35">
      <c r="A29" t="s">
        <v>14</v>
      </c>
    </row>
    <row r="30" spans="1:6" x14ac:dyDescent="0.35">
      <c r="A30" t="s">
        <v>15</v>
      </c>
    </row>
    <row r="31" spans="1:6" x14ac:dyDescent="0.35">
      <c r="A31" t="s">
        <v>16</v>
      </c>
    </row>
    <row r="33" spans="1:6" x14ac:dyDescent="0.35">
      <c r="C33">
        <f>($B$5*MAX(D8-100,0)+(1-B5)*MAX(D10-100,0))/(1+B3)</f>
        <v>71.439024390243901</v>
      </c>
      <c r="E33" t="s">
        <v>12</v>
      </c>
      <c r="F33">
        <f>(B34-B35)/50</f>
        <v>0.65742296252230792</v>
      </c>
    </row>
    <row r="34" spans="1:6" x14ac:dyDescent="0.35">
      <c r="B34">
        <f t="shared" ref="B34:B35" si="1">($B$5*C33+(1-$B$5)*C34)/(1+$B$3)</f>
        <v>39.655681142177258</v>
      </c>
      <c r="C34">
        <f>($B$5*MAX(D10-100,0)+(1-$B$5)*MAX(D12-100,0))/(1+B3)</f>
        <v>15.453658536585365</v>
      </c>
      <c r="E34" t="s">
        <v>13</v>
      </c>
      <c r="F34">
        <f>A35-100*F33</f>
        <v>-44.692003888510023</v>
      </c>
    </row>
    <row r="35" spans="1:6" x14ac:dyDescent="0.35">
      <c r="A35">
        <f>($B$5*B34+(1-$B$5)*B35)/(1+$B$3)</f>
        <v>21.050292363720764</v>
      </c>
      <c r="B35">
        <f t="shared" si="1"/>
        <v>6.7845330160618644</v>
      </c>
      <c r="C35">
        <v>0</v>
      </c>
    </row>
    <row r="37" spans="1:6" x14ac:dyDescent="0.35">
      <c r="A37" t="s">
        <v>18</v>
      </c>
    </row>
    <row r="38" spans="1:6" x14ac:dyDescent="0.35">
      <c r="A38" t="s">
        <v>19</v>
      </c>
    </row>
    <row r="39" spans="1:6" x14ac:dyDescent="0.35">
      <c r="A39" t="s">
        <v>21</v>
      </c>
    </row>
    <row r="40" spans="1:6" x14ac:dyDescent="0.35">
      <c r="A40" t="s">
        <v>20</v>
      </c>
      <c r="B40">
        <f>A35-A11+100/(1+B3)^3</f>
        <v>13.910233455695632</v>
      </c>
      <c r="D40" t="s">
        <v>12</v>
      </c>
      <c r="E40">
        <f>F33-1</f>
        <v>-0.34257703747769208</v>
      </c>
    </row>
    <row r="41" spans="1:6" x14ac:dyDescent="0.35">
      <c r="D41" t="s">
        <v>13</v>
      </c>
      <c r="E41">
        <f>B40-100*E40</f>
        <v>48.167937203464838</v>
      </c>
    </row>
    <row r="43" spans="1:6" x14ac:dyDescent="0.35">
      <c r="A43" t="s">
        <v>22</v>
      </c>
    </row>
    <row r="44" spans="1:6" x14ac:dyDescent="0.35">
      <c r="A44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J54"/>
  <sheetViews>
    <sheetView topLeftCell="A3" workbookViewId="0">
      <selection activeCell="B33" sqref="B33"/>
    </sheetView>
  </sheetViews>
  <sheetFormatPr defaultRowHeight="14.5" x14ac:dyDescent="0.35"/>
  <cols>
    <col min="1" max="1" width="13.08984375" customWidth="1"/>
  </cols>
  <sheetData>
    <row r="2" spans="1:7" x14ac:dyDescent="0.35">
      <c r="C2">
        <v>7.0000000000000007E-2</v>
      </c>
    </row>
    <row r="3" spans="1:7" x14ac:dyDescent="0.35">
      <c r="B3">
        <v>0.05</v>
      </c>
      <c r="C3">
        <v>0.04</v>
      </c>
    </row>
    <row r="4" spans="1:7" x14ac:dyDescent="0.35">
      <c r="A4">
        <v>0.03</v>
      </c>
      <c r="B4">
        <v>0.02</v>
      </c>
      <c r="C4">
        <v>0.01</v>
      </c>
    </row>
    <row r="6" spans="1:7" x14ac:dyDescent="0.35">
      <c r="B6">
        <v>0.6</v>
      </c>
    </row>
    <row r="7" spans="1:7" x14ac:dyDescent="0.35">
      <c r="A7">
        <v>0.5</v>
      </c>
      <c r="B7">
        <v>0.9</v>
      </c>
    </row>
    <row r="9" spans="1:7" x14ac:dyDescent="0.35">
      <c r="A9" t="s">
        <v>6</v>
      </c>
      <c r="D9" s="2" t="s">
        <v>7</v>
      </c>
      <c r="E9">
        <v>1</v>
      </c>
      <c r="F9" s="3">
        <f>A10^(-1/E9)-1</f>
        <v>3.0000000000000027E-2</v>
      </c>
    </row>
    <row r="10" spans="1:7" x14ac:dyDescent="0.35">
      <c r="A10" s="3">
        <f>1/(1+A4)</f>
        <v>0.970873786407767</v>
      </c>
      <c r="E10">
        <v>2</v>
      </c>
      <c r="F10" s="3">
        <f>A15^(-1/E10)-1</f>
        <v>3.2388534882348496E-2</v>
      </c>
    </row>
    <row r="11" spans="1:7" x14ac:dyDescent="0.35">
      <c r="E11">
        <v>3</v>
      </c>
      <c r="F11" s="3">
        <f>A21^(-1/E11)-1</f>
        <v>3.7269945465849386E-2</v>
      </c>
    </row>
    <row r="12" spans="1:7" x14ac:dyDescent="0.35">
      <c r="A12" t="s">
        <v>8</v>
      </c>
      <c r="B12" t="s">
        <v>27</v>
      </c>
      <c r="C12" t="s">
        <v>28</v>
      </c>
      <c r="E12" s="4"/>
      <c r="F12" s="4"/>
      <c r="G12" s="4"/>
    </row>
    <row r="13" spans="1:7" x14ac:dyDescent="0.35">
      <c r="C13">
        <v>1</v>
      </c>
      <c r="D13" t="s">
        <v>24</v>
      </c>
      <c r="E13" s="5">
        <v>1</v>
      </c>
      <c r="F13" s="7">
        <f>1/A10-1</f>
        <v>3.0000000000000027E-2</v>
      </c>
      <c r="G13" s="6"/>
    </row>
    <row r="14" spans="1:7" x14ac:dyDescent="0.35">
      <c r="B14">
        <f>(B6*C13+(1-B6)*C14)/(1+B3)</f>
        <v>0.95238095238095233</v>
      </c>
      <c r="C14">
        <v>1</v>
      </c>
      <c r="E14" s="4">
        <v>2</v>
      </c>
      <c r="F14" s="7">
        <f>A10/A15-1</f>
        <v>3.4782608695652195E-2</v>
      </c>
      <c r="G14" s="6"/>
    </row>
    <row r="15" spans="1:7" x14ac:dyDescent="0.35">
      <c r="A15" s="3">
        <f>(A7*B14+(1-A7)*B15)/(1+A4)</f>
        <v>0.93823937341927055</v>
      </c>
      <c r="B15">
        <f>(B7*C14+(1-B7)*C15)/(1+B4)</f>
        <v>0.98039215686274506</v>
      </c>
      <c r="C15">
        <v>1</v>
      </c>
      <c r="E15" s="4">
        <v>3</v>
      </c>
      <c r="F15" s="7">
        <f>A15/A21-1</f>
        <v>4.71021176295221E-2</v>
      </c>
      <c r="G15" s="6"/>
    </row>
    <row r="16" spans="1:7" x14ac:dyDescent="0.35">
      <c r="E16" s="4"/>
      <c r="F16" s="4"/>
      <c r="G16" s="4"/>
    </row>
    <row r="17" spans="1:10" x14ac:dyDescent="0.35">
      <c r="A17" t="s">
        <v>9</v>
      </c>
      <c r="B17" t="s">
        <v>25</v>
      </c>
      <c r="C17" t="s">
        <v>26</v>
      </c>
      <c r="E17" s="4"/>
      <c r="F17" s="5"/>
      <c r="G17" s="4"/>
    </row>
    <row r="18" spans="1:10" x14ac:dyDescent="0.35">
      <c r="E18" s="4"/>
      <c r="F18" s="4"/>
      <c r="G18" s="4"/>
    </row>
    <row r="19" spans="1:10" x14ac:dyDescent="0.35">
      <c r="C19">
        <f>1/(1+C2)</f>
        <v>0.93457943925233644</v>
      </c>
      <c r="E19" s="4"/>
      <c r="F19" s="4"/>
      <c r="G19" s="4"/>
    </row>
    <row r="20" spans="1:10" x14ac:dyDescent="0.35">
      <c r="B20">
        <f>(B6*C19+(1-B6)*C20)/(1+B3)</f>
        <v>0.90034576015884416</v>
      </c>
      <c r="C20">
        <f>1/(1+C3)</f>
        <v>0.96153846153846145</v>
      </c>
    </row>
    <row r="21" spans="1:10" x14ac:dyDescent="0.35">
      <c r="A21" s="3">
        <f>(A7*B20+(1-A7)*B21)/(1+A4)</f>
        <v>0.89603426220099713</v>
      </c>
      <c r="B21">
        <f>(B7*C20+(1-B7)*C21)/(1+B4)</f>
        <v>0.94548481997521006</v>
      </c>
      <c r="C21">
        <f>1/(1+C4)</f>
        <v>0.99009900990099009</v>
      </c>
    </row>
    <row r="23" spans="1:10" x14ac:dyDescent="0.35">
      <c r="F23">
        <v>0</v>
      </c>
      <c r="G23">
        <v>1</v>
      </c>
      <c r="H23">
        <v>2</v>
      </c>
      <c r="I23">
        <v>3</v>
      </c>
    </row>
    <row r="24" spans="1:10" x14ac:dyDescent="0.35">
      <c r="A24" t="s">
        <v>29</v>
      </c>
      <c r="B24">
        <v>3</v>
      </c>
      <c r="E24" t="s">
        <v>33</v>
      </c>
      <c r="G24">
        <f>$B$27</f>
        <v>35.353036332459801</v>
      </c>
      <c r="H24">
        <f t="shared" ref="H24:I24" si="0">$B$27</f>
        <v>35.353036332459801</v>
      </c>
      <c r="I24">
        <f t="shared" si="0"/>
        <v>35.353036332459801</v>
      </c>
    </row>
    <row r="25" spans="1:10" x14ac:dyDescent="0.35">
      <c r="A25" t="s">
        <v>30</v>
      </c>
      <c r="B25">
        <v>100</v>
      </c>
      <c r="E25" t="s">
        <v>34</v>
      </c>
      <c r="F25">
        <v>100</v>
      </c>
      <c r="G25">
        <f>F25*(1+$B$26)-G24</f>
        <v>67.646963667540206</v>
      </c>
      <c r="H25">
        <f t="shared" ref="H25:I25" si="1">G25*(1+$B$26)-H24</f>
        <v>34.32333624510661</v>
      </c>
      <c r="I25">
        <f t="shared" si="1"/>
        <v>0</v>
      </c>
    </row>
    <row r="26" spans="1:10" x14ac:dyDescent="0.35">
      <c r="A26" t="s">
        <v>31</v>
      </c>
      <c r="B26">
        <v>0.03</v>
      </c>
      <c r="E26" t="s">
        <v>35</v>
      </c>
      <c r="G26">
        <f>G24-G27</f>
        <v>3.0000000000000071</v>
      </c>
      <c r="H26">
        <f t="shared" ref="H26:I26" si="2">H24-H27</f>
        <v>2.0294089100262056</v>
      </c>
      <c r="I26">
        <f t="shared" si="2"/>
        <v>1.0297000873531914</v>
      </c>
    </row>
    <row r="27" spans="1:10" x14ac:dyDescent="0.35">
      <c r="A27" t="s">
        <v>32</v>
      </c>
      <c r="B27">
        <f>B25*((1+B26)^B24*B26)/((1+B26)^B24-1)</f>
        <v>35.353036332459801</v>
      </c>
      <c r="E27" t="s">
        <v>36</v>
      </c>
      <c r="G27">
        <f>F25-G25</f>
        <v>32.353036332459794</v>
      </c>
      <c r="H27">
        <f t="shared" ref="H27:I27" si="3">G25-H25</f>
        <v>33.323627422433596</v>
      </c>
      <c r="I27">
        <f t="shared" si="3"/>
        <v>34.32333624510661</v>
      </c>
      <c r="J27">
        <f>SUM(G27:I27)</f>
        <v>100</v>
      </c>
    </row>
    <row r="29" spans="1:10" x14ac:dyDescent="0.35">
      <c r="A29" t="s">
        <v>37</v>
      </c>
      <c r="B29">
        <f>B27*(A21+A15+A10)</f>
        <v>99.17047872886306</v>
      </c>
    </row>
    <row r="32" spans="1:10" x14ac:dyDescent="0.35">
      <c r="A32" t="s">
        <v>38</v>
      </c>
      <c r="B32" s="7">
        <v>3.3000000000000002E-2</v>
      </c>
    </row>
    <row r="33" spans="1:5" x14ac:dyDescent="0.35">
      <c r="A33" t="s">
        <v>39</v>
      </c>
      <c r="B33">
        <f>B25*((1+B32)^B24*B32)/((1+B32)^B24-1)</f>
        <v>35.557138424090503</v>
      </c>
    </row>
    <row r="34" spans="1:5" x14ac:dyDescent="0.35">
      <c r="A34" t="s">
        <v>40</v>
      </c>
      <c r="B34" s="8">
        <f>B33*(A21+A15+A10)</f>
        <v>99.743015185031453</v>
      </c>
    </row>
    <row r="37" spans="1:5" x14ac:dyDescent="0.35">
      <c r="A37" t="s">
        <v>41</v>
      </c>
    </row>
    <row r="38" spans="1:5" x14ac:dyDescent="0.35">
      <c r="A38" t="s">
        <v>42</v>
      </c>
    </row>
    <row r="40" spans="1:5" x14ac:dyDescent="0.35">
      <c r="A40" t="s">
        <v>43</v>
      </c>
      <c r="C40">
        <f>B27*(B14+B20)</f>
        <v>65.499514782538242</v>
      </c>
      <c r="E40" t="s">
        <v>52</v>
      </c>
    </row>
    <row r="41" spans="1:5" x14ac:dyDescent="0.35">
      <c r="A41" t="s">
        <v>44</v>
      </c>
      <c r="C41">
        <f>B27*(B15+B21)</f>
        <v>68.085598734000072</v>
      </c>
      <c r="E41" t="s">
        <v>53</v>
      </c>
    </row>
    <row r="42" spans="1:5" x14ac:dyDescent="0.35">
      <c r="A42" t="s">
        <v>45</v>
      </c>
      <c r="C42" s="7">
        <f>A7*C40+(1-A7)*C41</f>
        <v>66.792556758269157</v>
      </c>
      <c r="E42" t="s">
        <v>54</v>
      </c>
    </row>
    <row r="45" spans="1:5" x14ac:dyDescent="0.35">
      <c r="A45" t="s">
        <v>46</v>
      </c>
    </row>
    <row r="46" spans="1:5" x14ac:dyDescent="0.35">
      <c r="B46">
        <f>MAX(0.035-B3,0)</f>
        <v>0</v>
      </c>
    </row>
    <row r="47" spans="1:5" x14ac:dyDescent="0.35">
      <c r="A47" s="7">
        <f>(A7*B46+(1-A7)*B47)/(1+A4)</f>
        <v>7.2815533980582535E-3</v>
      </c>
      <c r="B47">
        <f>MAX(0.035-B4,0)</f>
        <v>1.5000000000000003E-2</v>
      </c>
    </row>
    <row r="49" spans="1:4" x14ac:dyDescent="0.35">
      <c r="A49" t="s">
        <v>47</v>
      </c>
    </row>
    <row r="50" spans="1:4" x14ac:dyDescent="0.35">
      <c r="A50">
        <f>C40-C42</f>
        <v>-1.2930419757309153</v>
      </c>
      <c r="B50">
        <v>1</v>
      </c>
      <c r="C50" t="s">
        <v>48</v>
      </c>
      <c r="D50">
        <v>0</v>
      </c>
    </row>
    <row r="51" spans="1:4" x14ac:dyDescent="0.35">
      <c r="A51">
        <f>C41-C42</f>
        <v>1.2930419757309153</v>
      </c>
      <c r="B51">
        <v>1</v>
      </c>
      <c r="C51" t="s">
        <v>32</v>
      </c>
      <c r="D51">
        <v>1.5000000000000003E-2</v>
      </c>
    </row>
    <row r="53" spans="1:4" x14ac:dyDescent="0.35">
      <c r="A53" t="s">
        <v>49</v>
      </c>
      <c r="B53" s="7">
        <f t="array" ref="B53:B54">MMULT(MINVERSE(A50:B51),D50:D51)</f>
        <v>5.800275737963179E-3</v>
      </c>
    </row>
    <row r="54" spans="1:4" x14ac:dyDescent="0.35">
      <c r="A54" t="s">
        <v>50</v>
      </c>
      <c r="B54" s="7">
        <v>7.5000000000000015E-3</v>
      </c>
      <c r="C54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Opgave 1</vt:lpstr>
      <vt:lpstr>Opgave 2</vt:lpstr>
      <vt:lpstr>Sheet3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cp:lastPrinted>2015-08-25T15:45:02Z</cp:lastPrinted>
  <dcterms:created xsi:type="dcterms:W3CDTF">2015-08-10T16:37:09Z</dcterms:created>
  <dcterms:modified xsi:type="dcterms:W3CDTF">2021-10-22T05:55:57Z</dcterms:modified>
</cp:coreProperties>
</file>