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qx738\Dropbox\Mat Fin på CBS 2019\Eksamensopgaver til Noterne\Eksamensopgaver til Noterne\Fin1\"/>
    </mc:Choice>
  </mc:AlternateContent>
  <bookViews>
    <workbookView xWindow="290" yWindow="380" windowWidth="30370" windowHeight="13490"/>
  </bookViews>
  <sheets>
    <sheet name="Opgave 1" sheetId="1" r:id="rId1"/>
    <sheet name="Opgave 2" sheetId="3" r:id="rId2"/>
  </sheets>
  <definedNames>
    <definedName name="beta_X">'Opgave 2'!$B$11</definedName>
    <definedName name="beta_Y">'Opgave 2'!$B$12</definedName>
    <definedName name="mu_m">'Opgave 2'!$B$9</definedName>
    <definedName name="mu_X">'Opgave 2'!$B$3</definedName>
    <definedName name="mu_Y">'Opgave 2'!$B$4</definedName>
    <definedName name="r_0">'Opgave 2'!$B$8</definedName>
    <definedName name="sigma_X2">'Opgave 2'!$B$6</definedName>
    <definedName name="sigma_XY">'Opgave 2'!$B$7</definedName>
    <definedName name="sigma_Y2">'Opgave 2'!$C$7</definedName>
  </definedNames>
  <calcPr calcId="162913"/>
</workbook>
</file>

<file path=xl/calcChain.xml><?xml version="1.0" encoding="utf-8"?>
<calcChain xmlns="http://schemas.openxmlformats.org/spreadsheetml/2006/main">
  <c r="J29" i="3" l="1"/>
  <c r="J30" i="3" s="1"/>
  <c r="B9" i="3"/>
  <c r="B16" i="3" s="1"/>
  <c r="B8" i="3"/>
  <c r="B7" i="3"/>
  <c r="J40" i="3" s="1"/>
  <c r="C5" i="3"/>
  <c r="B3" i="3"/>
  <c r="J42" i="3" l="1"/>
  <c r="J44" i="3" s="1"/>
  <c r="J41" i="3"/>
  <c r="B17" i="3"/>
  <c r="J31" i="3"/>
  <c r="J33" i="3"/>
  <c r="C49" i="1"/>
  <c r="D46" i="1"/>
  <c r="F31" i="1"/>
  <c r="F30" i="1"/>
  <c r="F29" i="1"/>
  <c r="F28" i="1"/>
  <c r="E28" i="1" s="1"/>
  <c r="B18" i="1"/>
  <c r="B22" i="1" s="1"/>
  <c r="F16" i="1"/>
  <c r="F35" i="1" s="1"/>
  <c r="F15" i="1"/>
  <c r="D47" i="1" s="1"/>
  <c r="F14" i="1"/>
  <c r="F33" i="1" s="1"/>
  <c r="F13" i="1"/>
  <c r="D16" i="1" s="1"/>
  <c r="D13" i="1"/>
  <c r="B13" i="1"/>
  <c r="D8" i="1"/>
  <c r="D14" i="1" s="1"/>
  <c r="E29" i="1" l="1"/>
  <c r="B14" i="1"/>
  <c r="B23" i="1" s="1"/>
  <c r="D45" i="1"/>
  <c r="D17" i="1"/>
  <c r="B15" i="1" s="1"/>
  <c r="F34" i="1"/>
  <c r="E33" i="1" s="1"/>
  <c r="D48" i="1"/>
  <c r="D28" i="1"/>
  <c r="F32" i="1"/>
  <c r="E32" i="1" s="1"/>
  <c r="B20" i="1" l="1"/>
  <c r="B45" i="1"/>
  <c r="B36" i="1"/>
  <c r="B19" i="1"/>
  <c r="B24" i="1"/>
  <c r="D32" i="1"/>
  <c r="B37" i="1" s="1"/>
</calcChain>
</file>

<file path=xl/sharedStrings.xml><?xml version="1.0" encoding="utf-8"?>
<sst xmlns="http://schemas.openxmlformats.org/spreadsheetml/2006/main" count="71" uniqueCount="62">
  <si>
    <t>P(1,2)</t>
  </si>
  <si>
    <t>P(1,3)</t>
  </si>
  <si>
    <t>P(2,3)</t>
  </si>
  <si>
    <t>P(0,1)</t>
  </si>
  <si>
    <t>P(0,2)</t>
  </si>
  <si>
    <t>P(0,3)</t>
  </si>
  <si>
    <t>Effektive renter</t>
  </si>
  <si>
    <t>y(0,1)</t>
  </si>
  <si>
    <t>y(0,2)</t>
  </si>
  <si>
    <t>y(0,3)</t>
  </si>
  <si>
    <t>Forward renter</t>
  </si>
  <si>
    <t>f(0,1)</t>
  </si>
  <si>
    <t>f(0,0)</t>
  </si>
  <si>
    <t>f(0,3)</t>
  </si>
  <si>
    <t>call</t>
  </si>
  <si>
    <t>put</t>
  </si>
  <si>
    <t>a</t>
  </si>
  <si>
    <t>b</t>
  </si>
  <si>
    <t>c-p</t>
  </si>
  <si>
    <t>P(0,3)-K*P(0,2)</t>
  </si>
  <si>
    <t>ok</t>
  </si>
  <si>
    <t>c</t>
  </si>
  <si>
    <t>Følger nemt E_0^Q[P(t,T)/R_{0,t}]=P(0,t)</t>
  </si>
  <si>
    <t>d</t>
  </si>
  <si>
    <t>cash flows</t>
  </si>
  <si>
    <t>tid</t>
  </si>
  <si>
    <t>&gt;0</t>
  </si>
  <si>
    <t xml:space="preserve">Dvs en arbitrage da cash flow vektor er &gt;0 </t>
  </si>
  <si>
    <t>e</t>
  </si>
  <si>
    <t xml:space="preserve">Vi har </t>
  </si>
  <si>
    <t>P^b(0,T)=\sum_{i=1}^T HRP(0,j) + HP(0,T)</t>
  </si>
  <si>
    <t>Samt</t>
  </si>
  <si>
    <t>P^b(t,T)=\sum_{i=t+1}^T HRP(t,j) + HP(t,T)</t>
  </si>
  <si>
    <t xml:space="preserve">Dvs </t>
  </si>
  <si>
    <t>E^Q_0(P^b(t,T)/R_{0,t})=\sum_{i=t+1}HR P(0,j) +HP(0,T) =P^b(0,T)-H\sum_{j=1}^tP(0,j)</t>
  </si>
  <si>
    <t>Vi bruger at E_0^Q(P(t,T)/R_0,t))=P(0,t)</t>
  </si>
  <si>
    <t>mu_X</t>
  </si>
  <si>
    <t>mu_Y</t>
  </si>
  <si>
    <t>Sigma</t>
  </si>
  <si>
    <t>r_0</t>
  </si>
  <si>
    <t>mu_m</t>
  </si>
  <si>
    <t>sigma_m</t>
  </si>
  <si>
    <t>beta_X</t>
  </si>
  <si>
    <t>beta_Y</t>
  </si>
  <si>
    <t>ForventetAfkast iflg CAPM</t>
  </si>
  <si>
    <t>X</t>
  </si>
  <si>
    <t>Y</t>
  </si>
  <si>
    <t>CAPM holder ikke for de to aktiver</t>
  </si>
  <si>
    <t>Vi danner en portefølje med afkast r_P = w_x r_x + w_y r_y +(1-w_x-w_y)r_0</t>
  </si>
  <si>
    <t>Ingen systematisk risiko : 0=beta_P = w_x beta_x + w_y beta_y &lt;=&gt; w_x=-w_ybeta_y/beta_X</t>
  </si>
  <si>
    <t>0.1= std(r_P) = sqrt ( wy^2beta_y^2/beta_x^2 sigma_x^2+  w_y^2sigma_y^2- 2*w_y^2beta_y/beta_x *cov(r_x,r_y))</t>
  </si>
  <si>
    <t>dvs løsninger der giver dig en positiv vægt i Y og negativ vægt i X er</t>
  </si>
  <si>
    <t xml:space="preserve">w_y </t>
  </si>
  <si>
    <t>0.1*sqrt (beta_y^2/beta_x^2 sigma_x^2+  sigma_y^2- 2*beta_y/beta_x *cov(r_x,r_y))</t>
  </si>
  <si>
    <t>w_x</t>
  </si>
  <si>
    <t>w_x=-w_y*beta_y/beta_X</t>
  </si>
  <si>
    <t>1-w_x-w_y</t>
  </si>
  <si>
    <t>forventet afkast</t>
  </si>
  <si>
    <t>(ikke en god handel)</t>
  </si>
  <si>
    <t>vi vælger løsninger der giver negativ vægt i y og positiv vægt i X</t>
  </si>
  <si>
    <t>minus 0.1*sqrt (beta_y^2/beta_x^2 sigma_x^2+  sigma_y^2- 2*beta_y/beta_x *cov(r_x,r_y))</t>
  </si>
  <si>
    <t>(en meget bedre handel)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</si>
</sst>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2"/>
  <sheetViews>
    <sheetView tabSelected="1" topLeftCell="A31" workbookViewId="0">
      <selection activeCell="M35" sqref="M35"/>
    </sheetView>
  </sheetViews>
  <sheetFormatPr defaultRowHeight="14.5" x14ac:dyDescent="0.35"/>
  <sheetData>
    <row r="2" spans="1:6" x14ac:dyDescent="0.35">
      <c r="A2" t="s">
        <v>16</v>
      </c>
    </row>
    <row r="4" spans="1:6" x14ac:dyDescent="0.35">
      <c r="E4">
        <v>0.25</v>
      </c>
      <c r="F4">
        <v>0.1</v>
      </c>
    </row>
    <row r="5" spans="1:6" x14ac:dyDescent="0.35">
      <c r="C5">
        <v>0.5</v>
      </c>
      <c r="D5">
        <v>0.05</v>
      </c>
    </row>
    <row r="6" spans="1:6" x14ac:dyDescent="0.35">
      <c r="E6">
        <v>0.75</v>
      </c>
      <c r="F6">
        <v>0.05</v>
      </c>
    </row>
    <row r="7" spans="1:6" x14ac:dyDescent="0.35">
      <c r="B7">
        <v>0.04</v>
      </c>
      <c r="E7">
        <v>0.5</v>
      </c>
      <c r="F7">
        <v>0.05</v>
      </c>
    </row>
    <row r="8" spans="1:6" x14ac:dyDescent="0.35">
      <c r="C8">
        <v>0.5</v>
      </c>
      <c r="D8">
        <f>SUMPRODUCT(E7:E9,F7:F9)</f>
        <v>3.0000000000000002E-2</v>
      </c>
    </row>
    <row r="9" spans="1:6" x14ac:dyDescent="0.35">
      <c r="E9">
        <v>0.5</v>
      </c>
      <c r="F9">
        <v>0.01</v>
      </c>
    </row>
    <row r="12" spans="1:6" x14ac:dyDescent="0.35">
      <c r="D12" t="s">
        <v>0</v>
      </c>
      <c r="F12" t="s">
        <v>2</v>
      </c>
    </row>
    <row r="13" spans="1:6" x14ac:dyDescent="0.35">
      <c r="A13" t="s">
        <v>3</v>
      </c>
      <c r="B13">
        <f>1/(1+B7)</f>
        <v>0.96153846153846145</v>
      </c>
      <c r="D13">
        <f>1/(1+D5)</f>
        <v>0.95238095238095233</v>
      </c>
      <c r="F13">
        <f>1/(1+F4)</f>
        <v>0.90909090909090906</v>
      </c>
    </row>
    <row r="14" spans="1:6" x14ac:dyDescent="0.35">
      <c r="A14" t="s">
        <v>4</v>
      </c>
      <c r="B14">
        <f>(C5*D13+C8*D14)/(1+B7)</f>
        <v>0.92464170134073043</v>
      </c>
      <c r="D14">
        <f>1/(1+D8)</f>
        <v>0.970873786407767</v>
      </c>
      <c r="F14">
        <f>1/(1+F6)</f>
        <v>0.95238095238095233</v>
      </c>
    </row>
    <row r="15" spans="1:6" x14ac:dyDescent="0.35">
      <c r="A15" t="s">
        <v>5</v>
      </c>
      <c r="B15">
        <f>(D16*C5+D17*C8)/(1+B7)</f>
        <v>0.88445854004552726</v>
      </c>
      <c r="D15" t="s">
        <v>1</v>
      </c>
      <c r="F15">
        <f>1/(1+F7)</f>
        <v>0.95238095238095233</v>
      </c>
    </row>
    <row r="16" spans="1:6" x14ac:dyDescent="0.35">
      <c r="D16">
        <f>(E4*F13+E6*F14)/(1+D5)</f>
        <v>0.89672232529375373</v>
      </c>
      <c r="F16">
        <f>1/(1+F9)</f>
        <v>0.99009900990099009</v>
      </c>
    </row>
    <row r="17" spans="1:6" x14ac:dyDescent="0.35">
      <c r="A17" t="s">
        <v>6</v>
      </c>
      <c r="D17">
        <f>(F15*E7+F16*E9)/(1+D8)</f>
        <v>0.94295143800094294</v>
      </c>
    </row>
    <row r="18" spans="1:6" x14ac:dyDescent="0.35">
      <c r="A18" t="s">
        <v>7</v>
      </c>
      <c r="B18">
        <f>B7</f>
        <v>0.04</v>
      </c>
    </row>
    <row r="19" spans="1:6" x14ac:dyDescent="0.35">
      <c r="A19" t="s">
        <v>8</v>
      </c>
      <c r="B19">
        <f>(1/B14)^(1/2)-1</f>
        <v>3.9951921965626358E-2</v>
      </c>
    </row>
    <row r="20" spans="1:6" x14ac:dyDescent="0.35">
      <c r="A20" t="s">
        <v>9</v>
      </c>
      <c r="B20">
        <f>(1/B15)^(1/3)-1</f>
        <v>4.1775580974336979E-2</v>
      </c>
    </row>
    <row r="21" spans="1:6" x14ac:dyDescent="0.35">
      <c r="A21" t="s">
        <v>10</v>
      </c>
    </row>
    <row r="22" spans="1:6" x14ac:dyDescent="0.35">
      <c r="A22" t="s">
        <v>12</v>
      </c>
      <c r="B22">
        <f>B18</f>
        <v>0.04</v>
      </c>
    </row>
    <row r="23" spans="1:6" x14ac:dyDescent="0.35">
      <c r="A23" t="s">
        <v>11</v>
      </c>
      <c r="B23">
        <f>B13/B14-1</f>
        <v>3.9903846153846123E-2</v>
      </c>
    </row>
    <row r="24" spans="1:6" x14ac:dyDescent="0.35">
      <c r="A24" t="s">
        <v>13</v>
      </c>
      <c r="B24">
        <f>B14/B15-1</f>
        <v>4.5432498501438712E-2</v>
      </c>
    </row>
    <row r="27" spans="1:6" x14ac:dyDescent="0.35">
      <c r="A27" t="s">
        <v>17</v>
      </c>
    </row>
    <row r="28" spans="1:6" x14ac:dyDescent="0.35">
      <c r="C28" t="s">
        <v>14</v>
      </c>
      <c r="D28">
        <f>(E28*C5+E29*C8)/(1+B7)</f>
        <v>2.6935197692087798E-2</v>
      </c>
      <c r="E28">
        <f>(F28*E4+E6*F29)/(1+$D$5)</f>
        <v>1.5986394557823056E-2</v>
      </c>
      <c r="F28">
        <f>MAX(F13-0.93,0)</f>
        <v>0</v>
      </c>
    </row>
    <row r="29" spans="1:6" x14ac:dyDescent="0.35">
      <c r="E29">
        <f>(F30*E7+E9*F31)/(1+$D$8)</f>
        <v>4.0038816641719571E-2</v>
      </c>
      <c r="F29">
        <f t="shared" ref="F29:F31" si="0">MAX(F14-0.93,0)</f>
        <v>2.2380952380952279E-2</v>
      </c>
    </row>
    <row r="30" spans="1:6" x14ac:dyDescent="0.35">
      <c r="F30">
        <f t="shared" si="0"/>
        <v>2.2380952380952279E-2</v>
      </c>
    </row>
    <row r="31" spans="1:6" x14ac:dyDescent="0.35">
      <c r="F31">
        <f t="shared" si="0"/>
        <v>6.0099009900990041E-2</v>
      </c>
    </row>
    <row r="32" spans="1:6" x14ac:dyDescent="0.35">
      <c r="C32" t="s">
        <v>15</v>
      </c>
      <c r="D32">
        <f>(E32*C5+E33*C8)/(1+B7)</f>
        <v>2.3934398934399022E-3</v>
      </c>
      <c r="E32">
        <f>(F32*E4+F33*E6)/(1+D5)</f>
        <v>4.9783549783549968E-3</v>
      </c>
      <c r="F32">
        <f>MAX(0.93-F13,0)</f>
        <v>2.0909090909090988E-2</v>
      </c>
    </row>
    <row r="33" spans="1:6" x14ac:dyDescent="0.35">
      <c r="E33">
        <f>(F34*E7+F35*E9)/(1+D8)</f>
        <v>0</v>
      </c>
      <c r="F33">
        <f t="shared" ref="F33:F35" si="1">MAX(0.93-F14,0)</f>
        <v>0</v>
      </c>
    </row>
    <row r="34" spans="1:6" x14ac:dyDescent="0.35">
      <c r="F34">
        <f t="shared" si="1"/>
        <v>0</v>
      </c>
    </row>
    <row r="35" spans="1:6" x14ac:dyDescent="0.35">
      <c r="F35">
        <f t="shared" si="1"/>
        <v>0</v>
      </c>
    </row>
    <row r="36" spans="1:6" x14ac:dyDescent="0.35">
      <c r="A36" t="s">
        <v>19</v>
      </c>
      <c r="B36">
        <f>B15-0.93*B14</f>
        <v>2.4541757798647867E-2</v>
      </c>
    </row>
    <row r="37" spans="1:6" x14ac:dyDescent="0.35">
      <c r="A37" t="s">
        <v>18</v>
      </c>
      <c r="B37">
        <f>D28-D32</f>
        <v>2.4541757798647895E-2</v>
      </c>
    </row>
    <row r="38" spans="1:6" x14ac:dyDescent="0.35">
      <c r="A38" t="s">
        <v>20</v>
      </c>
    </row>
    <row r="40" spans="1:6" x14ac:dyDescent="0.35">
      <c r="A40" t="s">
        <v>21</v>
      </c>
    </row>
    <row r="41" spans="1:6" x14ac:dyDescent="0.35">
      <c r="A41" t="s">
        <v>22</v>
      </c>
    </row>
    <row r="43" spans="1:6" x14ac:dyDescent="0.35">
      <c r="A43" t="s">
        <v>23</v>
      </c>
    </row>
    <row r="44" spans="1:6" x14ac:dyDescent="0.35">
      <c r="A44" t="s">
        <v>25</v>
      </c>
      <c r="B44">
        <v>0</v>
      </c>
      <c r="C44">
        <v>1</v>
      </c>
      <c r="D44">
        <v>2</v>
      </c>
      <c r="E44">
        <v>3</v>
      </c>
    </row>
    <row r="45" spans="1:6" x14ac:dyDescent="0.35">
      <c r="A45" t="s">
        <v>24</v>
      </c>
      <c r="B45">
        <f>B15-0.93*B14-D28+0.01</f>
        <v>7.6065601065600699E-3</v>
      </c>
      <c r="C45">
        <v>0</v>
      </c>
      <c r="D45">
        <f>F13</f>
        <v>0.90909090909090906</v>
      </c>
      <c r="E45">
        <v>1</v>
      </c>
    </row>
    <row r="46" spans="1:6" x14ac:dyDescent="0.35">
      <c r="D46">
        <f t="shared" ref="D46:D48" si="2">F14</f>
        <v>0.95238095238095233</v>
      </c>
    </row>
    <row r="47" spans="1:6" x14ac:dyDescent="0.35">
      <c r="D47">
        <f t="shared" si="2"/>
        <v>0.95238095238095233</v>
      </c>
    </row>
    <row r="48" spans="1:6" x14ac:dyDescent="0.35">
      <c r="D48">
        <f t="shared" si="2"/>
        <v>0.99009900990099009</v>
      </c>
    </row>
    <row r="49" spans="1:5" x14ac:dyDescent="0.35">
      <c r="B49" t="s">
        <v>26</v>
      </c>
      <c r="C49">
        <f>0</f>
        <v>0</v>
      </c>
      <c r="D49" t="s">
        <v>26</v>
      </c>
      <c r="E49" t="s">
        <v>26</v>
      </c>
    </row>
    <row r="51" spans="1:5" x14ac:dyDescent="0.35">
      <c r="A51" t="s">
        <v>27</v>
      </c>
    </row>
    <row r="53" spans="1:5" x14ac:dyDescent="0.35">
      <c r="A53" t="s">
        <v>28</v>
      </c>
    </row>
    <row r="55" spans="1:5" x14ac:dyDescent="0.35">
      <c r="A55" t="s">
        <v>29</v>
      </c>
    </row>
    <row r="57" spans="1:5" x14ac:dyDescent="0.35">
      <c r="A57" t="s">
        <v>30</v>
      </c>
    </row>
    <row r="58" spans="1:5" x14ac:dyDescent="0.35">
      <c r="A58" t="s">
        <v>31</v>
      </c>
    </row>
    <row r="59" spans="1:5" x14ac:dyDescent="0.35">
      <c r="A59" t="s">
        <v>32</v>
      </c>
    </row>
    <row r="60" spans="1:5" x14ac:dyDescent="0.35">
      <c r="A60" t="s">
        <v>35</v>
      </c>
    </row>
    <row r="61" spans="1:5" x14ac:dyDescent="0.35">
      <c r="A61" t="s">
        <v>33</v>
      </c>
    </row>
    <row r="62" spans="1:5" x14ac:dyDescent="0.35">
      <c r="A62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"/>
  <sheetViews>
    <sheetView workbookViewId="0">
      <selection sqref="A1:M103"/>
    </sheetView>
  </sheetViews>
  <sheetFormatPr defaultRowHeight="14.5" x14ac:dyDescent="0.35"/>
  <sheetData>
    <row r="2" spans="1:3" x14ac:dyDescent="0.35">
      <c r="A2" t="s">
        <v>36</v>
      </c>
      <c r="B2">
        <v>0.09</v>
      </c>
    </row>
    <row r="3" spans="1:3" x14ac:dyDescent="0.35">
      <c r="A3" t="s">
        <v>37</v>
      </c>
      <c r="B3">
        <f>0.12</f>
        <v>0.12</v>
      </c>
    </row>
    <row r="5" spans="1:3" x14ac:dyDescent="0.35">
      <c r="A5" t="s">
        <v>38</v>
      </c>
      <c r="B5">
        <v>0.03</v>
      </c>
      <c r="C5">
        <f>B6</f>
        <v>3.5000000000000003E-2</v>
      </c>
    </row>
    <row r="6" spans="1:3" x14ac:dyDescent="0.35">
      <c r="B6">
        <v>3.5000000000000003E-2</v>
      </c>
      <c r="C6">
        <v>0.06</v>
      </c>
    </row>
    <row r="7" spans="1:3" x14ac:dyDescent="0.35">
      <c r="A7" t="s">
        <v>39</v>
      </c>
      <c r="B7">
        <f>0.01</f>
        <v>0.01</v>
      </c>
    </row>
    <row r="8" spans="1:3" x14ac:dyDescent="0.35">
      <c r="A8" t="s">
        <v>40</v>
      </c>
      <c r="B8">
        <f>0.1</f>
        <v>0.1</v>
      </c>
    </row>
    <row r="9" spans="1:3" x14ac:dyDescent="0.35">
      <c r="A9" t="s">
        <v>41</v>
      </c>
      <c r="B9">
        <f>0.2</f>
        <v>0.2</v>
      </c>
    </row>
    <row r="10" spans="1:3" x14ac:dyDescent="0.35">
      <c r="A10" t="s">
        <v>42</v>
      </c>
      <c r="B10">
        <v>0.6</v>
      </c>
    </row>
    <row r="11" spans="1:3" x14ac:dyDescent="0.35">
      <c r="A11" t="s">
        <v>43</v>
      </c>
      <c r="B11">
        <v>1.1000000000000001</v>
      </c>
    </row>
    <row r="13" spans="1:3" x14ac:dyDescent="0.35">
      <c r="A13" t="s">
        <v>16</v>
      </c>
    </row>
    <row r="14" spans="1:3" x14ac:dyDescent="0.35">
      <c r="A14" t="s">
        <v>44</v>
      </c>
    </row>
    <row r="16" spans="1:3" x14ac:dyDescent="0.35">
      <c r="A16" t="s">
        <v>45</v>
      </c>
      <c r="B16">
        <f>r_0+beta_X*(mu_m-r_0)</f>
        <v>0.21000000000000002</v>
      </c>
    </row>
    <row r="17" spans="1:10" x14ac:dyDescent="0.35">
      <c r="A17" t="s">
        <v>46</v>
      </c>
      <c r="B17">
        <f>r_0+beta_Y*(mu_m-r_0)</f>
        <v>0.1</v>
      </c>
    </row>
    <row r="19" spans="1:10" x14ac:dyDescent="0.35">
      <c r="A19" t="s">
        <v>47</v>
      </c>
    </row>
    <row r="21" spans="1:10" x14ac:dyDescent="0.35">
      <c r="A21" t="s">
        <v>17</v>
      </c>
    </row>
    <row r="23" spans="1:10" x14ac:dyDescent="0.35">
      <c r="A23" t="s">
        <v>48</v>
      </c>
    </row>
    <row r="24" spans="1:10" x14ac:dyDescent="0.35">
      <c r="A24" t="s">
        <v>49</v>
      </c>
    </row>
    <row r="25" spans="1:10" x14ac:dyDescent="0.35">
      <c r="A25" t="s">
        <v>50</v>
      </c>
    </row>
    <row r="27" spans="1:10" x14ac:dyDescent="0.35">
      <c r="A27" t="s">
        <v>51</v>
      </c>
    </row>
    <row r="29" spans="1:10" x14ac:dyDescent="0.35">
      <c r="A29" t="s">
        <v>52</v>
      </c>
      <c r="B29" t="s">
        <v>53</v>
      </c>
      <c r="J29" t="e">
        <f>0.1/SQRT(beta_Y^2/beta_X^2*sigma_X2 + sigma_Y2- 2*beta_Y/beta_X*sigma_XY)</f>
        <v>#DIV/0!</v>
      </c>
    </row>
    <row r="30" spans="1:10" x14ac:dyDescent="0.35">
      <c r="A30" t="s">
        <v>54</v>
      </c>
      <c r="B30" t="s">
        <v>55</v>
      </c>
      <c r="J30" t="e">
        <f>-J29*beta_Y/beta_X</f>
        <v>#DIV/0!</v>
      </c>
    </row>
    <row r="31" spans="1:10" x14ac:dyDescent="0.35">
      <c r="A31" t="s">
        <v>56</v>
      </c>
      <c r="J31" t="e">
        <f>1-J29-J30</f>
        <v>#DIV/0!</v>
      </c>
    </row>
    <row r="33" spans="1:11" x14ac:dyDescent="0.35">
      <c r="A33" t="s">
        <v>57</v>
      </c>
      <c r="J33" t="e">
        <f>J29*mu_X+J30*mu_Y+J31*r_0</f>
        <v>#DIV/0!</v>
      </c>
      <c r="K33" t="s">
        <v>58</v>
      </c>
    </row>
    <row r="36" spans="1:11" x14ac:dyDescent="0.35">
      <c r="A36" t="s">
        <v>21</v>
      </c>
    </row>
    <row r="38" spans="1:11" x14ac:dyDescent="0.35">
      <c r="A38" t="s">
        <v>59</v>
      </c>
    </row>
    <row r="40" spans="1:11" x14ac:dyDescent="0.35">
      <c r="A40" t="s">
        <v>52</v>
      </c>
      <c r="B40" t="s">
        <v>60</v>
      </c>
      <c r="J40" t="e">
        <f>-0.1/SQRT(beta_Y^2/beta_X^2*sigma_X2 + sigma_Y2- 2*beta_Y/beta_X*sigma_XY)</f>
        <v>#DIV/0!</v>
      </c>
    </row>
    <row r="41" spans="1:11" x14ac:dyDescent="0.35">
      <c r="A41" t="s">
        <v>54</v>
      </c>
      <c r="B41" t="s">
        <v>55</v>
      </c>
      <c r="J41" t="e">
        <f>-J40*beta_Y/beta_X</f>
        <v>#DIV/0!</v>
      </c>
    </row>
    <row r="42" spans="1:11" x14ac:dyDescent="0.35">
      <c r="A42" t="s">
        <v>56</v>
      </c>
      <c r="J42" t="e">
        <f>1-J40-J41</f>
        <v>#DIV/0!</v>
      </c>
    </row>
    <row r="44" spans="1:11" x14ac:dyDescent="0.35">
      <c r="J44" t="e">
        <f>J40*mu_X+J41*mu_Y+J42*r_0</f>
        <v>#DIV/0!</v>
      </c>
      <c r="K44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Opgave 1</vt:lpstr>
      <vt:lpstr>Opgave 2</vt:lpstr>
      <vt:lpstr>beta_X</vt:lpstr>
      <vt:lpstr>beta_Y</vt:lpstr>
      <vt:lpstr>mu_m</vt:lpstr>
      <vt:lpstr>mu_X</vt:lpstr>
      <vt:lpstr>mu_Y</vt:lpstr>
      <vt:lpstr>r_0</vt:lpstr>
      <vt:lpstr>sigma_X2</vt:lpstr>
      <vt:lpstr>sigma_XY</vt:lpstr>
      <vt:lpstr>sigma_Y2</vt:lpstr>
    </vt:vector>
  </TitlesOfParts>
  <Company>Faculty of Science, 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Glavind Skovmand</dc:creator>
  <cp:lastModifiedBy>Rolf Poulsen</cp:lastModifiedBy>
  <dcterms:created xsi:type="dcterms:W3CDTF">2016-06-14T11:55:51Z</dcterms:created>
  <dcterms:modified xsi:type="dcterms:W3CDTF">2019-12-09T19:51:16Z</dcterms:modified>
</cp:coreProperties>
</file>