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qx738\Dropbox\Eksamensopgaver til Noterne\Eksamensopgaver til Noterne\Fin1\"/>
    </mc:Choice>
  </mc:AlternateContent>
  <bookViews>
    <workbookView xWindow="380" yWindow="120" windowWidth="16130" windowHeight="4810"/>
  </bookViews>
  <sheets>
    <sheet name="Opgave 1" sheetId="2" r:id="rId1"/>
    <sheet name="Opgave 2" sheetId="1" r:id="rId2"/>
  </sheets>
  <definedNames>
    <definedName name="solver_adj" localSheetId="1" hidden="1">'Opgave 2'!$I$23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'Opgave 2'!$M$23</definedName>
    <definedName name="solver_pre" localSheetId="1" hidden="1">0.000001</definedName>
    <definedName name="solver_rbv" localSheetId="1" hidden="1">2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0</definedName>
    <definedName name="solver_ver" localSheetId="1" hidden="1">3</definedName>
  </definedNames>
  <calcPr calcId="162913"/>
</workbook>
</file>

<file path=xl/calcChain.xml><?xml version="1.0" encoding="utf-8"?>
<calcChain xmlns="http://schemas.openxmlformats.org/spreadsheetml/2006/main">
  <c r="E18" i="2" l="1"/>
  <c r="F17" i="2"/>
  <c r="F18" i="2"/>
  <c r="I16" i="1" l="1"/>
  <c r="J19" i="1" s="1"/>
  <c r="I10" i="1"/>
  <c r="I9" i="1"/>
  <c r="I8" i="1"/>
  <c r="H5" i="1"/>
  <c r="H3" i="1"/>
  <c r="D19" i="2"/>
  <c r="G18" i="2"/>
  <c r="G17" i="2"/>
  <c r="G16" i="2"/>
  <c r="C18" i="2"/>
  <c r="C17" i="2"/>
  <c r="C16" i="2"/>
  <c r="F11" i="2"/>
  <c r="E11" i="2"/>
  <c r="F10" i="2"/>
  <c r="E10" i="2"/>
  <c r="C12" i="2"/>
  <c r="C11" i="2"/>
  <c r="C10" i="2"/>
  <c r="B7" i="2"/>
  <c r="B6" i="2"/>
  <c r="A7" i="2"/>
  <c r="E26" i="1"/>
  <c r="E25" i="1"/>
  <c r="E24" i="1"/>
  <c r="E23" i="1"/>
  <c r="E22" i="1"/>
  <c r="B19" i="1"/>
  <c r="B18" i="1"/>
  <c r="B17" i="1"/>
  <c r="A14" i="1"/>
  <c r="C25" i="1" l="1"/>
  <c r="B11" i="2"/>
  <c r="D20" i="2"/>
  <c r="D25" i="2" s="1"/>
  <c r="C24" i="1"/>
  <c r="H9" i="1"/>
  <c r="A18" i="1"/>
  <c r="C23" i="1"/>
  <c r="A24" i="1" s="1"/>
  <c r="K19" i="1"/>
  <c r="K23" i="1" s="1"/>
  <c r="J23" i="1"/>
  <c r="J20" i="1"/>
  <c r="J25" i="1"/>
  <c r="L19" i="1"/>
  <c r="B17" i="2"/>
  <c r="B12" i="2"/>
  <c r="H10" i="2" s="1" a="1"/>
  <c r="B18" i="2"/>
  <c r="A18" i="2" s="1"/>
  <c r="G25" i="2" l="1"/>
  <c r="D22" i="2"/>
  <c r="G22" i="2" s="1"/>
  <c r="G23" i="2" s="1"/>
  <c r="K25" i="1"/>
  <c r="K16" i="1"/>
  <c r="K20" i="1"/>
  <c r="L23" i="1"/>
  <c r="L20" i="1"/>
  <c r="L25" i="1"/>
  <c r="H10" i="2"/>
  <c r="H11" i="2"/>
  <c r="A12" i="2"/>
  <c r="C30" i="2" l="1"/>
  <c r="C29" i="2"/>
  <c r="G26" i="2"/>
  <c r="C32" i="2" s="1"/>
  <c r="J26" i="1"/>
  <c r="M23" i="1"/>
  <c r="J21" i="1"/>
  <c r="C31" i="2" l="1"/>
</calcChain>
</file>

<file path=xl/sharedStrings.xml><?xml version="1.0" encoding="utf-8"?>
<sst xmlns="http://schemas.openxmlformats.org/spreadsheetml/2006/main" count="83" uniqueCount="73">
  <si>
    <t xml:space="preserve"> </t>
  </si>
  <si>
    <t>P(0,1)</t>
  </si>
  <si>
    <t>P(0,2)</t>
  </si>
  <si>
    <t>P(0,3)</t>
  </si>
  <si>
    <t>q</t>
  </si>
  <si>
    <t>r</t>
  </si>
  <si>
    <t>EU put</t>
  </si>
  <si>
    <t>K</t>
  </si>
  <si>
    <t>EU call</t>
  </si>
  <si>
    <t>Rep' pf</t>
  </si>
  <si>
    <t>a</t>
  </si>
  <si>
    <t>b</t>
  </si>
  <si>
    <t>AMR put</t>
  </si>
  <si>
    <t>Og så kan man justere dynamisk …</t>
  </si>
  <si>
    <t>Tid 0:</t>
  </si>
  <si>
    <t>Købes</t>
  </si>
  <si>
    <t>a_0,0</t>
  </si>
  <si>
    <t>aktier</t>
  </si>
  <si>
    <t>b_0,0</t>
  </si>
  <si>
    <t>kr. i banken</t>
  </si>
  <si>
    <t>Tid 1, op</t>
  </si>
  <si>
    <t>Værdi af portefølje</t>
  </si>
  <si>
    <t xml:space="preserve"> som giver</t>
  </si>
  <si>
    <t>a_1,1</t>
  </si>
  <si>
    <t>b_1_1</t>
  </si>
  <si>
    <t>Tid 1, ned</t>
  </si>
  <si>
    <t>som giver</t>
  </si>
  <si>
    <t>a_1,0</t>
  </si>
  <si>
    <t>b_1,0</t>
  </si>
  <si>
    <t>Tid 2</t>
  </si>
  <si>
    <t>sti</t>
  </si>
  <si>
    <t>værdi af pf'</t>
  </si>
  <si>
    <t>op,op</t>
  </si>
  <si>
    <t>op,ned</t>
  </si>
  <si>
    <t>ned,op</t>
  </si>
  <si>
    <t>ned,ned</t>
  </si>
  <si>
    <t>er veldefinerede (dvs &lt;1, &gt;0) er entydige. Ergo: Modellen er arb'fri og komplet.</t>
  </si>
  <si>
    <t>E^Q(rho(t))</t>
  </si>
  <si>
    <t>t=0</t>
  </si>
  <si>
    <t>t=1</t>
  </si>
  <si>
    <t>t=2</t>
  </si>
  <si>
    <t>E_1^2(rho(2))</t>
  </si>
  <si>
    <t>H</t>
  </si>
  <si>
    <t>tau</t>
  </si>
  <si>
    <t>R</t>
  </si>
  <si>
    <t>kurs</t>
  </si>
  <si>
    <t>F/W-var</t>
  </si>
  <si>
    <t>M-var</t>
  </si>
  <si>
    <t>2a</t>
  </si>
  <si>
    <t>2c</t>
  </si>
  <si>
    <t>ydelse</t>
  </si>
  <si>
    <t>2d</t>
  </si>
  <si>
    <t>eff' rente</t>
  </si>
  <si>
    <t>2b</t>
  </si>
  <si>
    <t>P(1,3)</t>
  </si>
  <si>
    <t>P(2,3)</t>
  </si>
  <si>
    <t>P(1,2)</t>
  </si>
  <si>
    <t>2e</t>
  </si>
  <si>
    <t>Modellen er -- selv efter introduktionen af nko'erne --- ikke komplet.</t>
  </si>
  <si>
    <t>I disse modeller kan man, selv med de givne nko-priser -- finde andre q-ssh.</t>
  </si>
  <si>
    <t>(Efter indtroduktionen af nko'er er (tid 0, tid 1)-delmodellen komplet.)</t>
  </si>
  <si>
    <t>I (tid 1,tid 2)-delmodellerne er der 3 tilstande, men kun 2 ("levende") aktiver.</t>
  </si>
  <si>
    <t>1a</t>
  </si>
  <si>
    <t>Risiko-neutrale ssh' (q'er tv) for alle 1-periode-delmodeller (bestemt fra lokalkarak')</t>
  </si>
  <si>
    <t>1b</t>
  </si>
  <si>
    <t>1c</t>
  </si>
  <si>
    <t>rød~indfri</t>
  </si>
  <si>
    <t>1d</t>
  </si>
  <si>
    <t>1e</t>
  </si>
  <si>
    <t xml:space="preserve"> (om end ganske lidt)</t>
  </si>
  <si>
    <t xml:space="preserve">Bemærk: </t>
  </si>
  <si>
    <t>Stiafhængighed</t>
  </si>
  <si>
    <t xml:space="preserve"> næsten, men ikke helt, = F/W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</si>
</sst>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1" fillId="2" borderId="0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0" fillId="3" borderId="2" xfId="0" applyFill="1" applyBorder="1"/>
    <xf numFmtId="0" fontId="0" fillId="0" borderId="6" xfId="0" applyFont="1" applyBorder="1"/>
    <xf numFmtId="0" fontId="0" fillId="3" borderId="4" xfId="0" applyFill="1" applyBorder="1"/>
    <xf numFmtId="0" fontId="1" fillId="2" borderId="6" xfId="0" applyFont="1" applyFill="1" applyBorder="1"/>
    <xf numFmtId="0" fontId="2" fillId="3" borderId="2" xfId="0" applyFont="1" applyFill="1" applyBorder="1"/>
    <xf numFmtId="0" fontId="1" fillId="2" borderId="5" xfId="0" applyFont="1" applyFill="1" applyBorder="1"/>
    <xf numFmtId="0" fontId="0" fillId="3" borderId="3" xfId="0" applyFill="1" applyBorder="1"/>
    <xf numFmtId="0" fontId="0" fillId="4" borderId="7" xfId="0" applyFill="1" applyBorder="1"/>
    <xf numFmtId="0" fontId="3" fillId="2" borderId="0" xfId="0" applyFont="1" applyFill="1" applyBorder="1"/>
    <xf numFmtId="0" fontId="3" fillId="2" borderId="7" xfId="0" applyFont="1" applyFill="1" applyBorder="1"/>
    <xf numFmtId="0" fontId="4" fillId="0" borderId="7" xfId="0" applyFont="1" applyBorder="1"/>
    <xf numFmtId="0" fontId="4" fillId="0" borderId="8" xfId="0" applyFont="1" applyBorder="1"/>
    <xf numFmtId="0" fontId="4" fillId="0" borderId="0" xfId="0" applyFont="1" applyBorder="1"/>
    <xf numFmtId="2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A8" workbookViewId="0">
      <selection activeCell="A7" sqref="A7"/>
    </sheetView>
  </sheetViews>
  <sheetFormatPr defaultRowHeight="14.5" x14ac:dyDescent="0.35"/>
  <cols>
    <col min="5" max="5" width="9.54296875" customWidth="1"/>
    <col min="7" max="7" width="6.1796875" customWidth="1"/>
    <col min="8" max="8" width="10.6328125" customWidth="1"/>
  </cols>
  <sheetData>
    <row r="1" spans="1:11" x14ac:dyDescent="0.35">
      <c r="C1">
        <v>144</v>
      </c>
      <c r="G1">
        <v>0</v>
      </c>
      <c r="I1" t="s">
        <v>5</v>
      </c>
      <c r="J1">
        <v>0.05</v>
      </c>
    </row>
    <row r="2" spans="1:11" x14ac:dyDescent="0.35">
      <c r="B2">
        <v>120</v>
      </c>
      <c r="C2">
        <v>108</v>
      </c>
      <c r="F2">
        <v>5</v>
      </c>
      <c r="G2">
        <v>0</v>
      </c>
    </row>
    <row r="3" spans="1:11" x14ac:dyDescent="0.35">
      <c r="A3">
        <v>100</v>
      </c>
      <c r="B3">
        <v>90</v>
      </c>
      <c r="C3">
        <v>81</v>
      </c>
      <c r="E3">
        <v>0</v>
      </c>
      <c r="F3">
        <v>5</v>
      </c>
      <c r="G3">
        <v>0</v>
      </c>
    </row>
    <row r="4" spans="1:11" ht="15" thickBot="1" x14ac:dyDescent="0.4"/>
    <row r="5" spans="1:11" ht="15" thickTop="1" x14ac:dyDescent="0.35">
      <c r="A5" s="1" t="s">
        <v>4</v>
      </c>
      <c r="B5" s="2"/>
      <c r="C5" s="15" t="s">
        <v>62</v>
      </c>
      <c r="D5" s="2"/>
      <c r="E5" s="2"/>
      <c r="F5" s="2"/>
      <c r="G5" s="2"/>
      <c r="H5" s="2"/>
      <c r="I5" s="2"/>
      <c r="J5" s="2"/>
      <c r="K5" s="3"/>
    </row>
    <row r="6" spans="1:11" x14ac:dyDescent="0.35">
      <c r="A6" s="4"/>
      <c r="B6" s="5">
        <f t="shared" ref="B6:B7" si="0">((1+$J$1)*B2-(C2+G2))/(C1+G1-C2-G2)</f>
        <v>0.5</v>
      </c>
      <c r="C6" s="5"/>
      <c r="D6" s="5" t="s">
        <v>63</v>
      </c>
      <c r="E6" s="5"/>
      <c r="F6" s="5"/>
      <c r="G6" s="5"/>
      <c r="H6" s="5"/>
      <c r="I6" s="5"/>
      <c r="J6" s="5"/>
      <c r="K6" s="6"/>
    </row>
    <row r="7" spans="1:11" ht="15" thickBot="1" x14ac:dyDescent="0.4">
      <c r="A7" s="16">
        <f>((1+$J$1)*A3-(B3+F3))/(B2+F2-B3-F3)</f>
        <v>0.33333333333333331</v>
      </c>
      <c r="B7" s="8">
        <f t="shared" si="0"/>
        <v>0.5</v>
      </c>
      <c r="C7" s="8"/>
      <c r="D7" s="8" t="s">
        <v>36</v>
      </c>
      <c r="E7" s="8"/>
      <c r="F7" s="8"/>
      <c r="G7" s="8"/>
      <c r="H7" s="8"/>
      <c r="I7" s="8"/>
      <c r="J7" s="8"/>
      <c r="K7" s="9"/>
    </row>
    <row r="8" spans="1:11" ht="15" thickTop="1" x14ac:dyDescent="0.35">
      <c r="A8" s="1" t="s">
        <v>8</v>
      </c>
      <c r="B8" s="2" t="s">
        <v>7</v>
      </c>
      <c r="C8" s="3">
        <v>108</v>
      </c>
      <c r="E8" s="1" t="s">
        <v>9</v>
      </c>
      <c r="F8" s="19" t="s">
        <v>65</v>
      </c>
      <c r="G8" s="2"/>
      <c r="H8" s="3"/>
    </row>
    <row r="9" spans="1:11" x14ac:dyDescent="0.35">
      <c r="A9" s="17" t="s">
        <v>64</v>
      </c>
      <c r="B9" s="5"/>
      <c r="C9" s="6"/>
      <c r="E9" s="4"/>
      <c r="F9" s="5"/>
      <c r="G9" s="5"/>
      <c r="H9" s="6"/>
    </row>
    <row r="10" spans="1:11" x14ac:dyDescent="0.35">
      <c r="A10" s="4"/>
      <c r="B10" s="5"/>
      <c r="C10" s="6">
        <f>MAX(C1-$C$8,0)</f>
        <v>36</v>
      </c>
      <c r="E10" s="4">
        <f>B2+F2</f>
        <v>125</v>
      </c>
      <c r="F10" s="5">
        <f>1+$J$1</f>
        <v>1.05</v>
      </c>
      <c r="G10" s="5" t="s">
        <v>10</v>
      </c>
      <c r="H10" s="20">
        <f t="array" ref="H10:H11">MMULT(MINVERSE(E10:F11),B11:B12)</f>
        <v>0.5714285714285714</v>
      </c>
    </row>
    <row r="11" spans="1:11" x14ac:dyDescent="0.35">
      <c r="A11" s="4"/>
      <c r="B11" s="5">
        <f>(B6*C10+(1-B6)*C11)/(1+$J$1)</f>
        <v>17.142857142857142</v>
      </c>
      <c r="C11" s="6">
        <f t="shared" ref="C11:C12" si="1">MAX(C2-$C$8,0)</f>
        <v>0</v>
      </c>
      <c r="E11" s="4">
        <f>B3+F3</f>
        <v>95</v>
      </c>
      <c r="F11" s="5">
        <f>1+$J$1</f>
        <v>1.05</v>
      </c>
      <c r="G11" s="5" t="s">
        <v>11</v>
      </c>
      <c r="H11" s="20">
        <v>-51.700680272108841</v>
      </c>
    </row>
    <row r="12" spans="1:11" ht="15" thickBot="1" x14ac:dyDescent="0.4">
      <c r="A12" s="18">
        <f>(A7*B11+(1-A7)*B12)/(1+$J$1)</f>
        <v>5.4421768707482983</v>
      </c>
      <c r="B12" s="8">
        <f>(B7*C11+(1-B7)*C12)/(1+$J$1)</f>
        <v>0</v>
      </c>
      <c r="C12" s="9">
        <f t="shared" si="1"/>
        <v>0</v>
      </c>
      <c r="E12" s="7" t="s">
        <v>13</v>
      </c>
      <c r="F12" s="8"/>
      <c r="G12" s="8"/>
      <c r="H12" s="9"/>
    </row>
    <row r="13" spans="1:11" ht="15.5" thickTop="1" thickBot="1" x14ac:dyDescent="0.4"/>
    <row r="14" spans="1:11" ht="15" thickTop="1" x14ac:dyDescent="0.35">
      <c r="A14" s="1" t="s">
        <v>6</v>
      </c>
      <c r="B14" s="2" t="s">
        <v>7</v>
      </c>
      <c r="C14" s="2">
        <v>108</v>
      </c>
      <c r="D14" s="2"/>
      <c r="E14" s="2" t="s">
        <v>12</v>
      </c>
      <c r="F14" s="2" t="s">
        <v>7</v>
      </c>
      <c r="G14" s="2">
        <v>108</v>
      </c>
      <c r="H14" s="21" t="s">
        <v>67</v>
      </c>
    </row>
    <row r="15" spans="1:11" x14ac:dyDescent="0.35">
      <c r="A15" s="4"/>
      <c r="B15" s="5"/>
      <c r="C15" s="5"/>
      <c r="D15" s="5"/>
      <c r="E15" s="5"/>
      <c r="F15" s="5"/>
      <c r="G15" s="5"/>
      <c r="H15" s="6"/>
    </row>
    <row r="16" spans="1:11" x14ac:dyDescent="0.35">
      <c r="A16" s="4"/>
      <c r="B16" s="5"/>
      <c r="C16" s="5">
        <f>MAX($C$14-C1,0)</f>
        <v>0</v>
      </c>
      <c r="D16" s="5"/>
      <c r="E16" s="5"/>
      <c r="F16" s="5"/>
      <c r="G16" s="5">
        <f>MAX($G$14-C1,0)</f>
        <v>0</v>
      </c>
      <c r="H16" s="6"/>
    </row>
    <row r="17" spans="1:9" x14ac:dyDescent="0.35">
      <c r="A17" s="4"/>
      <c r="B17" s="5">
        <f>(B6*C16+(1-B6)*C17)/(1+$J$1)</f>
        <v>0</v>
      </c>
      <c r="C17" s="5">
        <f t="shared" ref="C17:C18" si="2">MAX($C$14-C2,0)</f>
        <v>0</v>
      </c>
      <c r="D17" s="5"/>
      <c r="E17" s="5"/>
      <c r="F17" s="5">
        <f>MAX((B6*G16+(1-B6)*G17)/(1+$J$1),MAX($G$14-B2,0))</f>
        <v>0</v>
      </c>
      <c r="G17" s="5">
        <f t="shared" ref="G17:G18" si="3">MAX($G$14-C2,0)</f>
        <v>0</v>
      </c>
      <c r="H17" s="6"/>
    </row>
    <row r="18" spans="1:9" ht="15" thickBot="1" x14ac:dyDescent="0.4">
      <c r="A18" s="18">
        <f>(A7*B17+(1-A7)*B18)/(1+$J$1)</f>
        <v>8.1632653061224492</v>
      </c>
      <c r="B18" s="8">
        <f>(B7*C17+(1-B7)*C18)/(1+$J$1)</f>
        <v>12.857142857142856</v>
      </c>
      <c r="C18" s="8">
        <f t="shared" si="2"/>
        <v>27</v>
      </c>
      <c r="D18" s="8"/>
      <c r="E18" s="12">
        <f>MAX((A7*F17+(1-A7)*F18)/(1+$J$1),MAX($G$14-A3,0))</f>
        <v>11.428571428571431</v>
      </c>
      <c r="F18" s="22">
        <f>MAX((B7*G17+(1-B7)*G18)/(1+$J$1),MAX($G$14-B3,0))</f>
        <v>18</v>
      </c>
      <c r="G18" s="8">
        <f t="shared" si="3"/>
        <v>27</v>
      </c>
      <c r="H18" s="9" t="s">
        <v>66</v>
      </c>
    </row>
    <row r="19" spans="1:9" ht="15" thickTop="1" x14ac:dyDescent="0.35">
      <c r="A19" s="1" t="s">
        <v>14</v>
      </c>
      <c r="B19" s="2" t="s">
        <v>15</v>
      </c>
      <c r="C19" s="2" t="s">
        <v>16</v>
      </c>
      <c r="D19" s="13">
        <f>0.5*100/A3</f>
        <v>0.5</v>
      </c>
      <c r="E19" s="2" t="s">
        <v>17</v>
      </c>
      <c r="F19" s="2"/>
      <c r="G19" s="2"/>
      <c r="H19" s="21" t="s">
        <v>68</v>
      </c>
    </row>
    <row r="20" spans="1:9" x14ac:dyDescent="0.35">
      <c r="A20" s="4"/>
      <c r="B20" s="5"/>
      <c r="C20" s="5" t="s">
        <v>18</v>
      </c>
      <c r="D20" s="11">
        <f>100-D19*A3</f>
        <v>50</v>
      </c>
      <c r="E20" s="5" t="s">
        <v>19</v>
      </c>
      <c r="F20" s="5"/>
      <c r="G20" s="5"/>
      <c r="H20" s="6"/>
    </row>
    <row r="21" spans="1:9" x14ac:dyDescent="0.35">
      <c r="A21" s="4"/>
      <c r="B21" s="5"/>
      <c r="C21" s="5"/>
      <c r="D21" s="5"/>
      <c r="E21" s="5"/>
      <c r="F21" s="5"/>
      <c r="G21" s="5"/>
      <c r="H21" s="6"/>
    </row>
    <row r="22" spans="1:9" x14ac:dyDescent="0.35">
      <c r="A22" s="4" t="s">
        <v>20</v>
      </c>
      <c r="B22" s="5" t="s">
        <v>21</v>
      </c>
      <c r="C22" s="5"/>
      <c r="D22" s="5">
        <f>D19*(B2+F2)+(1+$J$1)*D20</f>
        <v>115</v>
      </c>
      <c r="E22" s="5" t="s">
        <v>22</v>
      </c>
      <c r="F22" s="5" t="s">
        <v>23</v>
      </c>
      <c r="G22" s="11">
        <f>0.5*D22/B2</f>
        <v>0.47916666666666669</v>
      </c>
      <c r="H22" s="6" t="s">
        <v>17</v>
      </c>
      <c r="I22" t="s">
        <v>0</v>
      </c>
    </row>
    <row r="23" spans="1:9" x14ac:dyDescent="0.35">
      <c r="A23" s="4"/>
      <c r="B23" s="5"/>
      <c r="C23" s="5"/>
      <c r="D23" s="5"/>
      <c r="E23" s="5"/>
      <c r="F23" s="5" t="s">
        <v>24</v>
      </c>
      <c r="G23" s="28">
        <f>D22-G22*B2</f>
        <v>57.5</v>
      </c>
      <c r="H23" s="6" t="s">
        <v>19</v>
      </c>
    </row>
    <row r="24" spans="1:9" x14ac:dyDescent="0.35">
      <c r="A24" s="4"/>
      <c r="B24" s="5"/>
      <c r="C24" s="5"/>
      <c r="D24" s="5"/>
      <c r="E24" s="5"/>
      <c r="F24" s="5"/>
      <c r="G24" s="5"/>
      <c r="H24" s="6"/>
    </row>
    <row r="25" spans="1:9" x14ac:dyDescent="0.35">
      <c r="A25" s="4" t="s">
        <v>25</v>
      </c>
      <c r="B25" s="5" t="s">
        <v>21</v>
      </c>
      <c r="C25" s="5"/>
      <c r="D25" s="5">
        <f>D19*(B3+F3)+(1+$J$1)*D20</f>
        <v>100</v>
      </c>
      <c r="E25" s="5" t="s">
        <v>26</v>
      </c>
      <c r="F25" s="5" t="s">
        <v>27</v>
      </c>
      <c r="G25" s="11">
        <f>0.5*D25/B3</f>
        <v>0.55555555555555558</v>
      </c>
      <c r="H25" s="6" t="s">
        <v>17</v>
      </c>
    </row>
    <row r="26" spans="1:9" x14ac:dyDescent="0.35">
      <c r="A26" s="4"/>
      <c r="B26" s="5"/>
      <c r="C26" s="5"/>
      <c r="D26" s="5"/>
      <c r="E26" s="5"/>
      <c r="F26" s="5" t="s">
        <v>28</v>
      </c>
      <c r="G26" s="11">
        <f>D25-G25*B3</f>
        <v>50</v>
      </c>
      <c r="H26" s="6" t="s">
        <v>19</v>
      </c>
    </row>
    <row r="27" spans="1:9" x14ac:dyDescent="0.35">
      <c r="A27" s="4"/>
      <c r="B27" s="5"/>
      <c r="C27" s="5"/>
      <c r="D27" s="5"/>
      <c r="E27" s="5"/>
      <c r="F27" s="5"/>
      <c r="G27" s="5"/>
      <c r="H27" s="6" t="s">
        <v>0</v>
      </c>
    </row>
    <row r="28" spans="1:9" x14ac:dyDescent="0.35">
      <c r="A28" s="4" t="s">
        <v>29</v>
      </c>
      <c r="B28" s="5" t="s">
        <v>30</v>
      </c>
      <c r="C28" s="5" t="s">
        <v>31</v>
      </c>
      <c r="D28" s="5"/>
      <c r="E28" s="5"/>
      <c r="F28" s="5"/>
      <c r="G28" s="5"/>
      <c r="H28" s="6"/>
    </row>
    <row r="29" spans="1:9" x14ac:dyDescent="0.35">
      <c r="A29" s="4"/>
      <c r="B29" s="5" t="s">
        <v>32</v>
      </c>
      <c r="C29" s="23">
        <f>G22*C1+G23*(1+J1)</f>
        <v>129.375</v>
      </c>
      <c r="D29" s="5"/>
      <c r="E29" s="5"/>
      <c r="F29" s="5"/>
      <c r="G29" s="5"/>
      <c r="H29" s="6"/>
    </row>
    <row r="30" spans="1:9" x14ac:dyDescent="0.35">
      <c r="A30" s="4"/>
      <c r="B30" s="5" t="s">
        <v>33</v>
      </c>
      <c r="C30" s="23">
        <f>G22*C2+G23*(1+J1)</f>
        <v>112.125</v>
      </c>
      <c r="D30" s="27" t="s">
        <v>70</v>
      </c>
      <c r="E30" s="27" t="s">
        <v>71</v>
      </c>
      <c r="F30" s="27"/>
      <c r="H30" s="6"/>
    </row>
    <row r="31" spans="1:9" x14ac:dyDescent="0.35">
      <c r="A31" s="4"/>
      <c r="B31" s="5" t="s">
        <v>34</v>
      </c>
      <c r="C31" s="23">
        <f>G25*C2+G26*(1+J1)</f>
        <v>112.5</v>
      </c>
      <c r="D31" s="27"/>
      <c r="E31" s="27" t="s">
        <v>69</v>
      </c>
      <c r="F31" s="27"/>
      <c r="H31" s="6"/>
    </row>
    <row r="32" spans="1:9" ht="15" thickBot="1" x14ac:dyDescent="0.4">
      <c r="A32" s="7"/>
      <c r="B32" s="8" t="s">
        <v>35</v>
      </c>
      <c r="C32" s="24">
        <f>G25*C3+G26*(1+$J$1)</f>
        <v>97.5</v>
      </c>
      <c r="D32" s="8"/>
      <c r="E32" s="8"/>
      <c r="F32" s="8"/>
      <c r="G32" s="8"/>
      <c r="H32" s="9"/>
    </row>
    <row r="33" ht="15" thickTop="1" x14ac:dyDescent="0.35"/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12" workbookViewId="0">
      <selection activeCell="I8" sqref="I8"/>
    </sheetView>
  </sheetViews>
  <sheetFormatPr defaultRowHeight="14.5" x14ac:dyDescent="0.35"/>
  <cols>
    <col min="7" max="7" width="13.90625" customWidth="1"/>
  </cols>
  <sheetData>
    <row r="1" spans="1:13" ht="15" thickTop="1" x14ac:dyDescent="0.35">
      <c r="E1">
        <v>0.03</v>
      </c>
      <c r="G1" s="10" t="s">
        <v>48</v>
      </c>
      <c r="H1" s="2" t="s">
        <v>37</v>
      </c>
      <c r="I1" s="2"/>
      <c r="J1" s="3"/>
    </row>
    <row r="2" spans="1:13" x14ac:dyDescent="0.35">
      <c r="D2">
        <v>0.3</v>
      </c>
      <c r="G2" s="4"/>
      <c r="H2" s="5"/>
      <c r="I2" s="5"/>
      <c r="J2" s="6"/>
    </row>
    <row r="3" spans="1:13" x14ac:dyDescent="0.35">
      <c r="C3">
        <v>0.02</v>
      </c>
      <c r="D3">
        <v>0.3</v>
      </c>
      <c r="E3">
        <v>0.02</v>
      </c>
      <c r="G3" s="4" t="s">
        <v>38</v>
      </c>
      <c r="H3" s="11">
        <f>A6</f>
        <v>0.01</v>
      </c>
      <c r="I3" s="5"/>
      <c r="J3" s="6"/>
    </row>
    <row r="4" spans="1:13" x14ac:dyDescent="0.35">
      <c r="C4" t="s">
        <v>0</v>
      </c>
      <c r="D4">
        <v>0.4</v>
      </c>
      <c r="G4" s="4"/>
      <c r="H4" s="5"/>
      <c r="I4" s="5"/>
      <c r="J4" s="6"/>
    </row>
    <row r="5" spans="1:13" x14ac:dyDescent="0.35">
      <c r="B5">
        <v>0.3</v>
      </c>
      <c r="D5">
        <v>0.3</v>
      </c>
      <c r="G5" s="4" t="s">
        <v>39</v>
      </c>
      <c r="H5" s="11">
        <f>C3*B5+C6*B6+C9*B7</f>
        <v>1.0999999999999999E-2</v>
      </c>
      <c r="I5" s="5"/>
      <c r="J5" s="6"/>
    </row>
    <row r="6" spans="1:13" x14ac:dyDescent="0.35">
      <c r="A6">
        <v>0.01</v>
      </c>
      <c r="B6">
        <v>0.5</v>
      </c>
      <c r="C6">
        <v>0.01</v>
      </c>
      <c r="D6">
        <v>0.4</v>
      </c>
      <c r="E6">
        <v>0.01</v>
      </c>
      <c r="G6" s="4"/>
      <c r="H6" s="5"/>
      <c r="I6" s="5"/>
      <c r="J6" s="6"/>
    </row>
    <row r="7" spans="1:13" x14ac:dyDescent="0.35">
      <c r="B7">
        <v>0.2</v>
      </c>
      <c r="D7">
        <v>0.3</v>
      </c>
      <c r="G7" s="4" t="s">
        <v>40</v>
      </c>
      <c r="H7" s="5"/>
      <c r="I7" s="5" t="s">
        <v>41</v>
      </c>
      <c r="J7" s="6"/>
    </row>
    <row r="8" spans="1:13" x14ac:dyDescent="0.35">
      <c r="C8" t="s">
        <v>0</v>
      </c>
      <c r="D8">
        <v>0.6</v>
      </c>
      <c r="G8" s="4"/>
      <c r="H8" s="5"/>
      <c r="I8" s="5">
        <f>E1*D2+E3*D3+E6*D4</f>
        <v>1.9E-2</v>
      </c>
      <c r="J8" s="6"/>
    </row>
    <row r="9" spans="1:13" x14ac:dyDescent="0.35">
      <c r="C9">
        <v>0</v>
      </c>
      <c r="D9">
        <v>0.3</v>
      </c>
      <c r="E9">
        <v>0</v>
      </c>
      <c r="G9" s="4"/>
      <c r="H9" s="11">
        <f>I8*B5+I9*B6+I10*B7</f>
        <v>1.1699999999999999E-2</v>
      </c>
      <c r="I9" s="5">
        <f>E3*D5+E6*D6+D7*E9</f>
        <v>0.01</v>
      </c>
      <c r="J9" s="6"/>
    </row>
    <row r="10" spans="1:13" ht="15" thickBot="1" x14ac:dyDescent="0.4">
      <c r="D10">
        <v>0.1</v>
      </c>
      <c r="G10" s="7"/>
      <c r="H10" s="8"/>
      <c r="I10" s="8">
        <f>E6*D8+E9*D9+E11*D10</f>
        <v>5.0000000000000001E-3</v>
      </c>
      <c r="J10" s="9"/>
    </row>
    <row r="11" spans="1:13" ht="15.5" thickTop="1" thickBot="1" x14ac:dyDescent="0.4">
      <c r="E11">
        <v>-0.01</v>
      </c>
    </row>
    <row r="12" spans="1:13" ht="15" thickTop="1" x14ac:dyDescent="0.35">
      <c r="A12" s="10" t="s">
        <v>53</v>
      </c>
      <c r="B12" s="2"/>
      <c r="C12" s="2"/>
      <c r="D12" s="2"/>
      <c r="E12" s="3"/>
    </row>
    <row r="13" spans="1:13" x14ac:dyDescent="0.35">
      <c r="A13" s="4" t="s">
        <v>1</v>
      </c>
      <c r="B13" s="5"/>
      <c r="C13" s="5"/>
      <c r="D13" s="5"/>
      <c r="E13" s="6"/>
    </row>
    <row r="14" spans="1:13" ht="15" thickBot="1" x14ac:dyDescent="0.4">
      <c r="A14" s="14">
        <f>1/(1+A6)</f>
        <v>0.99009900990099009</v>
      </c>
      <c r="B14" s="5"/>
      <c r="C14" s="5"/>
      <c r="D14" s="5"/>
      <c r="E14" s="6"/>
    </row>
    <row r="15" spans="1:13" ht="15" thickTop="1" x14ac:dyDescent="0.35">
      <c r="A15" s="4"/>
      <c r="B15" s="5"/>
      <c r="C15" s="5"/>
      <c r="D15" s="5"/>
      <c r="E15" s="6"/>
      <c r="G15" s="10" t="s">
        <v>49</v>
      </c>
      <c r="H15" s="2" t="s">
        <v>42</v>
      </c>
      <c r="I15" s="2">
        <v>100</v>
      </c>
      <c r="J15" s="2" t="s">
        <v>43</v>
      </c>
      <c r="K15" s="2">
        <v>3</v>
      </c>
      <c r="L15" s="2" t="s">
        <v>44</v>
      </c>
      <c r="M15" s="3">
        <v>0.02</v>
      </c>
    </row>
    <row r="16" spans="1:13" x14ac:dyDescent="0.35">
      <c r="A16" s="4" t="s">
        <v>2</v>
      </c>
      <c r="B16" s="5" t="s">
        <v>56</v>
      </c>
      <c r="C16" s="5"/>
      <c r="D16" s="5"/>
      <c r="E16" s="6"/>
      <c r="G16" s="4"/>
      <c r="H16" s="5" t="s">
        <v>50</v>
      </c>
      <c r="I16" s="11">
        <f>I15*M15*(1+M15)^K15/((1+M15)^K15-1)</f>
        <v>34.675467259181843</v>
      </c>
      <c r="J16" s="5" t="s">
        <v>45</v>
      </c>
      <c r="K16" s="11">
        <f>I16*(A14+A18+A24)</f>
        <v>101.8638429574318</v>
      </c>
      <c r="L16" s="5"/>
      <c r="M16" s="6"/>
    </row>
    <row r="17" spans="1:13" x14ac:dyDescent="0.35">
      <c r="A17" s="4"/>
      <c r="B17" s="5">
        <f>1/(1+C3)</f>
        <v>0.98039215686274506</v>
      </c>
      <c r="C17" s="5"/>
      <c r="D17" s="5"/>
      <c r="E17" s="6"/>
      <c r="G17" s="4"/>
      <c r="H17" s="5"/>
      <c r="I17" s="5"/>
      <c r="J17" s="5"/>
      <c r="K17" s="5"/>
      <c r="L17" s="5"/>
      <c r="M17" s="6"/>
    </row>
    <row r="18" spans="1:13" x14ac:dyDescent="0.35">
      <c r="A18" s="14">
        <f>(B5*B17+B6*B18+B7*B19)/(1+A6)</f>
        <v>0.97937341783100851</v>
      </c>
      <c r="B18" s="5">
        <f>1/(1+C6)</f>
        <v>0.99009900990099009</v>
      </c>
      <c r="C18" s="5"/>
      <c r="D18" s="5"/>
      <c r="E18" s="6"/>
      <c r="G18" s="4"/>
      <c r="H18" s="5"/>
      <c r="I18" s="5">
        <v>0</v>
      </c>
      <c r="J18" s="5">
        <v>1</v>
      </c>
      <c r="K18" s="5">
        <v>2</v>
      </c>
      <c r="L18" s="5">
        <v>3</v>
      </c>
      <c r="M18" s="6"/>
    </row>
    <row r="19" spans="1:13" x14ac:dyDescent="0.35">
      <c r="A19" s="4"/>
      <c r="B19" s="5">
        <f>1/(1+C9)</f>
        <v>1</v>
      </c>
      <c r="C19" s="5"/>
      <c r="D19" s="5"/>
      <c r="E19" s="6"/>
      <c r="G19" s="4"/>
      <c r="H19" s="5"/>
      <c r="I19" s="5"/>
      <c r="J19" s="5">
        <f>I16</f>
        <v>34.675467259181843</v>
      </c>
      <c r="K19" s="5">
        <f>I16</f>
        <v>34.675467259181843</v>
      </c>
      <c r="L19" s="5">
        <f>I16</f>
        <v>34.675467259181843</v>
      </c>
      <c r="M19" s="6"/>
    </row>
    <row r="20" spans="1:13" x14ac:dyDescent="0.35">
      <c r="A20" s="4"/>
      <c r="B20" s="5"/>
      <c r="C20" s="5"/>
      <c r="D20" s="5"/>
      <c r="E20" s="6"/>
      <c r="G20" s="4"/>
      <c r="H20" s="5"/>
      <c r="I20" s="5"/>
      <c r="J20" s="5">
        <f>J19*A14*J18</f>
        <v>34.332145801170142</v>
      </c>
      <c r="K20" s="5">
        <f>K19*K18*A18</f>
        <v>67.920461769024314</v>
      </c>
      <c r="L20" s="5">
        <f>L19*L18*A24</f>
        <v>100.71439881524852</v>
      </c>
      <c r="M20" s="6"/>
    </row>
    <row r="21" spans="1:13" ht="15" thickBot="1" x14ac:dyDescent="0.4">
      <c r="A21" s="4" t="s">
        <v>3</v>
      </c>
      <c r="B21" s="5"/>
      <c r="C21" s="5" t="s">
        <v>54</v>
      </c>
      <c r="D21" s="5"/>
      <c r="E21" s="6" t="s">
        <v>55</v>
      </c>
      <c r="G21" s="7"/>
      <c r="H21" s="8"/>
      <c r="I21" s="8" t="s">
        <v>46</v>
      </c>
      <c r="J21" s="12">
        <f>SUM(J20:L20)/K16</f>
        <v>1.9925323892429769</v>
      </c>
      <c r="K21" s="8"/>
      <c r="L21" s="8"/>
      <c r="M21" s="9"/>
    </row>
    <row r="22" spans="1:13" ht="15.5" thickTop="1" thickBot="1" x14ac:dyDescent="0.4">
      <c r="A22" s="4"/>
      <c r="B22" s="5"/>
      <c r="C22" s="5"/>
      <c r="D22" s="5"/>
      <c r="E22" s="6">
        <f>1/(1+E1)</f>
        <v>0.970873786407767</v>
      </c>
    </row>
    <row r="23" spans="1:13" ht="15" thickTop="1" x14ac:dyDescent="0.35">
      <c r="A23" s="4"/>
      <c r="B23" s="5"/>
      <c r="C23" s="5">
        <f>(E22*D2+E23*D3+E24*D4)/(1+C3)</f>
        <v>0.9621758695505388</v>
      </c>
      <c r="D23" s="5"/>
      <c r="E23" s="6">
        <f>1/(1+E3)</f>
        <v>0.98039215686274506</v>
      </c>
      <c r="G23" s="10" t="s">
        <v>51</v>
      </c>
      <c r="H23" s="2" t="s">
        <v>52</v>
      </c>
      <c r="I23" s="13">
        <v>1.0577848749795577E-2</v>
      </c>
      <c r="J23" s="2">
        <f>J19*(1+$I$23)^-J18</f>
        <v>34.312514668790236</v>
      </c>
      <c r="K23" s="2">
        <f t="shared" ref="K23:L23" si="0">K19*(1+$I$23)^-K18</f>
        <v>33.953361149998372</v>
      </c>
      <c r="L23" s="2">
        <f t="shared" si="0"/>
        <v>33.597966937433569</v>
      </c>
      <c r="M23" s="3">
        <f>SUM(J23:L23)-K16</f>
        <v>-2.0120963029057748E-7</v>
      </c>
    </row>
    <row r="24" spans="1:13" x14ac:dyDescent="0.35">
      <c r="A24" s="14">
        <f>(C23*B5+C24*B6+C25*B7)/(1+A6)</f>
        <v>0.96816190019357251</v>
      </c>
      <c r="B24" s="5"/>
      <c r="C24" s="5">
        <f>(E23*D5+E24*D6+D7*E25)/(1+C6)</f>
        <v>0.98035371388041548</v>
      </c>
      <c r="D24" s="5"/>
      <c r="E24" s="6">
        <f>1/(1+E6)</f>
        <v>0.99009900990099009</v>
      </c>
      <c r="G24" s="4"/>
      <c r="H24" s="5"/>
      <c r="I24" s="5"/>
      <c r="J24" s="5"/>
      <c r="K24" s="5"/>
      <c r="L24" s="5"/>
      <c r="M24" s="6"/>
    </row>
    <row r="25" spans="1:13" x14ac:dyDescent="0.35">
      <c r="A25" s="4"/>
      <c r="B25" s="5"/>
      <c r="C25" s="5">
        <f>(E24*D8+E25*D9+E26*D10)/(1+C9)</f>
        <v>0.99506950695069496</v>
      </c>
      <c r="D25" s="5"/>
      <c r="E25" s="6">
        <f>1/(1+E9)</f>
        <v>1</v>
      </c>
      <c r="G25" s="4"/>
      <c r="H25" s="5"/>
      <c r="I25" s="5"/>
      <c r="J25" s="5">
        <f>J18*J19*(1+$I$23)^-J18</f>
        <v>34.312514668790236</v>
      </c>
      <c r="K25" s="5">
        <f t="shared" ref="K25:L25" si="1">K18*K19*(1+$I$23)^-K18</f>
        <v>67.906722299996744</v>
      </c>
      <c r="L25" s="5">
        <f t="shared" si="1"/>
        <v>100.79390081230071</v>
      </c>
      <c r="M25" s="6"/>
    </row>
    <row r="26" spans="1:13" ht="15" thickBot="1" x14ac:dyDescent="0.4">
      <c r="A26" s="7"/>
      <c r="B26" s="8"/>
      <c r="C26" s="8"/>
      <c r="D26" s="8"/>
      <c r="E26" s="9">
        <f>1/(1+E11)</f>
        <v>1.0101010101010102</v>
      </c>
      <c r="G26" s="7"/>
      <c r="H26" s="8"/>
      <c r="I26" s="8" t="s">
        <v>47</v>
      </c>
      <c r="J26" s="12">
        <f>SUM(J25:L25)/K16</f>
        <v>1.9929852623558046</v>
      </c>
      <c r="K26" s="25" t="s">
        <v>72</v>
      </c>
      <c r="L26" s="25"/>
      <c r="M26" s="26"/>
    </row>
    <row r="27" spans="1:13" ht="15.5" thickTop="1" thickBot="1" x14ac:dyDescent="0.4"/>
    <row r="28" spans="1:13" ht="15" thickTop="1" x14ac:dyDescent="0.35">
      <c r="A28" s="10" t="s">
        <v>57</v>
      </c>
      <c r="B28" s="2"/>
      <c r="C28" s="2"/>
      <c r="D28" s="2"/>
      <c r="E28" s="2"/>
      <c r="F28" s="2"/>
      <c r="G28" s="3"/>
    </row>
    <row r="29" spans="1:13" x14ac:dyDescent="0.35">
      <c r="A29" s="4" t="s">
        <v>58</v>
      </c>
      <c r="B29" s="5"/>
      <c r="C29" s="5"/>
      <c r="D29" s="5"/>
      <c r="E29" s="5"/>
      <c r="F29" s="5"/>
      <c r="G29" s="6"/>
    </row>
    <row r="30" spans="1:13" x14ac:dyDescent="0.35">
      <c r="A30" s="4" t="s">
        <v>61</v>
      </c>
      <c r="B30" s="5"/>
      <c r="C30" s="5"/>
      <c r="D30" s="5"/>
      <c r="E30" s="5"/>
      <c r="F30" s="5"/>
      <c r="G30" s="6"/>
    </row>
    <row r="31" spans="1:13" x14ac:dyDescent="0.35">
      <c r="A31" s="4" t="s">
        <v>59</v>
      </c>
      <c r="B31" s="5"/>
      <c r="C31" s="5"/>
      <c r="D31" s="5"/>
      <c r="E31" s="5"/>
      <c r="F31" s="5"/>
      <c r="G31" s="6"/>
    </row>
    <row r="32" spans="1:13" ht="15" thickBot="1" x14ac:dyDescent="0.4">
      <c r="A32" s="7" t="s">
        <v>60</v>
      </c>
      <c r="B32" s="8"/>
      <c r="C32" s="8"/>
      <c r="D32" s="8"/>
      <c r="E32" s="8"/>
      <c r="F32" s="8"/>
      <c r="G32" s="9"/>
    </row>
    <row r="33" ht="15" thickTop="1" x14ac:dyDescent="0.35"/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Opgave 1</vt:lpstr>
      <vt:lpstr>Opgave 2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 Poulsen</dc:creator>
  <cp:lastModifiedBy>Rolf Poulsen</cp:lastModifiedBy>
  <cp:lastPrinted>2017-09-07T10:26:30Z</cp:lastPrinted>
  <dcterms:created xsi:type="dcterms:W3CDTF">2017-08-14T16:58:08Z</dcterms:created>
  <dcterms:modified xsi:type="dcterms:W3CDTF">2022-06-07T13:58:56Z</dcterms:modified>
</cp:coreProperties>
</file>