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Fin1_2018\Eksamen, august\"/>
    </mc:Choice>
  </mc:AlternateContent>
  <bookViews>
    <workbookView xWindow="380" yWindow="120" windowWidth="19140" windowHeight="7880" activeTab="2"/>
  </bookViews>
  <sheets>
    <sheet name="Opgave 1" sheetId="2" r:id="rId1"/>
    <sheet name="Opgave 2" sheetId="3" r:id="rId2"/>
    <sheet name="Opgave 3" sheetId="4" r:id="rId3"/>
  </sheets>
  <definedNames>
    <definedName name="solver_adj" localSheetId="0" hidden="1">'Opgave 1'!$C$1</definedName>
    <definedName name="solver_adj" localSheetId="1" hidden="1">'Opgave 2'!$B$32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'Opgave 1'!$B$6</definedName>
    <definedName name="solver_opt" localSheetId="1" hidden="1">'Opgave 2'!$E$32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0.6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A7" i="2" l="1"/>
  <c r="D55" i="3" l="1"/>
  <c r="D54" i="3" s="1"/>
  <c r="D48" i="3"/>
  <c r="D47" i="3" s="1"/>
  <c r="G49" i="3" s="1"/>
  <c r="G48" i="3" s="1"/>
  <c r="D32" i="3"/>
  <c r="B28" i="3"/>
  <c r="C21" i="3"/>
  <c r="C20" i="3"/>
  <c r="C19" i="3"/>
  <c r="B15" i="3"/>
  <c r="B14" i="3"/>
  <c r="A10" i="3"/>
  <c r="F9" i="3" s="1"/>
  <c r="G56" i="3" l="1"/>
  <c r="G55" i="3" s="1"/>
  <c r="G53" i="3"/>
  <c r="C62" i="3" s="1"/>
  <c r="G46" i="3"/>
  <c r="G45" i="3"/>
  <c r="C61" i="3"/>
  <c r="B21" i="3"/>
  <c r="F13" i="3"/>
  <c r="B20" i="3"/>
  <c r="A15" i="3"/>
  <c r="F25" i="3"/>
  <c r="B62" i="3" l="1"/>
  <c r="G52" i="3"/>
  <c r="A21" i="3"/>
  <c r="F11" i="3" s="1"/>
  <c r="G25" i="3"/>
  <c r="F26" i="3"/>
  <c r="F27" i="3" s="1"/>
  <c r="F10" i="3"/>
  <c r="F14" i="3"/>
  <c r="B30" i="3" l="1"/>
  <c r="E32" i="3" s="1"/>
  <c r="F15" i="3"/>
  <c r="H25" i="3"/>
  <c r="H26" i="3" s="1"/>
  <c r="H27" i="3" s="1"/>
  <c r="G26" i="3"/>
  <c r="G27" i="3" s="1"/>
  <c r="D25" i="2" l="1"/>
  <c r="B41" i="2"/>
  <c r="G31" i="2"/>
  <c r="G28" i="2"/>
  <c r="B6" i="2"/>
  <c r="C23" i="2" l="1"/>
  <c r="C22" i="2"/>
  <c r="C21" i="2"/>
  <c r="F16" i="2"/>
  <c r="E16" i="2"/>
  <c r="F15" i="2"/>
  <c r="E15" i="2"/>
  <c r="C17" i="2"/>
  <c r="C16" i="2"/>
  <c r="C15" i="2"/>
  <c r="B16" i="2" s="1"/>
  <c r="B7" i="2"/>
  <c r="H11" i="2" l="1"/>
  <c r="G23" i="2" s="1"/>
  <c r="D26" i="2"/>
  <c r="D31" i="2" s="1"/>
  <c r="B22" i="2"/>
  <c r="B17" i="2"/>
  <c r="H15" i="2" s="1" a="1"/>
  <c r="B23" i="2"/>
  <c r="D28" i="2" l="1"/>
  <c r="G29" i="2" s="1"/>
  <c r="A23" i="2"/>
  <c r="H15" i="2"/>
  <c r="H16" i="2"/>
  <c r="A17" i="2"/>
  <c r="G22" i="2" l="1"/>
  <c r="C36" i="2"/>
  <c r="C35" i="2"/>
  <c r="G32" i="2"/>
  <c r="C38" i="2" s="1"/>
  <c r="C37" i="2" l="1"/>
  <c r="B40" i="2" s="1"/>
</calcChain>
</file>

<file path=xl/sharedStrings.xml><?xml version="1.0" encoding="utf-8"?>
<sst xmlns="http://schemas.openxmlformats.org/spreadsheetml/2006/main" count="132" uniqueCount="102">
  <si>
    <t xml:space="preserve"> </t>
  </si>
  <si>
    <t>P(0,1)</t>
  </si>
  <si>
    <t>P(0,2)</t>
  </si>
  <si>
    <t>P(0,3)</t>
  </si>
  <si>
    <t>q</t>
  </si>
  <si>
    <t>r</t>
  </si>
  <si>
    <t>EU put</t>
  </si>
  <si>
    <t>K</t>
  </si>
  <si>
    <t>EU call</t>
  </si>
  <si>
    <t>Rep' pf</t>
  </si>
  <si>
    <t>a</t>
  </si>
  <si>
    <t>b</t>
  </si>
  <si>
    <t>Og så kan man justere dynamisk …</t>
  </si>
  <si>
    <t>Tid 0:</t>
  </si>
  <si>
    <t>Købes</t>
  </si>
  <si>
    <t>a_0,0</t>
  </si>
  <si>
    <t>aktier</t>
  </si>
  <si>
    <t>b_0,0</t>
  </si>
  <si>
    <t>kr. i banken</t>
  </si>
  <si>
    <t>Tid 1, op</t>
  </si>
  <si>
    <t>Værdi af portefølje</t>
  </si>
  <si>
    <t xml:space="preserve"> som giver</t>
  </si>
  <si>
    <t>a_1,1</t>
  </si>
  <si>
    <t>b_1_1</t>
  </si>
  <si>
    <t>Tid 1, ned</t>
  </si>
  <si>
    <t>som giver</t>
  </si>
  <si>
    <t>a_1,0</t>
  </si>
  <si>
    <t>b_1,0</t>
  </si>
  <si>
    <t>Tid 2</t>
  </si>
  <si>
    <t>sti</t>
  </si>
  <si>
    <t>op,op</t>
  </si>
  <si>
    <t>op,ned</t>
  </si>
  <si>
    <t>ned,op</t>
  </si>
  <si>
    <t>ned,ned</t>
  </si>
  <si>
    <t>H</t>
  </si>
  <si>
    <t>tau</t>
  </si>
  <si>
    <t>2a</t>
  </si>
  <si>
    <t>2c</t>
  </si>
  <si>
    <t>2d</t>
  </si>
  <si>
    <t>2b</t>
  </si>
  <si>
    <t>1a</t>
  </si>
  <si>
    <t>1b</t>
  </si>
  <si>
    <t>1c</t>
  </si>
  <si>
    <t>1d</t>
  </si>
  <si>
    <t>1e</t>
  </si>
  <si>
    <t xml:space="preserve"> (om end ganske lidt)</t>
  </si>
  <si>
    <t xml:space="preserve">Bemærk: </t>
  </si>
  <si>
    <t>Stiafhængighed</t>
  </si>
  <si>
    <t>Put-call-pariteten holder *når* man tager</t>
  </si>
  <si>
    <t>værdi af pf'; V(2)</t>
  </si>
  <si>
    <t>&lt;- E^Q(V(2)) udregnet efter definitionen på celle C30:33</t>
  </si>
  <si>
    <t xml:space="preserve">&lt;- E^Q(V(2)) udregnet ved at bruge at den Q-forventede </t>
  </si>
  <si>
    <t xml:space="preserve">     diskonterede værdi af en selvfinansierende pf' er en</t>
  </si>
  <si>
    <t xml:space="preserve">     Q-martingal, dvs. V(0) = E^Q(V(2)/(1+r)^2)</t>
  </si>
  <si>
    <t>q-op'er</t>
  </si>
  <si>
    <t>Fwd(0,2)= E^Q(S(2)/R_{0,2})/P(0,2) = (da renten er konstant) = E^Q(S(2))=</t>
  </si>
  <si>
    <t>bestemmes fra S(t) = E_t^Q ((S(t+1)+div(t+1))/(1+r)), dvs.</t>
  </si>
  <si>
    <t>lokalkarakterisationen ~ 1 lin' lign m/ 1 ubek'</t>
  </si>
  <si>
    <t>S</t>
  </si>
  <si>
    <t>div</t>
  </si>
  <si>
    <t>højde for dividender. Corollary 3 i det nye</t>
  </si>
  <si>
    <t>opt'kapitel: call - put =  disk * (Fwd - strike)</t>
  </si>
  <si>
    <t>Tjek:</t>
  </si>
  <si>
    <t>Venstreside</t>
  </si>
  <si>
    <t>Højreside</t>
  </si>
  <si>
    <t xml:space="preserve">Risiko-neutrale ssh' (q'er t.v.) for 1-periode-delmodeller </t>
  </si>
  <si>
    <t>De q'er fastlægger (=&gt;ej arb') entydigt (=&gt; komplethed) et martingalmål, Q.</t>
  </si>
  <si>
    <t>NK-renter</t>
  </si>
  <si>
    <t>c</t>
  </si>
  <si>
    <t>y</t>
  </si>
  <si>
    <t>Kurs</t>
  </si>
  <si>
    <t>Eff'rente</t>
  </si>
  <si>
    <t>Fwd-renter</t>
  </si>
  <si>
    <t>3a</t>
  </si>
  <si>
    <t>H(t)</t>
  </si>
  <si>
    <t>a(t)</t>
  </si>
  <si>
    <t xml:space="preserve">t </t>
  </si>
  <si>
    <t>delta(t)</t>
  </si>
  <si>
    <t>rho</t>
  </si>
  <si>
    <t>Udsagnet bevises lettest generelt og "med bogstaver" ved baglæns induktion. Vi har at</t>
  </si>
  <si>
    <t>pris(T) = H(T) = 0, så der passer det. Antag derfor udsagnet holder for alle j &gt;= t+1 og</t>
  </si>
  <si>
    <t>se på</t>
  </si>
  <si>
    <t xml:space="preserve">pris (t) = </t>
  </si>
  <si>
    <t>(1+\rho(t))^-1 E_t^Q (pris(t+1)+y(t+1))</t>
  </si>
  <si>
    <t>=</t>
  </si>
  <si>
    <t>(1+\rho(t))^-1 E_t^Q (H(t+1) + y(t+1))</t>
  </si>
  <si>
    <t>(lok'kar')</t>
  </si>
  <si>
    <t>Vi har jo at H(t)*(1+\rho(t))-y(t+1) = H(t+1). Substitueres ind for y(t+1) ovenfor</t>
  </si>
  <si>
    <t>ved hjælp af dette, følger det ønskede. (Bemærk at annuitetsstrukturen er ligegyldig.)</t>
  </si>
  <si>
    <t>Vi skriver først omhyggeligt betalingerne (y'er) for som-om-lånet op i et træ:</t>
  </si>
  <si>
    <t xml:space="preserve">Dernæste trævler vi de blå cellers betalinger baglæns med lokalkarakterisationen </t>
  </si>
  <si>
    <t>for at finde tid 0-kursen:</t>
  </si>
  <si>
    <t>(induk'ant')</t>
  </si>
  <si>
    <t>og frekvens/ssh/likelihood op ad y-aksen.</t>
  </si>
  <si>
    <t>viser en tæthed (~ et udglattet histogram) for afkastrater (~forrentning) på ens</t>
  </si>
  <si>
    <t>Det virker rimeligt at antage, at grafen</t>
  </si>
  <si>
    <t xml:space="preserve">pensionsopsparing. Der er altså (mulig observeret) afkastrate på x-aksen </t>
  </si>
  <si>
    <t>Gennemsnittet er afbilledet på den forkerte akse.</t>
  </si>
  <si>
    <t>For den her rimeligt</t>
  </si>
  <si>
    <t>symmetrisk udseende fordeling ville det skulle vises med en lodret igennem</t>
  </si>
  <si>
    <t>grafens toppunkt. (Med mindre man har gjort noget meget underligt ved akserne --</t>
  </si>
  <si>
    <t>den slags er formelt set ikke til at se uden enheder.)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</si>
</sst>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6" xfId="0" applyFont="1" applyBorder="1"/>
    <xf numFmtId="0" fontId="0" fillId="3" borderId="4" xfId="0" applyFill="1" applyBorder="1"/>
    <xf numFmtId="0" fontId="0" fillId="3" borderId="3" xfId="0" applyFill="1" applyBorder="1"/>
    <xf numFmtId="0" fontId="3" fillId="2" borderId="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2" fillId="0" borderId="2" xfId="0" applyFont="1" applyFill="1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5" xfId="0" applyFill="1" applyBorder="1"/>
    <xf numFmtId="0" fontId="3" fillId="4" borderId="0" xfId="0" applyFont="1" applyFill="1" applyBorder="1"/>
    <xf numFmtId="0" fontId="4" fillId="0" borderId="5" xfId="0" applyFont="1" applyBorder="1"/>
    <xf numFmtId="0" fontId="0" fillId="0" borderId="4" xfId="0" applyFont="1" applyBorder="1"/>
    <xf numFmtId="0" fontId="0" fillId="3" borderId="1" xfId="0" applyFont="1" applyFill="1" applyBorder="1"/>
    <xf numFmtId="164" fontId="0" fillId="0" borderId="0" xfId="0" applyNumberFormat="1" applyBorder="1"/>
    <xf numFmtId="2" fontId="0" fillId="0" borderId="0" xfId="0" applyNumberFormat="1"/>
    <xf numFmtId="164" fontId="1" fillId="2" borderId="8" xfId="0" applyNumberFormat="1" applyFont="1" applyFill="1" applyBorder="1"/>
    <xf numFmtId="2" fontId="1" fillId="2" borderId="5" xfId="0" applyNumberFormat="1" applyFont="1" applyFill="1" applyBorder="1"/>
    <xf numFmtId="164" fontId="1" fillId="2" borderId="6" xfId="0" applyNumberFormat="1" applyFont="1" applyFill="1" applyBorder="1"/>
    <xf numFmtId="164" fontId="1" fillId="2" borderId="0" xfId="0" applyNumberFormat="1" applyFont="1" applyFill="1" applyBorder="1"/>
    <xf numFmtId="0" fontId="0" fillId="0" borderId="4" xfId="0" applyFill="1" applyBorder="1"/>
    <xf numFmtId="0" fontId="0" fillId="0" borderId="0" xfId="0" applyFill="1" applyBorder="1" applyAlignment="1">
      <alignment horizontal="right"/>
    </xf>
    <xf numFmtId="2" fontId="0" fillId="0" borderId="1" xfId="0" applyNumberFormat="1" applyBorder="1"/>
    <xf numFmtId="2" fontId="0" fillId="0" borderId="2" xfId="0" applyNumberFormat="1" applyBorder="1"/>
    <xf numFmtId="2" fontId="0" fillId="3" borderId="2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4" xfId="0" applyNumberFormat="1" applyFont="1" applyBorder="1"/>
    <xf numFmtId="2" fontId="0" fillId="0" borderId="6" xfId="0" applyNumberFormat="1" applyFill="1" applyBorder="1"/>
    <xf numFmtId="0" fontId="5" fillId="0" borderId="0" xfId="0" applyFont="1"/>
    <xf numFmtId="0" fontId="0" fillId="0" borderId="0" xfId="0" applyFill="1"/>
    <xf numFmtId="0" fontId="6" fillId="0" borderId="0" xfId="0" applyFont="1" applyFill="1"/>
    <xf numFmtId="0" fontId="5" fillId="0" borderId="0" xfId="0" applyFont="1" applyBorder="1"/>
    <xf numFmtId="165" fontId="5" fillId="0" borderId="5" xfId="0" applyNumberFormat="1" applyFont="1" applyFill="1" applyBorder="1"/>
    <xf numFmtId="165" fontId="0" fillId="0" borderId="5" xfId="0" applyNumberFormat="1" applyFill="1" applyBorder="1"/>
    <xf numFmtId="0" fontId="5" fillId="0" borderId="0" xfId="0" applyFont="1" applyFill="1" applyBorder="1"/>
    <xf numFmtId="165" fontId="1" fillId="2" borderId="5" xfId="0" applyNumberFormat="1" applyFont="1" applyFill="1" applyBorder="1"/>
    <xf numFmtId="0" fontId="5" fillId="0" borderId="5" xfId="0" applyFont="1" applyFill="1" applyBorder="1"/>
    <xf numFmtId="0" fontId="6" fillId="2" borderId="0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6" fillId="2" borderId="7" xfId="0" applyFont="1" applyFill="1" applyBorder="1"/>
    <xf numFmtId="0" fontId="5" fillId="3" borderId="1" xfId="0" applyFont="1" applyFill="1" applyBorder="1"/>
    <xf numFmtId="165" fontId="6" fillId="2" borderId="4" xfId="0" applyNumberFormat="1" applyFont="1" applyFill="1" applyBorder="1"/>
    <xf numFmtId="165" fontId="6" fillId="2" borderId="6" xfId="0" applyNumberFormat="1" applyFont="1" applyFill="1" applyBorder="1"/>
    <xf numFmtId="0" fontId="6" fillId="0" borderId="0" xfId="0" applyFont="1" applyFill="1" applyBorder="1"/>
    <xf numFmtId="0" fontId="5" fillId="0" borderId="0" xfId="0" quotePrefix="1" applyFont="1" applyFill="1" applyBorder="1" applyAlignment="1">
      <alignment horizontal="right"/>
    </xf>
    <xf numFmtId="0" fontId="6" fillId="0" borderId="2" xfId="0" applyFont="1" applyFill="1" applyBorder="1"/>
    <xf numFmtId="0" fontId="6" fillId="0" borderId="7" xfId="0" applyFont="1" applyFill="1" applyBorder="1"/>
    <xf numFmtId="0" fontId="5" fillId="0" borderId="4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431801</xdr:colOff>
      <xdr:row>2</xdr:row>
      <xdr:rowOff>171450</xdr:rowOff>
    </xdr:from>
    <xdr:to>
      <xdr:col>5</xdr:col>
      <xdr:colOff>12700</xdr:colOff>
      <xdr:row>10</xdr:row>
      <xdr:rowOff>80171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1" y="546100"/>
          <a:ext cx="1409699" cy="138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35" workbookViewId="0">
      <selection activeCell="G7" sqref="G7"/>
    </sheetView>
  </sheetViews>
  <sheetFormatPr defaultRowHeight="14.5" x14ac:dyDescent="0.35"/>
  <cols>
    <col min="5" max="5" width="9.54296875" customWidth="1"/>
    <col min="6" max="6" width="10.26953125" customWidth="1"/>
    <col min="7" max="7" width="8.08984375" customWidth="1"/>
    <col min="8" max="8" width="12.81640625" customWidth="1"/>
  </cols>
  <sheetData>
    <row r="1" spans="1:11" x14ac:dyDescent="0.35">
      <c r="A1" t="s">
        <v>58</v>
      </c>
      <c r="C1" s="31">
        <v>110.30003019642506</v>
      </c>
      <c r="D1" t="s">
        <v>59</v>
      </c>
      <c r="F1">
        <v>0</v>
      </c>
      <c r="G1" t="s">
        <v>5</v>
      </c>
      <c r="H1">
        <v>0.02</v>
      </c>
    </row>
    <row r="2" spans="1:11" x14ac:dyDescent="0.35">
      <c r="B2" s="31">
        <v>105.66667920201583</v>
      </c>
      <c r="C2" s="31">
        <v>104</v>
      </c>
      <c r="E2">
        <v>3</v>
      </c>
      <c r="F2">
        <v>0</v>
      </c>
    </row>
    <row r="3" spans="1:11" x14ac:dyDescent="0.35">
      <c r="A3">
        <v>100</v>
      </c>
      <c r="B3">
        <v>90</v>
      </c>
      <c r="C3" s="31">
        <v>73.499964723108221</v>
      </c>
      <c r="D3">
        <v>0</v>
      </c>
      <c r="E3">
        <v>2</v>
      </c>
      <c r="F3">
        <v>0</v>
      </c>
    </row>
    <row r="4" spans="1:11" ht="15" thickBot="1" x14ac:dyDescent="0.4"/>
    <row r="5" spans="1:11" ht="15" thickTop="1" x14ac:dyDescent="0.35">
      <c r="A5" s="38" t="s">
        <v>54</v>
      </c>
      <c r="B5" s="39"/>
      <c r="C5" s="40" t="s">
        <v>40</v>
      </c>
      <c r="D5" s="39" t="s">
        <v>65</v>
      </c>
      <c r="E5" s="39"/>
      <c r="F5" s="39"/>
      <c r="G5" s="39"/>
      <c r="H5" s="41"/>
      <c r="I5" s="4"/>
      <c r="J5" s="5"/>
      <c r="K5" s="5"/>
    </row>
    <row r="6" spans="1:11" x14ac:dyDescent="0.35">
      <c r="A6" s="42"/>
      <c r="B6" s="43">
        <f>((1+$H$1)*B2-(C2+F2))/(C1+F1-C2-F2)</f>
        <v>0.59999915368677303</v>
      </c>
      <c r="C6" s="43"/>
      <c r="D6" s="43" t="s">
        <v>56</v>
      </c>
      <c r="E6" s="43"/>
      <c r="F6" s="43"/>
      <c r="G6" s="43"/>
      <c r="H6" s="44"/>
      <c r="I6" s="4"/>
      <c r="J6" s="5"/>
      <c r="K6" s="5"/>
    </row>
    <row r="7" spans="1:11" x14ac:dyDescent="0.35">
      <c r="A7" s="45">
        <f>((1+$H$1)*A3-(B3+E3))/(B2+E2-B3-E3)</f>
        <v>0.59999954872776962</v>
      </c>
      <c r="B7" s="43">
        <f>((1+$H$1)*B3-(C3+F3))/(C2+F2-C3-F3)</f>
        <v>0.60000046264722584</v>
      </c>
      <c r="C7" s="43"/>
      <c r="D7" s="43" t="s">
        <v>57</v>
      </c>
      <c r="E7" s="43"/>
      <c r="F7" s="43"/>
      <c r="G7" s="43"/>
      <c r="H7" s="44"/>
      <c r="I7" s="4"/>
      <c r="J7" s="5"/>
      <c r="K7" s="5"/>
    </row>
    <row r="8" spans="1:11" ht="15" thickBot="1" x14ac:dyDescent="0.4">
      <c r="A8" s="46" t="s">
        <v>66</v>
      </c>
      <c r="B8" s="8"/>
      <c r="C8" s="8"/>
      <c r="D8" s="8"/>
      <c r="E8" s="8"/>
      <c r="F8" s="8"/>
      <c r="G8" s="8"/>
      <c r="H8" s="9"/>
      <c r="I8" s="4"/>
      <c r="J8" s="5"/>
      <c r="K8" s="5"/>
    </row>
    <row r="9" spans="1:11" ht="15.5" thickTop="1" thickBot="1" x14ac:dyDescent="0.4">
      <c r="A9" s="28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" thickTop="1" x14ac:dyDescent="0.35">
      <c r="A10" s="29" t="s">
        <v>41</v>
      </c>
      <c r="B10" s="2"/>
      <c r="C10" s="2"/>
      <c r="D10" s="2"/>
      <c r="E10" s="2"/>
      <c r="F10" s="2"/>
      <c r="G10" s="2"/>
      <c r="H10" s="3"/>
      <c r="I10" s="5"/>
      <c r="J10" s="5"/>
      <c r="K10" s="5"/>
    </row>
    <row r="11" spans="1:11" ht="15" thickBot="1" x14ac:dyDescent="0.4">
      <c r="A11" s="14" t="s">
        <v>55</v>
      </c>
      <c r="B11" s="8"/>
      <c r="C11" s="8"/>
      <c r="D11" s="8"/>
      <c r="E11" s="8"/>
      <c r="F11" s="8"/>
      <c r="G11" s="8"/>
      <c r="H11" s="32">
        <f>C1*A7*B6+C2*A7*(1-B6)+C2*(1-A7)*B7+C3*(1-A7)*(1-B7)</f>
        <v>101.38800046029769</v>
      </c>
      <c r="I11" s="5"/>
      <c r="J11" s="5"/>
      <c r="K11" s="5"/>
    </row>
    <row r="12" spans="1:11" ht="15.5" thickTop="1" thickBot="1" x14ac:dyDescent="0.4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" thickTop="1" x14ac:dyDescent="0.35">
      <c r="A13" s="1" t="s">
        <v>8</v>
      </c>
      <c r="B13" s="2" t="s">
        <v>7</v>
      </c>
      <c r="C13" s="2">
        <v>100</v>
      </c>
      <c r="D13" s="2"/>
      <c r="E13" s="2" t="s">
        <v>9</v>
      </c>
      <c r="F13" s="21" t="s">
        <v>0</v>
      </c>
      <c r="G13" s="2"/>
      <c r="H13" s="16" t="s">
        <v>42</v>
      </c>
    </row>
    <row r="14" spans="1:11" x14ac:dyDescent="0.35">
      <c r="A14" s="36"/>
      <c r="B14" s="5"/>
      <c r="C14" s="5"/>
      <c r="D14" s="5"/>
      <c r="E14" s="5"/>
      <c r="F14" s="5"/>
      <c r="G14" s="5"/>
      <c r="H14" s="6"/>
    </row>
    <row r="15" spans="1:11" x14ac:dyDescent="0.35">
      <c r="A15" s="4"/>
      <c r="B15" s="5"/>
      <c r="C15" s="5">
        <f>MAX(C1-$C$13,0)</f>
        <v>10.300030196425055</v>
      </c>
      <c r="D15" s="5"/>
      <c r="E15" s="5">
        <f>B2+E2</f>
        <v>108.66667920201583</v>
      </c>
      <c r="F15" s="5">
        <f>1+$H$1</f>
        <v>1.02</v>
      </c>
      <c r="G15" s="5" t="s">
        <v>10</v>
      </c>
      <c r="H15" s="33">
        <f t="array" ref="H15:H16">MMULT(MINVERSE(E15:F16),B16:B17)</f>
        <v>0.31647099347360919</v>
      </c>
    </row>
    <row r="16" spans="1:11" x14ac:dyDescent="0.35">
      <c r="A16" s="4"/>
      <c r="B16" s="5">
        <f>(B6*C15+(1-B6)*C16)/(1+$H$1)</f>
        <v>7.6274635157413213</v>
      </c>
      <c r="C16" s="5">
        <f t="shared" ref="C16:C17" si="0">MAX(C2-$C$13,0)</f>
        <v>4</v>
      </c>
      <c r="D16" s="5"/>
      <c r="E16" s="5">
        <f>B3+E3</f>
        <v>92</v>
      </c>
      <c r="F16" s="5">
        <f>1+$H$1</f>
        <v>1.02</v>
      </c>
      <c r="G16" s="5" t="s">
        <v>11</v>
      </c>
      <c r="H16" s="33">
        <v>-26.2376356949006</v>
      </c>
    </row>
    <row r="17" spans="1:8" ht="15" thickBot="1" x14ac:dyDescent="0.4">
      <c r="A17" s="34">
        <f>(A7*B16+(1-A7)*B17)/(1+$H$1)</f>
        <v>5.4094636524603184</v>
      </c>
      <c r="B17" s="8">
        <f>(B7*C16+(1-B7)*C17)/(1+$H$1)</f>
        <v>2.3529429907734345</v>
      </c>
      <c r="C17" s="8">
        <f t="shared" si="0"/>
        <v>0</v>
      </c>
      <c r="D17" s="8"/>
      <c r="E17" s="8" t="s">
        <v>12</v>
      </c>
      <c r="F17" s="8"/>
      <c r="G17" s="8"/>
      <c r="H17" s="9"/>
    </row>
    <row r="18" spans="1:8" ht="15.5" thickTop="1" thickBot="1" x14ac:dyDescent="0.4"/>
    <row r="19" spans="1:8" ht="15" thickTop="1" x14ac:dyDescent="0.35">
      <c r="A19" s="1" t="s">
        <v>6</v>
      </c>
      <c r="B19" s="2" t="s">
        <v>7</v>
      </c>
      <c r="C19" s="2">
        <v>100</v>
      </c>
      <c r="D19" s="2"/>
      <c r="E19" s="2" t="s">
        <v>48</v>
      </c>
      <c r="F19" s="2"/>
      <c r="G19" s="2"/>
      <c r="H19" s="3"/>
    </row>
    <row r="20" spans="1:8" x14ac:dyDescent="0.35">
      <c r="A20" s="15" t="s">
        <v>43</v>
      </c>
      <c r="B20" s="5"/>
      <c r="C20" s="5"/>
      <c r="D20" s="5"/>
      <c r="E20" s="5" t="s">
        <v>60</v>
      </c>
      <c r="F20" s="5"/>
      <c r="G20" s="5"/>
      <c r="H20" s="6"/>
    </row>
    <row r="21" spans="1:8" x14ac:dyDescent="0.35">
      <c r="A21" s="4"/>
      <c r="B21" s="5"/>
      <c r="C21" s="5">
        <f>MAX($C$19-C1,0)</f>
        <v>0</v>
      </c>
      <c r="D21" s="5"/>
      <c r="E21" s="5" t="s">
        <v>61</v>
      </c>
      <c r="F21" s="5"/>
      <c r="G21" s="5"/>
      <c r="H21" s="6"/>
    </row>
    <row r="22" spans="1:8" x14ac:dyDescent="0.35">
      <c r="A22" s="4"/>
      <c r="B22" s="5">
        <f>(B6*C21+(1-B6)*C22)/(1+$H$1)</f>
        <v>0</v>
      </c>
      <c r="C22" s="5">
        <f t="shared" ref="C22:C23" si="1">MAX($C$19-C2,0)</f>
        <v>0</v>
      </c>
      <c r="D22" s="5"/>
      <c r="E22" s="37" t="s">
        <v>62</v>
      </c>
      <c r="F22" s="5" t="s">
        <v>63</v>
      </c>
      <c r="G22" s="5">
        <f>A17-A23</f>
        <v>1.33410271078208</v>
      </c>
      <c r="H22" s="6"/>
    </row>
    <row r="23" spans="1:8" ht="15" thickBot="1" x14ac:dyDescent="0.4">
      <c r="A23" s="34">
        <f>(A7*B22+(1-A7)*B23)/(1+$H$1)</f>
        <v>4.0753609416782384</v>
      </c>
      <c r="B23" s="8">
        <f>(B7*C22+(1-B7)*C23)/(1+$H$1)</f>
        <v>10.392158677047947</v>
      </c>
      <c r="C23" s="8">
        <f t="shared" si="1"/>
        <v>26.500035276891779</v>
      </c>
      <c r="D23" s="8"/>
      <c r="F23" s="8" t="s">
        <v>64</v>
      </c>
      <c r="G23" s="8">
        <f>(1+$H$1)^(-2)*(H11-C19)</f>
        <v>1.3341027107820931</v>
      </c>
      <c r="H23" s="9"/>
    </row>
    <row r="24" spans="1:8" ht="15.5" thickTop="1" thickBot="1" x14ac:dyDescent="0.4">
      <c r="A24" s="23"/>
      <c r="B24" s="24"/>
      <c r="C24" s="24"/>
      <c r="D24" s="24"/>
      <c r="E24" s="23"/>
      <c r="F24" s="24"/>
      <c r="G24" s="24"/>
      <c r="H24" s="24"/>
    </row>
    <row r="25" spans="1:8" ht="15" thickTop="1" x14ac:dyDescent="0.35">
      <c r="A25" s="1" t="s">
        <v>13</v>
      </c>
      <c r="B25" s="2" t="s">
        <v>14</v>
      </c>
      <c r="C25" s="2" t="s">
        <v>15</v>
      </c>
      <c r="D25" s="13">
        <f>50/A3</f>
        <v>0.5</v>
      </c>
      <c r="E25" s="2" t="s">
        <v>16</v>
      </c>
      <c r="F25" s="2"/>
      <c r="G25" s="2"/>
      <c r="H25" s="16" t="s">
        <v>44</v>
      </c>
    </row>
    <row r="26" spans="1:8" x14ac:dyDescent="0.35">
      <c r="A26" s="4"/>
      <c r="B26" s="5"/>
      <c r="C26" s="5" t="s">
        <v>17</v>
      </c>
      <c r="D26" s="11">
        <f>100-D25*A3</f>
        <v>50</v>
      </c>
      <c r="E26" s="5" t="s">
        <v>18</v>
      </c>
      <c r="F26" s="5"/>
      <c r="G26" s="5"/>
      <c r="H26" s="6"/>
    </row>
    <row r="27" spans="1:8" x14ac:dyDescent="0.35">
      <c r="A27" s="4"/>
      <c r="B27" s="5"/>
      <c r="C27" s="5"/>
      <c r="D27" s="5"/>
      <c r="E27" s="5"/>
      <c r="F27" s="5"/>
      <c r="G27" s="5"/>
      <c r="H27" s="6"/>
    </row>
    <row r="28" spans="1:8" x14ac:dyDescent="0.35">
      <c r="A28" s="4" t="s">
        <v>19</v>
      </c>
      <c r="B28" s="5" t="s">
        <v>20</v>
      </c>
      <c r="C28" s="5"/>
      <c r="D28" s="5">
        <f>D25*(B2+E2)+(1+$H$1)*D26</f>
        <v>105.33333960100791</v>
      </c>
      <c r="E28" s="5" t="s">
        <v>21</v>
      </c>
      <c r="F28" s="5" t="s">
        <v>22</v>
      </c>
      <c r="G28" s="35">
        <f>50/B2</f>
        <v>0.47318606373925054</v>
      </c>
      <c r="H28" s="6" t="s">
        <v>16</v>
      </c>
    </row>
    <row r="29" spans="1:8" x14ac:dyDescent="0.35">
      <c r="A29" s="4"/>
      <c r="B29" s="5"/>
      <c r="C29" s="5"/>
      <c r="D29" s="5"/>
      <c r="E29" s="5"/>
      <c r="F29" s="5" t="s">
        <v>23</v>
      </c>
      <c r="G29" s="35">
        <f>D28-G28*B2</f>
        <v>55.333339601007907</v>
      </c>
      <c r="H29" s="6" t="s">
        <v>18</v>
      </c>
    </row>
    <row r="30" spans="1:8" x14ac:dyDescent="0.35">
      <c r="A30" s="4"/>
      <c r="B30" s="5"/>
      <c r="C30" s="5"/>
      <c r="D30" s="5"/>
      <c r="E30" s="5"/>
      <c r="F30" s="5"/>
      <c r="G30" s="30"/>
      <c r="H30" s="6"/>
    </row>
    <row r="31" spans="1:8" x14ac:dyDescent="0.35">
      <c r="A31" s="4" t="s">
        <v>24</v>
      </c>
      <c r="B31" s="5" t="s">
        <v>20</v>
      </c>
      <c r="C31" s="5"/>
      <c r="D31" s="5">
        <f>D25*(B3+E3)+(1+$H$1)*D26</f>
        <v>97</v>
      </c>
      <c r="E31" s="5" t="s">
        <v>25</v>
      </c>
      <c r="F31" s="5" t="s">
        <v>26</v>
      </c>
      <c r="G31" s="35">
        <f>50/B3</f>
        <v>0.55555555555555558</v>
      </c>
      <c r="H31" s="6" t="s">
        <v>16</v>
      </c>
    </row>
    <row r="32" spans="1:8" x14ac:dyDescent="0.35">
      <c r="A32" s="4"/>
      <c r="B32" s="5"/>
      <c r="C32" s="5"/>
      <c r="D32" s="5"/>
      <c r="E32" s="5"/>
      <c r="F32" s="5" t="s">
        <v>27</v>
      </c>
      <c r="G32" s="35">
        <f>D31-G31*B3</f>
        <v>47</v>
      </c>
      <c r="H32" s="6" t="s">
        <v>18</v>
      </c>
    </row>
    <row r="33" spans="1:9" x14ac:dyDescent="0.35">
      <c r="A33" s="4"/>
      <c r="B33" s="5"/>
      <c r="C33" s="5"/>
      <c r="D33" s="5"/>
      <c r="E33" s="5"/>
      <c r="F33" s="5"/>
      <c r="G33" s="5"/>
      <c r="H33" s="6" t="s">
        <v>0</v>
      </c>
      <c r="I33" t="s">
        <v>0</v>
      </c>
    </row>
    <row r="34" spans="1:9" x14ac:dyDescent="0.35">
      <c r="A34" s="4" t="s">
        <v>28</v>
      </c>
      <c r="B34" s="5" t="s">
        <v>29</v>
      </c>
      <c r="C34" s="5" t="s">
        <v>49</v>
      </c>
      <c r="D34" s="5"/>
      <c r="E34" s="5"/>
      <c r="F34" s="5"/>
      <c r="G34" s="5"/>
      <c r="H34" s="6"/>
    </row>
    <row r="35" spans="1:9" x14ac:dyDescent="0.35">
      <c r="A35" s="4"/>
      <c r="B35" s="5" t="s">
        <v>30</v>
      </c>
      <c r="C35" s="17">
        <f>G28*C1+G29*(1+H1)</f>
        <v>108.63244351199491</v>
      </c>
      <c r="D35" s="5"/>
      <c r="E35" s="5"/>
      <c r="F35" s="5"/>
      <c r="G35" s="5"/>
      <c r="H35" s="6"/>
    </row>
    <row r="36" spans="1:9" x14ac:dyDescent="0.35">
      <c r="A36" s="4"/>
      <c r="B36" s="5" t="s">
        <v>31</v>
      </c>
      <c r="C36" s="17">
        <f>G28*C2+G29*(1+H1)</f>
        <v>105.65135702191012</v>
      </c>
      <c r="D36" s="20" t="s">
        <v>46</v>
      </c>
      <c r="E36" s="20" t="s">
        <v>47</v>
      </c>
      <c r="F36" s="20"/>
      <c r="G36" s="5"/>
      <c r="H36" s="6"/>
    </row>
    <row r="37" spans="1:9" x14ac:dyDescent="0.35">
      <c r="A37" s="4"/>
      <c r="B37" s="5" t="s">
        <v>32</v>
      </c>
      <c r="C37" s="17">
        <f>G31*C2+G32*(1+H1)</f>
        <v>105.71777777777777</v>
      </c>
      <c r="D37" s="20"/>
      <c r="E37" s="20" t="s">
        <v>45</v>
      </c>
      <c r="F37" s="20"/>
      <c r="G37" s="5"/>
      <c r="H37" s="6"/>
    </row>
    <row r="38" spans="1:9" x14ac:dyDescent="0.35">
      <c r="A38" s="4"/>
      <c r="B38" s="5" t="s">
        <v>33</v>
      </c>
      <c r="C38" s="17">
        <f>G31*C3+G32*(1+$H$1)</f>
        <v>88.773313735060128</v>
      </c>
      <c r="D38" s="5"/>
      <c r="E38" s="5"/>
      <c r="F38" s="5"/>
      <c r="G38" s="5"/>
      <c r="H38" s="6"/>
    </row>
    <row r="39" spans="1:9" x14ac:dyDescent="0.35">
      <c r="A39" s="4"/>
      <c r="B39" s="5"/>
      <c r="C39" s="26"/>
      <c r="D39" s="5"/>
      <c r="E39" s="5"/>
      <c r="F39" s="5"/>
      <c r="G39" s="5"/>
      <c r="H39" s="6"/>
    </row>
    <row r="40" spans="1:9" x14ac:dyDescent="0.35">
      <c r="A40" s="4"/>
      <c r="B40" s="11">
        <f>A7*B6*C35+A7*(1-B6)*C36+(1-A7)*B7*C37+(1-A7)*(1-B7)*C38</f>
        <v>104.03999999999999</v>
      </c>
      <c r="C40" s="5" t="s">
        <v>50</v>
      </c>
      <c r="D40" s="5"/>
      <c r="E40" s="5"/>
      <c r="F40" s="5"/>
      <c r="G40" s="5"/>
      <c r="H40" s="6"/>
    </row>
    <row r="41" spans="1:9" x14ac:dyDescent="0.35">
      <c r="A41" s="4"/>
      <c r="B41" s="11">
        <f>100*(1+H1)^2</f>
        <v>104.03999999999999</v>
      </c>
      <c r="C41" s="20" t="s">
        <v>51</v>
      </c>
      <c r="D41" s="20"/>
      <c r="E41" s="20"/>
      <c r="F41" s="20"/>
      <c r="G41" s="20"/>
      <c r="H41" s="27"/>
    </row>
    <row r="42" spans="1:9" x14ac:dyDescent="0.35">
      <c r="A42" s="4"/>
      <c r="B42" s="5"/>
      <c r="C42" s="20" t="s">
        <v>52</v>
      </c>
      <c r="D42" s="20"/>
      <c r="E42" s="20"/>
      <c r="F42" s="20"/>
      <c r="G42" s="20"/>
      <c r="H42" s="27"/>
    </row>
    <row r="43" spans="1:9" ht="15" thickBot="1" x14ac:dyDescent="0.4">
      <c r="A43" s="7"/>
      <c r="B43" s="8"/>
      <c r="C43" s="18" t="s">
        <v>53</v>
      </c>
      <c r="D43" s="18"/>
      <c r="E43" s="18"/>
      <c r="F43" s="18"/>
      <c r="G43" s="18"/>
      <c r="H43" s="19"/>
    </row>
    <row r="44" spans="1:9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66" zoomScaleNormal="66" workbookViewId="0">
      <selection activeCell="P35" sqref="P35"/>
    </sheetView>
  </sheetViews>
  <sheetFormatPr defaultRowHeight="14.5" x14ac:dyDescent="0.35"/>
  <cols>
    <col min="1" max="1" width="10.54296875" customWidth="1"/>
    <col min="2" max="2" width="8.81640625" bestFit="1" customWidth="1"/>
    <col min="4" max="4" width="10.6328125" customWidth="1"/>
    <col min="7" max="7" width="12.453125" bestFit="1" customWidth="1"/>
  </cols>
  <sheetData>
    <row r="1" spans="1:7" x14ac:dyDescent="0.35">
      <c r="A1" t="s">
        <v>78</v>
      </c>
      <c r="C1">
        <v>0.06</v>
      </c>
    </row>
    <row r="2" spans="1:7" x14ac:dyDescent="0.35">
      <c r="B2">
        <v>0.03</v>
      </c>
      <c r="C2">
        <v>0.02</v>
      </c>
    </row>
    <row r="3" spans="1:7" x14ac:dyDescent="0.35">
      <c r="A3">
        <v>0.02</v>
      </c>
      <c r="B3">
        <v>-0.01</v>
      </c>
      <c r="C3">
        <v>5.0000000000000001E-3</v>
      </c>
    </row>
    <row r="5" spans="1:7" x14ac:dyDescent="0.35">
      <c r="A5" t="s">
        <v>4</v>
      </c>
      <c r="B5">
        <v>0.5</v>
      </c>
    </row>
    <row r="6" spans="1:7" x14ac:dyDescent="0.35">
      <c r="A6">
        <v>0.8</v>
      </c>
      <c r="B6">
        <v>0.8</v>
      </c>
    </row>
    <row r="7" spans="1:7" ht="15" thickBot="1" x14ac:dyDescent="0.4"/>
    <row r="8" spans="1:7" ht="15" thickTop="1" x14ac:dyDescent="0.35">
      <c r="A8" s="10" t="s">
        <v>36</v>
      </c>
      <c r="B8" s="2"/>
      <c r="C8" s="2"/>
      <c r="D8" s="2"/>
      <c r="E8" s="2"/>
      <c r="F8" s="3"/>
    </row>
    <row r="9" spans="1:7" x14ac:dyDescent="0.35">
      <c r="A9" s="4" t="s">
        <v>1</v>
      </c>
      <c r="B9" s="5"/>
      <c r="C9" s="5"/>
      <c r="D9" s="50" t="s">
        <v>67</v>
      </c>
      <c r="E9" s="5">
        <v>1</v>
      </c>
      <c r="F9" s="51">
        <f>A10^(-1/E9)-1</f>
        <v>2.0000000000000018E-2</v>
      </c>
    </row>
    <row r="10" spans="1:7" x14ac:dyDescent="0.35">
      <c r="A10" s="61">
        <f>1/(1+A3)</f>
        <v>0.98039215686274506</v>
      </c>
      <c r="B10" s="5"/>
      <c r="C10" s="5"/>
      <c r="D10" s="5"/>
      <c r="E10" s="5">
        <v>2</v>
      </c>
      <c r="F10" s="51">
        <f>A15^(-1/E10)-1</f>
        <v>2.0871371287013218E-2</v>
      </c>
    </row>
    <row r="11" spans="1:7" x14ac:dyDescent="0.35">
      <c r="A11" s="4"/>
      <c r="B11" s="5"/>
      <c r="C11" s="5"/>
      <c r="D11" s="5"/>
      <c r="E11" s="5">
        <v>3</v>
      </c>
      <c r="F11" s="51">
        <f>A21^(-1/E11)-1</f>
        <v>2.5512331673950284E-2</v>
      </c>
    </row>
    <row r="12" spans="1:7" x14ac:dyDescent="0.35">
      <c r="A12" s="4" t="s">
        <v>2</v>
      </c>
      <c r="B12" s="5"/>
      <c r="C12" s="5"/>
      <c r="D12" s="5"/>
      <c r="E12" s="22"/>
      <c r="F12" s="52"/>
      <c r="G12" s="48"/>
    </row>
    <row r="13" spans="1:7" x14ac:dyDescent="0.35">
      <c r="A13" s="4"/>
      <c r="B13" s="5"/>
      <c r="C13" s="5">
        <v>1</v>
      </c>
      <c r="D13" s="5" t="s">
        <v>72</v>
      </c>
      <c r="E13" s="53">
        <v>1</v>
      </c>
      <c r="F13" s="54">
        <f>1/A10-1</f>
        <v>2.0000000000000018E-2</v>
      </c>
      <c r="G13" s="49"/>
    </row>
    <row r="14" spans="1:7" x14ac:dyDescent="0.35">
      <c r="A14" s="4"/>
      <c r="B14" s="5">
        <f>(B5*C13+(1-B5)*C14)/(1+B2)</f>
        <v>0.970873786407767</v>
      </c>
      <c r="C14" s="5">
        <v>1</v>
      </c>
      <c r="D14" s="5"/>
      <c r="E14" s="22">
        <v>2</v>
      </c>
      <c r="F14" s="54">
        <f>A10/A15-1</f>
        <v>2.1743486973947679E-2</v>
      </c>
      <c r="G14" s="49"/>
    </row>
    <row r="15" spans="1:7" x14ac:dyDescent="0.35">
      <c r="A15" s="61">
        <f>(A6*B14+(1-A6)*B15)/(1+A3)</f>
        <v>0.95952865798668208</v>
      </c>
      <c r="B15" s="5">
        <f>(B6*C14+(1-B6)*C15)/(1+B3)</f>
        <v>1.0101010101010102</v>
      </c>
      <c r="C15" s="5">
        <v>1</v>
      </c>
      <c r="D15" s="5"/>
      <c r="E15" s="22">
        <v>3</v>
      </c>
      <c r="F15" s="54">
        <f>A15/A21-1</f>
        <v>3.4857642858713289E-2</v>
      </c>
      <c r="G15" s="49"/>
    </row>
    <row r="16" spans="1:7" x14ac:dyDescent="0.35">
      <c r="A16" s="4"/>
      <c r="B16" s="5"/>
      <c r="C16" s="5"/>
      <c r="D16" s="5"/>
      <c r="E16" s="22"/>
      <c r="F16" s="25"/>
      <c r="G16" s="48"/>
    </row>
    <row r="17" spans="1:9" x14ac:dyDescent="0.35">
      <c r="A17" s="4" t="s">
        <v>3</v>
      </c>
      <c r="B17" s="5"/>
      <c r="C17" s="5"/>
      <c r="D17" s="5"/>
      <c r="E17" s="22"/>
      <c r="F17" s="55"/>
      <c r="G17" s="48"/>
    </row>
    <row r="18" spans="1:9" x14ac:dyDescent="0.35">
      <c r="A18" s="4"/>
      <c r="B18" s="5"/>
      <c r="C18" s="5"/>
      <c r="D18" s="5"/>
      <c r="E18" s="22"/>
      <c r="F18" s="25"/>
      <c r="G18" s="48"/>
    </row>
    <row r="19" spans="1:9" x14ac:dyDescent="0.35">
      <c r="A19" s="4"/>
      <c r="B19" s="5"/>
      <c r="C19" s="5">
        <f>1/(1+C1)</f>
        <v>0.94339622641509424</v>
      </c>
      <c r="D19" s="5"/>
      <c r="E19" s="22"/>
      <c r="F19" s="25"/>
      <c r="G19" s="48"/>
    </row>
    <row r="20" spans="1:9" x14ac:dyDescent="0.35">
      <c r="A20" s="4"/>
      <c r="B20" s="5">
        <f>(B5*C19+(1-B5)*C20)/(1+B2)</f>
        <v>0.93387785596011619</v>
      </c>
      <c r="C20" s="5">
        <f>1/(1+C2)</f>
        <v>0.98039215686274506</v>
      </c>
      <c r="D20" s="5"/>
      <c r="E20" s="5"/>
      <c r="F20" s="6"/>
    </row>
    <row r="21" spans="1:9" ht="15" thickBot="1" x14ac:dyDescent="0.4">
      <c r="A21" s="62">
        <f>(A6*B20+(1-A6)*B21)/(1+A3)</f>
        <v>0.92720836011420771</v>
      </c>
      <c r="B21" s="8">
        <f>(B6*C20+(1-B6)*C21)/(1+B3)</f>
        <v>0.99325121274199413</v>
      </c>
      <c r="C21" s="8">
        <f>1/(1+C3)</f>
        <v>0.99502487562189068</v>
      </c>
      <c r="D21" s="8"/>
      <c r="E21" s="8"/>
      <c r="F21" s="9"/>
    </row>
    <row r="22" spans="1:9" ht="15" thickTop="1" x14ac:dyDescent="0.35"/>
    <row r="23" spans="1:9" ht="15" thickBot="1" x14ac:dyDescent="0.4">
      <c r="A23" s="47"/>
    </row>
    <row r="24" spans="1:9" ht="15" thickTop="1" x14ac:dyDescent="0.35">
      <c r="A24" s="60" t="s">
        <v>39</v>
      </c>
      <c r="B24" s="2"/>
      <c r="C24" s="2"/>
      <c r="D24" s="2" t="s">
        <v>76</v>
      </c>
      <c r="E24" s="2">
        <v>0</v>
      </c>
      <c r="F24" s="2">
        <v>1</v>
      </c>
      <c r="G24" s="2">
        <v>2</v>
      </c>
      <c r="H24" s="3">
        <v>3</v>
      </c>
    </row>
    <row r="25" spans="1:9" x14ac:dyDescent="0.35">
      <c r="A25" s="57" t="s">
        <v>34</v>
      </c>
      <c r="B25" s="5">
        <v>100</v>
      </c>
      <c r="C25" s="5"/>
      <c r="D25" s="5" t="s">
        <v>74</v>
      </c>
      <c r="E25" s="5">
        <v>100</v>
      </c>
      <c r="F25" s="5">
        <f>E25*(1+$B$26)-$B$28</f>
        <v>67.646963667540206</v>
      </c>
      <c r="G25" s="5">
        <f>F25*(1+$B$26)-$B$28</f>
        <v>34.32333624510661</v>
      </c>
      <c r="H25" s="6">
        <f>G25*(1+$B$26)-$B$28</f>
        <v>0</v>
      </c>
    </row>
    <row r="26" spans="1:9" x14ac:dyDescent="0.35">
      <c r="A26" s="57" t="s">
        <v>68</v>
      </c>
      <c r="B26" s="5">
        <v>0.03</v>
      </c>
      <c r="C26" s="5"/>
      <c r="D26" s="5" t="s">
        <v>75</v>
      </c>
      <c r="E26" s="5"/>
      <c r="F26" s="5">
        <f>E25-F25</f>
        <v>32.353036332459794</v>
      </c>
      <c r="G26" s="5">
        <f t="shared" ref="G26:H26" si="0">F25-G25</f>
        <v>33.323627422433596</v>
      </c>
      <c r="H26" s="6">
        <f t="shared" si="0"/>
        <v>34.32333624510661</v>
      </c>
      <c r="I26" t="s">
        <v>0</v>
      </c>
    </row>
    <row r="27" spans="1:9" x14ac:dyDescent="0.35">
      <c r="A27" s="57" t="s">
        <v>35</v>
      </c>
      <c r="B27" s="5">
        <v>3</v>
      </c>
      <c r="C27" s="5"/>
      <c r="D27" s="5" t="s">
        <v>77</v>
      </c>
      <c r="E27" s="5"/>
      <c r="F27" s="5">
        <f>$B$28-F26</f>
        <v>3.0000000000000071</v>
      </c>
      <c r="G27" s="5">
        <f t="shared" ref="G27:H27" si="1">$B$28-G26</f>
        <v>2.0294089100262056</v>
      </c>
      <c r="H27" s="6">
        <f t="shared" si="1"/>
        <v>1.0297000873531914</v>
      </c>
    </row>
    <row r="28" spans="1:9" x14ac:dyDescent="0.35">
      <c r="A28" s="57" t="s">
        <v>69</v>
      </c>
      <c r="B28" s="5">
        <f>B25*B26*(1+B26)^B27/((1+B26)^B27-1)</f>
        <v>35.353036332459801</v>
      </c>
      <c r="C28" s="5"/>
      <c r="D28" s="5"/>
      <c r="E28" s="5"/>
      <c r="F28" s="5"/>
      <c r="G28" s="5"/>
      <c r="H28" s="6"/>
    </row>
    <row r="29" spans="1:9" x14ac:dyDescent="0.35">
      <c r="A29" s="4"/>
      <c r="B29" s="5"/>
      <c r="C29" s="5"/>
      <c r="D29" s="5"/>
      <c r="E29" s="5"/>
      <c r="F29" s="5"/>
      <c r="G29" s="5"/>
      <c r="H29" s="6"/>
    </row>
    <row r="30" spans="1:9" x14ac:dyDescent="0.35">
      <c r="A30" s="57" t="s">
        <v>70</v>
      </c>
      <c r="B30" s="56">
        <f>B28*(A21+A15+A10)</f>
        <v>101.36172189234487</v>
      </c>
      <c r="C30" s="5"/>
      <c r="D30" s="5"/>
      <c r="E30" s="5"/>
      <c r="F30" s="5"/>
      <c r="G30" s="5"/>
      <c r="H30" s="6"/>
    </row>
    <row r="31" spans="1:9" x14ac:dyDescent="0.35">
      <c r="A31" s="57"/>
      <c r="B31" s="5"/>
      <c r="C31" s="5"/>
      <c r="D31" s="5"/>
      <c r="E31" s="5"/>
      <c r="F31" s="5"/>
      <c r="G31" s="5"/>
      <c r="H31" s="6"/>
    </row>
    <row r="32" spans="1:9" ht="15" thickBot="1" x14ac:dyDescent="0.4">
      <c r="A32" s="58" t="s">
        <v>71</v>
      </c>
      <c r="B32" s="59">
        <v>2.2997127675854878E-2</v>
      </c>
      <c r="C32" s="8"/>
      <c r="D32" s="8">
        <f>1/(1+B32)</f>
        <v>0.97751985117680429</v>
      </c>
      <c r="E32" s="8">
        <f>(D32+D32^2+D32^3)*B28-B30</f>
        <v>-1.4485550536846858E-9</v>
      </c>
      <c r="F32" s="8"/>
      <c r="G32" s="8"/>
      <c r="H32" s="9"/>
    </row>
    <row r="33" spans="1:8" ht="15.5" thickTop="1" thickBot="1" x14ac:dyDescent="0.4">
      <c r="A33" s="50"/>
      <c r="B33" s="63"/>
      <c r="C33" s="5"/>
      <c r="D33" s="5"/>
      <c r="E33" s="5"/>
      <c r="F33" s="5"/>
      <c r="G33" s="5"/>
      <c r="H33" s="5"/>
    </row>
    <row r="34" spans="1:8" ht="15" thickTop="1" x14ac:dyDescent="0.35">
      <c r="A34" s="60" t="s">
        <v>37</v>
      </c>
      <c r="B34" s="65"/>
      <c r="C34" s="2"/>
      <c r="D34" s="2"/>
      <c r="E34" s="2"/>
      <c r="F34" s="2"/>
      <c r="G34" s="2"/>
      <c r="H34" s="3"/>
    </row>
    <row r="35" spans="1:8" x14ac:dyDescent="0.35">
      <c r="A35" s="57" t="s">
        <v>79</v>
      </c>
      <c r="B35" s="63"/>
      <c r="C35" s="5"/>
      <c r="D35" s="5"/>
      <c r="E35" s="5"/>
      <c r="F35" s="5"/>
      <c r="G35" s="5"/>
      <c r="H35" s="6"/>
    </row>
    <row r="36" spans="1:8" x14ac:dyDescent="0.35">
      <c r="A36" s="57" t="s">
        <v>80</v>
      </c>
      <c r="B36" s="63"/>
      <c r="C36" s="5"/>
      <c r="D36" s="5"/>
      <c r="E36" s="5"/>
      <c r="F36" s="5"/>
      <c r="G36" s="5"/>
      <c r="H36" s="6"/>
    </row>
    <row r="37" spans="1:8" x14ac:dyDescent="0.35">
      <c r="A37" s="57" t="s">
        <v>81</v>
      </c>
      <c r="B37" s="53" t="s">
        <v>82</v>
      </c>
      <c r="C37" s="5" t="s">
        <v>83</v>
      </c>
      <c r="D37" s="5"/>
      <c r="E37" s="5"/>
      <c r="F37" s="5"/>
      <c r="G37" s="5" t="s">
        <v>86</v>
      </c>
      <c r="H37" s="6"/>
    </row>
    <row r="38" spans="1:8" x14ac:dyDescent="0.35">
      <c r="A38" s="57"/>
      <c r="B38" s="64" t="s">
        <v>84</v>
      </c>
      <c r="C38" s="5" t="s">
        <v>85</v>
      </c>
      <c r="D38" s="5"/>
      <c r="E38" s="5"/>
      <c r="F38" s="5"/>
      <c r="G38" s="5" t="s">
        <v>92</v>
      </c>
      <c r="H38" s="6"/>
    </row>
    <row r="39" spans="1:8" x14ac:dyDescent="0.35">
      <c r="A39" s="57" t="s">
        <v>87</v>
      </c>
      <c r="B39" s="63"/>
      <c r="C39" s="5"/>
      <c r="D39" s="5"/>
      <c r="E39" s="5"/>
      <c r="F39" s="5"/>
      <c r="G39" s="5"/>
      <c r="H39" s="6"/>
    </row>
    <row r="40" spans="1:8" ht="15" thickBot="1" x14ac:dyDescent="0.4">
      <c r="A40" s="58" t="s">
        <v>88</v>
      </c>
      <c r="B40" s="66"/>
      <c r="C40" s="8"/>
      <c r="D40" s="8"/>
      <c r="E40" s="8"/>
      <c r="F40" s="8"/>
      <c r="G40" s="8"/>
      <c r="H40" s="9"/>
    </row>
    <row r="41" spans="1:8" ht="15.5" thickTop="1" thickBot="1" x14ac:dyDescent="0.4">
      <c r="A41" s="50"/>
      <c r="B41" s="63"/>
      <c r="C41" s="5"/>
      <c r="D41" s="5"/>
      <c r="E41" s="5"/>
      <c r="F41" s="5"/>
      <c r="G41" s="5"/>
      <c r="H41" s="5"/>
    </row>
    <row r="42" spans="1:8" ht="15" thickTop="1" x14ac:dyDescent="0.35">
      <c r="A42" s="60" t="s">
        <v>38</v>
      </c>
      <c r="B42" s="65"/>
      <c r="C42" s="2"/>
      <c r="D42" s="2"/>
      <c r="E42" s="2"/>
      <c r="F42" s="2"/>
      <c r="G42" s="2"/>
      <c r="H42" s="3"/>
    </row>
    <row r="43" spans="1:8" x14ac:dyDescent="0.35">
      <c r="A43" s="67" t="s">
        <v>89</v>
      </c>
      <c r="B43" s="5"/>
      <c r="C43" s="5"/>
      <c r="D43" s="5"/>
      <c r="E43" s="5"/>
      <c r="F43" s="5"/>
      <c r="G43" s="5"/>
      <c r="H43" s="6"/>
    </row>
    <row r="44" spans="1:8" x14ac:dyDescent="0.35">
      <c r="A44" s="4" t="s">
        <v>0</v>
      </c>
      <c r="B44" s="5">
        <v>0</v>
      </c>
      <c r="C44" s="5"/>
      <c r="D44" s="5">
        <v>1</v>
      </c>
      <c r="E44" s="5"/>
      <c r="F44" s="5"/>
      <c r="G44" s="5">
        <v>2</v>
      </c>
      <c r="H44" s="6"/>
    </row>
    <row r="45" spans="1:8" x14ac:dyDescent="0.35">
      <c r="A45" s="4"/>
      <c r="B45" s="5"/>
      <c r="C45" s="5"/>
      <c r="D45" s="5"/>
      <c r="E45" s="5"/>
      <c r="F45" s="5" t="s">
        <v>34</v>
      </c>
      <c r="G45" s="5">
        <f>D47*(1+C1)-G46</f>
        <v>0</v>
      </c>
      <c r="H45" s="6"/>
    </row>
    <row r="46" spans="1:8" x14ac:dyDescent="0.35">
      <c r="A46" s="4"/>
      <c r="B46" s="5" t="s">
        <v>0</v>
      </c>
      <c r="C46" s="5" t="s">
        <v>0</v>
      </c>
      <c r="D46" s="5" t="s">
        <v>0</v>
      </c>
      <c r="E46" s="5" t="s">
        <v>0</v>
      </c>
      <c r="F46" s="5" t="s">
        <v>69</v>
      </c>
      <c r="G46" s="68">
        <f>D47*(1+C1)*C1/((1+C1)-1)</f>
        <v>53.783251231527011</v>
      </c>
      <c r="H46" s="6"/>
    </row>
    <row r="47" spans="1:8" x14ac:dyDescent="0.35">
      <c r="A47" s="4"/>
      <c r="B47" s="5"/>
      <c r="C47" s="5" t="s">
        <v>34</v>
      </c>
      <c r="D47" s="5">
        <f>(1+B2)*B51-D48</f>
        <v>50.738916256157601</v>
      </c>
      <c r="E47" s="5"/>
      <c r="F47" s="5"/>
      <c r="G47" s="5"/>
      <c r="H47" s="6"/>
    </row>
    <row r="48" spans="1:8" x14ac:dyDescent="0.35">
      <c r="A48" s="4"/>
      <c r="B48" s="5"/>
      <c r="C48" s="5" t="s">
        <v>69</v>
      </c>
      <c r="D48" s="68">
        <f>B51*(1+B2)^2*B2/((1+B2)^2-1)</f>
        <v>52.261083743842399</v>
      </c>
      <c r="E48" s="5"/>
      <c r="F48" s="5" t="s">
        <v>34</v>
      </c>
      <c r="G48" s="5">
        <f>D47*(1+C2)-G49</f>
        <v>0</v>
      </c>
      <c r="H48" s="6"/>
    </row>
    <row r="49" spans="1:8" x14ac:dyDescent="0.35">
      <c r="A49" s="4"/>
      <c r="B49" s="5"/>
      <c r="C49" s="5"/>
      <c r="D49" s="5"/>
      <c r="E49" s="5"/>
      <c r="F49" s="5" t="s">
        <v>69</v>
      </c>
      <c r="G49" s="68">
        <f>D47*(1+C2)*C2/((1+C2)-1)</f>
        <v>51.753694581280705</v>
      </c>
      <c r="H49" s="6"/>
    </row>
    <row r="50" spans="1:8" x14ac:dyDescent="0.35">
      <c r="A50" s="4"/>
      <c r="B50" s="5"/>
      <c r="C50" s="5"/>
      <c r="D50" s="5"/>
      <c r="E50" s="5"/>
      <c r="F50" s="5"/>
      <c r="G50" s="5"/>
      <c r="H50" s="6"/>
    </row>
    <row r="51" spans="1:8" x14ac:dyDescent="0.35">
      <c r="A51" s="4" t="s">
        <v>34</v>
      </c>
      <c r="B51" s="5">
        <v>100</v>
      </c>
      <c r="C51" s="5"/>
      <c r="D51" s="5"/>
      <c r="E51" s="5"/>
      <c r="F51" s="5"/>
      <c r="G51" s="5"/>
      <c r="H51" s="6"/>
    </row>
    <row r="52" spans="1:8" x14ac:dyDescent="0.35">
      <c r="A52" s="4" t="s">
        <v>69</v>
      </c>
      <c r="B52" s="5">
        <v>0</v>
      </c>
      <c r="C52" s="5"/>
      <c r="D52" s="5"/>
      <c r="E52" s="5"/>
      <c r="F52" s="5" t="s">
        <v>34</v>
      </c>
      <c r="G52" s="5">
        <f>(1+C2)*D54-G53</f>
        <v>0</v>
      </c>
      <c r="H52" s="6"/>
    </row>
    <row r="53" spans="1:8" x14ac:dyDescent="0.35">
      <c r="A53" s="4"/>
      <c r="B53" s="5"/>
      <c r="C53" s="5"/>
      <c r="D53" s="5"/>
      <c r="E53" s="5"/>
      <c r="F53" s="5" t="s">
        <v>69</v>
      </c>
      <c r="G53" s="68">
        <f>D54*(1+C2)*C2/((1+C2)-1)</f>
        <v>50.743718592964861</v>
      </c>
      <c r="H53" s="6"/>
    </row>
    <row r="54" spans="1:8" x14ac:dyDescent="0.35">
      <c r="A54" s="4"/>
      <c r="B54" s="5"/>
      <c r="C54" s="5" t="s">
        <v>34</v>
      </c>
      <c r="D54" s="5">
        <f>B51*(1+B3)-D55</f>
        <v>49.74874371859304</v>
      </c>
      <c r="E54" s="5"/>
      <c r="F54" s="5"/>
      <c r="G54" s="5"/>
      <c r="H54" s="6"/>
    </row>
    <row r="55" spans="1:8" x14ac:dyDescent="0.35">
      <c r="A55" s="4"/>
      <c r="B55" s="5"/>
      <c r="C55" s="5" t="s">
        <v>69</v>
      </c>
      <c r="D55" s="68">
        <f>B51*(1+B3)^2*B3/((1+B3)^2-1)</f>
        <v>49.25125628140696</v>
      </c>
      <c r="E55" s="5"/>
      <c r="F55" s="5" t="s">
        <v>34</v>
      </c>
      <c r="G55" s="5">
        <f>D54*(1+C3 )-G56</f>
        <v>-1.0658141036401503E-12</v>
      </c>
      <c r="H55" s="6"/>
    </row>
    <row r="56" spans="1:8" x14ac:dyDescent="0.35">
      <c r="A56" s="4"/>
      <c r="B56" s="5"/>
      <c r="C56" s="5"/>
      <c r="D56" s="5"/>
      <c r="E56" s="5"/>
      <c r="F56" s="5" t="s">
        <v>69</v>
      </c>
      <c r="G56" s="68">
        <f>D54*(1+C3)*C3/((1+C3)-1)</f>
        <v>49.997487437187068</v>
      </c>
      <c r="H56" s="6"/>
    </row>
    <row r="57" spans="1:8" x14ac:dyDescent="0.35">
      <c r="A57" s="4"/>
      <c r="B57" s="5"/>
      <c r="C57" s="5"/>
      <c r="D57" s="5"/>
      <c r="E57" s="5"/>
      <c r="F57" s="5"/>
      <c r="G57" s="22"/>
      <c r="H57" s="6"/>
    </row>
    <row r="58" spans="1:8" x14ac:dyDescent="0.35">
      <c r="A58" s="4" t="s">
        <v>90</v>
      </c>
      <c r="B58" s="5"/>
      <c r="C58" s="5"/>
      <c r="D58" s="5"/>
      <c r="E58" s="5"/>
      <c r="F58" s="5"/>
      <c r="G58" s="5"/>
      <c r="H58" s="6"/>
    </row>
    <row r="59" spans="1:8" x14ac:dyDescent="0.35">
      <c r="A59" s="4" t="s">
        <v>91</v>
      </c>
      <c r="B59" s="5"/>
      <c r="C59" s="5"/>
      <c r="D59" s="5"/>
      <c r="E59" s="5"/>
      <c r="F59" s="5"/>
      <c r="G59" s="5"/>
      <c r="H59" s="6"/>
    </row>
    <row r="60" spans="1:8" x14ac:dyDescent="0.35">
      <c r="A60" s="4" t="s">
        <v>70</v>
      </c>
      <c r="B60" s="5">
        <v>0</v>
      </c>
      <c r="C60" s="5">
        <v>1</v>
      </c>
      <c r="D60" s="5" t="s">
        <v>0</v>
      </c>
      <c r="E60" s="5"/>
      <c r="F60" s="5"/>
      <c r="G60" s="5"/>
      <c r="H60" s="6"/>
    </row>
    <row r="61" spans="1:8" x14ac:dyDescent="0.35">
      <c r="A61" s="4"/>
      <c r="B61" s="5"/>
      <c r="C61" s="68">
        <f>(G46*B5+G49*(1-B5))/(1+B2)</f>
        <v>51.231527093595979</v>
      </c>
      <c r="D61" s="5"/>
      <c r="E61" s="5"/>
      <c r="F61" s="5"/>
      <c r="G61" s="5"/>
      <c r="H61" s="6"/>
    </row>
    <row r="62" spans="1:8" ht="15" thickBot="1" x14ac:dyDescent="0.4">
      <c r="A62" s="7"/>
      <c r="B62" s="12">
        <f>(A6*(C61+D48)+(1-A6)*(D55+C62))/(1+A3)</f>
        <v>100.84847593516699</v>
      </c>
      <c r="C62" s="69">
        <f>(B6*G53+(1-B6)*G56)/(1+B3)</f>
        <v>51.105527638191212</v>
      </c>
      <c r="D62" s="8"/>
      <c r="E62" s="8"/>
      <c r="F62" s="8"/>
      <c r="G62" s="8"/>
      <c r="H62" s="9"/>
    </row>
    <row r="63" spans="1:8" ht="15" thickTop="1" x14ac:dyDescent="0.35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6" sqref="K6"/>
    </sheetView>
  </sheetViews>
  <sheetFormatPr defaultRowHeight="14.5" x14ac:dyDescent="0.35"/>
  <sheetData>
    <row r="1" spans="1:8" ht="15" thickTop="1" x14ac:dyDescent="0.35">
      <c r="A1" s="10" t="s">
        <v>73</v>
      </c>
      <c r="B1" s="2"/>
      <c r="C1" s="2"/>
      <c r="D1" s="2"/>
      <c r="E1" s="2"/>
      <c r="F1" s="2"/>
      <c r="G1" s="2"/>
      <c r="H1" s="3"/>
    </row>
    <row r="2" spans="1:8" x14ac:dyDescent="0.35">
      <c r="A2" s="4" t="s">
        <v>95</v>
      </c>
      <c r="B2" s="5"/>
      <c r="C2" s="5"/>
      <c r="D2" s="5"/>
      <c r="E2" s="5"/>
      <c r="F2" s="5"/>
      <c r="G2" s="5"/>
      <c r="H2" s="6"/>
    </row>
    <row r="3" spans="1:8" x14ac:dyDescent="0.35">
      <c r="A3" s="4"/>
      <c r="B3" s="5"/>
      <c r="C3" s="5"/>
      <c r="D3" s="5"/>
      <c r="E3" s="5"/>
      <c r="F3" s="5"/>
      <c r="G3" s="5"/>
      <c r="H3" s="6"/>
    </row>
    <row r="4" spans="1:8" x14ac:dyDescent="0.35">
      <c r="A4" s="4"/>
      <c r="B4" s="5"/>
      <c r="C4" s="5"/>
      <c r="D4" s="5"/>
      <c r="E4" s="5"/>
      <c r="F4" s="5"/>
      <c r="G4" s="5"/>
      <c r="H4" s="6"/>
    </row>
    <row r="5" spans="1:8" x14ac:dyDescent="0.35">
      <c r="A5" s="4"/>
      <c r="B5" s="5"/>
      <c r="C5" s="5"/>
      <c r="D5" s="5"/>
      <c r="E5" s="5"/>
      <c r="F5" s="5"/>
      <c r="G5" s="5"/>
      <c r="H5" s="6"/>
    </row>
    <row r="6" spans="1:8" x14ac:dyDescent="0.35">
      <c r="A6" s="4"/>
      <c r="B6" s="5"/>
      <c r="C6" s="5"/>
      <c r="D6" s="5"/>
      <c r="E6" s="5"/>
      <c r="F6" s="5"/>
      <c r="G6" s="5"/>
      <c r="H6" s="6"/>
    </row>
    <row r="7" spans="1:8" x14ac:dyDescent="0.35">
      <c r="A7" s="4"/>
      <c r="B7" s="5"/>
      <c r="C7" s="5"/>
      <c r="D7" s="5"/>
      <c r="E7" s="5"/>
      <c r="F7" s="5"/>
      <c r="G7" s="5"/>
      <c r="H7" s="6"/>
    </row>
    <row r="8" spans="1:8" x14ac:dyDescent="0.35">
      <c r="A8" s="4"/>
      <c r="B8" s="5"/>
      <c r="C8" s="5"/>
      <c r="D8" s="5"/>
      <c r="E8" s="5"/>
      <c r="F8" s="5"/>
      <c r="G8" s="5"/>
      <c r="H8" s="6"/>
    </row>
    <row r="9" spans="1:8" x14ac:dyDescent="0.35">
      <c r="A9" s="4"/>
      <c r="B9" s="5"/>
      <c r="C9" s="5"/>
      <c r="D9" s="5"/>
      <c r="E9" s="5"/>
      <c r="F9" s="5"/>
      <c r="G9" s="5"/>
      <c r="H9" s="6"/>
    </row>
    <row r="10" spans="1:8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5">
      <c r="A11" s="4"/>
      <c r="B11" s="5"/>
      <c r="C11" s="5"/>
      <c r="D11" s="5"/>
      <c r="E11" s="5"/>
      <c r="F11" s="5"/>
      <c r="G11" s="5"/>
      <c r="H11" s="6"/>
    </row>
    <row r="12" spans="1:8" x14ac:dyDescent="0.35">
      <c r="A12" s="4" t="s">
        <v>94</v>
      </c>
      <c r="B12" s="5"/>
      <c r="C12" s="5"/>
      <c r="D12" s="5"/>
      <c r="E12" s="5"/>
      <c r="F12" s="5"/>
      <c r="G12" s="5"/>
      <c r="H12" s="6"/>
    </row>
    <row r="13" spans="1:8" x14ac:dyDescent="0.35">
      <c r="A13" s="4" t="s">
        <v>96</v>
      </c>
      <c r="B13" s="5"/>
      <c r="C13" s="5"/>
      <c r="D13" s="5"/>
      <c r="E13" s="5"/>
      <c r="F13" s="5"/>
      <c r="G13" s="5"/>
      <c r="H13" s="6"/>
    </row>
    <row r="14" spans="1:8" x14ac:dyDescent="0.35">
      <c r="A14" s="4" t="s">
        <v>93</v>
      </c>
      <c r="B14" s="5"/>
      <c r="C14" s="5"/>
      <c r="D14" s="5"/>
      <c r="E14" s="5"/>
      <c r="F14" s="5"/>
      <c r="G14" s="5"/>
      <c r="H14" s="6"/>
    </row>
    <row r="15" spans="1:8" x14ac:dyDescent="0.35">
      <c r="A15" s="70" t="s">
        <v>97</v>
      </c>
      <c r="B15" s="5"/>
      <c r="C15" s="5"/>
      <c r="D15" s="5"/>
      <c r="E15" s="5"/>
      <c r="F15" s="5" t="s">
        <v>98</v>
      </c>
      <c r="G15" s="5"/>
      <c r="H15" s="6"/>
    </row>
    <row r="16" spans="1:8" x14ac:dyDescent="0.35">
      <c r="A16" s="4" t="s">
        <v>99</v>
      </c>
      <c r="B16" s="5"/>
      <c r="C16" s="5"/>
      <c r="D16" s="5"/>
      <c r="E16" s="5"/>
      <c r="F16" s="5"/>
      <c r="G16" s="5"/>
      <c r="H16" s="6"/>
    </row>
    <row r="17" spans="1:8" x14ac:dyDescent="0.35">
      <c r="A17" s="4" t="s">
        <v>100</v>
      </c>
      <c r="B17" s="5"/>
      <c r="C17" s="5"/>
      <c r="D17" s="5"/>
      <c r="E17" s="5"/>
      <c r="F17" s="5"/>
      <c r="G17" s="5"/>
      <c r="H17" s="6"/>
    </row>
    <row r="18" spans="1:8" ht="15" thickBot="1" x14ac:dyDescent="0.4">
      <c r="A18" s="7" t="s">
        <v>101</v>
      </c>
      <c r="B18" s="8"/>
      <c r="C18" s="8"/>
      <c r="D18" s="8"/>
      <c r="E18" s="8"/>
      <c r="F18" s="8"/>
      <c r="G18" s="8"/>
      <c r="H18" s="9"/>
    </row>
    <row r="19" spans="1:8" ht="15" thickTop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2018-09-02T14:44:30Z</cp:lastPrinted>
  <dcterms:created xsi:type="dcterms:W3CDTF">2017-08-14T16:58:08Z</dcterms:created>
  <dcterms:modified xsi:type="dcterms:W3CDTF">2018-09-02T20:55:09Z</dcterms:modified>
</cp:coreProperties>
</file>