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qw767\Dropbox\Teaching\Fin1\Fin1 2019\eksamen Fin 2019\"/>
    </mc:Choice>
  </mc:AlternateContent>
  <bookViews>
    <workbookView xWindow="0" yWindow="0" windowWidth="15360" windowHeight="7215"/>
  </bookViews>
  <sheets>
    <sheet name="opgave 1" sheetId="3" r:id="rId1"/>
    <sheet name="opgave 2" sheetId="2" r:id="rId2"/>
  </sheets>
  <definedNames>
    <definedName name="ones">'opgave 2'!$H$18:$H$19</definedName>
    <definedName name="p">#REF!</definedName>
    <definedName name="p1_">#REF!</definedName>
    <definedName name="p2_">#REF!</definedName>
    <definedName name="p3_">#REF!</definedName>
    <definedName name="pi">'opgave 2'!$F$42:$F$43</definedName>
    <definedName name="R_">'opgave 1'!$C$8</definedName>
    <definedName name="r_f">'opgave 2'!$C$26</definedName>
    <definedName name="S_0">'opgave 1'!$A$9</definedName>
    <definedName name="Sigma">'opgave 2'!$E$18:$F$19</definedName>
    <definedName name="vmu">'opgave 2'!$B$18:$B$19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2" l="1"/>
  <c r="F43" i="2"/>
  <c r="G42" i="2" a="1"/>
  <c r="H42" i="2" s="1"/>
  <c r="G42" i="2" l="1"/>
  <c r="I43" i="2"/>
  <c r="H43" i="2"/>
  <c r="G43" i="2"/>
  <c r="J42" i="2"/>
  <c r="I42" i="2"/>
  <c r="J43" i="2"/>
  <c r="B11" i="2"/>
  <c r="D43" i="2" s="1"/>
  <c r="D45" i="2"/>
  <c r="K26" i="3"/>
  <c r="Q26" i="3" s="1"/>
  <c r="O33" i="3" a="1"/>
  <c r="O34" i="3" s="1"/>
  <c r="C29" i="3"/>
  <c r="C12" i="3"/>
  <c r="F33" i="3" s="1"/>
  <c r="F35" i="3" s="1"/>
  <c r="D12" i="3"/>
  <c r="G33" i="3" s="1"/>
  <c r="G35" i="3" s="1"/>
  <c r="D13" i="3"/>
  <c r="G34" i="3" s="1"/>
  <c r="C13" i="3"/>
  <c r="F34" i="3" s="1"/>
  <c r="B13" i="3"/>
  <c r="E34" i="3" s="1"/>
  <c r="B12" i="3"/>
  <c r="E33" i="3" s="1"/>
  <c r="E35" i="3" s="1"/>
  <c r="C44" i="2"/>
  <c r="C43" i="2"/>
  <c r="C42" i="2"/>
  <c r="D35" i="2"/>
  <c r="D34" i="2"/>
  <c r="C26" i="2"/>
  <c r="C6" i="2"/>
  <c r="C45" i="2" s="1"/>
  <c r="B18" i="2"/>
  <c r="F6" i="2"/>
  <c r="G6" i="2" s="1"/>
  <c r="H6" i="2" s="1"/>
  <c r="D3" i="2"/>
  <c r="B19" i="2" l="1"/>
  <c r="D44" i="2"/>
  <c r="D42" i="2"/>
  <c r="J33" i="3" a="1"/>
  <c r="K33" i="3" s="1"/>
  <c r="O33" i="3"/>
  <c r="B20" i="3"/>
  <c r="B18" i="3" s="1"/>
  <c r="E3" i="2"/>
  <c r="F3" i="2" s="1"/>
  <c r="G3" i="2" s="1"/>
  <c r="J34" i="3" l="1"/>
  <c r="L33" i="3"/>
  <c r="L34" i="3"/>
  <c r="K35" i="3"/>
  <c r="J35" i="3"/>
  <c r="J33" i="3"/>
  <c r="K34" i="3"/>
  <c r="L35" i="3"/>
  <c r="B19" i="3"/>
  <c r="E19" i="3" s="1" a="1"/>
  <c r="D11" i="2"/>
  <c r="E11" i="2" s="1"/>
  <c r="B14" i="2"/>
  <c r="E19" i="2" s="1"/>
  <c r="F18" i="2" s="1"/>
  <c r="H3" i="2"/>
  <c r="D10" i="2"/>
  <c r="C44" i="3" l="1" a="1"/>
  <c r="B38" i="3" a="1"/>
  <c r="D44" i="3" a="1"/>
  <c r="E20" i="3"/>
  <c r="E19" i="3"/>
  <c r="D37" i="2"/>
  <c r="D36" i="2"/>
  <c r="F19" i="2"/>
  <c r="E10" i="2"/>
  <c r="B15" i="2" s="1"/>
  <c r="E18" i="2"/>
  <c r="D45" i="3" l="1"/>
  <c r="D44" i="3"/>
  <c r="D46" i="3"/>
  <c r="B38" i="3"/>
  <c r="B40" i="3"/>
  <c r="B39" i="3"/>
  <c r="C45" i="3"/>
  <c r="C46" i="3"/>
  <c r="G46" i="3" s="1"/>
  <c r="C44" i="3"/>
  <c r="G44" i="3" s="1"/>
  <c r="C22" i="2" a="1"/>
  <c r="C22" i="2" s="1"/>
  <c r="C28" i="2" a="1"/>
  <c r="G45" i="3" l="1"/>
  <c r="C29" i="2"/>
  <c r="C28" i="2"/>
  <c r="C23" i="2"/>
  <c r="F22" i="2" a="1"/>
  <c r="F22" i="2" s="1"/>
  <c r="G22" i="2" s="1"/>
  <c r="E22" i="2" a="1"/>
  <c r="E22" i="2" s="1"/>
  <c r="E28" i="2" l="1" a="1"/>
  <c r="E28" i="2" s="1"/>
  <c r="D32" i="2" s="1" a="1"/>
  <c r="D32" i="2" s="1"/>
  <c r="F28" i="2" a="1"/>
  <c r="F28" i="2" s="1"/>
  <c r="G28" i="2" s="1"/>
</calcChain>
</file>

<file path=xl/sharedStrings.xml><?xml version="1.0" encoding="utf-8"?>
<sst xmlns="http://schemas.openxmlformats.org/spreadsheetml/2006/main" count="97" uniqueCount="76">
  <si>
    <t>E[r_1]</t>
  </si>
  <si>
    <t>E[r_2]</t>
  </si>
  <si>
    <t>mu</t>
  </si>
  <si>
    <t>u</t>
  </si>
  <si>
    <t>d</t>
  </si>
  <si>
    <t>p</t>
  </si>
  <si>
    <t>m</t>
  </si>
  <si>
    <t>F_m</t>
  </si>
  <si>
    <t>epsilon</t>
  </si>
  <si>
    <t>std</t>
  </si>
  <si>
    <t xml:space="preserve">u </t>
  </si>
  <si>
    <t>1-p</t>
  </si>
  <si>
    <t>E()</t>
  </si>
  <si>
    <t>var</t>
  </si>
  <si>
    <t>beta</t>
  </si>
  <si>
    <t>covar</t>
  </si>
  <si>
    <t>corr</t>
  </si>
  <si>
    <t>w_gmv</t>
  </si>
  <si>
    <t>r_f</t>
  </si>
  <si>
    <t>w_tan</t>
  </si>
  <si>
    <t>sr</t>
  </si>
  <si>
    <t xml:space="preserve">solver løsning </t>
  </si>
  <si>
    <t>x</t>
  </si>
  <si>
    <t>beta1</t>
  </si>
  <si>
    <t>beta2</t>
  </si>
  <si>
    <t>sigma_m</t>
  </si>
  <si>
    <t>sigma_e</t>
  </si>
  <si>
    <t>S_1(0)</t>
  </si>
  <si>
    <t>uu</t>
  </si>
  <si>
    <t>du</t>
  </si>
  <si>
    <t>ud</t>
  </si>
  <si>
    <t>dd</t>
  </si>
  <si>
    <t>S_2(0)</t>
  </si>
  <si>
    <t>D</t>
  </si>
  <si>
    <t>pi</t>
  </si>
  <si>
    <t>R</t>
  </si>
  <si>
    <t>phi</t>
  </si>
  <si>
    <t>checksum</t>
  </si>
  <si>
    <t>set phi_1=phi_2 and solve</t>
  </si>
  <si>
    <t>D*\phi=pi</t>
  </si>
  <si>
    <t>mulig løsning</t>
  </si>
  <si>
    <t>&gt;0</t>
  </si>
  <si>
    <t>Da vi har vist der findes en tilstandsprisvektor har vi arbitragefrihed. Vi kan ikke have komplethed med S&gt;N</t>
  </si>
  <si>
    <t>1.a</t>
  </si>
  <si>
    <t>1.b</t>
  </si>
  <si>
    <t>Strike K=</t>
  </si>
  <si>
    <t>Da optionen altid vil være i penge kan vi replikere den perfekt ved at købe en aktie (a=1) og låne b=94/R=</t>
  </si>
  <si>
    <t xml:space="preserve">Da optionen er kan replikeres perfekt med de eksisterende aktiver er dens arbitragefri pris givet entydigt </t>
  </si>
  <si>
    <t xml:space="preserve">Strike </t>
  </si>
  <si>
    <t>I det tilfælde at markedet har vi at D</t>
  </si>
  <si>
    <t>Dinv</t>
  </si>
  <si>
    <t>Det ses at D matricen er af fuld rang og at markedet dermed er komplet. Er det arbitrage frit? Vi finder phi=D^-1*pi</t>
  </si>
  <si>
    <t xml:space="preserve">phi </t>
  </si>
  <si>
    <t>C0</t>
  </si>
  <si>
    <t>Hvis vi antager at optionen kan handles kan vi inkludere den som et tredje aktiv og checke om det resultererende marked er arbitragefrit</t>
  </si>
  <si>
    <t>1.c</t>
  </si>
  <si>
    <t>1.d</t>
  </si>
  <si>
    <t>&gt;</t>
  </si>
  <si>
    <t>&lt;</t>
  </si>
  <si>
    <t>mindste pris</t>
  </si>
  <si>
    <t>største pris</t>
  </si>
  <si>
    <t xml:space="preserve">&gt;&gt;0 </t>
  </si>
  <si>
    <t>dermed er markedet arbitragefrit</t>
  </si>
  <si>
    <t xml:space="preserve"> prisen er da givet ved </t>
  </si>
  <si>
    <t>C_0=a*S_0+b</t>
  </si>
  <si>
    <t>ikke bindende restriktion</t>
  </si>
  <si>
    <t>C_0</t>
  </si>
  <si>
    <t>Find den risikofri rente der passer med den opgivne varians fra formel 9.17 i noterne</t>
  </si>
  <si>
    <t>opgivne tal</t>
  </si>
  <si>
    <t>2.a</t>
  </si>
  <si>
    <t>2.b</t>
  </si>
  <si>
    <t>2.c du får givet</t>
  </si>
  <si>
    <t xml:space="preserve">Der er en arbitrage da aktiv 1 er bedre end aktiv 2 i alle tilstande. Mulig arbitrage. Køb 1 sælg 2. </t>
  </si>
  <si>
    <t>2.d+e</t>
  </si>
  <si>
    <t xml:space="preserve">2.f </t>
  </si>
  <si>
    <t xml:space="preserve">Tilføjelse af det risikofri aktiv er ikke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</si>
</sst>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37</xdr:row>
      <xdr:rowOff>76202</xdr:rowOff>
    </xdr:from>
    <xdr:to>
      <xdr:col>19</xdr:col>
      <xdr:colOff>238125</xdr:colOff>
      <xdr:row>72</xdr:row>
      <xdr:rowOff>76202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986463" y="7958139"/>
          <a:ext cx="6667500" cy="500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46"/>
  <sheetViews>
    <sheetView tabSelected="1" topLeftCell="A16" workbookViewId="0">
      <selection activeCell="D54" sqref="D54"/>
    </sheetView>
  </sheetViews>
  <sheetFormatPr defaultRowHeight="15" x14ac:dyDescent="0.25"/>
  <sheetData>
    <row r="4" spans="1:4" x14ac:dyDescent="0.25">
      <c r="A4" t="s">
        <v>43</v>
      </c>
    </row>
    <row r="5" spans="1:4" x14ac:dyDescent="0.25">
      <c r="A5" t="s">
        <v>3</v>
      </c>
      <c r="B5" t="s">
        <v>6</v>
      </c>
      <c r="C5" t="s">
        <v>4</v>
      </c>
    </row>
    <row r="6" spans="1:4" x14ac:dyDescent="0.25">
      <c r="A6">
        <v>1.1499999999999999</v>
      </c>
      <c r="B6">
        <v>1.1000000000000001</v>
      </c>
      <c r="C6">
        <v>0.95</v>
      </c>
    </row>
    <row r="8" spans="1:4" x14ac:dyDescent="0.25">
      <c r="A8" t="s">
        <v>34</v>
      </c>
      <c r="B8" t="s">
        <v>35</v>
      </c>
      <c r="C8">
        <v>1.01</v>
      </c>
    </row>
    <row r="9" spans="1:4" x14ac:dyDescent="0.25">
      <c r="A9">
        <v>100</v>
      </c>
    </row>
    <row r="10" spans="1:4" x14ac:dyDescent="0.25">
      <c r="A10">
        <v>1</v>
      </c>
    </row>
    <row r="12" spans="1:4" x14ac:dyDescent="0.25">
      <c r="A12" t="s">
        <v>33</v>
      </c>
      <c r="B12">
        <f>S_0*A6</f>
        <v>114.99999999999999</v>
      </c>
      <c r="C12">
        <f>S_0*B6</f>
        <v>110.00000000000001</v>
      </c>
      <c r="D12">
        <f>S_0*C6</f>
        <v>95</v>
      </c>
    </row>
    <row r="13" spans="1:4" x14ac:dyDescent="0.25">
      <c r="B13">
        <f>R_</f>
        <v>1.01</v>
      </c>
      <c r="C13">
        <f>R_</f>
        <v>1.01</v>
      </c>
      <c r="D13">
        <f>R_</f>
        <v>1.01</v>
      </c>
    </row>
    <row r="16" spans="1:4" x14ac:dyDescent="0.25">
      <c r="A16" t="s">
        <v>40</v>
      </c>
      <c r="C16" t="s">
        <v>38</v>
      </c>
    </row>
    <row r="18" spans="1:17" x14ac:dyDescent="0.25">
      <c r="A18" t="s">
        <v>36</v>
      </c>
      <c r="B18">
        <f>(S_0-D12*B20)/(B12+C12)</f>
        <v>0.16973125884016962</v>
      </c>
      <c r="C18" t="s">
        <v>41</v>
      </c>
    </row>
    <row r="19" spans="1:17" x14ac:dyDescent="0.25">
      <c r="B19">
        <f>(S_0-D12*B20)/(B12+C12)</f>
        <v>0.16973125884016962</v>
      </c>
      <c r="C19" t="s">
        <v>41</v>
      </c>
      <c r="D19" t="s">
        <v>37</v>
      </c>
      <c r="E19">
        <f t="array" ref="E19:E20">MMULT(B12:D13,B18:B20)</f>
        <v>100</v>
      </c>
    </row>
    <row r="20" spans="1:17" x14ac:dyDescent="0.25">
      <c r="B20">
        <f>(1/R_-2*S_0/(B12+C12))/(1-2*D12/(B12+C12))</f>
        <v>0.6506364922206509</v>
      </c>
      <c r="C20" t="s">
        <v>41</v>
      </c>
      <c r="D20" t="s">
        <v>39</v>
      </c>
      <c r="E20">
        <v>1</v>
      </c>
    </row>
    <row r="22" spans="1:17" x14ac:dyDescent="0.25">
      <c r="A22" t="s">
        <v>42</v>
      </c>
    </row>
    <row r="24" spans="1:17" x14ac:dyDescent="0.25">
      <c r="A24" t="s">
        <v>44</v>
      </c>
      <c r="B24" t="s">
        <v>45</v>
      </c>
      <c r="C24">
        <v>94</v>
      </c>
    </row>
    <row r="26" spans="1:17" x14ac:dyDescent="0.25">
      <c r="A26" t="s">
        <v>46</v>
      </c>
      <c r="K26">
        <f>-C24/R_</f>
        <v>-93.069306930693074</v>
      </c>
      <c r="L26" t="s">
        <v>63</v>
      </c>
      <c r="O26" t="s">
        <v>64</v>
      </c>
      <c r="Q26">
        <f>S_0+K26</f>
        <v>6.9306930693069262</v>
      </c>
    </row>
    <row r="27" spans="1:17" x14ac:dyDescent="0.25">
      <c r="A27" t="s">
        <v>47</v>
      </c>
    </row>
    <row r="29" spans="1:17" x14ac:dyDescent="0.25">
      <c r="A29" t="s">
        <v>55</v>
      </c>
      <c r="B29" t="s">
        <v>48</v>
      </c>
      <c r="C29">
        <f>100</f>
        <v>100</v>
      </c>
    </row>
    <row r="31" spans="1:17" x14ac:dyDescent="0.25">
      <c r="A31" t="s">
        <v>54</v>
      </c>
    </row>
    <row r="33" spans="1:16" x14ac:dyDescent="0.25">
      <c r="A33" t="s">
        <v>49</v>
      </c>
      <c r="E33">
        <f>B12</f>
        <v>114.99999999999999</v>
      </c>
      <c r="F33">
        <f t="shared" ref="F33:G33" si="0">C12</f>
        <v>110.00000000000001</v>
      </c>
      <c r="G33">
        <f t="shared" si="0"/>
        <v>95</v>
      </c>
      <c r="I33" t="s">
        <v>50</v>
      </c>
      <c r="J33">
        <f t="array" ref="J33:L35">MINVERSE(E33:G35)</f>
        <v>-0.40000000000000085</v>
      </c>
      <c r="K33">
        <v>37.623762376237721</v>
      </c>
      <c r="L33">
        <v>0.60000000000000142</v>
      </c>
      <c r="N33" t="s">
        <v>34</v>
      </c>
      <c r="O33">
        <f t="array" ref="O33:O34">A9:A10</f>
        <v>100</v>
      </c>
    </row>
    <row r="34" spans="1:16" x14ac:dyDescent="0.25">
      <c r="E34">
        <f t="shared" ref="E34:G34" si="1">B13</f>
        <v>1.01</v>
      </c>
      <c r="F34">
        <f t="shared" si="1"/>
        <v>1.01</v>
      </c>
      <c r="G34">
        <f t="shared" si="1"/>
        <v>1.01</v>
      </c>
      <c r="J34">
        <v>0.6</v>
      </c>
      <c r="K34">
        <v>-56.435643564356447</v>
      </c>
      <c r="L34">
        <v>-0.80000000000000016</v>
      </c>
      <c r="O34">
        <v>1</v>
      </c>
    </row>
    <row r="35" spans="1:16" x14ac:dyDescent="0.25">
      <c r="E35">
        <f>MAX(E33-$C$29,0)</f>
        <v>14.999999999999986</v>
      </c>
      <c r="F35">
        <f>MAX(F33-$C$29,0)</f>
        <v>10.000000000000014</v>
      </c>
      <c r="G35">
        <f>MAX(G33-$C$29,0)</f>
        <v>0</v>
      </c>
      <c r="J35">
        <v>-0.19999999999999901</v>
      </c>
      <c r="K35">
        <v>19.801980198019709</v>
      </c>
      <c r="L35">
        <v>0.19999999999999862</v>
      </c>
      <c r="O35">
        <v>4</v>
      </c>
      <c r="P35" t="s">
        <v>53</v>
      </c>
    </row>
    <row r="36" spans="1:16" x14ac:dyDescent="0.25">
      <c r="A36" t="s">
        <v>51</v>
      </c>
    </row>
    <row r="38" spans="1:16" x14ac:dyDescent="0.25">
      <c r="A38" t="s">
        <v>52</v>
      </c>
      <c r="B38">
        <f t="array" ref="B38:B40">MMULT(J33:L35,O33:O35)</f>
        <v>2.3762376237641547E-2</v>
      </c>
      <c r="C38" t="s">
        <v>61</v>
      </c>
      <c r="D38" t="s">
        <v>62</v>
      </c>
    </row>
    <row r="39" spans="1:16" x14ac:dyDescent="0.25">
      <c r="B39">
        <v>0.36435643564355269</v>
      </c>
    </row>
    <row r="40" spans="1:16" x14ac:dyDescent="0.25">
      <c r="B40">
        <v>0.6019801980198034</v>
      </c>
    </row>
    <row r="42" spans="1:16" x14ac:dyDescent="0.25">
      <c r="A42" t="s">
        <v>56</v>
      </c>
    </row>
    <row r="44" spans="1:16" x14ac:dyDescent="0.25">
      <c r="C44">
        <f t="array" ref="C44:C46">J33:J35*O33 + K33:K35*O34</f>
        <v>-2.3762376237623641</v>
      </c>
      <c r="D44">
        <f t="array" ref="D44:D46">L33:L35</f>
        <v>0.60000000000000142</v>
      </c>
      <c r="E44" t="s">
        <v>66</v>
      </c>
      <c r="F44" t="s">
        <v>57</v>
      </c>
      <c r="G44">
        <f>-C44/D44</f>
        <v>3.9603960396039311</v>
      </c>
      <c r="H44" t="s">
        <v>59</v>
      </c>
    </row>
    <row r="45" spans="1:16" x14ac:dyDescent="0.25">
      <c r="C45">
        <v>3.5643564356435533</v>
      </c>
      <c r="D45">
        <v>-0.80000000000000016</v>
      </c>
      <c r="E45" t="s">
        <v>66</v>
      </c>
      <c r="F45" t="s">
        <v>58</v>
      </c>
      <c r="G45">
        <f>-C45/D45</f>
        <v>4.4554455445544408</v>
      </c>
      <c r="H45" t="s">
        <v>60</v>
      </c>
    </row>
    <row r="46" spans="1:16" x14ac:dyDescent="0.25">
      <c r="C46">
        <v>-0.19801980198019109</v>
      </c>
      <c r="D46">
        <v>0.19999999999999862</v>
      </c>
      <c r="E46" t="s">
        <v>66</v>
      </c>
      <c r="F46" t="s">
        <v>57</v>
      </c>
      <c r="G46">
        <f>-C46/D46</f>
        <v>0.99009900990096222</v>
      </c>
      <c r="H46" t="s">
        <v>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0"/>
  <sheetViews>
    <sheetView workbookViewId="0">
      <selection activeCell="F41" sqref="F41:J43"/>
    </sheetView>
  </sheetViews>
  <sheetFormatPr defaultRowHeight="15" x14ac:dyDescent="0.25"/>
  <sheetData>
    <row r="2" spans="1:8" x14ac:dyDescent="0.25">
      <c r="B2" t="s">
        <v>10</v>
      </c>
      <c r="C2" t="s">
        <v>4</v>
      </c>
      <c r="D2" t="s">
        <v>5</v>
      </c>
      <c r="E2" t="s">
        <v>11</v>
      </c>
      <c r="F2" t="s">
        <v>12</v>
      </c>
      <c r="G2" t="s">
        <v>13</v>
      </c>
      <c r="H2" t="s">
        <v>9</v>
      </c>
    </row>
    <row r="3" spans="1:8" x14ac:dyDescent="0.25">
      <c r="A3" t="s">
        <v>7</v>
      </c>
      <c r="B3">
        <v>0.18</v>
      </c>
      <c r="C3">
        <v>-0.12</v>
      </c>
      <c r="D3">
        <f>-C3/(B3-C3)</f>
        <v>0.4</v>
      </c>
      <c r="E3">
        <f>1-D3</f>
        <v>0.6</v>
      </c>
      <c r="F3">
        <f>B3*D3+C3*E3</f>
        <v>0</v>
      </c>
      <c r="G3">
        <f>D3*(B3-F3)^2+E3*(C3-F3)^2</f>
        <v>2.1600000000000001E-2</v>
      </c>
      <c r="H3">
        <f>SQRT(G3)</f>
        <v>0.14696938456699069</v>
      </c>
    </row>
    <row r="5" spans="1:8" x14ac:dyDescent="0.25">
      <c r="F5" t="s">
        <v>12</v>
      </c>
      <c r="G5" t="s">
        <v>13</v>
      </c>
      <c r="H5" t="s">
        <v>9</v>
      </c>
    </row>
    <row r="6" spans="1:8" x14ac:dyDescent="0.25">
      <c r="A6" t="s">
        <v>8</v>
      </c>
      <c r="B6">
        <v>9.5000000000000001E-2</v>
      </c>
      <c r="C6">
        <f>-B6</f>
        <v>-9.5000000000000001E-2</v>
      </c>
      <c r="D6">
        <v>0.5</v>
      </c>
      <c r="E6">
        <v>0.5</v>
      </c>
      <c r="F6">
        <f>B6*D6+C6*E6</f>
        <v>0</v>
      </c>
      <c r="G6">
        <f>D6*(B6-F6)^2+E6*(C6-F6)^2</f>
        <v>9.025E-3</v>
      </c>
      <c r="H6">
        <f>SQRT(G6)</f>
        <v>9.5000000000000001E-2</v>
      </c>
    </row>
    <row r="9" spans="1:8" x14ac:dyDescent="0.25">
      <c r="B9" t="s">
        <v>2</v>
      </c>
      <c r="C9" t="s">
        <v>14</v>
      </c>
      <c r="D9" t="s">
        <v>13</v>
      </c>
      <c r="E9" t="s">
        <v>9</v>
      </c>
    </row>
    <row r="10" spans="1:8" x14ac:dyDescent="0.25">
      <c r="A10" t="s">
        <v>0</v>
      </c>
      <c r="B10">
        <v>0.1</v>
      </c>
      <c r="C10">
        <v>1.1000000000000001</v>
      </c>
      <c r="D10">
        <f>C10^2*G3+G6</f>
        <v>3.5161000000000005E-2</v>
      </c>
      <c r="E10">
        <f>SQRT(D10)</f>
        <v>0.18751266623884372</v>
      </c>
    </row>
    <row r="11" spans="1:8" x14ac:dyDescent="0.25">
      <c r="A11" t="s">
        <v>1</v>
      </c>
      <c r="B11">
        <f>0.05</f>
        <v>0.05</v>
      </c>
      <c r="C11">
        <v>0.7</v>
      </c>
      <c r="D11">
        <f>C11^2*G3+G6</f>
        <v>1.9609000000000001E-2</v>
      </c>
      <c r="E11">
        <f>SQRT(D11)</f>
        <v>0.14003213916812099</v>
      </c>
    </row>
    <row r="14" spans="1:8" x14ac:dyDescent="0.25">
      <c r="A14" t="s">
        <v>15</v>
      </c>
      <c r="B14">
        <f>C10*C11*G3</f>
        <v>1.6632000000000001E-2</v>
      </c>
    </row>
    <row r="15" spans="1:8" x14ac:dyDescent="0.25">
      <c r="A15" t="s">
        <v>16</v>
      </c>
      <c r="B15">
        <f>B14/(E10*E11)</f>
        <v>0.63341179165074779</v>
      </c>
    </row>
    <row r="18" spans="1:8" x14ac:dyDescent="0.25">
      <c r="A18" t="s">
        <v>2</v>
      </c>
      <c r="B18">
        <f>B10</f>
        <v>0.1</v>
      </c>
      <c r="E18">
        <f>D10</f>
        <v>3.5161000000000005E-2</v>
      </c>
      <c r="F18">
        <f>E19</f>
        <v>1.6632000000000001E-2</v>
      </c>
      <c r="H18">
        <v>1</v>
      </c>
    </row>
    <row r="19" spans="1:8" x14ac:dyDescent="0.25">
      <c r="B19">
        <f>B11</f>
        <v>0.05</v>
      </c>
      <c r="E19">
        <f>B14</f>
        <v>1.6632000000000001E-2</v>
      </c>
      <c r="F19">
        <f>D11</f>
        <v>1.9609000000000001E-2</v>
      </c>
      <c r="H19">
        <v>1</v>
      </c>
    </row>
    <row r="21" spans="1:8" x14ac:dyDescent="0.25">
      <c r="E21" t="s">
        <v>12</v>
      </c>
      <c r="F21" t="s">
        <v>13</v>
      </c>
      <c r="G21" t="s">
        <v>9</v>
      </c>
    </row>
    <row r="22" spans="1:8" x14ac:dyDescent="0.25">
      <c r="A22" t="s">
        <v>69</v>
      </c>
      <c r="B22" t="s">
        <v>17</v>
      </c>
      <c r="C22">
        <f t="array" ref="C22:C23">1/MMULT(TRANSPOSE(ones),MMULT(MINVERSE(Sigma),ones))*MMULT(MINVERSE(Sigma),ones)</f>
        <v>0.13842648563191659</v>
      </c>
      <c r="E22">
        <f t="array" ref="E22">MMULT(TRANSPOSE(vmu),C22:C23)</f>
        <v>5.6921324281595825E-2</v>
      </c>
      <c r="F22">
        <f t="array" ref="F22">MMULT(TRANSPOSE(C22:C23),MMULT(Sigma,C22:C23))</f>
        <v>1.919690435227378E-2</v>
      </c>
      <c r="G22">
        <f>SQRT(F22)</f>
        <v>0.13855289369866577</v>
      </c>
    </row>
    <row r="23" spans="1:8" x14ac:dyDescent="0.25">
      <c r="C23">
        <v>0.86157351436808327</v>
      </c>
    </row>
    <row r="26" spans="1:8" x14ac:dyDescent="0.25">
      <c r="A26" t="s">
        <v>70</v>
      </c>
      <c r="B26" t="s">
        <v>18</v>
      </c>
      <c r="C26">
        <f>0.015</f>
        <v>1.4999999999999999E-2</v>
      </c>
      <c r="E26" t="s">
        <v>68</v>
      </c>
    </row>
    <row r="27" spans="1:8" x14ac:dyDescent="0.25">
      <c r="E27" t="s">
        <v>12</v>
      </c>
      <c r="F27" t="s">
        <v>13</v>
      </c>
      <c r="G27" t="s">
        <v>9</v>
      </c>
      <c r="H27" t="s">
        <v>20</v>
      </c>
    </row>
    <row r="28" spans="1:8" x14ac:dyDescent="0.25">
      <c r="B28" t="s">
        <v>19</v>
      </c>
      <c r="C28">
        <f t="array" ref="C28:C29">1/(MMULT(TRANSPOSE(ones),MMULT(MINVERSE(Sigma),vmu-r_f)))*MMULT(MINVERSE(Sigma),vmu-r_f)</f>
        <v>1.2030757797595275</v>
      </c>
      <c r="E28">
        <f t="array" ref="E28">MMULT(TRANSPOSE(vmu),C28:C29)</f>
        <v>0.11015378898797638</v>
      </c>
      <c r="F28">
        <f t="array" ref="F28">MMULT(TRANSPOSE(C28:C29),MMULT(Sigma,C28:C29))</f>
        <v>4.3573484789948741E-2</v>
      </c>
      <c r="G28">
        <f>SQRT(F28)</f>
        <v>0.20874262810923105</v>
      </c>
    </row>
    <row r="29" spans="1:8" x14ac:dyDescent="0.25">
      <c r="C29">
        <v>-0.20307577975952751</v>
      </c>
    </row>
    <row r="30" spans="1:8" x14ac:dyDescent="0.25">
      <c r="A30" t="s">
        <v>67</v>
      </c>
    </row>
    <row r="31" spans="1:8" x14ac:dyDescent="0.25">
      <c r="C31" t="s">
        <v>22</v>
      </c>
    </row>
    <row r="32" spans="1:8" x14ac:dyDescent="0.25">
      <c r="A32" t="s">
        <v>21</v>
      </c>
      <c r="C32">
        <v>2.1999999999999999E-2</v>
      </c>
      <c r="D32">
        <f t="array" ref="D32">(E28-C32)^2/MMULT(TRANSPOSE(vmu-C32),MMULT(MINVERSE(Sigma),vmu-C32))</f>
        <v>4.322737446720977E-2</v>
      </c>
    </row>
    <row r="34" spans="1:10" x14ac:dyDescent="0.25">
      <c r="A34" t="s">
        <v>71</v>
      </c>
      <c r="C34" t="s">
        <v>23</v>
      </c>
      <c r="D34">
        <f>C10</f>
        <v>1.1000000000000001</v>
      </c>
    </row>
    <row r="35" spans="1:10" x14ac:dyDescent="0.25">
      <c r="C35" t="s">
        <v>24</v>
      </c>
      <c r="D35">
        <f>C11</f>
        <v>0.7</v>
      </c>
    </row>
    <row r="36" spans="1:10" x14ac:dyDescent="0.25">
      <c r="C36" t="s">
        <v>25</v>
      </c>
      <c r="D36">
        <f>SQRT((D10-D11)/(D34^2-D35^2))</f>
        <v>0.14696938456699069</v>
      </c>
    </row>
    <row r="37" spans="1:10" x14ac:dyDescent="0.25">
      <c r="C37" t="s">
        <v>26</v>
      </c>
      <c r="D37">
        <f>SQRT(D10-D34^2*G3)</f>
        <v>9.4999999999999987E-2</v>
      </c>
    </row>
    <row r="39" spans="1:10" x14ac:dyDescent="0.25">
      <c r="A39" t="s">
        <v>73</v>
      </c>
    </row>
    <row r="41" spans="1:10" x14ac:dyDescent="0.25">
      <c r="F41" t="s">
        <v>34</v>
      </c>
      <c r="G41" t="s">
        <v>33</v>
      </c>
    </row>
    <row r="42" spans="1:10" x14ac:dyDescent="0.25">
      <c r="A42" t="s">
        <v>27</v>
      </c>
      <c r="B42">
        <v>1</v>
      </c>
      <c r="C42">
        <f>$B$42*(1+$B$10+$C$10*B3+B6)</f>
        <v>1.393</v>
      </c>
      <c r="D42">
        <f>$B$43*(1+B11+$C$11*B3+B6)</f>
        <v>1.2710000000000001</v>
      </c>
      <c r="E42" t="s">
        <v>28</v>
      </c>
      <c r="F42">
        <f>B42</f>
        <v>1</v>
      </c>
      <c r="G42">
        <f t="array" ref="G42:J43">TRANSPOSE(C42:D45)</f>
        <v>1.393</v>
      </c>
      <c r="H42">
        <v>1.0630000000000002</v>
      </c>
      <c r="I42">
        <v>1.2030000000000001</v>
      </c>
      <c r="J42">
        <v>0.87300000000000011</v>
      </c>
    </row>
    <row r="43" spans="1:10" x14ac:dyDescent="0.25">
      <c r="A43" t="s">
        <v>32</v>
      </c>
      <c r="B43">
        <v>1</v>
      </c>
      <c r="C43">
        <f>$B$42*(1+$B$10+$C$10*C3+B6)</f>
        <v>1.0630000000000002</v>
      </c>
      <c r="D43">
        <f>$B$43*(1+B11+$C$11*C3+B6)</f>
        <v>1.0610000000000002</v>
      </c>
      <c r="E43" t="s">
        <v>29</v>
      </c>
      <c r="F43">
        <f>B43</f>
        <v>1</v>
      </c>
      <c r="G43">
        <v>1.2710000000000001</v>
      </c>
      <c r="H43">
        <v>1.0610000000000002</v>
      </c>
      <c r="I43">
        <v>1.0810000000000002</v>
      </c>
      <c r="J43">
        <v>0.87100000000000011</v>
      </c>
    </row>
    <row r="44" spans="1:10" x14ac:dyDescent="0.25">
      <c r="C44">
        <f>$B$42*(1+$B$10+$C$10*B3+C6)</f>
        <v>1.2030000000000001</v>
      </c>
      <c r="D44">
        <f>$B$43*(1+B11+$C$11*B3+C6)</f>
        <v>1.0810000000000002</v>
      </c>
      <c r="E44" t="s">
        <v>30</v>
      </c>
    </row>
    <row r="45" spans="1:10" x14ac:dyDescent="0.25">
      <c r="C45">
        <f>$B$42*(1+$B$10+$C$10*C3+C6)</f>
        <v>0.87300000000000011</v>
      </c>
      <c r="D45">
        <f>$B$43*(1+B11+$C$11*C3+C6)</f>
        <v>0.87100000000000011</v>
      </c>
      <c r="E45" t="s">
        <v>31</v>
      </c>
    </row>
    <row r="48" spans="1:10" x14ac:dyDescent="0.25">
      <c r="A48" t="s">
        <v>72</v>
      </c>
    </row>
    <row r="50" spans="1:2" x14ac:dyDescent="0.25">
      <c r="A50" t="s">
        <v>74</v>
      </c>
      <c r="B5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opgave 1</vt:lpstr>
      <vt:lpstr>opgave 2</vt:lpstr>
      <vt:lpstr>ones</vt:lpstr>
      <vt:lpstr>pi</vt:lpstr>
      <vt:lpstr>R_</vt:lpstr>
      <vt:lpstr>r_f</vt:lpstr>
      <vt:lpstr>S_0</vt:lpstr>
      <vt:lpstr>Sigma</vt:lpstr>
      <vt:lpstr>vmu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Glavind Skovmand</dc:creator>
  <cp:lastModifiedBy>David Glavind Skovmand</cp:lastModifiedBy>
  <dcterms:created xsi:type="dcterms:W3CDTF">2019-03-28T15:50:49Z</dcterms:created>
  <dcterms:modified xsi:type="dcterms:W3CDTF">2019-12-09T09:33:36Z</dcterms:modified>
</cp:coreProperties>
</file>