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qw767\Dropbox\Teaching\Fin1\Fin1 2023\Eksamen 2023\"/>
    </mc:Choice>
  </mc:AlternateContent>
  <bookViews>
    <workbookView xWindow="0" yWindow="0" windowWidth="19200" windowHeight="6760"/>
  </bookViews>
  <sheets>
    <sheet name="opgave 1" sheetId="1" r:id="rId1"/>
    <sheet name="opgave 2" sheetId="2" r:id="rId2"/>
    <sheet name="opgave 3" sheetId="3" r:id="rId3"/>
  </sheets>
  <externalReferences>
    <externalReference r:id="rId4"/>
    <externalReference r:id="rId5"/>
  </externalReferences>
  <definedNames>
    <definedName name="d_">'[1]opgave 1'!$F$6</definedName>
    <definedName name="D_1">'[1]opgave 2'!$D$5:$F$6</definedName>
    <definedName name="E_m">'[2]opgave 2'!$D$5</definedName>
    <definedName name="E_r" localSheetId="2">'[2]opgave 2'!$D$2:$D$5</definedName>
    <definedName name="E_R">'opgave 2'!$A$4:$A$7</definedName>
    <definedName name="mu_0">'[1]opgave 2'!$B$25</definedName>
    <definedName name="mu_o">'opgave 2'!$B$1</definedName>
    <definedName name="ones" localSheetId="2">'[2]opgave 2'!$M$2:$M$5</definedName>
    <definedName name="ones">'opgave 2'!$F$20:$F$23</definedName>
    <definedName name="r_f">'[2]opgave 2'!$B$6</definedName>
    <definedName name="Sigma" localSheetId="2">'[2]opgave 2'!$I$2:$L$5</definedName>
    <definedName name="Sigma">'opgave 2'!$B$20:$E$23</definedName>
    <definedName name="sigma_m" localSheetId="2">'[2]opgave 2'!$E$5</definedName>
    <definedName name="sigma_m">'opgave 2'!$B$7</definedName>
    <definedName name="solver_adj" localSheetId="0" hidden="1">'opgave 1'!$B$32</definedName>
    <definedName name="solver_adj" localSheetId="1" hidden="1">'opgave 2'!$B$38:$B$40</definedName>
    <definedName name="solver_cvg" localSheetId="0" hidden="1">"""""""""""""""""""""""""""""""""""""""""""""""""""""""""""""""0,0001"""""""""""""""""""""""""""""""""""""""""""""""""""""""""""""""</definedName>
    <definedName name="solver_cvg" localSheetId="1" hidden="1">"0,0001"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1" hidden="1">'opgave 2'!$B$41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"""""""""""""""""""""""""""""""""""""""""""""""""""""""""""""""0,075"""""""""""""""""""""""""""""""""""""""""""""""""""""""""""""""</definedName>
    <definedName name="solver_mrt" localSheetId="1" hidden="1">"0,075"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1</definedName>
    <definedName name="solver_nwt" localSheetId="0" hidden="1">1</definedName>
    <definedName name="solver_nwt" localSheetId="1" hidden="1">1</definedName>
    <definedName name="solver_opt" localSheetId="0" hidden="1">'opgave 1'!$B$33</definedName>
    <definedName name="solver_opt" localSheetId="1" hidden="1">'opgave 2'!$B$43</definedName>
    <definedName name="solver_pre" localSheetId="0" hidden="1">"""""""""""""""""""""""""""""""""""""""""""""""""""""""""""""""0,000001"""""""""""""""""""""""""""""""""""""""""""""""""""""""""""""""</definedName>
    <definedName name="solver_pre" localSheetId="1" hidden="1">"0,000001"</definedName>
    <definedName name="solver_rbv" localSheetId="0" hidden="1">1</definedName>
    <definedName name="solver_rbv" localSheetId="1" hidden="1">1</definedName>
    <definedName name="solver_rel1" localSheetId="1" hidden="1">2</definedName>
    <definedName name="solver_rhs1" localSheetId="1" hidden="1">1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1</definedName>
    <definedName name="solver_tol" localSheetId="1" hidden="1">0.01</definedName>
    <definedName name="solver_typ" localSheetId="0" hidden="1">3</definedName>
    <definedName name="solver_typ" localSheetId="1" hidden="1">2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  <definedName name="u_">'[1]opgave 1'!$F$4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7" i="2" l="1"/>
  <c r="B42" i="2" s="1"/>
  <c r="C23" i="2"/>
  <c r="E21" i="2" s="1"/>
  <c r="D21" i="2"/>
  <c r="E22" i="2"/>
  <c r="E20" i="2"/>
  <c r="D20" i="2"/>
  <c r="D23" i="2"/>
  <c r="C22" i="2"/>
  <c r="B23" i="2"/>
  <c r="B22" i="2"/>
  <c r="B21" i="2"/>
  <c r="C20" i="2" s="1"/>
  <c r="E23" i="2"/>
  <c r="D22" i="2"/>
  <c r="C21" i="2"/>
  <c r="B20" i="2"/>
  <c r="B15" i="2"/>
  <c r="B14" i="2"/>
  <c r="B13" i="2"/>
  <c r="B12" i="2"/>
  <c r="B51" i="1"/>
  <c r="B55" i="1" s="1"/>
  <c r="B42" i="1"/>
  <c r="A48" i="1" s="1"/>
  <c r="B49" i="1" s="1"/>
  <c r="C39" i="1"/>
  <c r="B35" i="1"/>
  <c r="B43" i="2" l="1" a="1"/>
  <c r="B43" i="2" s="1"/>
  <c r="B44" i="2" s="1"/>
  <c r="B26" i="2" a="1"/>
  <c r="B26" i="2" s="1"/>
  <c r="B41" i="2"/>
  <c r="B43" i="1"/>
  <c r="B44" i="1" s="1"/>
  <c r="B47" i="1" s="1"/>
  <c r="B50" i="1" s="1"/>
  <c r="B54" i="1" s="1"/>
  <c r="B56" i="1" s="1"/>
  <c r="B28" i="2" l="1"/>
  <c r="B29" i="2"/>
  <c r="B27" i="2"/>
  <c r="B31" i="2" s="1"/>
  <c r="B52" i="1"/>
  <c r="B32" i="2" l="1" a="1"/>
  <c r="B32" i="2" s="1"/>
  <c r="B33" i="2" s="1"/>
  <c r="B29" i="1" l="1"/>
  <c r="B8" i="1"/>
  <c r="B16" i="1" s="1"/>
  <c r="B7" i="1"/>
  <c r="B15" i="1" s="1"/>
  <c r="B6" i="1"/>
  <c r="B33" i="1" l="1"/>
  <c r="B36" i="1"/>
  <c r="B19" i="1"/>
  <c r="B20" i="1" s="1"/>
  <c r="B17" i="1"/>
  <c r="B9" i="1"/>
  <c r="B21" i="1" l="1"/>
</calcChain>
</file>

<file path=xl/sharedStrings.xml><?xml version="1.0" encoding="utf-8"?>
<sst xmlns="http://schemas.openxmlformats.org/spreadsheetml/2006/main" count="58" uniqueCount="37">
  <si>
    <t>1.1 Beregn P(0,1) og P(0,2)</t>
  </si>
  <si>
    <t>P(0,1)</t>
  </si>
  <si>
    <t>P(1,2)_u</t>
  </si>
  <si>
    <t>P(1,2)_d</t>
  </si>
  <si>
    <t>P(0,2)</t>
  </si>
  <si>
    <t>1.2 Call option med strike K=0.94</t>
  </si>
  <si>
    <t>K=</t>
  </si>
  <si>
    <t>C_1_u</t>
  </si>
  <si>
    <t>C_1_d</t>
  </si>
  <si>
    <t>C_0</t>
  </si>
  <si>
    <t>a</t>
  </si>
  <si>
    <t>b</t>
  </si>
  <si>
    <t>tjæksum</t>
  </si>
  <si>
    <t>p_0</t>
  </si>
  <si>
    <t>sigma_1</t>
  </si>
  <si>
    <t>løs for p_d</t>
  </si>
  <si>
    <t>p_d</t>
  </si>
  <si>
    <t>kriteriefunktion til solver</t>
  </si>
  <si>
    <t>løs for p_u</t>
  </si>
  <si>
    <t>p_u</t>
  </si>
  <si>
    <t>E_r</t>
  </si>
  <si>
    <t>sigma</t>
  </si>
  <si>
    <t>beta</t>
  </si>
  <si>
    <t>mu_0</t>
  </si>
  <si>
    <t>1) Holder CAPM i dette marked? Vi kan af gode grund kun afvise denne hypotese da vi kun har 3 aktiver og markedsporteføljen. Vi beregner alpha</t>
  </si>
  <si>
    <t>alpha</t>
  </si>
  <si>
    <t>Da aktiv A har et alpha forskelligt fra nul kan CAPM ikke holde i markedet</t>
  </si>
  <si>
    <t>2)</t>
  </si>
  <si>
    <t>Beregn gmv porteføljen. Vi bruger single index modellens kovarains formel sigma_i,j=beta_i*beta_j*sigma_m^2</t>
  </si>
  <si>
    <t>Sigma</t>
  </si>
  <si>
    <t>w_gmv</t>
  </si>
  <si>
    <t>e_r</t>
  </si>
  <si>
    <t>var</t>
  </si>
  <si>
    <t>std</t>
  </si>
  <si>
    <t>w</t>
  </si>
  <si>
    <t>sum</t>
  </si>
  <si>
    <t xml:space="preserve">Da den enesteaf de 4 mulige investeringer med alpha forskelligt fra nul er A er vægten i A bestemt ud fra betingelsen om alpha=0.05. Vi finder positionen i de øvrige aktiver med solver.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</si>
</sst>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12</xdr:row>
      <xdr:rowOff>95250</xdr:rowOff>
    </xdr:from>
    <xdr:to>
      <xdr:col>13</xdr:col>
      <xdr:colOff>195263</xdr:colOff>
      <xdr:row>51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35919" y="3307556"/>
          <a:ext cx="7410450" cy="555783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52</xdr:row>
      <xdr:rowOff>76199</xdr:rowOff>
    </xdr:from>
    <xdr:to>
      <xdr:col>13</xdr:col>
      <xdr:colOff>209550</xdr:colOff>
      <xdr:row>91</xdr:row>
      <xdr:rowOff>152399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66863" y="10920411"/>
          <a:ext cx="7505700" cy="5629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88900</xdr:rowOff>
    </xdr:from>
    <xdr:to>
      <xdr:col>12</xdr:col>
      <xdr:colOff>228600</xdr:colOff>
      <xdr:row>55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257300" y="1346200"/>
          <a:ext cx="10058400" cy="75438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1%20Jun%202023%20vejledende%20l&#248;sn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n%201%20August%202023%20Ree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gave 1"/>
      <sheetName val="opgave 2"/>
    </sheetNames>
    <sheetDataSet>
      <sheetData sheetId="0">
        <row r="4">
          <cell r="F4">
            <v>1.08</v>
          </cell>
        </row>
        <row r="6">
          <cell r="F6">
            <v>0.96</v>
          </cell>
        </row>
      </sheetData>
      <sheetData sheetId="1">
        <row r="5">
          <cell r="D5">
            <v>85</v>
          </cell>
          <cell r="E5">
            <v>105</v>
          </cell>
          <cell r="F5">
            <v>130</v>
          </cell>
        </row>
        <row r="6">
          <cell r="D6">
            <v>115</v>
          </cell>
          <cell r="E6">
            <v>90</v>
          </cell>
          <cell r="F6">
            <v>125</v>
          </cell>
        </row>
        <row r="25">
          <cell r="B25">
            <v>-0.01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gave 1"/>
      <sheetName val="opgave 2"/>
      <sheetName val="opgave 3"/>
    </sheetNames>
    <sheetDataSet>
      <sheetData sheetId="0"/>
      <sheetData sheetId="1">
        <row r="2">
          <cell r="D2">
            <v>0.14500000000000002</v>
          </cell>
          <cell r="I2">
            <v>4.0000000000000008E-2</v>
          </cell>
          <cell r="J2">
            <v>1.9800000000000002E-2</v>
          </cell>
          <cell r="K2">
            <v>2.2275000000000003E-2</v>
          </cell>
          <cell r="L2">
            <v>2.4750000000000001E-2</v>
          </cell>
          <cell r="M2">
            <v>1</v>
          </cell>
        </row>
        <row r="3">
          <cell r="D3">
            <v>7.0000000000000007E-2</v>
          </cell>
          <cell r="I3">
            <v>1.9800000000000002E-2</v>
          </cell>
          <cell r="J3">
            <v>0.16000000000000003</v>
          </cell>
          <cell r="K3">
            <v>1.6200000000000003E-2</v>
          </cell>
          <cell r="L3">
            <v>1.7999999999999999E-2</v>
          </cell>
          <cell r="M3">
            <v>1</v>
          </cell>
        </row>
        <row r="4">
          <cell r="D4">
            <v>7.5000000000000011E-2</v>
          </cell>
          <cell r="I4">
            <v>2.2275000000000003E-2</v>
          </cell>
          <cell r="J4">
            <v>1.6200000000000003E-2</v>
          </cell>
          <cell r="K4">
            <v>4.0000000000000008E-2</v>
          </cell>
          <cell r="L4">
            <v>2.0250000000000001E-2</v>
          </cell>
          <cell r="M4">
            <v>1</v>
          </cell>
        </row>
        <row r="5">
          <cell r="D5">
            <v>0.08</v>
          </cell>
          <cell r="E5">
            <v>0.15</v>
          </cell>
          <cell r="I5">
            <v>2.4750000000000001E-2</v>
          </cell>
          <cell r="J5">
            <v>1.7999999999999999E-2</v>
          </cell>
          <cell r="K5">
            <v>2.0250000000000001E-2</v>
          </cell>
          <cell r="L5">
            <v>2.2499999999999999E-2</v>
          </cell>
          <cell r="M5">
            <v>1</v>
          </cell>
        </row>
        <row r="6">
          <cell r="B6">
            <v>0.03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tabSelected="1" workbookViewId="0">
      <selection activeCell="C21" sqref="C21"/>
    </sheetView>
  </sheetViews>
  <sheetFormatPr defaultRowHeight="14.5" x14ac:dyDescent="0.35"/>
  <sheetData>
    <row r="3" spans="1:2" x14ac:dyDescent="0.35">
      <c r="B3">
        <v>7.0000000000000007E-2</v>
      </c>
    </row>
    <row r="4" spans="1:2" x14ac:dyDescent="0.35">
      <c r="A4">
        <v>0.05</v>
      </c>
      <c r="B4">
        <v>0.04</v>
      </c>
    </row>
    <row r="5" spans="1:2" x14ac:dyDescent="0.35">
      <c r="A5" t="s">
        <v>0</v>
      </c>
    </row>
    <row r="6" spans="1:2" x14ac:dyDescent="0.35">
      <c r="A6" t="s">
        <v>1</v>
      </c>
      <c r="B6">
        <f>1/(1+A4)</f>
        <v>0.95238095238095233</v>
      </c>
    </row>
    <row r="7" spans="1:2" x14ac:dyDescent="0.35">
      <c r="A7" t="s">
        <v>2</v>
      </c>
      <c r="B7">
        <f>1/(1+B3)</f>
        <v>0.93457943925233644</v>
      </c>
    </row>
    <row r="8" spans="1:2" x14ac:dyDescent="0.35">
      <c r="A8" t="s">
        <v>3</v>
      </c>
      <c r="B8">
        <f>1/(1+B4)</f>
        <v>0.96153846153846145</v>
      </c>
    </row>
    <row r="9" spans="1:2" x14ac:dyDescent="0.35">
      <c r="A9" t="s">
        <v>4</v>
      </c>
      <c r="B9">
        <f>1/(1+A4)*0.5*SUM(B7:B8)</f>
        <v>0.90291328609085608</v>
      </c>
    </row>
    <row r="11" spans="1:2" x14ac:dyDescent="0.35">
      <c r="A11" t="s">
        <v>5</v>
      </c>
    </row>
    <row r="13" spans="1:2" x14ac:dyDescent="0.35">
      <c r="A13" t="s">
        <v>6</v>
      </c>
      <c r="B13">
        <v>0.94</v>
      </c>
    </row>
    <row r="15" spans="1:2" x14ac:dyDescent="0.35">
      <c r="A15" t="s">
        <v>7</v>
      </c>
      <c r="B15">
        <f>MAX(B7-$B$13,0)</f>
        <v>0</v>
      </c>
    </row>
    <row r="16" spans="1:2" x14ac:dyDescent="0.35">
      <c r="A16" t="s">
        <v>8</v>
      </c>
      <c r="B16">
        <f>MAX(B8-$B$13,0)</f>
        <v>2.1538461538461506E-2</v>
      </c>
    </row>
    <row r="17" spans="1:2" x14ac:dyDescent="0.35">
      <c r="A17" t="s">
        <v>9</v>
      </c>
      <c r="B17">
        <f>1/(1+A4)*0.5*SUM(B15:B16)</f>
        <v>1.0256410256410241E-2</v>
      </c>
    </row>
    <row r="19" spans="1:2" x14ac:dyDescent="0.35">
      <c r="A19" t="s">
        <v>10</v>
      </c>
      <c r="B19">
        <f>(B15-B16)/(B7-B8)</f>
        <v>0.79893333333333449</v>
      </c>
    </row>
    <row r="20" spans="1:2" x14ac:dyDescent="0.35">
      <c r="A20" t="s">
        <v>11</v>
      </c>
      <c r="B20">
        <f>(B15-B19*B7)/(1+A4)</f>
        <v>-0.71111111111111203</v>
      </c>
    </row>
    <row r="21" spans="1:2" x14ac:dyDescent="0.35">
      <c r="A21" t="s">
        <v>12</v>
      </c>
      <c r="B21">
        <f>B19*B9+B20</f>
        <v>1.0256410256410331E-2</v>
      </c>
    </row>
    <row r="23" spans="1:2" x14ac:dyDescent="0.35">
      <c r="A23">
        <v>1.3</v>
      </c>
    </row>
    <row r="24" spans="1:2" x14ac:dyDescent="0.35">
      <c r="A24">
        <v>1.4</v>
      </c>
    </row>
    <row r="25" spans="1:2" x14ac:dyDescent="0.35">
      <c r="A25" t="s">
        <v>1</v>
      </c>
      <c r="B25">
        <v>0.938967</v>
      </c>
    </row>
    <row r="26" spans="1:2" x14ac:dyDescent="0.35">
      <c r="A26" t="s">
        <v>4</v>
      </c>
      <c r="B26">
        <v>0.88344999999999996</v>
      </c>
    </row>
    <row r="27" spans="1:2" x14ac:dyDescent="0.35">
      <c r="A27" t="s">
        <v>14</v>
      </c>
      <c r="B27">
        <v>0.20935500000000001</v>
      </c>
    </row>
    <row r="29" spans="1:2" x14ac:dyDescent="0.35">
      <c r="A29" t="s">
        <v>13</v>
      </c>
      <c r="B29">
        <f>1/B25-1</f>
        <v>6.5000154425022494E-2</v>
      </c>
    </row>
    <row r="31" spans="1:2" x14ac:dyDescent="0.35">
      <c r="A31" t="s">
        <v>15</v>
      </c>
    </row>
    <row r="32" spans="1:2" x14ac:dyDescent="0.35">
      <c r="A32" t="s">
        <v>16</v>
      </c>
      <c r="B32">
        <v>5.0000104176195971E-2</v>
      </c>
    </row>
    <row r="33" spans="1:3" x14ac:dyDescent="0.35">
      <c r="A33" t="s">
        <v>17</v>
      </c>
      <c r="B33">
        <f>B26-1/(1+B29)*0.5*(1/(1+EXP(2*B27+LN(B32)))+1/(1+B32))</f>
        <v>5.3939075428388605E-12</v>
      </c>
    </row>
    <row r="34" spans="1:3" x14ac:dyDescent="0.35">
      <c r="A34" t="s">
        <v>18</v>
      </c>
    </row>
    <row r="35" spans="1:3" x14ac:dyDescent="0.35">
      <c r="A35" t="s">
        <v>19</v>
      </c>
      <c r="B35">
        <f>EXP(2*B27+LN(B32))</f>
        <v>7.6000132898547054E-2</v>
      </c>
    </row>
    <row r="36" spans="1:3" x14ac:dyDescent="0.35">
      <c r="A36" t="s">
        <v>12</v>
      </c>
      <c r="B36">
        <f>1/(1+B29)*0.5*(1/(1+B35)+1/(1+B32))</f>
        <v>0.88344999999460605</v>
      </c>
    </row>
    <row r="37" spans="1:3" x14ac:dyDescent="0.35">
      <c r="A37">
        <v>1.5</v>
      </c>
    </row>
    <row r="38" spans="1:3" x14ac:dyDescent="0.35">
      <c r="A38" t="s">
        <v>1</v>
      </c>
      <c r="B38">
        <v>0.938967</v>
      </c>
    </row>
    <row r="39" spans="1:3" x14ac:dyDescent="0.35">
      <c r="A39" t="s">
        <v>4</v>
      </c>
      <c r="B39">
        <v>0.88613399999999998</v>
      </c>
      <c r="C39">
        <f>B39-0.94*B38</f>
        <v>3.5050200000000808E-3</v>
      </c>
    </row>
    <row r="40" spans="1:3" x14ac:dyDescent="0.35">
      <c r="A40" t="s">
        <v>9</v>
      </c>
      <c r="B40">
        <v>1.0111999999999999E-2</v>
      </c>
    </row>
    <row r="42" spans="1:3" x14ac:dyDescent="0.35">
      <c r="A42" t="s">
        <v>13</v>
      </c>
      <c r="B42">
        <f>1/B38-1</f>
        <v>6.5000154425022494E-2</v>
      </c>
    </row>
    <row r="43" spans="1:3" x14ac:dyDescent="0.35">
      <c r="A43" t="s">
        <v>16</v>
      </c>
      <c r="B43">
        <f>1/(B40*(1+B42)*2+B13)-1</f>
        <v>3.9999890126075632E-2</v>
      </c>
    </row>
    <row r="44" spans="1:3" x14ac:dyDescent="0.35">
      <c r="A44" t="s">
        <v>19</v>
      </c>
      <c r="B44">
        <f>1/(B39*(1+B42)*2-1/(1+B43))-1</f>
        <v>7.99985949173041E-2</v>
      </c>
    </row>
    <row r="46" spans="1:3" x14ac:dyDescent="0.35">
      <c r="A46" t="s">
        <v>12</v>
      </c>
    </row>
    <row r="47" spans="1:3" x14ac:dyDescent="0.35">
      <c r="B47">
        <f>B44</f>
        <v>7.99985949173041E-2</v>
      </c>
    </row>
    <row r="48" spans="1:3" x14ac:dyDescent="0.35">
      <c r="A48">
        <f>B42</f>
        <v>6.5000154425022494E-2</v>
      </c>
      <c r="B48">
        <v>0.04</v>
      </c>
    </row>
    <row r="49" spans="1:2" x14ac:dyDescent="0.35">
      <c r="A49" t="s">
        <v>1</v>
      </c>
      <c r="B49">
        <f>1/(1+A48)</f>
        <v>0.93896699999999989</v>
      </c>
    </row>
    <row r="50" spans="1:2" x14ac:dyDescent="0.35">
      <c r="A50" t="s">
        <v>2</v>
      </c>
      <c r="B50">
        <f>1/(1+B47)</f>
        <v>0.9259271305594341</v>
      </c>
    </row>
    <row r="51" spans="1:2" x14ac:dyDescent="0.35">
      <c r="A51" t="s">
        <v>3</v>
      </c>
      <c r="B51">
        <f>1/(1+B48)</f>
        <v>0.96153846153846145</v>
      </c>
    </row>
    <row r="52" spans="1:2" x14ac:dyDescent="0.35">
      <c r="A52" t="s">
        <v>4</v>
      </c>
      <c r="B52">
        <f>1/(1+A48)*0.5*SUM(B50:B51)</f>
        <v>0.88613395230769221</v>
      </c>
    </row>
    <row r="53" spans="1:2" x14ac:dyDescent="0.35">
      <c r="A53" t="s">
        <v>6</v>
      </c>
      <c r="B53">
        <v>0.94</v>
      </c>
    </row>
    <row r="54" spans="1:2" x14ac:dyDescent="0.35">
      <c r="A54" t="s">
        <v>7</v>
      </c>
      <c r="B54">
        <f>MAX(B50-$B$13,0)</f>
        <v>0</v>
      </c>
    </row>
    <row r="55" spans="1:2" x14ac:dyDescent="0.35">
      <c r="A55" t="s">
        <v>8</v>
      </c>
      <c r="B55">
        <f>MAX(B51-$B$13,0)</f>
        <v>2.1538461538461506E-2</v>
      </c>
    </row>
    <row r="56" spans="1:2" x14ac:dyDescent="0.35">
      <c r="A56" t="s">
        <v>9</v>
      </c>
      <c r="B56">
        <f>1/(1+A48)*0.5*SUM(B54:B55)</f>
        <v>1.0111952307692292E-2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B37" sqref="B37"/>
    </sheetView>
  </sheetViews>
  <sheetFormatPr defaultRowHeight="14.5" x14ac:dyDescent="0.35"/>
  <sheetData>
    <row r="1" spans="1:3" x14ac:dyDescent="0.35">
      <c r="A1" t="s">
        <v>23</v>
      </c>
      <c r="B1">
        <v>0.03</v>
      </c>
    </row>
    <row r="3" spans="1:3" x14ac:dyDescent="0.35">
      <c r="A3" t="s">
        <v>20</v>
      </c>
      <c r="B3" t="s">
        <v>21</v>
      </c>
      <c r="C3" t="s">
        <v>22</v>
      </c>
    </row>
    <row r="4" spans="1:3" x14ac:dyDescent="0.35">
      <c r="A4">
        <v>0.14499999999999999</v>
      </c>
      <c r="B4">
        <v>0.2</v>
      </c>
      <c r="C4">
        <v>1.1000000000000001</v>
      </c>
    </row>
    <row r="5" spans="1:3" x14ac:dyDescent="0.35">
      <c r="A5">
        <v>7.0000000000000007E-2</v>
      </c>
      <c r="B5">
        <v>0.4</v>
      </c>
      <c r="C5">
        <v>0.8</v>
      </c>
    </row>
    <row r="6" spans="1:3" x14ac:dyDescent="0.35">
      <c r="A6">
        <v>7.4999999999999997E-2</v>
      </c>
      <c r="B6">
        <v>0.2</v>
      </c>
      <c r="C6">
        <v>0.9</v>
      </c>
    </row>
    <row r="7" spans="1:3" x14ac:dyDescent="0.35">
      <c r="A7">
        <v>0.08</v>
      </c>
      <c r="B7">
        <v>0.15</v>
      </c>
      <c r="C7">
        <v>1</v>
      </c>
    </row>
    <row r="9" spans="1:3" x14ac:dyDescent="0.35">
      <c r="A9" t="s">
        <v>24</v>
      </c>
    </row>
    <row r="11" spans="1:3" x14ac:dyDescent="0.35">
      <c r="B11" t="s">
        <v>25</v>
      </c>
    </row>
    <row r="12" spans="1:3" x14ac:dyDescent="0.35">
      <c r="B12">
        <f>A4-mu_o-C4*($A$7-mu_o)</f>
        <v>5.9999999999999984E-2</v>
      </c>
    </row>
    <row r="13" spans="1:3" x14ac:dyDescent="0.35">
      <c r="B13">
        <f>A5-mu_o-C5*($A$7-mu_o)</f>
        <v>0</v>
      </c>
    </row>
    <row r="14" spans="1:3" x14ac:dyDescent="0.35">
      <c r="B14">
        <f>A6-mu_o-C6*($A$7-mu_o)</f>
        <v>0</v>
      </c>
    </row>
    <row r="15" spans="1:3" x14ac:dyDescent="0.35">
      <c r="B15">
        <f>A7-mu_o-C7*($A$7-mu_o)</f>
        <v>0</v>
      </c>
    </row>
    <row r="16" spans="1:3" x14ac:dyDescent="0.35">
      <c r="A16" t="s">
        <v>26</v>
      </c>
    </row>
    <row r="18" spans="1:6" x14ac:dyDescent="0.35">
      <c r="A18" t="s">
        <v>27</v>
      </c>
      <c r="B18" t="s">
        <v>28</v>
      </c>
    </row>
    <row r="20" spans="1:6" x14ac:dyDescent="0.35">
      <c r="A20" t="s">
        <v>29</v>
      </c>
      <c r="B20">
        <f>B4^2</f>
        <v>4.0000000000000008E-2</v>
      </c>
      <c r="C20">
        <f>B21</f>
        <v>1.9800000000000002E-2</v>
      </c>
      <c r="D20">
        <f>B22</f>
        <v>2.2275000000000003E-2</v>
      </c>
      <c r="E20">
        <f>B23</f>
        <v>2.4750000000000001E-2</v>
      </c>
      <c r="F20">
        <v>1</v>
      </c>
    </row>
    <row r="21" spans="1:6" x14ac:dyDescent="0.35">
      <c r="B21">
        <f>C4*C5*sigma_m^2</f>
        <v>1.9800000000000002E-2</v>
      </c>
      <c r="C21">
        <f>B5^2</f>
        <v>0.16000000000000003</v>
      </c>
      <c r="D21">
        <f>C22</f>
        <v>1.6200000000000003E-2</v>
      </c>
      <c r="E21">
        <f>C23</f>
        <v>1.7999999999999999E-2</v>
      </c>
      <c r="F21">
        <v>1</v>
      </c>
    </row>
    <row r="22" spans="1:6" x14ac:dyDescent="0.35">
      <c r="B22">
        <f>C4*C6*sigma_m^2</f>
        <v>2.2275000000000003E-2</v>
      </c>
      <c r="C22">
        <f>C5*C6*sigma_m^2</f>
        <v>1.6200000000000003E-2</v>
      </c>
      <c r="D22">
        <f>B6^2</f>
        <v>4.0000000000000008E-2</v>
      </c>
      <c r="E22">
        <f>D23</f>
        <v>2.0250000000000001E-2</v>
      </c>
      <c r="F22">
        <v>1</v>
      </c>
    </row>
    <row r="23" spans="1:6" x14ac:dyDescent="0.35">
      <c r="B23">
        <f>C4*C7*sigma_m^2</f>
        <v>2.4750000000000001E-2</v>
      </c>
      <c r="C23">
        <f>C5*C7*sigma_m^2</f>
        <v>1.7999999999999999E-2</v>
      </c>
      <c r="D23">
        <f>C6*C7*sigma_m^2</f>
        <v>2.0250000000000001E-2</v>
      </c>
      <c r="E23">
        <f>B7^2</f>
        <v>2.2499999999999999E-2</v>
      </c>
      <c r="F23">
        <v>1</v>
      </c>
    </row>
    <row r="26" spans="1:6" x14ac:dyDescent="0.35">
      <c r="A26" t="s">
        <v>30</v>
      </c>
      <c r="B26">
        <f t="array" ref="B26:B29">1/MMULT(TRANSPOSE(ones),MMULT(MINVERSE(Sigma),ones))*MMULT(MINVERSE(Sigma),ones)</f>
        <v>-0.17031300772657598</v>
      </c>
    </row>
    <row r="27" spans="1:6" x14ac:dyDescent="0.35">
      <c r="B27">
        <v>2.9886657605865469E-2</v>
      </c>
    </row>
    <row r="28" spans="1:6" x14ac:dyDescent="0.35">
      <c r="B28">
        <v>9.991957169722189E-2</v>
      </c>
    </row>
    <row r="29" spans="1:6" x14ac:dyDescent="0.35">
      <c r="B29">
        <v>1.0405067784234887</v>
      </c>
    </row>
    <row r="31" spans="1:6" x14ac:dyDescent="0.35">
      <c r="A31" t="s">
        <v>31</v>
      </c>
      <c r="B31">
        <f>SUMPRODUCT(B26:B29,E_R)</f>
        <v>6.8131190063227806E-2</v>
      </c>
    </row>
    <row r="32" spans="1:6" x14ac:dyDescent="0.35">
      <c r="A32" t="s">
        <v>32</v>
      </c>
      <c r="B32">
        <f t="array" ref="B32">MMULT(TRANSPOSE(B26:B29),MMULT(Sigma,B26:B29))</f>
        <v>2.1757486737070061E-2</v>
      </c>
    </row>
    <row r="33" spans="1:2" x14ac:dyDescent="0.35">
      <c r="A33" t="s">
        <v>33</v>
      </c>
      <c r="B33">
        <f>SQRT(B32)</f>
        <v>0.14750419226947437</v>
      </c>
    </row>
    <row r="35" spans="1:2" x14ac:dyDescent="0.35">
      <c r="A35">
        <v>2.2999999999999998</v>
      </c>
      <c r="B35" t="s">
        <v>36</v>
      </c>
    </row>
    <row r="37" spans="1:2" x14ac:dyDescent="0.35">
      <c r="A37" t="s">
        <v>34</v>
      </c>
      <c r="B37">
        <f>0.05/B12</f>
        <v>0.83333333333333359</v>
      </c>
    </row>
    <row r="38" spans="1:2" x14ac:dyDescent="0.35">
      <c r="B38">
        <v>3.2938188044937804E-2</v>
      </c>
    </row>
    <row r="39" spans="1:2" x14ac:dyDescent="0.35">
      <c r="B39">
        <v>0.11012156178076339</v>
      </c>
    </row>
    <row r="40" spans="1:2" x14ac:dyDescent="0.35">
      <c r="B40">
        <v>2.3606921150347227E-2</v>
      </c>
    </row>
    <row r="41" spans="1:2" x14ac:dyDescent="0.35">
      <c r="A41" t="s">
        <v>35</v>
      </c>
      <c r="B41">
        <f>SUM(B37:B40)</f>
        <v>1.000000004309382</v>
      </c>
    </row>
    <row r="42" spans="1:2" x14ac:dyDescent="0.35">
      <c r="A42" t="s">
        <v>31</v>
      </c>
      <c r="B42">
        <f>SUMPRODUCT(B37:B40,E_R)</f>
        <v>0.13328667732206403</v>
      </c>
    </row>
    <row r="43" spans="1:2" x14ac:dyDescent="0.35">
      <c r="A43" t="s">
        <v>32</v>
      </c>
      <c r="B43">
        <f t="array" ref="B43">MMULT(TRANSPOSE(B37:B40),MMULT(Sigma,B37:B40))</f>
        <v>3.4848782605626988E-2</v>
      </c>
    </row>
    <row r="44" spans="1:2" x14ac:dyDescent="0.35">
      <c r="A44" t="s">
        <v>33</v>
      </c>
      <c r="B44">
        <f>SQRT(B43)</f>
        <v>0.18667828637960812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8" sqref="O8"/>
    </sheetView>
  </sheetViews>
  <sheetFormatPr defaultRowHeight="14.5" x14ac:dyDescent="0.35"/>
  <sheetData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opgave 1</vt:lpstr>
      <vt:lpstr>opgave 2</vt:lpstr>
      <vt:lpstr>opgave 3</vt:lpstr>
      <vt:lpstr>E_R</vt:lpstr>
      <vt:lpstr>mu_o</vt:lpstr>
      <vt:lpstr>ones</vt:lpstr>
      <vt:lpstr>Sigma</vt:lpstr>
      <vt:lpstr>sigma_m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Glavind Skovmand</dc:creator>
  <cp:lastModifiedBy>David Glavind Skovmand</cp:lastModifiedBy>
  <dcterms:created xsi:type="dcterms:W3CDTF">2023-08-11T07:53:16Z</dcterms:created>
  <dcterms:modified xsi:type="dcterms:W3CDTF">2023-08-29T12:53:41Z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2023-08-11T07:53:16Z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9338b227-569e-490a-997f-93e2194f01c8</vt:lpwstr>
  </property>
  <property fmtid="{D5CDD505-2E9C-101B-9397-08002B2CF9AE}" pid="8" name="MSIP_Label_6a2630e2-1ac5-455e-8217-0156b1936a76_ContentBits">
    <vt:lpwstr>0</vt:lpwstr>
  </property>
</Properties>
</file>