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x738\Dropbox\Eksamensopgaver til Noterne\Eksamensopgaver til Noterne\MatFin1\"/>
    </mc:Choice>
  </mc:AlternateContent>
  <bookViews>
    <workbookView minimized="1" xWindow="240" yWindow="370" windowWidth="18070" windowHeight="11920" firstSheet="2" activeTab="2"/>
  </bookViews>
  <sheets>
    <sheet name="Opgave 1" sheetId="6" r:id="rId1"/>
    <sheet name="Opgave 2" sheetId="8" r:id="rId2"/>
    <sheet name="Opgave 3" sheetId="5" r:id="rId3"/>
    <sheet name="Opgave 4" sheetId="7" r:id="rId4"/>
  </sheets>
  <definedNames>
    <definedName name="solver_adj" localSheetId="1" hidden="1">'Opgave 2'!$I$37:$I$38</definedName>
    <definedName name="solver_adj" localSheetId="2" hidden="1">'Opgave 3'!#REF!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'Opgave 2'!$H$40:$H$42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1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'Opgave 2'!$L$32</definedName>
    <definedName name="solver_opt" localSheetId="2" hidden="1">'Opgave 3'!#REF!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hs1" localSheetId="1" hidden="1">'Opgave 2'!$I$40:$I$42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3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62913"/>
</workbook>
</file>

<file path=xl/calcChain.xml><?xml version="1.0" encoding="utf-8"?>
<calcChain xmlns="http://schemas.openxmlformats.org/spreadsheetml/2006/main">
  <c r="B48" i="8" l="1"/>
  <c r="B47" i="8"/>
  <c r="L32" i="8" l="1"/>
  <c r="I42" i="8"/>
  <c r="I41" i="8"/>
  <c r="I40" i="8"/>
  <c r="J33" i="8"/>
  <c r="E32" i="8"/>
  <c r="B42" i="8"/>
  <c r="B41" i="8"/>
  <c r="B40" i="8"/>
  <c r="C33" i="8"/>
  <c r="A40" i="8" l="1" a="1"/>
  <c r="A41" i="8" s="1"/>
  <c r="C34" i="8"/>
  <c r="C35" i="8" s="1"/>
  <c r="J34" i="8"/>
  <c r="H40" i="8" s="1" a="1"/>
  <c r="J35" i="8"/>
  <c r="A40" i="8"/>
  <c r="A42" i="8"/>
  <c r="C6" i="8"/>
  <c r="C5" i="8"/>
  <c r="C4" i="8"/>
  <c r="C3" i="8"/>
  <c r="B6" i="8"/>
  <c r="H20" i="8" s="1"/>
  <c r="B5" i="8"/>
  <c r="H19" i="8" s="1"/>
  <c r="B4" i="8"/>
  <c r="H18" i="8" s="1"/>
  <c r="B3" i="8"/>
  <c r="H17" i="8" s="1"/>
  <c r="B47" i="6"/>
  <c r="C47" i="6" s="1"/>
  <c r="C40" i="6"/>
  <c r="D42" i="6"/>
  <c r="D41" i="6"/>
  <c r="C42" i="6" s="1"/>
  <c r="H42" i="6" s="1"/>
  <c r="D40" i="6"/>
  <c r="D39" i="6"/>
  <c r="A27" i="6"/>
  <c r="A26" i="6"/>
  <c r="D18" i="6"/>
  <c r="D17" i="6"/>
  <c r="C18" i="6" s="1"/>
  <c r="D16" i="6"/>
  <c r="C17" i="6" s="1"/>
  <c r="D15" i="6"/>
  <c r="C16" i="6" s="1"/>
  <c r="D11" i="6"/>
  <c r="D10" i="6"/>
  <c r="F10" i="6" s="1" a="1"/>
  <c r="F11" i="6" s="1"/>
  <c r="J7" i="6"/>
  <c r="H40" i="8" l="1"/>
  <c r="H42" i="8"/>
  <c r="H41" i="8"/>
  <c r="B49" i="6"/>
  <c r="B17" i="6"/>
  <c r="C41" i="6"/>
  <c r="B19" i="8"/>
  <c r="B20" i="8"/>
  <c r="B17" i="8"/>
  <c r="B18" i="8"/>
  <c r="A17" i="8" a="1"/>
  <c r="A18" i="8" s="1"/>
  <c r="G17" i="8" a="1"/>
  <c r="G18" i="8" s="1"/>
  <c r="A18" i="6"/>
  <c r="B18" i="6"/>
  <c r="C27" i="6" s="1"/>
  <c r="B41" i="6"/>
  <c r="F10" i="6"/>
  <c r="K14" i="8" a="1"/>
  <c r="K14" i="8" s="1"/>
  <c r="E14" i="8" a="1"/>
  <c r="E14" i="8" s="1"/>
  <c r="G41" i="6" l="1"/>
  <c r="B42" i="6"/>
  <c r="G42" i="6" s="1"/>
  <c r="H41" i="6"/>
  <c r="A19" i="8"/>
  <c r="A17" i="8"/>
  <c r="A20" i="8"/>
  <c r="G17" i="8"/>
  <c r="G19" i="8"/>
  <c r="G20" i="8"/>
  <c r="A21" i="6"/>
  <c r="C26" i="6"/>
  <c r="B27" i="6"/>
  <c r="B26" i="6"/>
  <c r="A29" i="6" l="1" a="1"/>
  <c r="A30" i="6" s="1"/>
  <c r="A42" i="6"/>
  <c r="F42" i="6" s="1"/>
  <c r="A29" i="6" l="1"/>
  <c r="C20" i="5"/>
  <c r="B15" i="5"/>
  <c r="B14" i="5"/>
  <c r="A10" i="5"/>
  <c r="F9" i="5" s="1"/>
  <c r="B28" i="5"/>
  <c r="C21" i="5"/>
  <c r="C19" i="5"/>
  <c r="E25" i="5" l="1"/>
  <c r="G26" i="5"/>
  <c r="F26" i="5"/>
  <c r="E26" i="5"/>
  <c r="F25" i="5"/>
  <c r="B20" i="5"/>
  <c r="B21" i="5"/>
  <c r="A15" i="5"/>
  <c r="F10" i="5" s="1"/>
  <c r="G25" i="5" l="1"/>
  <c r="G27" i="5"/>
  <c r="G28" i="5"/>
  <c r="F27" i="5"/>
  <c r="F28" i="5" s="1"/>
  <c r="E27" i="5"/>
  <c r="H27" i="5" s="1"/>
  <c r="A21" i="5"/>
  <c r="E28" i="5" l="1"/>
  <c r="B30" i="5"/>
  <c r="B34" i="5" s="1"/>
  <c r="F11" i="5"/>
</calcChain>
</file>

<file path=xl/sharedStrings.xml><?xml version="1.0" encoding="utf-8"?>
<sst xmlns="http://schemas.openxmlformats.org/spreadsheetml/2006/main" count="108" uniqueCount="87">
  <si>
    <t>P(0,1)</t>
  </si>
  <si>
    <t>P(0,2)</t>
  </si>
  <si>
    <t>P(0,3)</t>
  </si>
  <si>
    <t>NK-renter</t>
  </si>
  <si>
    <t>3b</t>
  </si>
  <si>
    <t>3c</t>
  </si>
  <si>
    <t>H</t>
  </si>
  <si>
    <t>c</t>
  </si>
  <si>
    <t>tau</t>
  </si>
  <si>
    <t>y</t>
  </si>
  <si>
    <t>Kurs</t>
  </si>
  <si>
    <t xml:space="preserve"> </t>
  </si>
  <si>
    <t>1a</t>
  </si>
  <si>
    <t>Aktiegitter</t>
  </si>
  <si>
    <t>Rente</t>
  </si>
  <si>
    <t>1b</t>
  </si>
  <si>
    <t>Pris</t>
  </si>
  <si>
    <t>&lt;- beholdning i aktie</t>
  </si>
  <si>
    <t>1c</t>
  </si>
  <si>
    <t>D^T</t>
  </si>
  <si>
    <t>pi^T</t>
  </si>
  <si>
    <t>Call-option</t>
  </si>
  <si>
    <t>Øvre grænse: min pi^theta st D^T theta &gt;= x</t>
  </si>
  <si>
    <t>øvre pris</t>
  </si>
  <si>
    <t>nedre pris</t>
  </si>
  <si>
    <t xml:space="preserve">theta^H </t>
  </si>
  <si>
    <t>theat_L</t>
  </si>
  <si>
    <t>4b</t>
  </si>
  <si>
    <t>4a</t>
  </si>
  <si>
    <t>1d</t>
  </si>
  <si>
    <t>Dette q ligge mellem 0 og 1, så modellen er arbitragefri.</t>
  </si>
  <si>
    <t>1-periodemodeller af samme form m/ u=1.2, d=0.9 og derfor entydigt (=&gt; komplethed) q=(R-d)/(u-d) = (1.05-0.9)/0-3 =</t>
  </si>
  <si>
    <t>&lt;- alpha</t>
  </si>
  <si>
    <t>&lt;- sigma</t>
  </si>
  <si>
    <t>Std.binommodellen har S(t+1) = S(t)*exp(alpha+/-sigma). Modellen her passer ind, mere specifikt</t>
  </si>
  <si>
    <t>Payoff</t>
  </si>
  <si>
    <t>Strike</t>
  </si>
  <si>
    <t xml:space="preserve">Put-option fra put/call-paritet: </t>
  </si>
  <si>
    <t>Call - Put = Spot - diskonteret strike</t>
  </si>
  <si>
    <t>Initial-porteføllje til replikation m/ aktie og bankbog</t>
  </si>
  <si>
    <t>Porteføljen kan justeres dynamisk (på tilsvarende vis og selvfinansierende vis), så slutbetalingen matches.</t>
  </si>
  <si>
    <t>Da renten er &gt; 0 og der ikke er dividende, så koster den amr. call-option det samme som den europæiske.</t>
  </si>
  <si>
    <t>Put-option prisfastsættes ved at vi trævler os baglæns og løbende max'er med (Strike-S(t),0)^+</t>
  </si>
  <si>
    <t>HOLD</t>
  </si>
  <si>
    <t>1e</t>
  </si>
  <si>
    <t>&lt;- beholdning i risikofrit</t>
  </si>
  <si>
    <t>E^Q(\xi^2) =</t>
  </si>
  <si>
    <t>Pris = R^-3 * (1/3)*3*E^Q(\xi^2)</t>
  </si>
  <si>
    <t>Nedre grænse: max pi^theta st D^T theta &lt;= x</t>
  </si>
  <si>
    <t>theta</t>
  </si>
  <si>
    <t>LHS</t>
  </si>
  <si>
    <t>RHS</t>
  </si>
  <si>
    <t>Tid 1-op</t>
  </si>
  <si>
    <t>Tid 1-ned</t>
  </si>
  <si>
    <t>Tid 0-interval</t>
  </si>
  <si>
    <t>øvre</t>
  </si>
  <si>
    <t>nedre</t>
  </si>
  <si>
    <t>H_t</t>
  </si>
  <si>
    <t>t</t>
  </si>
  <si>
    <t>y_t</t>
  </si>
  <si>
    <t>a_t</t>
  </si>
  <si>
    <t>r_t</t>
  </si>
  <si>
    <t>Forwardpris</t>
  </si>
  <si>
    <t>3a</t>
  </si>
  <si>
    <t>3d</t>
  </si>
  <si>
    <t xml:space="preserve">Lad V(t) betegne obligationens pris. </t>
  </si>
  <si>
    <t>Ved at bruge lokalkaraterisationen pris(t) = (1+r(t))^-1 * E_t^Q(pris(t+1)+ dividende(t+1)),</t>
  </si>
  <si>
    <t>og huske at "dividende" for en obligation er ydelsen = rente + afdrag, så fås med saks fra gl. besvarelse</t>
  </si>
  <si>
    <t>Hvis man regner med tal er det næste lige så godt.</t>
  </si>
  <si>
    <t>M_1 og M_3 er en martingaler pr. iteredere forventninger, tårnegenskaben.</t>
  </si>
  <si>
    <t>M_2 er ikke en martingal med mindre var(X) =0. ("Hvis martingal" skulle vi have (E(X))^2 = M_1(0)^2=M_2(0)=E(M_2(T))=E(X^2).)</t>
  </si>
  <si>
    <t>Vædder man 0.2 på Leave får man 1 kr. igen i tilfælde af Leave, 0 ellers. Det er altså en digital optionspris.</t>
  </si>
  <si>
    <t>Og sådan en er pr. konstruktion (når vi glemmer rentediskontering) Q-sandsynligheden for udfaldet.</t>
  </si>
  <si>
    <t>Proposition 7 at Q(tilstand i) = (op til normering) P(tilstand i) * marginalnytte(tilstand i)</t>
  </si>
  <si>
    <t>Det synes en plausibel antagelse, at markedet anså Brexit for at være en dårlig tilstand,</t>
  </si>
  <si>
    <t>hvorved marginalnytte i denne tilstand bli'r høj, og derfor Q(Brexit) &gt; P(Brexit).</t>
  </si>
  <si>
    <t>Man kan hertil dog fremføre, at udfaldet af afstemningen ikke er noget, "naturen" bestemmer, men</t>
  </si>
  <si>
    <t xml:space="preserve">derimod vælgerne, og hvis tilstanden var så dårlig, så ville et flertal (som det faktisk var tilfældet; </t>
  </si>
  <si>
    <t>i alle tilfælde tæt på) ikke stemme for det.</t>
  </si>
  <si>
    <t>2a</t>
  </si>
  <si>
    <t>2b</t>
  </si>
  <si>
    <t>Vi kan først lave en analyse analogt til ovenfor for at finde ikke arbitrage-intervaller i tid 1-ned-knuden og i tid 1-op-knunden.</t>
  </si>
  <si>
    <t>Tid 0 til 1-delmodellen er komplet, så regner vi den tilbagediskonetrede Q-forventede værdi af de to øvre grænser ud,</t>
  </si>
  <si>
    <t>så giver det os det midnste beløb, der sikrer os, at vi kan lave en superreplikerende, selvfinansiernde portefølje.</t>
  </si>
  <si>
    <t>Bruger vi i stedet de to nedre grænser, får vi en nedre grænse for prisen = den mest værdifulde portefølje, der domineres af optionen.</t>
  </si>
  <si>
    <t>Det nye prisinterval vil være indeholdt i intervallet fra 2a, og indehold "komplet model"-prisen fra 1b.</t>
  </si>
  <si>
    <t>Kvantitativt ser det sådan 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</si>
</sst>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0" borderId="0" xfId="0" applyFont="1"/>
    <xf numFmtId="2" fontId="1" fillId="2" borderId="0" xfId="0" applyNumberFormat="1" applyFont="1" applyFill="1"/>
    <xf numFmtId="164" fontId="1" fillId="2" borderId="0" xfId="0" applyNumberFormat="1" applyFont="1" applyFill="1"/>
    <xf numFmtId="164" fontId="1" fillId="0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38</xdr:row>
      <xdr:rowOff>144780</xdr:rowOff>
    </xdr:from>
    <xdr:to>
      <xdr:col>7</xdr:col>
      <xdr:colOff>53807</xdr:colOff>
      <xdr:row>49</xdr:row>
      <xdr:rowOff>122078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6515100"/>
          <a:ext cx="5380187" cy="1821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M45" sqref="M45"/>
    </sheetView>
  </sheetViews>
  <sheetFormatPr defaultRowHeight="12.5" x14ac:dyDescent="0.25"/>
  <cols>
    <col min="1" max="1" width="26.36328125" customWidth="1"/>
  </cols>
  <sheetData>
    <row r="1" spans="1:10" ht="13.25" x14ac:dyDescent="0.25">
      <c r="A1" s="1" t="s">
        <v>13</v>
      </c>
      <c r="D1">
        <v>172.8</v>
      </c>
    </row>
    <row r="2" spans="1:10" ht="13.25" x14ac:dyDescent="0.25">
      <c r="C2">
        <v>144</v>
      </c>
      <c r="D2">
        <v>129.6</v>
      </c>
    </row>
    <row r="3" spans="1:10" ht="13.25" x14ac:dyDescent="0.25">
      <c r="A3" s="1"/>
      <c r="B3" s="1">
        <v>120</v>
      </c>
      <c r="C3">
        <v>108</v>
      </c>
      <c r="D3">
        <v>97.2</v>
      </c>
    </row>
    <row r="4" spans="1:10" ht="13.25" x14ac:dyDescent="0.25">
      <c r="A4">
        <v>100</v>
      </c>
      <c r="B4" s="1">
        <v>90</v>
      </c>
      <c r="C4">
        <v>81</v>
      </c>
      <c r="D4">
        <v>72.900000000000006</v>
      </c>
      <c r="F4" s="1" t="s">
        <v>14</v>
      </c>
      <c r="G4" s="1">
        <v>0.05</v>
      </c>
    </row>
    <row r="5" spans="1:10" ht="13.25" x14ac:dyDescent="0.25">
      <c r="B5" s="1"/>
      <c r="F5" s="1"/>
      <c r="G5" s="1"/>
    </row>
    <row r="6" spans="1:10" ht="13" x14ac:dyDescent="0.3">
      <c r="A6" s="6" t="s">
        <v>12</v>
      </c>
    </row>
    <row r="7" spans="1:10" ht="13.25" x14ac:dyDescent="0.25">
      <c r="A7" s="1" t="s">
        <v>31</v>
      </c>
      <c r="J7">
        <f>((1+G4)-0.9)/(1.2-0.9)</f>
        <v>0.50000000000000022</v>
      </c>
    </row>
    <row r="8" spans="1:10" ht="13.25" x14ac:dyDescent="0.25">
      <c r="A8" s="1" t="s">
        <v>30</v>
      </c>
    </row>
    <row r="9" spans="1:10" ht="13.25" x14ac:dyDescent="0.25">
      <c r="A9" s="1" t="s">
        <v>34</v>
      </c>
    </row>
    <row r="10" spans="1:10" ht="13" x14ac:dyDescent="0.3">
      <c r="A10" s="4"/>
      <c r="B10" s="3">
        <v>1</v>
      </c>
      <c r="C10">
        <v>1</v>
      </c>
      <c r="D10">
        <f>LN(1.2)</f>
        <v>0.18232155679395459</v>
      </c>
      <c r="F10">
        <f t="array" ref="F10:F11">MMULT(MINVERSE(B10:C11),D10:D11)</f>
        <v>3.8480520568064155E-2</v>
      </c>
      <c r="G10" s="1" t="s">
        <v>32</v>
      </c>
    </row>
    <row r="11" spans="1:10" ht="13" x14ac:dyDescent="0.3">
      <c r="A11" s="3" t="s">
        <v>11</v>
      </c>
      <c r="B11" s="3">
        <v>1</v>
      </c>
      <c r="C11">
        <v>-1</v>
      </c>
      <c r="D11">
        <f>LN(0.9)</f>
        <v>-0.10536051565782628</v>
      </c>
      <c r="F11">
        <v>0.14384103622589045</v>
      </c>
      <c r="G11" s="1" t="s">
        <v>33</v>
      </c>
    </row>
    <row r="13" spans="1:10" ht="13" x14ac:dyDescent="0.3">
      <c r="A13" s="6" t="s">
        <v>15</v>
      </c>
    </row>
    <row r="14" spans="1:10" ht="13.25" x14ac:dyDescent="0.25">
      <c r="A14" s="1" t="s">
        <v>21</v>
      </c>
      <c r="D14" s="1" t="s">
        <v>35</v>
      </c>
      <c r="E14" s="1" t="s">
        <v>36</v>
      </c>
      <c r="F14">
        <v>110</v>
      </c>
    </row>
    <row r="15" spans="1:10" ht="13" x14ac:dyDescent="0.3">
      <c r="A15" s="6"/>
      <c r="D15">
        <f>MAX(D1-$F$14,0)</f>
        <v>62.800000000000011</v>
      </c>
    </row>
    <row r="16" spans="1:10" ht="13.25" x14ac:dyDescent="0.25">
      <c r="A16" s="1" t="s">
        <v>16</v>
      </c>
      <c r="C16">
        <f>($J$7*D15+(1-$J$7)*D16)/(1+$G$4)</f>
        <v>39.238095238095255</v>
      </c>
      <c r="D16">
        <f t="shared" ref="D16:D18" si="0">MAX(D2-$F$14,0)</f>
        <v>19.599999999999994</v>
      </c>
    </row>
    <row r="17" spans="1:8" ht="13.25" x14ac:dyDescent="0.25">
      <c r="B17">
        <f t="shared" ref="B17:C17" si="1">($J$7*C16+(1-$J$7)*C17)/(1+$G$4)</f>
        <v>23.129251700680285</v>
      </c>
      <c r="C17">
        <f t="shared" si="1"/>
        <v>9.3333333333333339</v>
      </c>
      <c r="D17">
        <f t="shared" si="0"/>
        <v>0</v>
      </c>
    </row>
    <row r="18" spans="1:8" ht="13" x14ac:dyDescent="0.3">
      <c r="A18" s="11">
        <f>($J$7*B17+(1-$J$7)*B18)/(1+$G$4)</f>
        <v>13.130331497678448</v>
      </c>
      <c r="B18">
        <f t="shared" ref="B18:C18" si="2">($J$7*C17+(1-$J$7)*C18)/(1+$G$4)</f>
        <v>4.4444444444444464</v>
      </c>
      <c r="C18">
        <f t="shared" si="2"/>
        <v>0</v>
      </c>
      <c r="D18">
        <f t="shared" si="0"/>
        <v>0</v>
      </c>
    </row>
    <row r="19" spans="1:8" ht="13" x14ac:dyDescent="0.3">
      <c r="A19" s="9"/>
    </row>
    <row r="20" spans="1:8" ht="13.25" x14ac:dyDescent="0.25">
      <c r="A20" s="10" t="s">
        <v>37</v>
      </c>
      <c r="B20" s="1" t="s">
        <v>38</v>
      </c>
    </row>
    <row r="21" spans="1:8" ht="13" x14ac:dyDescent="0.3">
      <c r="A21" s="8">
        <f>A18-A4+(1+G4)^(-3)*F14</f>
        <v>8.152467336140802</v>
      </c>
    </row>
    <row r="22" spans="1:8" ht="13" x14ac:dyDescent="0.3">
      <c r="A22" s="9"/>
    </row>
    <row r="23" spans="1:8" ht="13" x14ac:dyDescent="0.3">
      <c r="A23" s="9" t="s">
        <v>18</v>
      </c>
    </row>
    <row r="24" spans="1:8" ht="13.25" x14ac:dyDescent="0.25">
      <c r="A24" s="1" t="s">
        <v>11</v>
      </c>
    </row>
    <row r="25" spans="1:8" ht="13.25" x14ac:dyDescent="0.25">
      <c r="A25" s="1" t="s">
        <v>39</v>
      </c>
    </row>
    <row r="26" spans="1:8" ht="13.25" x14ac:dyDescent="0.25">
      <c r="A26">
        <f>B3</f>
        <v>120</v>
      </c>
      <c r="B26">
        <f>1+G4</f>
        <v>1.05</v>
      </c>
      <c r="C26">
        <f>B17</f>
        <v>23.129251700680285</v>
      </c>
    </row>
    <row r="27" spans="1:8" x14ac:dyDescent="0.25">
      <c r="A27">
        <f>B4</f>
        <v>90</v>
      </c>
      <c r="B27">
        <f>1+G4</f>
        <v>1.05</v>
      </c>
      <c r="C27">
        <f>B18</f>
        <v>4.4444444444444464</v>
      </c>
    </row>
    <row r="29" spans="1:8" ht="13" x14ac:dyDescent="0.3">
      <c r="A29" s="5">
        <f t="array" ref="A29:A30">MMULT(MINVERSE(A26:B27),C26:C27)</f>
        <v>0.6228269085411946</v>
      </c>
      <c r="B29" s="1" t="s">
        <v>17</v>
      </c>
    </row>
    <row r="30" spans="1:8" ht="13" x14ac:dyDescent="0.3">
      <c r="A30" s="5">
        <v>-49.152359356441039</v>
      </c>
      <c r="B30" s="1" t="s">
        <v>45</v>
      </c>
    </row>
    <row r="31" spans="1:8" x14ac:dyDescent="0.25">
      <c r="A31" s="2" t="s">
        <v>40</v>
      </c>
      <c r="B31" s="2"/>
      <c r="C31" s="4"/>
      <c r="D31" s="4"/>
      <c r="E31" s="4"/>
      <c r="F31" s="4"/>
      <c r="G31" s="4"/>
      <c r="H31" s="4"/>
    </row>
    <row r="34" spans="1:9" ht="13" x14ac:dyDescent="0.3">
      <c r="A34" s="6" t="s">
        <v>29</v>
      </c>
    </row>
    <row r="35" spans="1:9" x14ac:dyDescent="0.25">
      <c r="A35" s="2" t="s">
        <v>41</v>
      </c>
      <c r="B35" s="4"/>
      <c r="C35" s="4"/>
      <c r="D35" s="4"/>
      <c r="E35" s="4"/>
      <c r="F35" s="4"/>
      <c r="G35" s="4"/>
    </row>
    <row r="36" spans="1:9" x14ac:dyDescent="0.25">
      <c r="A36" s="2"/>
      <c r="B36" s="4"/>
      <c r="C36" s="4"/>
      <c r="D36" s="4"/>
      <c r="E36" s="4"/>
      <c r="F36" s="4"/>
      <c r="G36" s="4"/>
    </row>
    <row r="37" spans="1:9" x14ac:dyDescent="0.25">
      <c r="A37" s="2" t="s">
        <v>42</v>
      </c>
      <c r="B37" s="4"/>
      <c r="C37" s="4"/>
      <c r="D37" s="4"/>
      <c r="E37" s="4"/>
      <c r="F37" s="4"/>
      <c r="G37" s="4"/>
    </row>
    <row r="38" spans="1:9" x14ac:dyDescent="0.25">
      <c r="A38" s="4"/>
      <c r="B38" s="4"/>
      <c r="C38" s="4"/>
      <c r="D38" s="4"/>
      <c r="E38" s="4"/>
      <c r="F38" s="4"/>
      <c r="G38" s="4"/>
    </row>
    <row r="39" spans="1:9" ht="13" x14ac:dyDescent="0.3">
      <c r="A39" s="6"/>
      <c r="D39">
        <f>MAX($F$14-D1,0)</f>
        <v>0</v>
      </c>
      <c r="E39" s="4"/>
      <c r="F39" s="4"/>
      <c r="G39" s="4"/>
      <c r="I39" s="4"/>
    </row>
    <row r="40" spans="1:9" x14ac:dyDescent="0.25">
      <c r="A40" s="1" t="s">
        <v>16</v>
      </c>
      <c r="C40">
        <f>MAX(($J$7*D39+(1-$J$7)*D40)/(1+$G$4),MAX($F$14-C2),0)</f>
        <v>0</v>
      </c>
      <c r="D40">
        <f t="shared" ref="D40:D42" si="3">MAX($F$14-D2,0)</f>
        <v>0</v>
      </c>
      <c r="E40" s="4"/>
      <c r="F40" s="4"/>
      <c r="G40" s="4"/>
      <c r="H40" s="2" t="s">
        <v>43</v>
      </c>
      <c r="I40" s="4"/>
    </row>
    <row r="41" spans="1:9" x14ac:dyDescent="0.25">
      <c r="B41">
        <f t="shared" ref="B41:C41" si="4">MAX(($J$7*C40+(1-$J$7)*C41)/(1+$G$4),MAX($F$14-B3),0)</f>
        <v>2.9024943310657565</v>
      </c>
      <c r="C41">
        <f t="shared" si="4"/>
        <v>6.0952380952380913</v>
      </c>
      <c r="D41">
        <f t="shared" si="3"/>
        <v>12.799999999999997</v>
      </c>
      <c r="E41" s="4"/>
      <c r="F41" s="4"/>
      <c r="G41" s="4" t="str">
        <f t="shared" ref="G41:H41" si="5">IF(B41=MAX($F$14-B3,0),"INDFRI","HOLD")</f>
        <v>HOLD</v>
      </c>
      <c r="H41" s="4" t="str">
        <f t="shared" si="5"/>
        <v>HOLD</v>
      </c>
      <c r="I41" s="4"/>
    </row>
    <row r="42" spans="1:9" ht="13" x14ac:dyDescent="0.3">
      <c r="A42" s="5">
        <f>MAX(($J$7*B41+(1-$J$7)*B42)/(1+$G$4),MAX($F$14-A4),0)</f>
        <v>10.90594968145988</v>
      </c>
      <c r="B42">
        <f t="shared" ref="B42:C42" si="6">MAX(($J$7*C41+(1-$J$7)*C42)/(1+$G$4),MAX($F$14-B4),0)</f>
        <v>20</v>
      </c>
      <c r="C42">
        <f t="shared" si="6"/>
        <v>29</v>
      </c>
      <c r="D42">
        <f t="shared" si="3"/>
        <v>37.099999999999994</v>
      </c>
      <c r="E42" s="4"/>
      <c r="F42" s="4" t="str">
        <f>IF(A42=MAX($F$14-A4,0),"INDFRI","HOLD")</f>
        <v>HOLD</v>
      </c>
      <c r="G42" s="4" t="str">
        <f t="shared" ref="G42:H42" si="7">IF(B42=MAX($F$14-B4,0),"INDFRI","HOLD")</f>
        <v>INDFRI</v>
      </c>
      <c r="H42" s="4" t="str">
        <f t="shared" si="7"/>
        <v>INDFRI</v>
      </c>
      <c r="I42" s="4"/>
    </row>
    <row r="43" spans="1:9" x14ac:dyDescent="0.25">
      <c r="A43" s="2"/>
      <c r="B43" s="4"/>
      <c r="C43" s="4"/>
      <c r="D43" s="4"/>
      <c r="E43" s="4"/>
      <c r="F43" s="4"/>
      <c r="G43" s="4"/>
    </row>
    <row r="44" spans="1:9" x14ac:dyDescent="0.25">
      <c r="A44" s="2"/>
      <c r="B44" s="4"/>
      <c r="C44" s="4"/>
      <c r="D44" s="4"/>
      <c r="E44" s="4"/>
      <c r="F44" s="4"/>
      <c r="G44" s="4"/>
    </row>
    <row r="46" spans="1:9" ht="13" x14ac:dyDescent="0.3">
      <c r="A46" s="6" t="s">
        <v>44</v>
      </c>
    </row>
    <row r="47" spans="1:9" x14ac:dyDescent="0.25">
      <c r="A47" s="2" t="s">
        <v>46</v>
      </c>
      <c r="B47" s="2">
        <f>0.5*0.2^2+0.5*(-0.1)^2</f>
        <v>2.5000000000000005E-2</v>
      </c>
      <c r="C47" s="2">
        <f>SQRT(B47)</f>
        <v>0.15811388300841897</v>
      </c>
      <c r="D47" s="2"/>
      <c r="E47" s="2"/>
      <c r="F47" s="2"/>
      <c r="G47" s="4"/>
    </row>
    <row r="48" spans="1:9" x14ac:dyDescent="0.25">
      <c r="A48" s="2"/>
      <c r="B48" s="2"/>
      <c r="C48" s="2"/>
      <c r="D48" s="2"/>
      <c r="E48" s="2"/>
      <c r="F48" s="2"/>
      <c r="G48" s="4"/>
    </row>
    <row r="49" spans="1:7" ht="13" x14ac:dyDescent="0.3">
      <c r="A49" s="2" t="s">
        <v>47</v>
      </c>
      <c r="B49" s="5">
        <f>B47*1.05^(-3)</f>
        <v>2.1595939963286903E-2</v>
      </c>
      <c r="C49" s="2"/>
      <c r="D49" s="2"/>
      <c r="E49" s="2"/>
      <c r="F49" s="2"/>
      <c r="G49" s="4"/>
    </row>
    <row r="50" spans="1:7" x14ac:dyDescent="0.25">
      <c r="A50" s="2"/>
      <c r="B50" s="2"/>
      <c r="C50" s="2"/>
      <c r="D50" s="2"/>
      <c r="E50" s="2"/>
      <c r="F50" s="2"/>
      <c r="G50" s="4"/>
    </row>
    <row r="51" spans="1:7" x14ac:dyDescent="0.25">
      <c r="A51" s="2"/>
      <c r="B51" s="2"/>
      <c r="C51" s="2"/>
      <c r="D51" s="2"/>
      <c r="E51" s="2"/>
      <c r="F51" s="2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A49" sqref="A49"/>
    </sheetView>
  </sheetViews>
  <sheetFormatPr defaultRowHeight="12.5" x14ac:dyDescent="0.25"/>
  <cols>
    <col min="7" max="7" width="13.54296875" customWidth="1"/>
  </cols>
  <sheetData>
    <row r="1" spans="1:14" ht="13" x14ac:dyDescent="0.3">
      <c r="A1" s="6" t="s">
        <v>79</v>
      </c>
    </row>
    <row r="2" spans="1:14" ht="13.25" x14ac:dyDescent="0.25">
      <c r="A2" s="1" t="s">
        <v>20</v>
      </c>
      <c r="B2">
        <v>100</v>
      </c>
      <c r="C2">
        <v>1</v>
      </c>
      <c r="D2" s="4"/>
      <c r="E2" s="4"/>
      <c r="F2" s="2"/>
      <c r="G2" s="4"/>
    </row>
    <row r="3" spans="1:14" ht="13.25" x14ac:dyDescent="0.25">
      <c r="A3" s="1" t="s">
        <v>19</v>
      </c>
      <c r="B3">
        <f>'Opgave 1'!D1</f>
        <v>172.8</v>
      </c>
      <c r="C3">
        <f>(1+'Opgave 1'!$G$4)^3</f>
        <v>1.1576250000000001</v>
      </c>
      <c r="D3" s="4"/>
      <c r="E3" s="4"/>
      <c r="F3" s="2"/>
      <c r="G3" s="4"/>
    </row>
    <row r="4" spans="1:14" ht="13.25" x14ac:dyDescent="0.25">
      <c r="B4">
        <f>'Opgave 1'!D2</f>
        <v>129.6</v>
      </c>
      <c r="C4">
        <f>(1+'Opgave 1'!$G$4)^3</f>
        <v>1.1576250000000001</v>
      </c>
      <c r="D4" s="4"/>
      <c r="E4" s="4"/>
      <c r="F4" s="2"/>
      <c r="G4" s="4"/>
    </row>
    <row r="5" spans="1:14" ht="13.25" x14ac:dyDescent="0.25">
      <c r="B5">
        <f>'Opgave 1'!D3</f>
        <v>97.2</v>
      </c>
      <c r="C5">
        <f>(1+'Opgave 1'!$G$4)^3</f>
        <v>1.1576250000000001</v>
      </c>
      <c r="D5" s="4"/>
      <c r="E5" s="4"/>
      <c r="F5" s="2"/>
      <c r="G5" s="4"/>
    </row>
    <row r="6" spans="1:14" ht="13.25" x14ac:dyDescent="0.25">
      <c r="B6">
        <f>'Opgave 1'!D4</f>
        <v>72.900000000000006</v>
      </c>
      <c r="C6">
        <f>(1+'Opgave 1'!$G$4)^3</f>
        <v>1.1576250000000001</v>
      </c>
      <c r="D6" s="4"/>
      <c r="E6" s="4"/>
      <c r="F6" s="2"/>
      <c r="G6" s="4"/>
    </row>
    <row r="7" spans="1:14" ht="13.25" x14ac:dyDescent="0.25">
      <c r="B7" s="1" t="s">
        <v>11</v>
      </c>
      <c r="C7" s="1" t="s">
        <v>11</v>
      </c>
      <c r="D7" s="4"/>
      <c r="E7" s="4"/>
      <c r="F7" s="2"/>
      <c r="G7" s="4"/>
    </row>
    <row r="8" spans="1:14" ht="13" x14ac:dyDescent="0.3">
      <c r="D8" s="4"/>
      <c r="E8" s="4"/>
      <c r="F8" s="2"/>
      <c r="G8" s="3"/>
    </row>
    <row r="10" spans="1:14" ht="13.25" x14ac:dyDescent="0.25">
      <c r="A10" s="1" t="s">
        <v>21</v>
      </c>
      <c r="C10">
        <v>110</v>
      </c>
    </row>
    <row r="12" spans="1:14" ht="13.25" x14ac:dyDescent="0.25">
      <c r="A12" s="1" t="s">
        <v>22</v>
      </c>
      <c r="G12" s="1" t="s">
        <v>48</v>
      </c>
    </row>
    <row r="14" spans="1:14" ht="13" x14ac:dyDescent="0.3">
      <c r="A14" s="1" t="s">
        <v>25</v>
      </c>
      <c r="B14">
        <v>0.62862862862862867</v>
      </c>
      <c r="D14" s="1" t="s">
        <v>23</v>
      </c>
      <c r="E14" s="7">
        <f t="array" ref="E14">MMULT(B2:C2,B14:B15)</f>
        <v>23.275753887998647</v>
      </c>
      <c r="F14" s="1"/>
      <c r="G14" s="1" t="s">
        <v>26</v>
      </c>
      <c r="H14">
        <v>0.60493827160493807</v>
      </c>
      <c r="J14" s="1" t="s">
        <v>24</v>
      </c>
      <c r="K14" s="7">
        <f t="array" ref="K14">MMULT(B2:C2,H14:H15)</f>
        <v>9.7001763668428538</v>
      </c>
    </row>
    <row r="15" spans="1:14" ht="13.25" x14ac:dyDescent="0.25">
      <c r="B15">
        <v>-39.587108974864222</v>
      </c>
      <c r="H15">
        <v>-50.793650793650954</v>
      </c>
    </row>
    <row r="16" spans="1:14" ht="13.25" x14ac:dyDescent="0.25">
      <c r="I16" s="4"/>
      <c r="J16" s="4"/>
      <c r="K16" s="4"/>
      <c r="L16" s="4"/>
      <c r="M16" s="4"/>
      <c r="N16" s="4"/>
    </row>
    <row r="17" spans="1:14" ht="13.25" x14ac:dyDescent="0.25">
      <c r="A17">
        <f t="array" ref="A17:A20">MMULT(B3:C6,B14:B15)</f>
        <v>62.799999999999841</v>
      </c>
      <c r="B17">
        <f>MAX(B3-$C$10,0)</f>
        <v>62.800000000000011</v>
      </c>
      <c r="G17">
        <f t="array" ref="G17:G20">MMULT(B3:C6,H14:H15)</f>
        <v>45.733333333333114</v>
      </c>
      <c r="H17">
        <f>MAX(B3-$C$10,0)</f>
        <v>62.800000000000011</v>
      </c>
      <c r="I17" s="4"/>
      <c r="J17" s="2"/>
      <c r="K17" s="2"/>
      <c r="L17" s="2"/>
      <c r="M17" s="2"/>
      <c r="N17" s="2"/>
    </row>
    <row r="18" spans="1:14" ht="13.25" x14ac:dyDescent="0.25">
      <c r="A18">
        <v>35.643243243243077</v>
      </c>
      <c r="B18">
        <f t="shared" ref="B18:B20" si="0">MAX(B4-$C$10,0)</f>
        <v>19.599999999999994</v>
      </c>
      <c r="G18">
        <v>19.599999999999788</v>
      </c>
      <c r="H18">
        <f t="shared" ref="H18:H20" si="1">MAX(B4-$C$10,0)</f>
        <v>19.599999999999994</v>
      </c>
      <c r="I18" s="4"/>
      <c r="J18" s="2"/>
      <c r="K18" s="2"/>
      <c r="L18" s="2"/>
      <c r="M18" s="2"/>
      <c r="N18" s="2"/>
    </row>
    <row r="19" spans="1:14" ht="13.25" x14ac:dyDescent="0.25">
      <c r="A19">
        <v>15.275675675675508</v>
      </c>
      <c r="B19">
        <f t="shared" si="0"/>
        <v>0</v>
      </c>
      <c r="G19">
        <v>-2.0605739337042905E-13</v>
      </c>
      <c r="H19">
        <f t="shared" si="1"/>
        <v>0</v>
      </c>
      <c r="I19" s="4"/>
      <c r="J19" s="2"/>
      <c r="K19" s="2"/>
      <c r="L19" s="2"/>
      <c r="M19" s="2"/>
      <c r="N19" s="2"/>
    </row>
    <row r="20" spans="1:14" ht="13.25" x14ac:dyDescent="0.25">
      <c r="A20">
        <v>-1.6342482922482304E-13</v>
      </c>
      <c r="B20">
        <f t="shared" si="0"/>
        <v>0</v>
      </c>
      <c r="G20">
        <v>-14.700000000000202</v>
      </c>
      <c r="H20">
        <f t="shared" si="1"/>
        <v>0</v>
      </c>
      <c r="I20" s="4"/>
      <c r="J20" s="4"/>
      <c r="K20" s="4"/>
      <c r="L20" s="4"/>
      <c r="M20" s="4"/>
      <c r="N20" s="4"/>
    </row>
    <row r="21" spans="1:14" ht="13.25" x14ac:dyDescent="0.25">
      <c r="A21" s="1" t="s">
        <v>11</v>
      </c>
      <c r="B21" s="1" t="s">
        <v>11</v>
      </c>
    </row>
    <row r="22" spans="1:14" ht="13" x14ac:dyDescent="0.3">
      <c r="A22" s="6" t="s">
        <v>80</v>
      </c>
    </row>
    <row r="23" spans="1:14" ht="13.25" x14ac:dyDescent="0.25">
      <c r="A23" s="1" t="s">
        <v>81</v>
      </c>
    </row>
    <row r="24" spans="1:14" ht="13.25" x14ac:dyDescent="0.25">
      <c r="A24" s="1" t="s">
        <v>82</v>
      </c>
    </row>
    <row r="25" spans="1:14" ht="13.25" x14ac:dyDescent="0.25">
      <c r="A25" s="1" t="s">
        <v>83</v>
      </c>
    </row>
    <row r="26" spans="1:14" ht="13.25" x14ac:dyDescent="0.25">
      <c r="A26" s="1" t="s">
        <v>84</v>
      </c>
    </row>
    <row r="27" spans="1:14" x14ac:dyDescent="0.25">
      <c r="A27" s="1"/>
    </row>
    <row r="28" spans="1:14" x14ac:dyDescent="0.25">
      <c r="A28" s="1" t="s">
        <v>85</v>
      </c>
    </row>
    <row r="29" spans="1:14" x14ac:dyDescent="0.25">
      <c r="A29" s="1"/>
    </row>
    <row r="30" spans="1:14" x14ac:dyDescent="0.25">
      <c r="A30" s="1" t="s">
        <v>86</v>
      </c>
    </row>
    <row r="31" spans="1:14" x14ac:dyDescent="0.25">
      <c r="A31" s="1" t="s">
        <v>52</v>
      </c>
      <c r="H31" s="1" t="s">
        <v>53</v>
      </c>
    </row>
    <row r="32" spans="1:14" x14ac:dyDescent="0.25">
      <c r="A32" t="s">
        <v>20</v>
      </c>
      <c r="B32">
        <v>120</v>
      </c>
      <c r="C32">
        <v>1</v>
      </c>
      <c r="E32">
        <f>MMULT(B32:C32,B37:B38)</f>
        <v>20.226757369613779</v>
      </c>
      <c r="H32" t="s">
        <v>20</v>
      </c>
      <c r="I32">
        <v>90</v>
      </c>
      <c r="J32">
        <v>1</v>
      </c>
      <c r="L32">
        <f>MMULT(I32:J32,I37:I38)</f>
        <v>1.1111111111113772</v>
      </c>
    </row>
    <row r="33" spans="1:12" x14ac:dyDescent="0.25">
      <c r="A33" t="s">
        <v>19</v>
      </c>
      <c r="B33">
        <v>172.8</v>
      </c>
      <c r="C33">
        <f>1.05^2</f>
        <v>1.1025</v>
      </c>
      <c r="H33" t="s">
        <v>19</v>
      </c>
      <c r="I33">
        <v>129.6</v>
      </c>
      <c r="J33">
        <f>1.05^2</f>
        <v>1.1025</v>
      </c>
    </row>
    <row r="34" spans="1:12" x14ac:dyDescent="0.25">
      <c r="B34">
        <v>129.6</v>
      </c>
      <c r="C34">
        <f>C33</f>
        <v>1.1025</v>
      </c>
      <c r="I34">
        <v>97.2</v>
      </c>
      <c r="J34">
        <f>J33</f>
        <v>1.1025</v>
      </c>
    </row>
    <row r="35" spans="1:12" x14ac:dyDescent="0.25">
      <c r="B35">
        <v>97.2</v>
      </c>
      <c r="C35">
        <f>C34</f>
        <v>1.1025</v>
      </c>
      <c r="I35">
        <v>72.900000000000006</v>
      </c>
      <c r="J35">
        <f>J34</f>
        <v>1.1025</v>
      </c>
    </row>
    <row r="36" spans="1:12" x14ac:dyDescent="0.25">
      <c r="D36" t="s">
        <v>52</v>
      </c>
      <c r="K36" s="1" t="s">
        <v>53</v>
      </c>
    </row>
    <row r="37" spans="1:12" x14ac:dyDescent="0.25">
      <c r="A37" t="s">
        <v>49</v>
      </c>
      <c r="B37">
        <v>1.0000000000000002</v>
      </c>
      <c r="D37" t="s">
        <v>23</v>
      </c>
      <c r="E37">
        <v>26.446388079041128</v>
      </c>
      <c r="H37" t="s">
        <v>49</v>
      </c>
      <c r="I37">
        <v>0.60493827160491465</v>
      </c>
      <c r="K37" t="s">
        <v>23</v>
      </c>
      <c r="L37">
        <v>8.2539682539682495</v>
      </c>
    </row>
    <row r="38" spans="1:12" x14ac:dyDescent="0.25">
      <c r="B38">
        <v>-99.77324263038625</v>
      </c>
      <c r="D38" t="s">
        <v>24</v>
      </c>
      <c r="E38">
        <v>20.226757369613779</v>
      </c>
      <c r="I38">
        <v>-53.333333333330941</v>
      </c>
      <c r="K38" t="s">
        <v>24</v>
      </c>
      <c r="L38">
        <v>1.1111111111113772</v>
      </c>
    </row>
    <row r="39" spans="1:12" x14ac:dyDescent="0.25">
      <c r="A39" t="s">
        <v>50</v>
      </c>
      <c r="B39" t="s">
        <v>51</v>
      </c>
      <c r="H39" t="s">
        <v>50</v>
      </c>
      <c r="I39" t="s">
        <v>51</v>
      </c>
    </row>
    <row r="40" spans="1:12" x14ac:dyDescent="0.25">
      <c r="A40">
        <f t="array" ref="A40:A42">MMULT(B33:C35,B37:B38)</f>
        <v>62.799999999999201</v>
      </c>
      <c r="B40">
        <f>MAX(B33-$C$10,0)</f>
        <v>62.800000000000011</v>
      </c>
      <c r="H40">
        <f t="array" ref="H40:H42">MMULT(I33:J35,I37:I38)</f>
        <v>19.599999999999575</v>
      </c>
      <c r="I40">
        <f>MAX(I33-$C$10,0)</f>
        <v>19.599999999999994</v>
      </c>
    </row>
    <row r="41" spans="1:12" x14ac:dyDescent="0.25">
      <c r="A41">
        <v>19.599999999999184</v>
      </c>
      <c r="B41">
        <f t="shared" ref="B41:B42" si="2">MAX(B34-$C$10,0)</f>
        <v>19.599999999999994</v>
      </c>
      <c r="H41">
        <v>3.4106051316484809E-13</v>
      </c>
      <c r="I41">
        <f t="shared" ref="I41:I42" si="3">MAX(I34-$C$10,0)</f>
        <v>0</v>
      </c>
    </row>
    <row r="42" spans="1:12" x14ac:dyDescent="0.25">
      <c r="A42">
        <v>-12.800000000000807</v>
      </c>
      <c r="B42">
        <f t="shared" si="2"/>
        <v>0</v>
      </c>
      <c r="H42">
        <v>-14.699999999999079</v>
      </c>
      <c r="I42">
        <f t="shared" si="3"/>
        <v>0</v>
      </c>
    </row>
    <row r="45" spans="1:12" x14ac:dyDescent="0.25">
      <c r="A45" s="1" t="s">
        <v>54</v>
      </c>
    </row>
    <row r="47" spans="1:12" ht="13" x14ac:dyDescent="0.3">
      <c r="A47" s="1" t="s">
        <v>55</v>
      </c>
      <c r="B47" s="5">
        <f>(0.5*E37+0.5*L37)/1.05</f>
        <v>16.523979206194944</v>
      </c>
    </row>
    <row r="48" spans="1:12" ht="13" x14ac:dyDescent="0.3">
      <c r="A48" s="1" t="s">
        <v>56</v>
      </c>
      <c r="B48" s="5">
        <f>(0.5*E38+0.5*L38)/1.05</f>
        <v>10.160889752726264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" workbookViewId="0">
      <selection activeCell="A21" sqref="A21"/>
    </sheetView>
  </sheetViews>
  <sheetFormatPr defaultRowHeight="12.5" x14ac:dyDescent="0.25"/>
  <cols>
    <col min="1" max="1" width="21.6328125" customWidth="1"/>
    <col min="5" max="5" width="10.81640625" customWidth="1"/>
    <col min="6" max="6" width="10.54296875" customWidth="1"/>
  </cols>
  <sheetData>
    <row r="1" spans="1:8" ht="13.25" x14ac:dyDescent="0.25">
      <c r="A1" s="1" t="s">
        <v>63</v>
      </c>
    </row>
    <row r="2" spans="1:8" ht="13.25" x14ac:dyDescent="0.25">
      <c r="C2">
        <v>5.5E-2</v>
      </c>
    </row>
    <row r="3" spans="1:8" ht="13.25" x14ac:dyDescent="0.25">
      <c r="B3">
        <v>4.4999999999999998E-2</v>
      </c>
      <c r="C3">
        <v>3.5000000000000003E-2</v>
      </c>
    </row>
    <row r="4" spans="1:8" ht="13.25" x14ac:dyDescent="0.25">
      <c r="A4">
        <v>0.03</v>
      </c>
      <c r="B4">
        <v>2.5000000000000001E-2</v>
      </c>
      <c r="C4">
        <v>1.4999999999999999E-2</v>
      </c>
      <c r="F4" s="1" t="s">
        <v>11</v>
      </c>
    </row>
    <row r="6" spans="1:8" ht="13.25" x14ac:dyDescent="0.25">
      <c r="B6">
        <v>0.5</v>
      </c>
    </row>
    <row r="7" spans="1:8" ht="13.25" x14ac:dyDescent="0.25">
      <c r="A7">
        <v>0.5</v>
      </c>
      <c r="B7">
        <v>0.5</v>
      </c>
    </row>
    <row r="9" spans="1:8" ht="13" x14ac:dyDescent="0.3">
      <c r="A9" t="s">
        <v>0</v>
      </c>
      <c r="D9" s="1" t="s">
        <v>3</v>
      </c>
      <c r="E9">
        <v>1</v>
      </c>
      <c r="F9" s="5">
        <f>A10^(-1/E9)-1</f>
        <v>3.0000000000000027E-2</v>
      </c>
    </row>
    <row r="10" spans="1:8" ht="13" x14ac:dyDescent="0.3">
      <c r="A10" s="5">
        <f>1/(1+A4)</f>
        <v>0.970873786407767</v>
      </c>
      <c r="E10">
        <v>2</v>
      </c>
      <c r="F10" s="5">
        <f>A15^(-1/E10)-1</f>
        <v>3.2448779887790602E-2</v>
      </c>
    </row>
    <row r="11" spans="1:8" ht="13" x14ac:dyDescent="0.3">
      <c r="E11">
        <v>3</v>
      </c>
      <c r="F11" s="5">
        <f>A21^(-1/E11)-1</f>
        <v>3.320200955690189E-2</v>
      </c>
    </row>
    <row r="12" spans="1:8" ht="13.25" x14ac:dyDescent="0.25">
      <c r="A12" t="s">
        <v>1</v>
      </c>
      <c r="E12" s="4"/>
      <c r="F12" s="4"/>
      <c r="G12" s="4"/>
      <c r="H12" s="4"/>
    </row>
    <row r="13" spans="1:8" ht="13" x14ac:dyDescent="0.3">
      <c r="C13">
        <v>1</v>
      </c>
      <c r="E13" s="2"/>
      <c r="F13" s="4"/>
      <c r="G13" s="3"/>
      <c r="H13" s="4"/>
    </row>
    <row r="14" spans="1:8" ht="13" x14ac:dyDescent="0.3">
      <c r="B14">
        <f>(B6*C13+(1-B6)*C14)/(1+B3)</f>
        <v>0.95693779904306231</v>
      </c>
      <c r="C14">
        <v>1</v>
      </c>
      <c r="E14" s="4"/>
      <c r="F14" s="4"/>
      <c r="G14" s="3"/>
      <c r="H14" s="4"/>
    </row>
    <row r="15" spans="1:8" ht="13" x14ac:dyDescent="0.3">
      <c r="A15" s="5">
        <f>(A7*B14+(1-A7)*B15)/(1+A4)</f>
        <v>0.93812988113622486</v>
      </c>
      <c r="B15">
        <f>(B7*C14+(1-B7)*C15)/(1+B4)</f>
        <v>0.97560975609756106</v>
      </c>
      <c r="C15">
        <v>1</v>
      </c>
      <c r="E15" s="4"/>
      <c r="F15" s="4"/>
      <c r="G15" s="3"/>
      <c r="H15" s="4"/>
    </row>
    <row r="16" spans="1:8" ht="13.25" x14ac:dyDescent="0.25">
      <c r="E16" s="4"/>
      <c r="F16" s="4"/>
      <c r="G16" s="4"/>
      <c r="H16" s="4"/>
    </row>
    <row r="17" spans="1:8" ht="13" x14ac:dyDescent="0.3">
      <c r="A17" t="s">
        <v>2</v>
      </c>
      <c r="E17" s="4"/>
      <c r="F17" s="2"/>
      <c r="G17" s="4"/>
      <c r="H17" s="3"/>
    </row>
    <row r="18" spans="1:8" ht="13" x14ac:dyDescent="0.3">
      <c r="E18" s="4"/>
      <c r="F18" s="4"/>
      <c r="G18" s="4"/>
      <c r="H18" s="3"/>
    </row>
    <row r="19" spans="1:8" ht="13" x14ac:dyDescent="0.3">
      <c r="C19">
        <f>1/(1+C2)</f>
        <v>0.94786729857819907</v>
      </c>
      <c r="E19" s="4"/>
      <c r="F19" s="4"/>
      <c r="G19" s="4"/>
      <c r="H19" s="3"/>
    </row>
    <row r="20" spans="1:8" ht="13.25" x14ac:dyDescent="0.25">
      <c r="B20">
        <f>(B6*C19+(1-B6)*C20)/(1+B3)</f>
        <v>0.91581381505140014</v>
      </c>
      <c r="C20">
        <f>1/(1+C3)</f>
        <v>0.96618357487922713</v>
      </c>
    </row>
    <row r="21" spans="1:8" ht="13" x14ac:dyDescent="0.3">
      <c r="A21" s="5">
        <f>(A7*B20+(1-A7)*B21)/(1+A4)</f>
        <v>0.90665961889922919</v>
      </c>
      <c r="B21">
        <f>(B7*C20+(1-B7)*C21)/(1+B4)</f>
        <v>0.95190499988101207</v>
      </c>
      <c r="C21">
        <f>1/(1+C4)</f>
        <v>0.98522167487684742</v>
      </c>
    </row>
    <row r="23" spans="1:8" ht="13.25" x14ac:dyDescent="0.25">
      <c r="A23" s="1" t="s">
        <v>4</v>
      </c>
    </row>
    <row r="24" spans="1:8" ht="13.25" x14ac:dyDescent="0.25">
      <c r="A24" s="1"/>
      <c r="C24" s="1" t="s">
        <v>58</v>
      </c>
      <c r="D24">
        <v>0</v>
      </c>
      <c r="E24">
        <v>1</v>
      </c>
      <c r="F24">
        <v>2</v>
      </c>
      <c r="G24">
        <v>3</v>
      </c>
    </row>
    <row r="25" spans="1:8" ht="13.25" x14ac:dyDescent="0.25">
      <c r="A25" s="1" t="s">
        <v>6</v>
      </c>
      <c r="B25">
        <v>100</v>
      </c>
      <c r="C25" s="1" t="s">
        <v>57</v>
      </c>
      <c r="D25">
        <v>100</v>
      </c>
      <c r="E25">
        <f>D25*(1+$B$26)-$B$28</f>
        <v>67.646963667540206</v>
      </c>
      <c r="F25">
        <f>E25*(1+$B$26)-$B$28</f>
        <v>34.32333624510661</v>
      </c>
      <c r="G25">
        <f>F25*(1+$B$26)-$B$28</f>
        <v>0</v>
      </c>
    </row>
    <row r="26" spans="1:8" ht="13.25" x14ac:dyDescent="0.25">
      <c r="A26" s="1" t="s">
        <v>7</v>
      </c>
      <c r="B26">
        <v>0.03</v>
      </c>
      <c r="C26" s="1" t="s">
        <v>59</v>
      </c>
      <c r="E26">
        <f>$B$28</f>
        <v>35.353036332459801</v>
      </c>
      <c r="F26">
        <f t="shared" ref="F26:G26" si="0">$B$28</f>
        <v>35.353036332459801</v>
      </c>
      <c r="G26">
        <f t="shared" si="0"/>
        <v>35.353036332459801</v>
      </c>
    </row>
    <row r="27" spans="1:8" ht="13.25" x14ac:dyDescent="0.25">
      <c r="A27" s="1" t="s">
        <v>8</v>
      </c>
      <c r="B27">
        <v>3</v>
      </c>
      <c r="C27" s="1" t="s">
        <v>60</v>
      </c>
      <c r="E27">
        <f>D25-E25</f>
        <v>32.353036332459794</v>
      </c>
      <c r="F27">
        <f t="shared" ref="F27:G27" si="1">E25-F25</f>
        <v>33.323627422433596</v>
      </c>
      <c r="G27">
        <f t="shared" si="1"/>
        <v>34.32333624510661</v>
      </c>
      <c r="H27">
        <f>SUM(E27:G27)</f>
        <v>100</v>
      </c>
    </row>
    <row r="28" spans="1:8" ht="13.25" x14ac:dyDescent="0.25">
      <c r="A28" s="1" t="s">
        <v>9</v>
      </c>
      <c r="B28">
        <f>B25*B26*(1+B26)^B27/((1+B26)^B27-1)</f>
        <v>35.353036332459801</v>
      </c>
      <c r="C28" s="1" t="s">
        <v>61</v>
      </c>
      <c r="E28">
        <f>E26-E27</f>
        <v>3.0000000000000071</v>
      </c>
      <c r="F28">
        <f t="shared" ref="F28:G28" si="2">F26-F27</f>
        <v>2.0294089100262056</v>
      </c>
      <c r="G28">
        <f t="shared" si="2"/>
        <v>1.0297000873531914</v>
      </c>
    </row>
    <row r="30" spans="1:8" ht="13" x14ac:dyDescent="0.3">
      <c r="A30" s="1" t="s">
        <v>10</v>
      </c>
      <c r="B30" s="5">
        <f>B28*(A21+A15+A10)</f>
        <v>99.542246465600357</v>
      </c>
    </row>
    <row r="31" spans="1:8" x14ac:dyDescent="0.25">
      <c r="A31" s="1"/>
    </row>
    <row r="32" spans="1:8" x14ac:dyDescent="0.25">
      <c r="A32" s="2"/>
      <c r="B32" s="4"/>
      <c r="C32" s="4"/>
      <c r="D32" s="4"/>
      <c r="E32" s="4"/>
      <c r="F32" s="4"/>
      <c r="G32" s="4"/>
    </row>
    <row r="33" spans="1:7" x14ac:dyDescent="0.25">
      <c r="A33" s="2" t="s">
        <v>5</v>
      </c>
      <c r="B33" s="4"/>
      <c r="C33" s="4"/>
      <c r="D33" s="4"/>
      <c r="E33" s="4"/>
      <c r="F33" s="4"/>
      <c r="G33" s="4"/>
    </row>
    <row r="34" spans="1:7" ht="13" x14ac:dyDescent="0.3">
      <c r="A34" s="2" t="s">
        <v>62</v>
      </c>
      <c r="B34" s="5">
        <f>(B30-B28*A10)/A10</f>
        <v>67.175477527108569</v>
      </c>
      <c r="C34" s="4"/>
      <c r="D34" s="4"/>
      <c r="E34" s="4"/>
      <c r="F34" s="4"/>
      <c r="G34" s="4"/>
    </row>
    <row r="35" spans="1:7" x14ac:dyDescent="0.25">
      <c r="A35" s="2"/>
      <c r="B35" s="4"/>
      <c r="C35" s="4"/>
      <c r="D35" s="4"/>
      <c r="E35" s="4"/>
      <c r="F35" s="4"/>
      <c r="G35" s="4"/>
    </row>
    <row r="36" spans="1:7" x14ac:dyDescent="0.25">
      <c r="A36" s="2" t="s">
        <v>64</v>
      </c>
      <c r="B36" s="4"/>
      <c r="C36" s="4"/>
      <c r="D36" s="4"/>
      <c r="E36" s="4"/>
      <c r="F36" s="4"/>
      <c r="G36" s="4"/>
    </row>
    <row r="37" spans="1:7" x14ac:dyDescent="0.25">
      <c r="A37" s="2" t="s">
        <v>65</v>
      </c>
      <c r="B37" s="4"/>
      <c r="C37" s="2" t="s">
        <v>66</v>
      </c>
      <c r="D37" s="4"/>
      <c r="E37" s="4"/>
      <c r="F37" s="4"/>
      <c r="G37" s="4"/>
    </row>
    <row r="38" spans="1:7" x14ac:dyDescent="0.25">
      <c r="A38" s="2" t="s">
        <v>67</v>
      </c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ht="13" x14ac:dyDescent="0.3">
      <c r="A40" s="4"/>
      <c r="B40" s="4"/>
      <c r="C40" s="4"/>
      <c r="D40" s="3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51" spans="1:1" x14ac:dyDescent="0.25">
      <c r="A51" s="1" t="s">
        <v>68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8" sqref="B8"/>
    </sheetView>
  </sheetViews>
  <sheetFormatPr defaultRowHeight="12.5" x14ac:dyDescent="0.25"/>
  <cols>
    <col min="1" max="1" width="11.453125" customWidth="1"/>
  </cols>
  <sheetData>
    <row r="1" spans="1:8" ht="13" x14ac:dyDescent="0.3">
      <c r="A1" s="6" t="s">
        <v>28</v>
      </c>
    </row>
    <row r="3" spans="1:8" ht="13.25" x14ac:dyDescent="0.25">
      <c r="A3" s="2" t="s">
        <v>69</v>
      </c>
      <c r="B3" s="4"/>
      <c r="C3" s="4"/>
      <c r="D3" s="4"/>
      <c r="E3" s="4"/>
      <c r="F3" s="4"/>
      <c r="G3" s="4"/>
      <c r="H3" s="4"/>
    </row>
    <row r="4" spans="1:8" ht="13.25" x14ac:dyDescent="0.25">
      <c r="A4" s="2" t="s">
        <v>70</v>
      </c>
      <c r="B4" s="4"/>
      <c r="C4" s="4"/>
      <c r="D4" s="4"/>
      <c r="E4" s="4"/>
      <c r="F4" s="4"/>
      <c r="G4" s="4"/>
      <c r="H4" s="4"/>
    </row>
    <row r="5" spans="1:8" ht="13.25" x14ac:dyDescent="0.25">
      <c r="A5" s="2"/>
      <c r="B5" s="4"/>
      <c r="C5" s="4"/>
      <c r="D5" s="4"/>
      <c r="E5" s="4"/>
      <c r="F5" s="4"/>
      <c r="G5" s="4"/>
      <c r="H5" s="4"/>
    </row>
    <row r="6" spans="1:8" ht="13" x14ac:dyDescent="0.3">
      <c r="A6" s="3" t="s">
        <v>27</v>
      </c>
      <c r="B6" s="4"/>
      <c r="C6" s="4"/>
      <c r="D6" s="4"/>
      <c r="E6" s="4"/>
      <c r="F6" s="4"/>
      <c r="G6" s="4"/>
      <c r="H6" s="4"/>
    </row>
    <row r="7" spans="1:8" ht="13.25" x14ac:dyDescent="0.25">
      <c r="A7" s="2" t="s">
        <v>71</v>
      </c>
      <c r="B7" s="4"/>
      <c r="C7" s="4"/>
      <c r="D7" s="4"/>
      <c r="E7" s="4"/>
      <c r="F7" s="4"/>
      <c r="G7" s="4"/>
      <c r="H7" s="4"/>
    </row>
    <row r="8" spans="1:8" ht="13.25" x14ac:dyDescent="0.25">
      <c r="A8" s="2" t="s">
        <v>72</v>
      </c>
      <c r="B8" s="4"/>
      <c r="C8" s="4"/>
      <c r="D8" s="4"/>
      <c r="E8" s="4"/>
      <c r="F8" s="4"/>
      <c r="G8" s="4"/>
      <c r="H8" s="4"/>
    </row>
    <row r="9" spans="1:8" ht="13.25" x14ac:dyDescent="0.25">
      <c r="A9" s="2"/>
      <c r="B9" s="4"/>
      <c r="C9" s="4"/>
      <c r="D9" s="4"/>
      <c r="E9" s="4"/>
      <c r="F9" s="4"/>
      <c r="G9" s="4"/>
      <c r="H9" s="4"/>
    </row>
    <row r="10" spans="1:8" ht="13" x14ac:dyDescent="0.3">
      <c r="A10" s="2" t="s">
        <v>73</v>
      </c>
      <c r="B10" s="3"/>
      <c r="C10" s="4"/>
      <c r="D10" s="4"/>
      <c r="E10" s="4"/>
      <c r="F10" s="4"/>
      <c r="G10" s="4"/>
      <c r="H10" s="4"/>
    </row>
    <row r="11" spans="1:8" ht="13" x14ac:dyDescent="0.3">
      <c r="A11" s="2" t="s">
        <v>74</v>
      </c>
      <c r="B11" s="3"/>
      <c r="C11" s="4"/>
      <c r="D11" s="4"/>
      <c r="E11" s="4"/>
      <c r="F11" s="4"/>
      <c r="G11" s="4"/>
      <c r="H11" s="4"/>
    </row>
    <row r="12" spans="1:8" ht="13" x14ac:dyDescent="0.3">
      <c r="A12" s="2" t="s">
        <v>75</v>
      </c>
      <c r="B12" s="3"/>
      <c r="C12" s="4"/>
      <c r="D12" s="4"/>
      <c r="E12" s="4"/>
      <c r="F12" s="4"/>
      <c r="G12" s="4"/>
      <c r="H12" s="4"/>
    </row>
    <row r="14" spans="1:8" ht="13.25" x14ac:dyDescent="0.25">
      <c r="A14" s="1" t="s">
        <v>76</v>
      </c>
    </row>
    <row r="15" spans="1:8" ht="13.25" x14ac:dyDescent="0.25">
      <c r="A15" s="1" t="s">
        <v>77</v>
      </c>
    </row>
    <row r="16" spans="1:8" ht="13.25" x14ac:dyDescent="0.25">
      <c r="A16" s="1" t="s">
        <v>78</v>
      </c>
    </row>
    <row r="17" spans="1:1" ht="13.25" x14ac:dyDescent="0.25">
      <c r="A17" s="1"/>
    </row>
    <row r="18" spans="1:1" ht="13.25" x14ac:dyDescent="0.25">
      <c r="A18" s="1"/>
    </row>
    <row r="19" spans="1:1" ht="13.25" x14ac:dyDescent="0.25">
      <c r="A19" s="1"/>
    </row>
    <row r="21" spans="1:1" ht="13.25" x14ac:dyDescent="0.25">
      <c r="A21" s="1"/>
    </row>
    <row r="23" spans="1:1" ht="13.25" x14ac:dyDescent="0.25">
      <c r="A23" s="1"/>
    </row>
    <row r="25" spans="1:1" ht="13.25" x14ac:dyDescent="0.25">
      <c r="A25" s="1"/>
    </row>
    <row r="26" spans="1:1" ht="13.25" x14ac:dyDescent="0.25">
      <c r="A26" s="1"/>
    </row>
    <row r="27" spans="1:1" x14ac:dyDescent="0.25">
      <c r="A27" s="1"/>
    </row>
    <row r="28" spans="1:1" x14ac:dyDescent="0.25">
      <c r="A28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Opgave 1</vt:lpstr>
      <vt:lpstr>Opgave 2</vt:lpstr>
      <vt:lpstr>Opgave 3</vt:lpstr>
      <vt:lpstr>Opgave 4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 Poulsen</cp:lastModifiedBy>
  <cp:lastPrinted>2016-10-24T11:38:49Z</cp:lastPrinted>
  <dcterms:created xsi:type="dcterms:W3CDTF">2012-06-11T14:44:32Z</dcterms:created>
  <dcterms:modified xsi:type="dcterms:W3CDTF">2021-10-11T20:11:13Z</dcterms:modified>
</cp:coreProperties>
</file>