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My Drive (christiankencana28@gmail.com)\College\Tesis\"/>
    </mc:Choice>
  </mc:AlternateContent>
  <xr:revisionPtr revIDLastSave="0" documentId="13_ncr:1_{214BC3F1-7738-4D4A-9FA4-7CCBFE2A8E5B}" xr6:coauthVersionLast="47" xr6:coauthVersionMax="47" xr10:uidLastSave="{00000000-0000-0000-0000-000000000000}"/>
  <bookViews>
    <workbookView xWindow="-120" yWindow="-120" windowWidth="29040" windowHeight="15840" activeTab="2" xr2:uid="{3EE951E3-974F-482D-BE21-5900CAD23F0C}"/>
  </bookViews>
  <sheets>
    <sheet name="Model SES" sheetId="16" r:id="rId1"/>
    <sheet name="Model DES" sheetId="28" r:id="rId2"/>
    <sheet name="Model TES (Done)" sheetId="4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43" l="1"/>
  <c r="C15" i="43"/>
  <c r="C16" i="28"/>
  <c r="C15" i="28"/>
  <c r="C16" i="16"/>
  <c r="C15" i="16"/>
  <c r="E2" i="43"/>
  <c r="D2" i="43"/>
  <c r="D3" i="43" s="1"/>
  <c r="F2" i="43" l="1"/>
  <c r="I2" i="43" s="1"/>
  <c r="D4" i="43"/>
  <c r="E3" i="43"/>
  <c r="G2" i="43"/>
  <c r="H2" i="43"/>
  <c r="J3" i="43" l="1"/>
  <c r="F3" i="43"/>
  <c r="H3" i="43" s="1"/>
  <c r="D5" i="43"/>
  <c r="E4" i="43"/>
  <c r="G3" i="43" l="1"/>
  <c r="J4" i="43" s="1"/>
  <c r="M4" i="43" s="1"/>
  <c r="I3" i="43"/>
  <c r="F4" i="43"/>
  <c r="G4" i="43" s="1"/>
  <c r="D6" i="43"/>
  <c r="E5" i="43"/>
  <c r="K3" i="43"/>
  <c r="M3" i="43"/>
  <c r="E2" i="28"/>
  <c r="D2" i="28"/>
  <c r="I4" i="43" l="1"/>
  <c r="K4" i="43"/>
  <c r="L4" i="43" s="1"/>
  <c r="N4" i="43" s="1"/>
  <c r="H4" i="43"/>
  <c r="J5" i="43" s="1"/>
  <c r="F5" i="43"/>
  <c r="G5" i="43" s="1"/>
  <c r="E6" i="43"/>
  <c r="D7" i="43"/>
  <c r="L3" i="43"/>
  <c r="F2" i="28"/>
  <c r="G2" i="28"/>
  <c r="D3" i="28"/>
  <c r="H3" i="28" l="1"/>
  <c r="H5" i="43"/>
  <c r="J6" i="43" s="1"/>
  <c r="I5" i="43"/>
  <c r="F6" i="43"/>
  <c r="I6" i="43" s="1"/>
  <c r="K5" i="43"/>
  <c r="L5" i="43" s="1"/>
  <c r="N5" i="43" s="1"/>
  <c r="M5" i="43"/>
  <c r="E7" i="43"/>
  <c r="D8" i="43"/>
  <c r="D9" i="43" s="1"/>
  <c r="D10" i="43" s="1"/>
  <c r="D11" i="43" s="1"/>
  <c r="D12" i="43" s="1"/>
  <c r="D13" i="43" s="1"/>
  <c r="D14" i="43" s="1"/>
  <c r="N3" i="43"/>
  <c r="D4" i="28"/>
  <c r="E3" i="28"/>
  <c r="G3" i="28" s="1"/>
  <c r="I3" i="28"/>
  <c r="J3" i="28" s="1"/>
  <c r="L3" i="28" s="1"/>
  <c r="D2" i="16"/>
  <c r="D3" i="16" s="1"/>
  <c r="G6" i="43" l="1"/>
  <c r="K6" i="43"/>
  <c r="L6" i="43" s="1"/>
  <c r="M6" i="43"/>
  <c r="H6" i="43"/>
  <c r="G3" i="16"/>
  <c r="D4" i="16"/>
  <c r="F7" i="43"/>
  <c r="I7" i="43" s="1"/>
  <c r="E8" i="43"/>
  <c r="E9" i="43" s="1"/>
  <c r="G2" i="16"/>
  <c r="E2" i="16"/>
  <c r="F3" i="28"/>
  <c r="K3" i="28"/>
  <c r="D5" i="28"/>
  <c r="E4" i="28"/>
  <c r="F4" i="28" s="1"/>
  <c r="E3" i="16"/>
  <c r="G4" i="28" l="1"/>
  <c r="J7" i="43"/>
  <c r="K7" i="43" s="1"/>
  <c r="L7" i="43" s="1"/>
  <c r="N7" i="43" s="1"/>
  <c r="H7" i="43"/>
  <c r="E10" i="43"/>
  <c r="G7" i="43"/>
  <c r="E4" i="16"/>
  <c r="G4" i="16"/>
  <c r="D5" i="16"/>
  <c r="F8" i="43"/>
  <c r="I8" i="43" s="1"/>
  <c r="N6" i="43"/>
  <c r="F2" i="16"/>
  <c r="H5" i="28"/>
  <c r="D6" i="28"/>
  <c r="E5" i="28"/>
  <c r="G5" i="28" s="1"/>
  <c r="H4" i="28"/>
  <c r="F3" i="16"/>
  <c r="M7" i="43" l="1"/>
  <c r="J8" i="43"/>
  <c r="E11" i="43"/>
  <c r="F9" i="43"/>
  <c r="H8" i="43"/>
  <c r="G8" i="43"/>
  <c r="G5" i="16"/>
  <c r="D6" i="16"/>
  <c r="D7" i="16" s="1"/>
  <c r="E5" i="16"/>
  <c r="F4" i="16"/>
  <c r="H4" i="16"/>
  <c r="I5" i="28"/>
  <c r="J5" i="28" s="1"/>
  <c r="L5" i="28" s="1"/>
  <c r="K5" i="28"/>
  <c r="I4" i="28"/>
  <c r="J4" i="28" s="1"/>
  <c r="L4" i="28" s="1"/>
  <c r="K4" i="28"/>
  <c r="F5" i="28"/>
  <c r="H6" i="28" s="1"/>
  <c r="D7" i="28"/>
  <c r="E6" i="28"/>
  <c r="F6" i="28" s="1"/>
  <c r="E7" i="16" l="1"/>
  <c r="G7" i="16"/>
  <c r="D8" i="16"/>
  <c r="K8" i="43"/>
  <c r="L8" i="43" s="1"/>
  <c r="N8" i="43" s="1"/>
  <c r="M8" i="43"/>
  <c r="H9" i="43"/>
  <c r="I9" i="43"/>
  <c r="G9" i="43"/>
  <c r="J9" i="43"/>
  <c r="E12" i="43"/>
  <c r="F10" i="43"/>
  <c r="F11" i="43" s="1"/>
  <c r="H5" i="16"/>
  <c r="F5" i="16"/>
  <c r="E6" i="16"/>
  <c r="G6" i="16"/>
  <c r="G6" i="28"/>
  <c r="H7" i="28" s="1"/>
  <c r="K7" i="28" s="1"/>
  <c r="D8" i="28"/>
  <c r="D9" i="28" s="1"/>
  <c r="D10" i="28" s="1"/>
  <c r="D11" i="28" s="1"/>
  <c r="D12" i="28" s="1"/>
  <c r="D13" i="28" s="1"/>
  <c r="D14" i="28" s="1"/>
  <c r="E7" i="28"/>
  <c r="G7" i="28" s="1"/>
  <c r="I6" i="28"/>
  <c r="J6" i="28" s="1"/>
  <c r="L6" i="28" s="1"/>
  <c r="K6" i="28"/>
  <c r="E8" i="16" l="1"/>
  <c r="G8" i="16"/>
  <c r="D9" i="16"/>
  <c r="H7" i="16"/>
  <c r="F7" i="16"/>
  <c r="J10" i="43"/>
  <c r="M10" i="43" s="1"/>
  <c r="I11" i="43"/>
  <c r="G11" i="43"/>
  <c r="H11" i="43"/>
  <c r="M9" i="43"/>
  <c r="K9" i="43"/>
  <c r="L9" i="43" s="1"/>
  <c r="N9" i="43" s="1"/>
  <c r="I10" i="43"/>
  <c r="H10" i="43"/>
  <c r="G10" i="43"/>
  <c r="F12" i="43"/>
  <c r="H12" i="43" s="1"/>
  <c r="E13" i="43"/>
  <c r="F6" i="16"/>
  <c r="H6" i="16"/>
  <c r="I7" i="28"/>
  <c r="J7" i="28" s="1"/>
  <c r="L7" i="28" s="1"/>
  <c r="F7" i="28"/>
  <c r="H8" i="28" s="1"/>
  <c r="E8" i="28"/>
  <c r="I12" i="43" l="1"/>
  <c r="J12" i="43"/>
  <c r="G12" i="43"/>
  <c r="J13" i="43" s="1"/>
  <c r="K13" i="43" s="1"/>
  <c r="L13" i="43" s="1"/>
  <c r="N13" i="43" s="1"/>
  <c r="D10" i="16"/>
  <c r="E9" i="16"/>
  <c r="G9" i="16"/>
  <c r="H8" i="16"/>
  <c r="F8" i="16"/>
  <c r="K10" i="43"/>
  <c r="L10" i="43" s="1"/>
  <c r="N10" i="43" s="1"/>
  <c r="F8" i="28"/>
  <c r="E9" i="28"/>
  <c r="F13" i="43"/>
  <c r="H13" i="43" s="1"/>
  <c r="E14" i="43"/>
  <c r="K12" i="43"/>
  <c r="L12" i="43" s="1"/>
  <c r="N12" i="43" s="1"/>
  <c r="M12" i="43"/>
  <c r="J11" i="43"/>
  <c r="G8" i="28"/>
  <c r="K8" i="28"/>
  <c r="I8" i="28"/>
  <c r="J8" i="28" s="1"/>
  <c r="L8" i="28" s="1"/>
  <c r="H3" i="16"/>
  <c r="I13" i="43" l="1"/>
  <c r="G13" i="43"/>
  <c r="H9" i="16"/>
  <c r="F9" i="16"/>
  <c r="D11" i="16"/>
  <c r="E10" i="16"/>
  <c r="G10" i="16"/>
  <c r="H9" i="28"/>
  <c r="I9" i="28" s="1"/>
  <c r="J9" i="28" s="1"/>
  <c r="L9" i="28" s="1"/>
  <c r="M13" i="43"/>
  <c r="J14" i="43"/>
  <c r="K14" i="43" s="1"/>
  <c r="L14" i="43" s="1"/>
  <c r="N14" i="43" s="1"/>
  <c r="G9" i="28"/>
  <c r="E10" i="28"/>
  <c r="F9" i="28"/>
  <c r="K11" i="43"/>
  <c r="L11" i="43" s="1"/>
  <c r="N11" i="43" s="1"/>
  <c r="M11" i="43"/>
  <c r="F14" i="43"/>
  <c r="G14" i="43" s="1"/>
  <c r="M16" i="43"/>
  <c r="M15" i="43"/>
  <c r="Q5" i="43" s="1"/>
  <c r="J15" i="43"/>
  <c r="J16" i="43"/>
  <c r="K15" i="43"/>
  <c r="K9" i="28" l="1"/>
  <c r="M14" i="43"/>
  <c r="F10" i="16"/>
  <c r="H10" i="16"/>
  <c r="E11" i="16"/>
  <c r="G11" i="16"/>
  <c r="D12" i="16"/>
  <c r="H10" i="28"/>
  <c r="K10" i="28" s="1"/>
  <c r="H14" i="43"/>
  <c r="I14" i="43"/>
  <c r="G10" i="28"/>
  <c r="F10" i="28"/>
  <c r="E11" i="28"/>
  <c r="K16" i="43"/>
  <c r="H11" i="28" l="1"/>
  <c r="I11" i="28" s="1"/>
  <c r="J11" i="28" s="1"/>
  <c r="L11" i="28" s="1"/>
  <c r="I10" i="28"/>
  <c r="J10" i="28" s="1"/>
  <c r="L10" i="28" s="1"/>
  <c r="E12" i="16"/>
  <c r="D13" i="16"/>
  <c r="G12" i="16"/>
  <c r="F11" i="16"/>
  <c r="H11" i="16"/>
  <c r="G11" i="28"/>
  <c r="F11" i="28"/>
  <c r="H12" i="28" s="1"/>
  <c r="E12" i="28"/>
  <c r="L16" i="43"/>
  <c r="L15" i="43"/>
  <c r="Q4" i="43" s="1"/>
  <c r="K11" i="28" l="1"/>
  <c r="G13" i="16"/>
  <c r="D14" i="16"/>
  <c r="E13" i="16"/>
  <c r="F12" i="16"/>
  <c r="H12" i="16"/>
  <c r="F12" i="28"/>
  <c r="G12" i="28"/>
  <c r="E13" i="28"/>
  <c r="I12" i="28"/>
  <c r="J12" i="28" s="1"/>
  <c r="L12" i="28" s="1"/>
  <c r="K12" i="28"/>
  <c r="N16" i="43"/>
  <c r="N15" i="43"/>
  <c r="Q6" i="43" s="1"/>
  <c r="G14" i="16" l="1"/>
  <c r="E14" i="16"/>
  <c r="H13" i="16"/>
  <c r="F13" i="16"/>
  <c r="H13" i="28"/>
  <c r="I13" i="28" s="1"/>
  <c r="J13" i="28" s="1"/>
  <c r="L13" i="28" s="1"/>
  <c r="G13" i="28"/>
  <c r="F13" i="28"/>
  <c r="E14" i="28"/>
  <c r="D15" i="16"/>
  <c r="D16" i="16"/>
  <c r="I16" i="28"/>
  <c r="K15" i="28"/>
  <c r="O5" i="28" s="1"/>
  <c r="H15" i="28"/>
  <c r="H16" i="28"/>
  <c r="H14" i="28" l="1"/>
  <c r="H14" i="16"/>
  <c r="F14" i="16"/>
  <c r="K13" i="28"/>
  <c r="K14" i="28"/>
  <c r="I14" i="28"/>
  <c r="J14" i="28" s="1"/>
  <c r="L14" i="28" s="1"/>
  <c r="F14" i="28"/>
  <c r="G14" i="28"/>
  <c r="K16" i="28"/>
  <c r="I15" i="28"/>
  <c r="E16" i="16"/>
  <c r="E15" i="16"/>
  <c r="G15" i="16"/>
  <c r="K5" i="16" s="1"/>
  <c r="G16" i="16"/>
  <c r="J16" i="28" l="1"/>
  <c r="J15" i="28"/>
  <c r="O4" i="28" s="1"/>
  <c r="L15" i="28" l="1"/>
  <c r="O6" i="28" s="1"/>
  <c r="L16" i="28"/>
  <c r="H16" i="16" l="1"/>
  <c r="F16" i="16"/>
  <c r="F15" i="16" l="1"/>
  <c r="K4" i="16" s="1"/>
  <c r="H15" i="16"/>
  <c r="K6" i="16" s="1"/>
</calcChain>
</file>

<file path=xl/sharedStrings.xml><?xml version="1.0" encoding="utf-8"?>
<sst xmlns="http://schemas.openxmlformats.org/spreadsheetml/2006/main" count="97" uniqueCount="26">
  <si>
    <t>-</t>
  </si>
  <si>
    <t>Error</t>
  </si>
  <si>
    <t>MAD</t>
  </si>
  <si>
    <t>MSE</t>
  </si>
  <si>
    <t>MAPE</t>
  </si>
  <si>
    <t>Total</t>
  </si>
  <si>
    <t>Rata-Rata</t>
  </si>
  <si>
    <t>No</t>
  </si>
  <si>
    <t>Alpha α</t>
  </si>
  <si>
    <t>S’t (Single)</t>
  </si>
  <si>
    <t>S’’t (Double)</t>
  </si>
  <si>
    <t>bulan_tahun</t>
  </si>
  <si>
    <t>des_forecast</t>
  </si>
  <si>
    <t>S’’'t (Triple)</t>
  </si>
  <si>
    <t>tes_forecast</t>
  </si>
  <si>
    <t>ses_forecast</t>
  </si>
  <si>
    <t>so</t>
  </si>
  <si>
    <t>Alpha</t>
  </si>
  <si>
    <t>SO</t>
  </si>
  <si>
    <t>SES Forecasting</t>
  </si>
  <si>
    <t>Average</t>
  </si>
  <si>
    <t>DES Forecasting</t>
  </si>
  <si>
    <t>TES Forecasting</t>
  </si>
  <si>
    <t>At (Intersepsi)</t>
  </si>
  <si>
    <t>Bt (Trend)</t>
  </si>
  <si>
    <t>Ct (Component)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</si>
</sst>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-* #,##0_-;\-* #,##0_-;_-* &quot;-&quot;_-;_-@_-"/>
    <numFmt numFmtId="43" formatCode="_-* #,##0.00_-;\-* #,##0.00_-;_-* &quot;-&quot;??_-;_-@_-"/>
    <numFmt numFmtId="164" formatCode="mmmm\ yyyy"/>
    <numFmt numFmtId="165" formatCode="_-* #,##0.00_-;\-* #,##0.00_-;_-* &quot;-&quot;_-;_-@_-"/>
    <numFmt numFmtId="166" formatCode="_-* #,##0.000_-;\-* #,##0.000_-;_-* &quot;-&quot;_-;_-@_-"/>
    <numFmt numFmtId="167" formatCode="0.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0"/>
      <name val="Calibri"/>
      <family val="2"/>
      <scheme val="minor"/>
    </font>
    <font>
      <sz val="11"/>
      <color rgb="FF0070C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5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right" vertical="center"/>
    </xf>
    <xf numFmtId="16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1" fontId="0" fillId="0" borderId="1" xfId="1" applyFont="1" applyBorder="1" applyAlignment="1">
      <alignment horizontal="center" vertical="center"/>
    </xf>
    <xf numFmtId="165" fontId="0" fillId="0" borderId="1" xfId="1" applyNumberFormat="1" applyFont="1" applyBorder="1" applyAlignment="1">
      <alignment horizontal="center" vertical="center"/>
    </xf>
    <xf numFmtId="166" fontId="0" fillId="0" borderId="1" xfId="1" applyNumberFormat="1" applyFont="1" applyBorder="1" applyAlignment="1">
      <alignment horizontal="center" vertical="center"/>
    </xf>
    <xf numFmtId="164" fontId="4" fillId="0" borderId="0" xfId="0" applyNumberFormat="1" applyFont="1" applyAlignment="1">
      <alignment horizontal="right" vertical="center"/>
    </xf>
    <xf numFmtId="165" fontId="2" fillId="0" borderId="1" xfId="1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165" fontId="5" fillId="0" borderId="1" xfId="0" applyNumberFormat="1" applyFont="1" applyBorder="1" applyAlignment="1">
      <alignment horizontal="center" vertical="center"/>
    </xf>
    <xf numFmtId="10" fontId="5" fillId="0" borderId="1" xfId="2" applyNumberFormat="1" applyFont="1" applyBorder="1" applyAlignment="1">
      <alignment horizontal="right" vertical="center"/>
    </xf>
    <xf numFmtId="165" fontId="5" fillId="0" borderId="1" xfId="1" applyNumberFormat="1" applyFont="1" applyFill="1" applyBorder="1" applyAlignment="1">
      <alignment horizontal="center" vertical="center"/>
    </xf>
    <xf numFmtId="0" fontId="0" fillId="0" borderId="1" xfId="0" applyBorder="1"/>
    <xf numFmtId="0" fontId="3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165" fontId="0" fillId="2" borderId="1" xfId="1" applyNumberFormat="1" applyFont="1" applyFill="1" applyBorder="1" applyAlignment="1">
      <alignment horizontal="center" vertical="center"/>
    </xf>
    <xf numFmtId="165" fontId="2" fillId="2" borderId="1" xfId="1" applyNumberFormat="1" applyFont="1" applyFill="1" applyBorder="1" applyAlignment="1">
      <alignment horizontal="center" vertical="center"/>
    </xf>
    <xf numFmtId="165" fontId="0" fillId="0" borderId="1" xfId="1" applyNumberFormat="1" applyFont="1" applyBorder="1"/>
    <xf numFmtId="0" fontId="2" fillId="0" borderId="1" xfId="0" applyFont="1" applyBorder="1"/>
    <xf numFmtId="165" fontId="2" fillId="0" borderId="1" xfId="1" applyNumberFormat="1" applyFont="1" applyBorder="1"/>
    <xf numFmtId="165" fontId="2" fillId="0" borderId="1" xfId="1" applyNumberFormat="1" applyFont="1" applyFill="1" applyBorder="1" applyAlignment="1">
      <alignment horizontal="right" vertical="center"/>
    </xf>
    <xf numFmtId="0" fontId="3" fillId="3" borderId="1" xfId="0" applyFont="1" applyFill="1" applyBorder="1" applyAlignment="1">
      <alignment horizontal="center" vertical="center"/>
    </xf>
    <xf numFmtId="165" fontId="6" fillId="4" borderId="1" xfId="1" applyNumberFormat="1" applyFont="1" applyFill="1" applyBorder="1" applyAlignment="1">
      <alignment horizontal="center" vertical="center"/>
    </xf>
    <xf numFmtId="166" fontId="6" fillId="4" borderId="1" xfId="1" applyNumberFormat="1" applyFont="1" applyFill="1" applyBorder="1" applyAlignment="1">
      <alignment horizontal="center" vertical="center"/>
    </xf>
    <xf numFmtId="165" fontId="7" fillId="4" borderId="1" xfId="1" applyNumberFormat="1" applyFont="1" applyFill="1" applyBorder="1" applyAlignment="1">
      <alignment horizontal="center" vertical="center"/>
    </xf>
    <xf numFmtId="165" fontId="0" fillId="0" borderId="1" xfId="1" applyNumberFormat="1" applyFont="1" applyFill="1" applyBorder="1" applyAlignment="1">
      <alignment horizontal="center" vertical="center"/>
    </xf>
    <xf numFmtId="41" fontId="0" fillId="5" borderId="1" xfId="1" applyFont="1" applyFill="1" applyBorder="1" applyAlignment="1">
      <alignment horizontal="center" vertical="center"/>
    </xf>
    <xf numFmtId="165" fontId="0" fillId="5" borderId="1" xfId="1" applyNumberFormat="1" applyFont="1" applyFill="1" applyBorder="1" applyAlignment="1">
      <alignment horizontal="center" vertical="center"/>
    </xf>
    <xf numFmtId="166" fontId="0" fillId="5" borderId="1" xfId="1" applyNumberFormat="1" applyFont="1" applyFill="1" applyBorder="1" applyAlignment="1">
      <alignment horizontal="center" vertical="center"/>
    </xf>
    <xf numFmtId="165" fontId="8" fillId="0" borderId="1" xfId="1" applyNumberFormat="1" applyFont="1" applyFill="1" applyBorder="1" applyAlignment="1">
      <alignment horizontal="center" vertical="center"/>
    </xf>
    <xf numFmtId="43" fontId="8" fillId="0" borderId="1" xfId="1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41" fontId="7" fillId="6" borderId="1" xfId="1" applyFont="1" applyFill="1" applyBorder="1" applyAlignment="1">
      <alignment horizontal="center" vertical="center"/>
    </xf>
    <xf numFmtId="165" fontId="6" fillId="6" borderId="1" xfId="1" applyNumberFormat="1" applyFont="1" applyFill="1" applyBorder="1" applyAlignment="1">
      <alignment horizontal="center" vertical="center"/>
    </xf>
    <xf numFmtId="41" fontId="6" fillId="6" borderId="1" xfId="1" applyFont="1" applyFill="1" applyBorder="1" applyAlignment="1">
      <alignment horizontal="center" vertical="center"/>
    </xf>
    <xf numFmtId="166" fontId="6" fillId="6" borderId="1" xfId="1" applyNumberFormat="1" applyFont="1" applyFill="1" applyBorder="1" applyAlignment="1">
      <alignment horizontal="center" vertical="center"/>
    </xf>
    <xf numFmtId="0" fontId="6" fillId="6" borderId="1" xfId="0" applyFont="1" applyFill="1" applyBorder="1"/>
    <xf numFmtId="0" fontId="6" fillId="6" borderId="1" xfId="0" applyFont="1" applyFill="1" applyBorder="1" applyAlignment="1">
      <alignment horizontal="right" vertical="center"/>
    </xf>
    <xf numFmtId="0" fontId="4" fillId="0" borderId="0" xfId="0" applyFont="1" applyAlignment="1">
      <alignment horizontal="right" vertical="center"/>
    </xf>
    <xf numFmtId="0" fontId="0" fillId="0" borderId="0" xfId="0" applyAlignment="1">
      <alignment horizontal="right" vertical="center"/>
    </xf>
    <xf numFmtId="1" fontId="0" fillId="0" borderId="0" xfId="0" applyNumberFormat="1" applyAlignment="1">
      <alignment horizontal="center" vertical="center"/>
    </xf>
    <xf numFmtId="41" fontId="0" fillId="3" borderId="1" xfId="1" applyFont="1" applyFill="1" applyBorder="1" applyAlignment="1">
      <alignment horizontal="right" vertical="center"/>
    </xf>
    <xf numFmtId="0" fontId="0" fillId="0" borderId="0" xfId="0" applyAlignment="1">
      <alignment horizontal="right"/>
    </xf>
    <xf numFmtId="43" fontId="0" fillId="0" borderId="0" xfId="3" applyFont="1" applyAlignment="1">
      <alignment horizontal="right"/>
    </xf>
    <xf numFmtId="165" fontId="0" fillId="0" borderId="0" xfId="0" applyNumberFormat="1" applyAlignment="1">
      <alignment horizontal="right"/>
    </xf>
    <xf numFmtId="165" fontId="0" fillId="0" borderId="0" xfId="3" applyNumberFormat="1" applyFont="1" applyAlignment="1">
      <alignment horizontal="right"/>
    </xf>
    <xf numFmtId="10" fontId="0" fillId="0" borderId="0" xfId="3" applyNumberFormat="1" applyFont="1" applyAlignment="1">
      <alignment horizontal="right"/>
    </xf>
    <xf numFmtId="10" fontId="0" fillId="0" borderId="0" xfId="0" applyNumberFormat="1" applyAlignment="1">
      <alignment horizontal="right"/>
    </xf>
    <xf numFmtId="167" fontId="5" fillId="0" borderId="1" xfId="2" applyNumberFormat="1" applyFont="1" applyBorder="1" applyAlignment="1">
      <alignment horizontal="right" vertical="center"/>
    </xf>
    <xf numFmtId="41" fontId="0" fillId="0" borderId="0" xfId="3" applyNumberFormat="1" applyFont="1" applyAlignment="1">
      <alignment horizontal="right"/>
    </xf>
    <xf numFmtId="41" fontId="0" fillId="0" borderId="0" xfId="0" applyNumberFormat="1" applyAlignment="1">
      <alignment horizontal="right"/>
    </xf>
  </cellXfs>
  <cellStyles count="4">
    <cellStyle name="Comma" xfId="3" builtinId="3"/>
    <cellStyle name="Comma [0]" xfId="1" builtinId="6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C9470-B1EB-4782-8B0E-C4F7104ADA26}">
  <sheetPr>
    <tabColor rgb="FFC00000"/>
  </sheetPr>
  <dimension ref="A1:U41"/>
  <sheetViews>
    <sheetView showGridLines="0" zoomScale="80" zoomScaleNormal="80" workbookViewId="0">
      <pane ySplit="1" topLeftCell="A2" activePane="bottomLeft" state="frozen"/>
      <selection pane="bottomLeft" activeCell="F3" sqref="F3"/>
    </sheetView>
  </sheetViews>
  <sheetFormatPr defaultRowHeight="15" x14ac:dyDescent="0.25"/>
  <cols>
    <col min="2" max="2" width="18.85546875" style="3" customWidth="1"/>
    <col min="3" max="4" width="16.140625" style="2" bestFit="1" customWidth="1"/>
    <col min="5" max="6" width="15" style="2" bestFit="1" customWidth="1"/>
    <col min="7" max="7" width="25.7109375" style="2" bestFit="1" customWidth="1"/>
    <col min="8" max="8" width="8.140625" style="2" bestFit="1" customWidth="1"/>
    <col min="10" max="10" width="8.7109375" bestFit="1" customWidth="1"/>
    <col min="11" max="11" width="24.140625" bestFit="1" customWidth="1"/>
    <col min="14" max="15" width="9.140625" style="46"/>
    <col min="16" max="16" width="16.28515625" style="46" bestFit="1" customWidth="1"/>
    <col min="17" max="17" width="16.42578125" style="46" bestFit="1" customWidth="1"/>
    <col min="18" max="19" width="15.140625" style="46" bestFit="1" customWidth="1"/>
    <col min="20" max="20" width="24.140625" style="46" bestFit="1" customWidth="1"/>
    <col min="21" max="21" width="8.42578125" style="46" bestFit="1" customWidth="1"/>
  </cols>
  <sheetData>
    <row r="1" spans="1:21" s="1" customFormat="1" x14ac:dyDescent="0.25">
      <c r="A1" s="17" t="s">
        <v>7</v>
      </c>
      <c r="B1" s="4" t="s">
        <v>11</v>
      </c>
      <c r="C1" s="25" t="s">
        <v>16</v>
      </c>
      <c r="D1" s="18" t="s">
        <v>15</v>
      </c>
      <c r="E1" s="5" t="s">
        <v>1</v>
      </c>
      <c r="F1" s="5" t="s">
        <v>2</v>
      </c>
      <c r="G1" s="5" t="s">
        <v>3</v>
      </c>
      <c r="H1" s="5" t="s">
        <v>4</v>
      </c>
      <c r="J1" s="6" t="s">
        <v>8</v>
      </c>
      <c r="K1" s="6">
        <v>0.1</v>
      </c>
      <c r="N1" s="46"/>
      <c r="O1" s="46"/>
      <c r="P1" s="46"/>
      <c r="Q1" s="46"/>
      <c r="R1" s="46"/>
      <c r="S1" s="46"/>
      <c r="T1" s="46"/>
      <c r="U1" s="46"/>
    </row>
    <row r="2" spans="1:21" x14ac:dyDescent="0.25">
      <c r="A2" s="16">
        <v>1</v>
      </c>
      <c r="B2" s="35">
        <v>2018</v>
      </c>
      <c r="C2" s="45">
        <v>34996710</v>
      </c>
      <c r="D2" s="20">
        <f>C2</f>
        <v>34996710</v>
      </c>
      <c r="E2" s="30">
        <f>C2-D2</f>
        <v>0</v>
      </c>
      <c r="F2" s="31">
        <f t="shared" ref="F2:F3" si="0">ABS(E2)</f>
        <v>0</v>
      </c>
      <c r="G2" s="31">
        <f>(C2-D2)^2</f>
        <v>0</v>
      </c>
      <c r="H2" s="32" t="s">
        <v>0</v>
      </c>
    </row>
    <row r="3" spans="1:21" x14ac:dyDescent="0.25">
      <c r="A3" s="16">
        <v>2</v>
      </c>
      <c r="B3" s="35">
        <v>2019</v>
      </c>
      <c r="C3" s="45">
        <v>33634446</v>
      </c>
      <c r="D3" s="19">
        <f>($K$1*C2) + ((1-$K$1)*D2)</f>
        <v>34996710</v>
      </c>
      <c r="E3" s="7">
        <f t="shared" ref="E3:E6" si="1">C3-D3</f>
        <v>-1362264</v>
      </c>
      <c r="F3" s="8">
        <f t="shared" si="0"/>
        <v>1362264</v>
      </c>
      <c r="G3" s="8">
        <f t="shared" ref="G3:G6" si="2">(C3-D3)^2</f>
        <v>1855763205696</v>
      </c>
      <c r="H3" s="9">
        <f t="shared" ref="H3:H6" si="3">E3/C3*100%</f>
        <v>-4.0502049595227463E-2</v>
      </c>
    </row>
    <row r="4" spans="1:21" x14ac:dyDescent="0.25">
      <c r="A4" s="16">
        <v>3</v>
      </c>
      <c r="B4" s="35">
        <v>2020</v>
      </c>
      <c r="C4" s="45">
        <v>44529359</v>
      </c>
      <c r="D4" s="19">
        <f t="shared" ref="D4:D6" si="4">($K$1*C3) + ((1-$K$1)*D3)</f>
        <v>34860483.600000001</v>
      </c>
      <c r="E4" s="7">
        <f t="shared" si="1"/>
        <v>9668875.3999999985</v>
      </c>
      <c r="F4" s="8">
        <f t="shared" ref="F4:F6" si="5">ABS(E4)</f>
        <v>9668875.3999999985</v>
      </c>
      <c r="G4" s="8">
        <f t="shared" si="2"/>
        <v>93487151500725.125</v>
      </c>
      <c r="H4" s="9">
        <f t="shared" si="3"/>
        <v>0.21713484355344073</v>
      </c>
      <c r="J4" s="16" t="s">
        <v>2</v>
      </c>
      <c r="K4" s="21">
        <f>F15/COUNT(F2:F8)</f>
        <v>7918957.295065714</v>
      </c>
    </row>
    <row r="5" spans="1:21" x14ac:dyDescent="0.25">
      <c r="A5" s="16">
        <v>4</v>
      </c>
      <c r="B5" s="35">
        <v>2021</v>
      </c>
      <c r="C5" s="45">
        <v>45957845</v>
      </c>
      <c r="D5" s="19">
        <f t="shared" si="4"/>
        <v>35827371.140000001</v>
      </c>
      <c r="E5" s="7">
        <f t="shared" si="1"/>
        <v>10130473.859999999</v>
      </c>
      <c r="F5" s="8">
        <f t="shared" si="5"/>
        <v>10130473.859999999</v>
      </c>
      <c r="G5" s="8">
        <f t="shared" si="2"/>
        <v>102626500628143.28</v>
      </c>
      <c r="H5" s="9">
        <f t="shared" si="3"/>
        <v>0.22042969725843323</v>
      </c>
      <c r="J5" s="22" t="s">
        <v>3</v>
      </c>
      <c r="K5" s="23">
        <f>G15/COUNT(G1:G7)</f>
        <v>148914100005743.69</v>
      </c>
    </row>
    <row r="6" spans="1:21" x14ac:dyDescent="0.25">
      <c r="A6" s="16">
        <v>5</v>
      </c>
      <c r="B6" s="35">
        <v>2022</v>
      </c>
      <c r="C6" s="45">
        <v>33554300</v>
      </c>
      <c r="D6" s="19">
        <f t="shared" si="4"/>
        <v>36840418.526000001</v>
      </c>
      <c r="E6" s="7">
        <f t="shared" si="1"/>
        <v>-3286118.5260000005</v>
      </c>
      <c r="F6" s="8">
        <f t="shared" si="5"/>
        <v>3286118.5260000005</v>
      </c>
      <c r="G6" s="8">
        <f t="shared" si="2"/>
        <v>10798574966920.416</v>
      </c>
      <c r="H6" s="9">
        <f t="shared" si="3"/>
        <v>-9.7934348980607572E-2</v>
      </c>
      <c r="J6" s="16" t="s">
        <v>4</v>
      </c>
      <c r="K6" s="21">
        <f>H15/COUNT(H2:H8)</f>
        <v>-0.39069441624487994</v>
      </c>
    </row>
    <row r="7" spans="1:21" x14ac:dyDescent="0.25">
      <c r="A7" s="16">
        <v>6</v>
      </c>
      <c r="B7" s="35">
        <v>2023</v>
      </c>
      <c r="C7" s="45">
        <v>31135706</v>
      </c>
      <c r="D7" s="19">
        <f t="shared" ref="D7:D13" si="6">($K$1*C6) + ((1-$K$1)*D6)</f>
        <v>36511806.6734</v>
      </c>
      <c r="E7" s="7">
        <f t="shared" ref="E7:E14" si="7">C7-D7</f>
        <v>-5376100.6733999997</v>
      </c>
      <c r="F7" s="8">
        <f t="shared" ref="F7:F14" si="8">ABS(E7)</f>
        <v>5376100.6733999997</v>
      </c>
      <c r="G7" s="8">
        <f t="shared" ref="G7:G14" si="9">(C7-D7)^2</f>
        <v>28902458450531.93</v>
      </c>
      <c r="H7" s="9">
        <f t="shared" ref="H7:H14" si="10">E7/C7*100%</f>
        <v>-0.1726667342439577</v>
      </c>
    </row>
    <row r="8" spans="1:21" x14ac:dyDescent="0.25">
      <c r="A8" s="16">
        <v>7</v>
      </c>
      <c r="B8" s="35">
        <v>2024</v>
      </c>
      <c r="C8" s="45">
        <v>10365328</v>
      </c>
      <c r="D8" s="19">
        <f t="shared" si="6"/>
        <v>35974196.606059998</v>
      </c>
      <c r="E8" s="7">
        <f t="shared" si="7"/>
        <v>-25608868.606059998</v>
      </c>
      <c r="F8" s="8">
        <f t="shared" si="8"/>
        <v>25608868.606059998</v>
      </c>
      <c r="G8" s="8">
        <f t="shared" si="9"/>
        <v>655814151282445.38</v>
      </c>
      <c r="H8" s="9">
        <f t="shared" si="10"/>
        <v>-2.4706279054613609</v>
      </c>
    </row>
    <row r="9" spans="1:21" x14ac:dyDescent="0.25">
      <c r="A9" s="40">
        <v>8</v>
      </c>
      <c r="B9" s="41">
        <v>2025</v>
      </c>
      <c r="C9" s="36"/>
      <c r="D9" s="37">
        <f t="shared" si="6"/>
        <v>33413309.745453998</v>
      </c>
      <c r="E9" s="38">
        <f t="shared" si="7"/>
        <v>-33413309.745453998</v>
      </c>
      <c r="F9" s="37">
        <f t="shared" si="8"/>
        <v>33413309.745453998</v>
      </c>
      <c r="G9" s="37">
        <f t="shared" si="9"/>
        <v>1116449268145651.1</v>
      </c>
      <c r="H9" s="39" t="e">
        <f t="shared" si="10"/>
        <v>#DIV/0!</v>
      </c>
    </row>
    <row r="10" spans="1:21" x14ac:dyDescent="0.25">
      <c r="A10" s="40">
        <v>9</v>
      </c>
      <c r="B10" s="41">
        <v>2026</v>
      </c>
      <c r="C10" s="36"/>
      <c r="D10" s="37">
        <f t="shared" si="6"/>
        <v>30071978.770908598</v>
      </c>
      <c r="E10" s="38">
        <f t="shared" si="7"/>
        <v>-30071978.770908598</v>
      </c>
      <c r="F10" s="37">
        <f t="shared" si="8"/>
        <v>30071978.770908598</v>
      </c>
      <c r="G10" s="37">
        <f t="shared" si="9"/>
        <v>904323907197977.38</v>
      </c>
      <c r="H10" s="39" t="e">
        <f t="shared" si="10"/>
        <v>#DIV/0!</v>
      </c>
    </row>
    <row r="11" spans="1:21" x14ac:dyDescent="0.25">
      <c r="A11" s="40">
        <v>10</v>
      </c>
      <c r="B11" s="41">
        <v>2027</v>
      </c>
      <c r="C11" s="36"/>
      <c r="D11" s="37">
        <f t="shared" si="6"/>
        <v>27064780.893817738</v>
      </c>
      <c r="E11" s="38">
        <f t="shared" si="7"/>
        <v>-27064780.893817738</v>
      </c>
      <c r="F11" s="37">
        <f t="shared" si="8"/>
        <v>27064780.893817738</v>
      </c>
      <c r="G11" s="37">
        <f t="shared" si="9"/>
        <v>732502364830361.63</v>
      </c>
      <c r="H11" s="39" t="e">
        <f t="shared" si="10"/>
        <v>#DIV/0!</v>
      </c>
    </row>
    <row r="12" spans="1:21" x14ac:dyDescent="0.25">
      <c r="A12" s="40">
        <v>11</v>
      </c>
      <c r="B12" s="41">
        <v>2028</v>
      </c>
      <c r="C12" s="36"/>
      <c r="D12" s="37">
        <f t="shared" si="6"/>
        <v>24358302.804435965</v>
      </c>
      <c r="E12" s="38">
        <f t="shared" si="7"/>
        <v>-24358302.804435965</v>
      </c>
      <c r="F12" s="37">
        <f t="shared" si="8"/>
        <v>24358302.804435965</v>
      </c>
      <c r="G12" s="37">
        <f t="shared" si="9"/>
        <v>593326915512593</v>
      </c>
      <c r="H12" s="39" t="e">
        <f t="shared" si="10"/>
        <v>#DIV/0!</v>
      </c>
    </row>
    <row r="13" spans="1:21" x14ac:dyDescent="0.25">
      <c r="A13" s="40">
        <v>12</v>
      </c>
      <c r="B13" s="41">
        <v>2029</v>
      </c>
      <c r="C13" s="36"/>
      <c r="D13" s="37">
        <f t="shared" si="6"/>
        <v>21922472.523992367</v>
      </c>
      <c r="E13" s="38">
        <f>C13-D13</f>
        <v>-21922472.523992367</v>
      </c>
      <c r="F13" s="37">
        <f t="shared" si="8"/>
        <v>21922472.523992367</v>
      </c>
      <c r="G13" s="37">
        <f>(C13-D13)^2</f>
        <v>480594801565200.25</v>
      </c>
      <c r="H13" s="39" t="e">
        <f>E13/C13*100%</f>
        <v>#DIV/0!</v>
      </c>
    </row>
    <row r="14" spans="1:21" x14ac:dyDescent="0.25">
      <c r="A14" s="40">
        <v>13</v>
      </c>
      <c r="B14" s="41">
        <v>2030</v>
      </c>
      <c r="C14" s="36"/>
      <c r="D14" s="37">
        <f>($K$1*C13) + ((1-$K$1)*D13)</f>
        <v>19730225.271593131</v>
      </c>
      <c r="E14" s="38">
        <f t="shared" si="7"/>
        <v>-19730225.271593131</v>
      </c>
      <c r="F14" s="37">
        <f t="shared" si="8"/>
        <v>19730225.271593131</v>
      </c>
      <c r="G14" s="37">
        <f t="shared" si="9"/>
        <v>389281789267812.25</v>
      </c>
      <c r="H14" s="39" t="e">
        <f t="shared" si="10"/>
        <v>#DIV/0!</v>
      </c>
    </row>
    <row r="15" spans="1:21" x14ac:dyDescent="0.25">
      <c r="B15" s="11" t="s">
        <v>5</v>
      </c>
      <c r="C15" s="11">
        <f t="shared" ref="C15:H15" si="11">SUM(C2:C8)</f>
        <v>234173694</v>
      </c>
      <c r="D15" s="11">
        <f t="shared" si="11"/>
        <v>250007696.54546002</v>
      </c>
      <c r="E15" s="11">
        <f t="shared" si="11"/>
        <v>-15834002.545460001</v>
      </c>
      <c r="F15" s="11">
        <f t="shared" si="11"/>
        <v>55432701.065459996</v>
      </c>
      <c r="G15" s="11">
        <f t="shared" si="11"/>
        <v>893484600034462.13</v>
      </c>
      <c r="H15" s="24">
        <f t="shared" si="11"/>
        <v>-2.3441664974692795</v>
      </c>
    </row>
    <row r="16" spans="1:21" x14ac:dyDescent="0.25">
      <c r="B16" s="15" t="s">
        <v>6</v>
      </c>
      <c r="C16" s="13">
        <f t="shared" ref="C16:H16" si="12">AVERAGE(C2:C8)</f>
        <v>33453384.857142858</v>
      </c>
      <c r="D16" s="13">
        <f t="shared" si="12"/>
        <v>35715385.22078</v>
      </c>
      <c r="E16" s="13">
        <f t="shared" si="12"/>
        <v>-2262000.3636371428</v>
      </c>
      <c r="F16" s="13">
        <f t="shared" si="12"/>
        <v>7918957.295065714</v>
      </c>
      <c r="G16" s="13">
        <f t="shared" si="12"/>
        <v>127640657147780.3</v>
      </c>
      <c r="H16" s="14">
        <f t="shared" si="12"/>
        <v>-0.39069441624487994</v>
      </c>
    </row>
    <row r="18" spans="2:8" x14ac:dyDescent="0.25">
      <c r="E18" s="12"/>
      <c r="F18" s="12"/>
      <c r="G18" s="12"/>
      <c r="H18" s="12"/>
    </row>
    <row r="19" spans="2:8" x14ac:dyDescent="0.25">
      <c r="B19" s="46"/>
      <c r="C19" s="46"/>
      <c r="D19" s="46"/>
      <c r="E19" s="46" t="s">
        <v>5</v>
      </c>
      <c r="F19" s="46"/>
      <c r="G19" s="46"/>
      <c r="H19" s="46"/>
    </row>
    <row r="20" spans="2:8" x14ac:dyDescent="0.25">
      <c r="B20" s="1" t="s">
        <v>17</v>
      </c>
      <c r="C20" s="1" t="s">
        <v>18</v>
      </c>
      <c r="D20" s="1" t="s">
        <v>19</v>
      </c>
      <c r="E20" s="1" t="s">
        <v>1</v>
      </c>
      <c r="F20" s="1" t="s">
        <v>2</v>
      </c>
      <c r="G20" s="1" t="s">
        <v>3</v>
      </c>
      <c r="H20" s="1" t="s">
        <v>4</v>
      </c>
    </row>
    <row r="21" spans="2:8" x14ac:dyDescent="0.25">
      <c r="B21" s="1">
        <v>0.1</v>
      </c>
      <c r="C21" s="47">
        <v>234173694</v>
      </c>
      <c r="D21" s="47">
        <v>250007696.54546002</v>
      </c>
      <c r="E21" s="47">
        <v>-15834002.545460001</v>
      </c>
      <c r="F21" s="47">
        <v>55432701.065459996</v>
      </c>
      <c r="G21" s="47">
        <v>893484600034462.13</v>
      </c>
      <c r="H21" s="47">
        <v>-2.3441664974692795</v>
      </c>
    </row>
    <row r="22" spans="2:8" x14ac:dyDescent="0.25">
      <c r="B22" s="1">
        <v>0.2</v>
      </c>
      <c r="C22" s="48">
        <v>234173694</v>
      </c>
      <c r="D22" s="48">
        <v>253746734.11712003</v>
      </c>
      <c r="E22" s="48">
        <v>-19573040.117120028</v>
      </c>
      <c r="F22" s="48">
        <v>57728378.597120017</v>
      </c>
      <c r="G22" s="48">
        <v>920482024025115.25</v>
      </c>
      <c r="H22" s="48">
        <v>-2.4712273948591554</v>
      </c>
    </row>
    <row r="23" spans="2:8" x14ac:dyDescent="0.25">
      <c r="B23" s="1">
        <v>0.3</v>
      </c>
      <c r="C23" s="48">
        <v>234173694</v>
      </c>
      <c r="D23" s="48">
        <v>256395057.08058</v>
      </c>
      <c r="E23" s="48">
        <v>-22221363.080579966</v>
      </c>
      <c r="F23" s="48">
        <v>58878850.960579991</v>
      </c>
      <c r="G23" s="48">
        <v>921237209627150.13</v>
      </c>
      <c r="H23" s="48">
        <v>-2.5299379827628843</v>
      </c>
    </row>
    <row r="24" spans="2:8" x14ac:dyDescent="0.25">
      <c r="B24" s="1">
        <v>0.4</v>
      </c>
      <c r="C24" s="48">
        <v>234173694</v>
      </c>
      <c r="D24" s="48">
        <v>258143839.17823997</v>
      </c>
      <c r="E24" s="48">
        <v>-23970145.178239986</v>
      </c>
      <c r="F24" s="48">
        <v>59075291.89824</v>
      </c>
      <c r="G24" s="48">
        <v>902012295591477.75</v>
      </c>
      <c r="H24" s="48">
        <v>-2.5366578546752381</v>
      </c>
    </row>
    <row r="25" spans="2:8" x14ac:dyDescent="0.25">
      <c r="B25" s="1">
        <v>0.5</v>
      </c>
      <c r="C25" s="48">
        <v>234173694</v>
      </c>
      <c r="D25" s="48">
        <v>259172818.8125</v>
      </c>
      <c r="E25" s="48">
        <v>-24999124.8125</v>
      </c>
      <c r="F25" s="48">
        <v>58497439.8125</v>
      </c>
      <c r="G25" s="48">
        <v>869887791592491</v>
      </c>
      <c r="H25" s="48">
        <v>-2.5064329599160464</v>
      </c>
    </row>
    <row r="26" spans="2:8" x14ac:dyDescent="0.25">
      <c r="B26" s="1">
        <v>0.6</v>
      </c>
      <c r="C26" s="48">
        <v>234173694</v>
      </c>
      <c r="D26" s="48">
        <v>259648664.32896</v>
      </c>
      <c r="E26" s="48">
        <v>-25474970.328959994</v>
      </c>
      <c r="F26" s="48">
        <v>57311963.048960008</v>
      </c>
      <c r="G26" s="48">
        <v>831618254343942</v>
      </c>
      <c r="H26" s="48">
        <v>-2.452837893541346</v>
      </c>
    </row>
    <row r="27" spans="2:8" x14ac:dyDescent="0.25">
      <c r="B27" s="1">
        <v>0.7</v>
      </c>
      <c r="C27" s="48">
        <v>234173694</v>
      </c>
      <c r="D27" s="48">
        <v>259723339.29962</v>
      </c>
      <c r="E27" s="48">
        <v>-25549645.29962001</v>
      </c>
      <c r="F27" s="48">
        <v>55670825.179620005</v>
      </c>
      <c r="G27" s="48">
        <v>792984069780578.75</v>
      </c>
      <c r="H27" s="48">
        <v>-2.3878181862545134</v>
      </c>
    </row>
    <row r="28" spans="2:8" x14ac:dyDescent="0.25">
      <c r="B28" s="1">
        <v>0.8</v>
      </c>
      <c r="C28" s="48">
        <v>234173694</v>
      </c>
      <c r="D28" s="48">
        <v>259532467.80607998</v>
      </c>
      <c r="E28" s="48">
        <v>-25358773.806079991</v>
      </c>
      <c r="F28" s="48">
        <v>53709650.286079995</v>
      </c>
      <c r="G28" s="48">
        <v>758509177944734.25</v>
      </c>
      <c r="H28" s="48">
        <v>-2.3215325943173943</v>
      </c>
    </row>
    <row r="29" spans="2:8" x14ac:dyDescent="0.25">
      <c r="B29" s="1">
        <v>0.9</v>
      </c>
      <c r="C29" s="48">
        <v>234173694</v>
      </c>
      <c r="D29" s="48">
        <v>259193699.72273999</v>
      </c>
      <c r="E29" s="48">
        <v>-25020005.722740006</v>
      </c>
      <c r="F29" s="48">
        <v>51546088.242740005</v>
      </c>
      <c r="G29" s="48">
        <v>731416400196151.75</v>
      </c>
      <c r="H29" s="48">
        <v>-2.2621953894614468</v>
      </c>
    </row>
    <row r="30" spans="2:8" x14ac:dyDescent="0.25">
      <c r="B30" s="46"/>
      <c r="C30" s="46"/>
      <c r="D30" s="46"/>
      <c r="E30" s="46"/>
      <c r="F30" s="46"/>
      <c r="G30" s="46"/>
      <c r="H30" s="46"/>
    </row>
    <row r="31" spans="2:8" x14ac:dyDescent="0.25">
      <c r="B31" s="46"/>
      <c r="C31" s="46"/>
      <c r="D31" s="46"/>
      <c r="E31" s="46" t="s">
        <v>20</v>
      </c>
      <c r="F31" s="46"/>
      <c r="G31" s="46"/>
      <c r="H31" s="46"/>
    </row>
    <row r="32" spans="2:8" x14ac:dyDescent="0.25">
      <c r="B32" s="1" t="s">
        <v>17</v>
      </c>
      <c r="C32" s="1" t="s">
        <v>18</v>
      </c>
      <c r="D32" s="1" t="s">
        <v>19</v>
      </c>
      <c r="E32" s="1" t="s">
        <v>1</v>
      </c>
      <c r="F32" s="1" t="s">
        <v>2</v>
      </c>
      <c r="G32" s="1" t="s">
        <v>3</v>
      </c>
      <c r="H32" s="1" t="s">
        <v>4</v>
      </c>
    </row>
    <row r="33" spans="2:8" x14ac:dyDescent="0.25">
      <c r="B33" s="1">
        <v>0.1</v>
      </c>
      <c r="C33" s="49">
        <v>33453384.857142858</v>
      </c>
      <c r="D33" s="49">
        <v>35715385.22078</v>
      </c>
      <c r="E33" s="49">
        <v>-2262000.3636371428</v>
      </c>
      <c r="F33" s="49">
        <v>7918957.295065714</v>
      </c>
      <c r="G33" s="49">
        <v>127640657147780.3</v>
      </c>
      <c r="H33" s="50">
        <v>-0.39069441624487994</v>
      </c>
    </row>
    <row r="34" spans="2:8" x14ac:dyDescent="0.25">
      <c r="B34" s="1">
        <v>0.2</v>
      </c>
      <c r="C34" s="48">
        <v>33453384.857142858</v>
      </c>
      <c r="D34" s="48">
        <v>36249533.445302859</v>
      </c>
      <c r="E34" s="48">
        <v>-2796148.588160004</v>
      </c>
      <c r="F34" s="48">
        <v>8246911.2281600023</v>
      </c>
      <c r="G34" s="48">
        <v>131497432003587.89</v>
      </c>
      <c r="H34" s="51">
        <v>-0.41187123247652591</v>
      </c>
    </row>
    <row r="35" spans="2:8" x14ac:dyDescent="0.25">
      <c r="B35" s="1">
        <v>0.3</v>
      </c>
      <c r="C35" s="48">
        <v>33453384.857142858</v>
      </c>
      <c r="D35" s="48">
        <v>36627865.297225714</v>
      </c>
      <c r="E35" s="48">
        <v>-3174480.4400828523</v>
      </c>
      <c r="F35" s="48">
        <v>8411264.422939999</v>
      </c>
      <c r="G35" s="48">
        <v>131605315661021.45</v>
      </c>
      <c r="H35" s="51">
        <v>-0.42165633046048073</v>
      </c>
    </row>
    <row r="36" spans="2:8" x14ac:dyDescent="0.25">
      <c r="B36" s="1">
        <v>0.4</v>
      </c>
      <c r="C36" s="48">
        <v>33453384.857142858</v>
      </c>
      <c r="D36" s="48">
        <v>36877691.311177142</v>
      </c>
      <c r="E36" s="48">
        <v>-3424306.4540342838</v>
      </c>
      <c r="F36" s="48">
        <v>8439327.4140342865</v>
      </c>
      <c r="G36" s="48">
        <v>128858899370211.11</v>
      </c>
      <c r="H36" s="51">
        <v>-0.42277630911253966</v>
      </c>
    </row>
    <row r="37" spans="2:8" x14ac:dyDescent="0.25">
      <c r="B37" s="1">
        <v>0.5</v>
      </c>
      <c r="C37" s="48">
        <v>33453384.857142858</v>
      </c>
      <c r="D37" s="48">
        <v>37024688.401785716</v>
      </c>
      <c r="E37" s="48">
        <v>-3571303.5446428573</v>
      </c>
      <c r="F37" s="48">
        <v>8356777.1160714282</v>
      </c>
      <c r="G37" s="48">
        <v>124269684513213</v>
      </c>
      <c r="H37" s="51">
        <v>-0.41773882665267442</v>
      </c>
    </row>
    <row r="38" spans="2:8" x14ac:dyDescent="0.25">
      <c r="B38" s="1">
        <v>0.6</v>
      </c>
      <c r="C38" s="48">
        <v>33453384.857142858</v>
      </c>
      <c r="D38" s="48">
        <v>37092666.332708575</v>
      </c>
      <c r="E38" s="48">
        <v>-3639281.4755657134</v>
      </c>
      <c r="F38" s="48">
        <v>8187423.2927085729</v>
      </c>
      <c r="G38" s="48">
        <v>118802607763420.28</v>
      </c>
      <c r="H38" s="51">
        <v>-0.40880631559022435</v>
      </c>
    </row>
    <row r="39" spans="2:8" x14ac:dyDescent="0.25">
      <c r="B39" s="1">
        <v>0.7</v>
      </c>
      <c r="C39" s="48">
        <v>33453384.857142858</v>
      </c>
      <c r="D39" s="48">
        <v>37103334.185659997</v>
      </c>
      <c r="E39" s="48">
        <v>-3649949.3285171441</v>
      </c>
      <c r="F39" s="48">
        <v>7952975.0256600007</v>
      </c>
      <c r="G39" s="48">
        <v>113283438540082.67</v>
      </c>
      <c r="H39" s="51">
        <v>-0.39796969770908558</v>
      </c>
    </row>
    <row r="40" spans="2:8" x14ac:dyDescent="0.25">
      <c r="B40" s="1">
        <v>0.8</v>
      </c>
      <c r="C40" s="48">
        <v>33453384.857142858</v>
      </c>
      <c r="D40" s="48">
        <v>37076066.829439998</v>
      </c>
      <c r="E40" s="48">
        <v>-3622681.9722971418</v>
      </c>
      <c r="F40" s="48">
        <v>7672807.1837257138</v>
      </c>
      <c r="G40" s="48">
        <v>108358453992104.89</v>
      </c>
      <c r="H40" s="51">
        <v>-0.38692209905289904</v>
      </c>
    </row>
    <row r="41" spans="2:8" x14ac:dyDescent="0.25">
      <c r="B41" s="1">
        <v>0.9</v>
      </c>
      <c r="C41" s="48">
        <v>33453384.857142858</v>
      </c>
      <c r="D41" s="48">
        <v>37027671.388962857</v>
      </c>
      <c r="E41" s="48">
        <v>-3574286.5318200006</v>
      </c>
      <c r="F41" s="48">
        <v>7363726.8918200005</v>
      </c>
      <c r="G41" s="48">
        <v>104488057170878.83</v>
      </c>
      <c r="H41" s="51">
        <v>-0.37703256491024112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F321C-2302-4762-AD66-E4AEF1B7539E}">
  <sheetPr>
    <tabColor rgb="FF00B050"/>
  </sheetPr>
  <dimension ref="A1:O41"/>
  <sheetViews>
    <sheetView showGridLines="0" zoomScale="80" zoomScaleNormal="80" workbookViewId="0">
      <pane ySplit="1" topLeftCell="A2" activePane="bottomLeft" state="frozen"/>
      <selection pane="bottomLeft" activeCell="F1" sqref="F1:G1"/>
    </sheetView>
  </sheetViews>
  <sheetFormatPr defaultRowHeight="15" x14ac:dyDescent="0.25"/>
  <cols>
    <col min="2" max="2" width="18.85546875" style="3" customWidth="1"/>
    <col min="3" max="3" width="16.42578125" style="2" bestFit="1" customWidth="1"/>
    <col min="4" max="6" width="15.85546875" style="2" bestFit="1" customWidth="1"/>
    <col min="7" max="7" width="14.85546875" style="2" bestFit="1" customWidth="1"/>
    <col min="8" max="8" width="16.28515625" style="2" bestFit="1" customWidth="1"/>
    <col min="9" max="10" width="15.140625" style="2" bestFit="1" customWidth="1"/>
    <col min="11" max="11" width="24.140625" style="2" bestFit="1" customWidth="1"/>
    <col min="12" max="12" width="8.42578125" style="2" bestFit="1" customWidth="1"/>
    <col min="14" max="14" width="8.7109375" bestFit="1" customWidth="1"/>
    <col min="15" max="15" width="24.140625" bestFit="1" customWidth="1"/>
    <col min="17" max="17" width="7" bestFit="1" customWidth="1"/>
    <col min="18" max="18" width="13.42578125" bestFit="1" customWidth="1"/>
    <col min="19" max="19" width="16.7109375" bestFit="1" customWidth="1"/>
    <col min="20" max="21" width="12.28515625" bestFit="1" customWidth="1"/>
    <col min="22" max="22" width="21.28515625" bestFit="1" customWidth="1"/>
    <col min="23" max="23" width="7.7109375" bestFit="1" customWidth="1"/>
  </cols>
  <sheetData>
    <row r="1" spans="1:15" s="1" customFormat="1" x14ac:dyDescent="0.25">
      <c r="A1" s="17" t="s">
        <v>7</v>
      </c>
      <c r="B1" s="4" t="s">
        <v>11</v>
      </c>
      <c r="C1" s="25" t="s">
        <v>16</v>
      </c>
      <c r="D1" s="5" t="s">
        <v>9</v>
      </c>
      <c r="E1" s="5" t="s">
        <v>10</v>
      </c>
      <c r="F1" s="5" t="s">
        <v>23</v>
      </c>
      <c r="G1" s="5" t="s">
        <v>24</v>
      </c>
      <c r="H1" s="18" t="s">
        <v>12</v>
      </c>
      <c r="I1" s="5" t="s">
        <v>1</v>
      </c>
      <c r="J1" s="5" t="s">
        <v>2</v>
      </c>
      <c r="K1" s="5" t="s">
        <v>3</v>
      </c>
      <c r="L1" s="5" t="s">
        <v>4</v>
      </c>
      <c r="N1" s="6" t="s">
        <v>8</v>
      </c>
      <c r="O1" s="6">
        <v>0.1</v>
      </c>
    </row>
    <row r="2" spans="1:15" x14ac:dyDescent="0.25">
      <c r="A2" s="16">
        <v>1</v>
      </c>
      <c r="B2" s="35">
        <v>2018</v>
      </c>
      <c r="C2" s="45">
        <v>34996710</v>
      </c>
      <c r="D2" s="11">
        <f>C2</f>
        <v>34996710</v>
      </c>
      <c r="E2" s="11">
        <f>C2</f>
        <v>34996710</v>
      </c>
      <c r="F2" s="11">
        <f t="shared" ref="F2:F8" si="0">(2*D2)-E2</f>
        <v>34996710</v>
      </c>
      <c r="G2" s="11">
        <f t="shared" ref="G2:G8" si="1">(($O$1)/(1-$O$1))*(D2-E2)</f>
        <v>0</v>
      </c>
      <c r="H2" s="19"/>
      <c r="I2" s="30"/>
      <c r="J2" s="31"/>
      <c r="K2" s="31"/>
      <c r="L2" s="32"/>
    </row>
    <row r="3" spans="1:15" x14ac:dyDescent="0.25">
      <c r="A3" s="16">
        <v>2</v>
      </c>
      <c r="B3" s="35">
        <v>2019</v>
      </c>
      <c r="C3" s="45">
        <v>33634446</v>
      </c>
      <c r="D3" s="33">
        <f t="shared" ref="D3:D8" si="2">($O$1*C3)+(1-$O$1)*D2</f>
        <v>34860483.600000001</v>
      </c>
      <c r="E3" s="33">
        <f t="shared" ref="E3:E8" si="3">($O$1*D3)+(1-$O$1)*E2</f>
        <v>34983087.359999999</v>
      </c>
      <c r="F3" s="33">
        <f t="shared" si="0"/>
        <v>34737879.840000004</v>
      </c>
      <c r="G3" s="33">
        <f t="shared" si="1"/>
        <v>-13622.639999999768</v>
      </c>
      <c r="H3" s="19">
        <f>F2+G2</f>
        <v>34996710</v>
      </c>
      <c r="I3" s="8">
        <f t="shared" ref="I3:I8" si="4">C3-H3</f>
        <v>-1362264</v>
      </c>
      <c r="J3" s="8">
        <f t="shared" ref="J3:J4" si="5">ABS(I3)</f>
        <v>1362264</v>
      </c>
      <c r="K3" s="8">
        <f t="shared" ref="K3:K8" si="6">(C3-H3)^2</f>
        <v>1855763205696</v>
      </c>
      <c r="L3" s="9">
        <f t="shared" ref="L3:L8" si="7">J3/C3*100%</f>
        <v>4.0502049595227463E-2</v>
      </c>
    </row>
    <row r="4" spans="1:15" x14ac:dyDescent="0.25">
      <c r="A4" s="16">
        <v>3</v>
      </c>
      <c r="B4" s="35">
        <v>2020</v>
      </c>
      <c r="C4" s="45">
        <v>44529359</v>
      </c>
      <c r="D4" s="29">
        <f t="shared" si="2"/>
        <v>35827371.140000001</v>
      </c>
      <c r="E4" s="29">
        <f t="shared" si="3"/>
        <v>35067515.738000005</v>
      </c>
      <c r="F4" s="29">
        <f t="shared" si="0"/>
        <v>36587226.541999996</v>
      </c>
      <c r="G4" s="29">
        <f t="shared" si="1"/>
        <v>84428.377999999459</v>
      </c>
      <c r="H4" s="19">
        <f t="shared" ref="H4:H8" si="8">F3+G3</f>
        <v>34724257.200000003</v>
      </c>
      <c r="I4" s="8">
        <f t="shared" si="4"/>
        <v>9805101.799999997</v>
      </c>
      <c r="J4" s="8">
        <f t="shared" si="5"/>
        <v>9805101.799999997</v>
      </c>
      <c r="K4" s="8">
        <f t="shared" si="6"/>
        <v>96140021308363.188</v>
      </c>
      <c r="L4" s="8">
        <f t="shared" si="7"/>
        <v>0.22019409262100531</v>
      </c>
      <c r="N4" s="16" t="s">
        <v>2</v>
      </c>
      <c r="O4" s="21">
        <f>J15/COUNT(J2:J8)</f>
        <v>9727872.9422766659</v>
      </c>
    </row>
    <row r="5" spans="1:15" x14ac:dyDescent="0.25">
      <c r="A5" s="16">
        <v>4</v>
      </c>
      <c r="B5" s="35">
        <v>2021</v>
      </c>
      <c r="C5" s="45">
        <v>45957845</v>
      </c>
      <c r="D5" s="29">
        <f t="shared" si="2"/>
        <v>36840418.526000001</v>
      </c>
      <c r="E5" s="29">
        <f t="shared" si="3"/>
        <v>35244806.016800001</v>
      </c>
      <c r="F5" s="29">
        <f t="shared" si="0"/>
        <v>38436031.0352</v>
      </c>
      <c r="G5" s="29">
        <f t="shared" si="1"/>
        <v>177290.27879999994</v>
      </c>
      <c r="H5" s="19">
        <f t="shared" si="8"/>
        <v>36671654.919999994</v>
      </c>
      <c r="I5" s="8">
        <f t="shared" si="4"/>
        <v>9286190.0800000057</v>
      </c>
      <c r="J5" s="8">
        <f>ABS(I5)</f>
        <v>9286190.0800000057</v>
      </c>
      <c r="K5" s="8">
        <f t="shared" si="6"/>
        <v>86233326201890.516</v>
      </c>
      <c r="L5" s="8">
        <f t="shared" si="7"/>
        <v>0.20205886677236509</v>
      </c>
      <c r="N5" s="22" t="s">
        <v>3</v>
      </c>
      <c r="O5" s="23">
        <f>K15/COUNT(K2:K8)</f>
        <v>156833239109961</v>
      </c>
    </row>
    <row r="6" spans="1:15" x14ac:dyDescent="0.25">
      <c r="A6" s="16">
        <v>5</v>
      </c>
      <c r="B6" s="35">
        <v>2022</v>
      </c>
      <c r="C6" s="45">
        <v>33554300</v>
      </c>
      <c r="D6" s="29">
        <f t="shared" si="2"/>
        <v>36511806.6734</v>
      </c>
      <c r="E6" s="29">
        <f t="shared" si="3"/>
        <v>35371506.082460001</v>
      </c>
      <c r="F6" s="29">
        <f t="shared" si="0"/>
        <v>37652107.264339998</v>
      </c>
      <c r="G6" s="29">
        <f t="shared" si="1"/>
        <v>126700.06565999986</v>
      </c>
      <c r="H6" s="19">
        <f t="shared" si="8"/>
        <v>38613321.314000003</v>
      </c>
      <c r="I6" s="8">
        <f t="shared" si="4"/>
        <v>-5059021.314000003</v>
      </c>
      <c r="J6" s="8">
        <f t="shared" ref="J6:J8" si="9">ABS(I6)</f>
        <v>5059021.314000003</v>
      </c>
      <c r="K6" s="8">
        <f t="shared" si="6"/>
        <v>25593696655506.316</v>
      </c>
      <c r="L6" s="8">
        <f t="shared" si="7"/>
        <v>0.15077117728577272</v>
      </c>
      <c r="N6" s="16" t="s">
        <v>4</v>
      </c>
      <c r="O6" s="21">
        <f>L15/COUNT(L2:L8)</f>
        <v>0.55927642254108567</v>
      </c>
    </row>
    <row r="7" spans="1:15" x14ac:dyDescent="0.25">
      <c r="A7" s="16">
        <v>6</v>
      </c>
      <c r="B7" s="35">
        <v>2023</v>
      </c>
      <c r="C7" s="45">
        <v>31135706</v>
      </c>
      <c r="D7" s="29">
        <f t="shared" si="2"/>
        <v>35974196.606059998</v>
      </c>
      <c r="E7" s="29">
        <f t="shared" si="3"/>
        <v>35431775.134819999</v>
      </c>
      <c r="F7" s="29">
        <f t="shared" si="0"/>
        <v>36516618.077299997</v>
      </c>
      <c r="G7" s="29">
        <f t="shared" si="1"/>
        <v>60269.052359999885</v>
      </c>
      <c r="H7" s="19">
        <f t="shared" si="8"/>
        <v>37778807.329999998</v>
      </c>
      <c r="I7" s="8">
        <f t="shared" si="4"/>
        <v>-6643101.3299999982</v>
      </c>
      <c r="J7" s="8">
        <f t="shared" si="9"/>
        <v>6643101.3299999982</v>
      </c>
      <c r="K7" s="8">
        <f t="shared" si="6"/>
        <v>44130795280647.742</v>
      </c>
      <c r="L7" s="8">
        <f t="shared" si="7"/>
        <v>0.21335958561530605</v>
      </c>
    </row>
    <row r="8" spans="1:15" x14ac:dyDescent="0.25">
      <c r="A8" s="16">
        <v>7</v>
      </c>
      <c r="B8" s="35">
        <v>2024</v>
      </c>
      <c r="C8" s="45">
        <v>10365328</v>
      </c>
      <c r="D8" s="29">
        <f t="shared" si="2"/>
        <v>33413309.745453998</v>
      </c>
      <c r="E8" s="29">
        <f t="shared" si="3"/>
        <v>35229928.595883399</v>
      </c>
      <c r="F8" s="29">
        <f t="shared" si="0"/>
        <v>31596690.895024598</v>
      </c>
      <c r="G8" s="29">
        <f t="shared" si="1"/>
        <v>-201846.53893660009</v>
      </c>
      <c r="H8" s="19">
        <f t="shared" si="8"/>
        <v>36576887.129659995</v>
      </c>
      <c r="I8" s="8">
        <f t="shared" si="4"/>
        <v>-26211559.129659995</v>
      </c>
      <c r="J8" s="8">
        <f t="shared" si="9"/>
        <v>26211559.129659995</v>
      </c>
      <c r="K8" s="8">
        <f t="shared" si="6"/>
        <v>687045832007662.25</v>
      </c>
      <c r="L8" s="8">
        <f t="shared" si="7"/>
        <v>2.5287727633568369</v>
      </c>
    </row>
    <row r="9" spans="1:15" x14ac:dyDescent="0.25">
      <c r="A9" s="40">
        <v>8</v>
      </c>
      <c r="B9" s="41">
        <v>2025</v>
      </c>
      <c r="C9" s="36"/>
      <c r="D9" s="28">
        <f t="shared" ref="D9:D14" si="10">($O$1*C9)+(1-$O$1)*D8</f>
        <v>30071978.770908598</v>
      </c>
      <c r="E9" s="28">
        <f t="shared" ref="E9:E14" si="11">($O$1*D9)+(1-$O$1)*E8</f>
        <v>34714133.613385916</v>
      </c>
      <c r="F9" s="28">
        <f t="shared" ref="F9:F14" si="12">(2*D9)-E9</f>
        <v>25429823.92843128</v>
      </c>
      <c r="G9" s="28">
        <f t="shared" ref="G9:G14" si="13">(($O$1)/(1-$O$1))*(D9-E9)</f>
        <v>-515794.98249747982</v>
      </c>
      <c r="H9" s="26">
        <f t="shared" ref="H9:H14" si="14">F8+G8</f>
        <v>31394844.356087998</v>
      </c>
      <c r="I9" s="26">
        <f t="shared" ref="I9:I14" si="15">C9-H9</f>
        <v>-31394844.356087998</v>
      </c>
      <c r="J9" s="26">
        <f t="shared" ref="J9:J14" si="16">ABS(I9)</f>
        <v>31394844.356087998</v>
      </c>
      <c r="K9" s="26">
        <f t="shared" ref="K9:K14" si="17">(C9-H9)^2</f>
        <v>985636252142990.38</v>
      </c>
      <c r="L9" s="27" t="e">
        <f t="shared" ref="L9:L14" si="18">J9/C9*100%</f>
        <v>#DIV/0!</v>
      </c>
    </row>
    <row r="10" spans="1:15" x14ac:dyDescent="0.25">
      <c r="A10" s="40">
        <v>9</v>
      </c>
      <c r="B10" s="41">
        <v>2026</v>
      </c>
      <c r="C10" s="36"/>
      <c r="D10" s="28">
        <f t="shared" si="10"/>
        <v>27064780.893817738</v>
      </c>
      <c r="E10" s="28">
        <f t="shared" si="11"/>
        <v>33949198.341429099</v>
      </c>
      <c r="F10" s="28">
        <f t="shared" si="12"/>
        <v>20180363.446206376</v>
      </c>
      <c r="G10" s="28">
        <f t="shared" si="13"/>
        <v>-764935.27195681806</v>
      </c>
      <c r="H10" s="26">
        <f t="shared" si="14"/>
        <v>24914028.9459338</v>
      </c>
      <c r="I10" s="26">
        <f t="shared" si="15"/>
        <v>-24914028.9459338</v>
      </c>
      <c r="J10" s="26">
        <f t="shared" si="16"/>
        <v>24914028.9459338</v>
      </c>
      <c r="K10" s="26">
        <f t="shared" si="17"/>
        <v>620708838318827.25</v>
      </c>
      <c r="L10" s="27" t="e">
        <f t="shared" si="18"/>
        <v>#DIV/0!</v>
      </c>
    </row>
    <row r="11" spans="1:15" x14ac:dyDescent="0.25">
      <c r="A11" s="40">
        <v>10</v>
      </c>
      <c r="B11" s="41">
        <v>2027</v>
      </c>
      <c r="C11" s="36"/>
      <c r="D11" s="28">
        <f t="shared" si="10"/>
        <v>24358302.804435965</v>
      </c>
      <c r="E11" s="28">
        <f t="shared" si="11"/>
        <v>32990108.787729789</v>
      </c>
      <c r="F11" s="28">
        <f t="shared" si="12"/>
        <v>15726496.821142141</v>
      </c>
      <c r="G11" s="28">
        <f t="shared" si="13"/>
        <v>-959089.55369931378</v>
      </c>
      <c r="H11" s="26">
        <f t="shared" si="14"/>
        <v>19415428.17424956</v>
      </c>
      <c r="I11" s="26">
        <f t="shared" si="15"/>
        <v>-19415428.17424956</v>
      </c>
      <c r="J11" s="26">
        <f t="shared" si="16"/>
        <v>19415428.17424956</v>
      </c>
      <c r="K11" s="26">
        <f t="shared" si="17"/>
        <v>376958851189443.56</v>
      </c>
      <c r="L11" s="27" t="e">
        <f t="shared" si="18"/>
        <v>#DIV/0!</v>
      </c>
    </row>
    <row r="12" spans="1:15" x14ac:dyDescent="0.25">
      <c r="A12" s="40">
        <v>11</v>
      </c>
      <c r="B12" s="41">
        <v>2028</v>
      </c>
      <c r="C12" s="36"/>
      <c r="D12" s="28">
        <f t="shared" si="10"/>
        <v>21922472.523992367</v>
      </c>
      <c r="E12" s="28">
        <f t="shared" si="11"/>
        <v>31883345.161356047</v>
      </c>
      <c r="F12" s="28">
        <f t="shared" si="12"/>
        <v>11961599.886628687</v>
      </c>
      <c r="G12" s="28">
        <f t="shared" si="13"/>
        <v>-1106763.6263737422</v>
      </c>
      <c r="H12" s="26">
        <f t="shared" si="14"/>
        <v>14767407.267442826</v>
      </c>
      <c r="I12" s="26">
        <f t="shared" si="15"/>
        <v>-14767407.267442826</v>
      </c>
      <c r="J12" s="26">
        <f t="shared" si="16"/>
        <v>14767407.267442826</v>
      </c>
      <c r="K12" s="26">
        <f t="shared" si="17"/>
        <v>218076317402523.19</v>
      </c>
      <c r="L12" s="27" t="e">
        <f t="shared" si="18"/>
        <v>#DIV/0!</v>
      </c>
    </row>
    <row r="13" spans="1:15" x14ac:dyDescent="0.25">
      <c r="A13" s="40">
        <v>12</v>
      </c>
      <c r="B13" s="41">
        <v>2029</v>
      </c>
      <c r="C13" s="36"/>
      <c r="D13" s="28">
        <f t="shared" si="10"/>
        <v>19730225.271593131</v>
      </c>
      <c r="E13" s="28">
        <f t="shared" si="11"/>
        <v>30668033.172379758</v>
      </c>
      <c r="F13" s="28">
        <f t="shared" si="12"/>
        <v>8792417.370806504</v>
      </c>
      <c r="G13" s="28">
        <f t="shared" si="13"/>
        <v>-1215311.9889762921</v>
      </c>
      <c r="H13" s="26">
        <f t="shared" si="14"/>
        <v>10854836.260254946</v>
      </c>
      <c r="I13" s="26">
        <f t="shared" si="15"/>
        <v>-10854836.260254946</v>
      </c>
      <c r="J13" s="26">
        <f t="shared" si="16"/>
        <v>10854836.260254946</v>
      </c>
      <c r="K13" s="26">
        <f t="shared" si="17"/>
        <v>117827470236945.58</v>
      </c>
      <c r="L13" s="27" t="e">
        <f t="shared" si="18"/>
        <v>#DIV/0!</v>
      </c>
    </row>
    <row r="14" spans="1:15" x14ac:dyDescent="0.25">
      <c r="A14" s="40">
        <v>13</v>
      </c>
      <c r="B14" s="41">
        <v>2030</v>
      </c>
      <c r="C14" s="36"/>
      <c r="D14" s="28">
        <f t="shared" si="10"/>
        <v>17757202.74443382</v>
      </c>
      <c r="E14" s="28">
        <f t="shared" si="11"/>
        <v>29376950.129585162</v>
      </c>
      <c r="F14" s="28">
        <f t="shared" si="12"/>
        <v>6137455.3592824787</v>
      </c>
      <c r="G14" s="28">
        <f t="shared" si="13"/>
        <v>-1291083.0427945936</v>
      </c>
      <c r="H14" s="26">
        <f t="shared" si="14"/>
        <v>7577105.3818302117</v>
      </c>
      <c r="I14" s="26">
        <f t="shared" si="15"/>
        <v>-7577105.3818302117</v>
      </c>
      <c r="J14" s="26">
        <f t="shared" si="16"/>
        <v>7577105.3818302117</v>
      </c>
      <c r="K14" s="26">
        <f t="shared" si="17"/>
        <v>57412525967360.359</v>
      </c>
      <c r="L14" s="27" t="e">
        <f t="shared" si="18"/>
        <v>#DIV/0!</v>
      </c>
    </row>
    <row r="15" spans="1:15" x14ac:dyDescent="0.25">
      <c r="B15" s="10"/>
      <c r="C15" s="11">
        <f>SUM(C2:C8)</f>
        <v>234173694</v>
      </c>
      <c r="D15" s="11"/>
      <c r="E15" s="11"/>
      <c r="F15" s="11"/>
      <c r="G15" s="11"/>
      <c r="H15" s="11">
        <f>SUM(H2:H8)</f>
        <v>219361637.89366001</v>
      </c>
      <c r="I15" s="11">
        <f>SUM(I2:I8)</f>
        <v>-20184653.893659994</v>
      </c>
      <c r="J15" s="11">
        <f>SUM(J2:J8)</f>
        <v>58367237.653659999</v>
      </c>
      <c r="K15" s="11">
        <f>SUM(K2:K8)</f>
        <v>940999434659766</v>
      </c>
      <c r="L15" s="24">
        <f>SUM(L2:L8)</f>
        <v>3.3556585352465138</v>
      </c>
    </row>
    <row r="16" spans="1:15" x14ac:dyDescent="0.25">
      <c r="B16" s="10"/>
      <c r="C16" s="13">
        <f>AVERAGE(C2:C8)</f>
        <v>33453384.857142858</v>
      </c>
      <c r="D16" s="13"/>
      <c r="E16" s="13"/>
      <c r="F16" s="13"/>
      <c r="G16" s="13"/>
      <c r="H16" s="13">
        <f>AVERAGE(H2:H8)</f>
        <v>36560272.982276671</v>
      </c>
      <c r="I16" s="13">
        <f>AVERAGE(I2:I8)</f>
        <v>-3364108.9822766655</v>
      </c>
      <c r="J16" s="13">
        <f>AVERAGE(J2:J8)</f>
        <v>9727872.9422766659</v>
      </c>
      <c r="K16" s="13">
        <f>AVERAGE(K2:K8)</f>
        <v>156833239109961</v>
      </c>
      <c r="L16" s="52">
        <f>AVERAGE(L2:L8)</f>
        <v>0.55927642254108567</v>
      </c>
    </row>
    <row r="18" spans="6:12" x14ac:dyDescent="0.25">
      <c r="I18" s="12"/>
      <c r="J18" s="12"/>
      <c r="K18" s="12"/>
      <c r="L18" s="12"/>
    </row>
    <row r="19" spans="6:12" x14ac:dyDescent="0.25">
      <c r="F19" s="46"/>
      <c r="G19" s="46"/>
      <c r="H19" s="46"/>
      <c r="I19" s="46" t="s">
        <v>5</v>
      </c>
      <c r="J19" s="46"/>
      <c r="K19" s="46"/>
      <c r="L19" s="46"/>
    </row>
    <row r="20" spans="6:12" x14ac:dyDescent="0.25">
      <c r="F20" s="1" t="s">
        <v>17</v>
      </c>
      <c r="G20" s="1" t="s">
        <v>18</v>
      </c>
      <c r="H20" s="1" t="s">
        <v>21</v>
      </c>
      <c r="I20" s="1" t="s">
        <v>1</v>
      </c>
      <c r="J20" s="1" t="s">
        <v>2</v>
      </c>
      <c r="K20" s="1" t="s">
        <v>3</v>
      </c>
      <c r="L20" s="1" t="s">
        <v>4</v>
      </c>
    </row>
    <row r="21" spans="6:12" x14ac:dyDescent="0.25">
      <c r="F21" s="1">
        <v>0.1</v>
      </c>
      <c r="G21" s="53">
        <v>234173694</v>
      </c>
      <c r="H21" s="53">
        <v>219361637.89366001</v>
      </c>
      <c r="I21" s="53">
        <v>-20184653.893659994</v>
      </c>
      <c r="J21" s="53">
        <v>58367237.653659999</v>
      </c>
      <c r="K21" s="53">
        <v>940999434659766</v>
      </c>
      <c r="L21" s="49">
        <v>3.3556585352465138</v>
      </c>
    </row>
    <row r="22" spans="6:12" x14ac:dyDescent="0.25">
      <c r="F22" s="1">
        <v>0.2</v>
      </c>
      <c r="G22" s="54">
        <v>234173694</v>
      </c>
      <c r="H22" s="54">
        <v>225071917.65312004</v>
      </c>
      <c r="I22" s="54">
        <v>-25894933.653120048</v>
      </c>
      <c r="J22" s="54">
        <v>61109061.493120037</v>
      </c>
      <c r="K22" s="54">
        <v>962672069363201.38</v>
      </c>
      <c r="L22" s="48">
        <v>3.4316379458739332</v>
      </c>
    </row>
    <row r="23" spans="6:12" x14ac:dyDescent="0.25">
      <c r="F23" s="1">
        <v>0.3</v>
      </c>
      <c r="G23" s="54">
        <v>234173694</v>
      </c>
      <c r="H23" s="54">
        <v>227901113.16437998</v>
      </c>
      <c r="I23" s="54">
        <v>-28724129.164379992</v>
      </c>
      <c r="J23" s="54">
        <v>60806329.404380001</v>
      </c>
      <c r="K23" s="54">
        <v>919863872334526.25</v>
      </c>
      <c r="L23" s="48">
        <v>3.3327444716194878</v>
      </c>
    </row>
    <row r="24" spans="6:12" x14ac:dyDescent="0.25">
      <c r="F24" s="1">
        <v>0.4</v>
      </c>
      <c r="G24" s="54">
        <v>234173694</v>
      </c>
      <c r="H24" s="54">
        <v>228586965.76383996</v>
      </c>
      <c r="I24" s="54">
        <v>-29409981.763839971</v>
      </c>
      <c r="J24" s="54">
        <v>58196782.723839998</v>
      </c>
      <c r="K24" s="54">
        <v>844137149601480.75</v>
      </c>
      <c r="L24" s="48">
        <v>3.1212900861137767</v>
      </c>
    </row>
    <row r="25" spans="6:12" x14ac:dyDescent="0.25">
      <c r="F25" s="1">
        <v>0.5</v>
      </c>
      <c r="G25" s="54">
        <v>234173694</v>
      </c>
      <c r="H25" s="54">
        <v>227805135.9375</v>
      </c>
      <c r="I25" s="54">
        <v>-28628151.9375</v>
      </c>
      <c r="J25" s="54">
        <v>53956081.9375</v>
      </c>
      <c r="K25" s="54">
        <v>765806119629153.5</v>
      </c>
      <c r="L25" s="48">
        <v>2.8525454118461457</v>
      </c>
    </row>
    <row r="26" spans="6:12" x14ac:dyDescent="0.25">
      <c r="F26" s="1">
        <v>0.6</v>
      </c>
      <c r="G26" s="54">
        <v>234173694</v>
      </c>
      <c r="H26" s="54">
        <v>226159395.02016002</v>
      </c>
      <c r="I26" s="54">
        <v>-26982411.020160019</v>
      </c>
      <c r="J26" s="54">
        <v>49317142.620160028</v>
      </c>
      <c r="K26" s="54">
        <v>707511110775048</v>
      </c>
      <c r="L26" s="48">
        <v>2.587483053649664</v>
      </c>
    </row>
    <row r="27" spans="6:12" x14ac:dyDescent="0.25">
      <c r="F27" s="1">
        <v>0.7</v>
      </c>
      <c r="G27" s="54">
        <v>234173694</v>
      </c>
      <c r="H27" s="54">
        <v>224171816.89461997</v>
      </c>
      <c r="I27" s="54">
        <v>-24994832.894619975</v>
      </c>
      <c r="J27" s="54">
        <v>48671271.162619978</v>
      </c>
      <c r="K27" s="54">
        <v>683274833833954.13</v>
      </c>
      <c r="L27" s="48">
        <v>2.4568966349024866</v>
      </c>
    </row>
    <row r="28" spans="6:12" x14ac:dyDescent="0.25">
      <c r="F28" s="1">
        <v>0.8</v>
      </c>
      <c r="G28" s="54">
        <v>234173694</v>
      </c>
      <c r="H28" s="54">
        <v>222272969.69087997</v>
      </c>
      <c r="I28" s="54">
        <v>-23095985.690879982</v>
      </c>
      <c r="J28" s="54">
        <v>53915526.314880043</v>
      </c>
      <c r="K28" s="54">
        <v>700463499606490.63</v>
      </c>
      <c r="L28" s="48">
        <v>2.5730042072339927</v>
      </c>
    </row>
    <row r="29" spans="6:12" x14ac:dyDescent="0.25">
      <c r="F29" s="1">
        <v>0.9</v>
      </c>
      <c r="G29" s="54">
        <v>234173694</v>
      </c>
      <c r="H29" s="54">
        <v>220792107.48534009</v>
      </c>
      <c r="I29" s="54">
        <v>-21615123.485340077</v>
      </c>
      <c r="J29" s="54">
        <v>59550371.017340034</v>
      </c>
      <c r="K29" s="54">
        <v>762351602002685.13</v>
      </c>
      <c r="L29" s="48">
        <v>2.7662423781439136</v>
      </c>
    </row>
    <row r="30" spans="6:12" x14ac:dyDescent="0.25">
      <c r="F30" s="46"/>
      <c r="G30" s="46"/>
      <c r="H30" s="46"/>
      <c r="I30" s="46"/>
      <c r="J30" s="46"/>
      <c r="K30" s="46"/>
      <c r="L30" s="46"/>
    </row>
    <row r="31" spans="6:12" x14ac:dyDescent="0.25">
      <c r="F31" s="46"/>
      <c r="G31" s="46"/>
      <c r="H31" s="46"/>
      <c r="I31" s="46" t="s">
        <v>20</v>
      </c>
      <c r="J31" s="46"/>
      <c r="K31" s="46"/>
      <c r="L31" s="46"/>
    </row>
    <row r="32" spans="6:12" x14ac:dyDescent="0.25">
      <c r="F32" s="1" t="s">
        <v>17</v>
      </c>
      <c r="G32" s="1" t="s">
        <v>18</v>
      </c>
      <c r="H32" s="1" t="s">
        <v>21</v>
      </c>
      <c r="I32" s="1" t="s">
        <v>1</v>
      </c>
      <c r="J32" s="1" t="s">
        <v>2</v>
      </c>
      <c r="K32" s="1" t="s">
        <v>3</v>
      </c>
      <c r="L32" s="1" t="s">
        <v>4</v>
      </c>
    </row>
    <row r="33" spans="6:12" x14ac:dyDescent="0.25">
      <c r="F33" s="1">
        <v>0.1</v>
      </c>
      <c r="G33" s="53">
        <v>33453384.857142858</v>
      </c>
      <c r="H33" s="53">
        <v>36560272.982276671</v>
      </c>
      <c r="I33" s="53">
        <v>-3364108.9822766655</v>
      </c>
      <c r="J33" s="53">
        <v>9727872.9422766659</v>
      </c>
      <c r="K33" s="53">
        <v>156833239109961</v>
      </c>
      <c r="L33" s="50">
        <v>0.55927642254108567</v>
      </c>
    </row>
    <row r="34" spans="6:12" x14ac:dyDescent="0.25">
      <c r="F34" s="1">
        <v>0.2</v>
      </c>
      <c r="G34" s="54">
        <v>33453384.857142858</v>
      </c>
      <c r="H34" s="54">
        <v>37511986.275520004</v>
      </c>
      <c r="I34" s="54">
        <v>-4315822.2755200081</v>
      </c>
      <c r="J34" s="54">
        <v>10184843.582186673</v>
      </c>
      <c r="K34" s="54">
        <v>160445344893866.91</v>
      </c>
      <c r="L34" s="51">
        <v>0.57193965764565557</v>
      </c>
    </row>
    <row r="35" spans="6:12" x14ac:dyDescent="0.25">
      <c r="F35" s="1">
        <v>0.3</v>
      </c>
      <c r="G35" s="54">
        <v>33453384.857142858</v>
      </c>
      <c r="H35" s="54">
        <v>37983518.86073</v>
      </c>
      <c r="I35" s="54">
        <v>-4787354.8607299989</v>
      </c>
      <c r="J35" s="54">
        <v>10134388.234063333</v>
      </c>
      <c r="K35" s="54">
        <v>153310645389087.72</v>
      </c>
      <c r="L35" s="51">
        <v>0.55545741193658127</v>
      </c>
    </row>
    <row r="36" spans="6:12" x14ac:dyDescent="0.25">
      <c r="F36" s="1">
        <v>0.4</v>
      </c>
      <c r="G36" s="54">
        <v>33453384.857142858</v>
      </c>
      <c r="H36" s="54">
        <v>38097827.627306662</v>
      </c>
      <c r="I36" s="54">
        <v>-4901663.6273066616</v>
      </c>
      <c r="J36" s="54">
        <v>9699463.7873066664</v>
      </c>
      <c r="K36" s="54">
        <v>140689524933580.13</v>
      </c>
      <c r="L36" s="51">
        <v>0.52021501435229611</v>
      </c>
    </row>
    <row r="37" spans="6:12" x14ac:dyDescent="0.25">
      <c r="F37" s="1">
        <v>0.5</v>
      </c>
      <c r="G37" s="54">
        <v>33453384.857142858</v>
      </c>
      <c r="H37" s="54">
        <v>37967522.65625</v>
      </c>
      <c r="I37" s="54">
        <v>-4771358.65625</v>
      </c>
      <c r="J37" s="54">
        <v>8992680.322916666</v>
      </c>
      <c r="K37" s="54">
        <v>127634353271525.58</v>
      </c>
      <c r="L37" s="51">
        <v>0.47542423530769096</v>
      </c>
    </row>
    <row r="38" spans="6:12" x14ac:dyDescent="0.25">
      <c r="F38" s="1">
        <v>0.6</v>
      </c>
      <c r="G38" s="54">
        <v>33453384.857142858</v>
      </c>
      <c r="H38" s="54">
        <v>37693232.503360003</v>
      </c>
      <c r="I38" s="54">
        <v>-4497068.5033600032</v>
      </c>
      <c r="J38" s="54">
        <v>8219523.7700266717</v>
      </c>
      <c r="K38" s="54">
        <v>117918518462508</v>
      </c>
      <c r="L38" s="51">
        <v>0.43124717560827736</v>
      </c>
    </row>
    <row r="39" spans="6:12" x14ac:dyDescent="0.25">
      <c r="F39" s="1">
        <v>0.7</v>
      </c>
      <c r="G39" s="54">
        <v>33453384.857142858</v>
      </c>
      <c r="H39" s="54">
        <v>37361969.482436664</v>
      </c>
      <c r="I39" s="54">
        <v>-4165805.4824366625</v>
      </c>
      <c r="J39" s="54">
        <v>8111878.52710333</v>
      </c>
      <c r="K39" s="54">
        <v>113879138972325.69</v>
      </c>
      <c r="L39" s="51">
        <v>0.40948277248374776</v>
      </c>
    </row>
    <row r="40" spans="6:12" x14ac:dyDescent="0.25">
      <c r="F40" s="1">
        <v>0.8</v>
      </c>
      <c r="G40" s="54">
        <v>33453384.857142858</v>
      </c>
      <c r="H40" s="54">
        <v>37045494.948479995</v>
      </c>
      <c r="I40" s="54">
        <v>-3849330.948479997</v>
      </c>
      <c r="J40" s="54">
        <v>8985921.0524800066</v>
      </c>
      <c r="K40" s="54">
        <v>116743916601081.77</v>
      </c>
      <c r="L40" s="51">
        <v>0.42883403453899877</v>
      </c>
    </row>
    <row r="41" spans="6:12" x14ac:dyDescent="0.25">
      <c r="F41" s="1">
        <v>0.9</v>
      </c>
      <c r="G41" s="54">
        <v>33453384.857142858</v>
      </c>
      <c r="H41" s="54">
        <v>36798684.580890015</v>
      </c>
      <c r="I41" s="54">
        <v>-3602520.5808900129</v>
      </c>
      <c r="J41" s="54">
        <v>9925061.8362233397</v>
      </c>
      <c r="K41" s="54">
        <v>127058600333780.86</v>
      </c>
      <c r="L41" s="51">
        <v>0.46104039635731892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7905C-AFDF-4FB0-8BDB-EF7DADE21AE9}">
  <sheetPr>
    <tabColor rgb="FF002060"/>
  </sheetPr>
  <dimension ref="A1:Q41"/>
  <sheetViews>
    <sheetView showGridLines="0" tabSelected="1" zoomScale="80" zoomScaleNormal="80" workbookViewId="0">
      <pane ySplit="1" topLeftCell="A2" activePane="bottomLeft" state="frozen"/>
      <selection pane="bottomLeft" activeCell="G26" sqref="G26"/>
    </sheetView>
  </sheetViews>
  <sheetFormatPr defaultRowHeight="15" x14ac:dyDescent="0.25"/>
  <cols>
    <col min="2" max="2" width="18.85546875" style="43" customWidth="1"/>
    <col min="3" max="3" width="21.42578125" style="44" customWidth="1"/>
    <col min="4" max="7" width="15.85546875" style="2" bestFit="1" customWidth="1"/>
    <col min="8" max="8" width="14.85546875" style="2" bestFit="1" customWidth="1"/>
    <col min="9" max="10" width="16.28515625" style="2" bestFit="1" customWidth="1"/>
    <col min="11" max="12" width="15.140625" style="2" bestFit="1" customWidth="1"/>
    <col min="13" max="13" width="24.140625" style="2" bestFit="1" customWidth="1"/>
    <col min="14" max="14" width="8.42578125" style="2" bestFit="1" customWidth="1"/>
    <col min="16" max="16" width="8.7109375" bestFit="1" customWidth="1"/>
    <col min="17" max="17" width="24.140625" bestFit="1" customWidth="1"/>
  </cols>
  <sheetData>
    <row r="1" spans="1:17" s="1" customFormat="1" x14ac:dyDescent="0.25">
      <c r="A1" s="17" t="s">
        <v>7</v>
      </c>
      <c r="B1" s="5" t="s">
        <v>11</v>
      </c>
      <c r="C1" s="25" t="s">
        <v>16</v>
      </c>
      <c r="D1" s="5" t="s">
        <v>9</v>
      </c>
      <c r="E1" s="5" t="s">
        <v>10</v>
      </c>
      <c r="F1" s="5" t="s">
        <v>13</v>
      </c>
      <c r="G1" s="5" t="s">
        <v>23</v>
      </c>
      <c r="H1" s="5" t="s">
        <v>24</v>
      </c>
      <c r="I1" s="5" t="s">
        <v>25</v>
      </c>
      <c r="J1" s="18" t="s">
        <v>14</v>
      </c>
      <c r="K1" s="5" t="s">
        <v>1</v>
      </c>
      <c r="L1" s="5" t="s">
        <v>2</v>
      </c>
      <c r="M1" s="5" t="s">
        <v>3</v>
      </c>
      <c r="N1" s="5" t="s">
        <v>4</v>
      </c>
      <c r="P1" s="6" t="s">
        <v>8</v>
      </c>
      <c r="Q1" s="6">
        <v>0.5</v>
      </c>
    </row>
    <row r="2" spans="1:17" x14ac:dyDescent="0.25">
      <c r="A2" s="16">
        <v>1</v>
      </c>
      <c r="B2" s="35">
        <v>2018</v>
      </c>
      <c r="C2" s="45">
        <v>34996710</v>
      </c>
      <c r="D2" s="11">
        <f>C2</f>
        <v>34996710</v>
      </c>
      <c r="E2" s="11">
        <f>C2</f>
        <v>34996710</v>
      </c>
      <c r="F2" s="11">
        <f>D2</f>
        <v>34996710</v>
      </c>
      <c r="G2" s="11">
        <f t="shared" ref="G2" si="0">(2*D2)-E2</f>
        <v>34996710</v>
      </c>
      <c r="H2" s="11">
        <f t="shared" ref="H2" si="1">(($Q$1)/(1-$Q$1))*(D2-E2)</f>
        <v>0</v>
      </c>
      <c r="I2" s="34">
        <f>(($Q$1^2)/((1-$Q$1)^2))*(D2-(2*E2)+F2)</f>
        <v>0</v>
      </c>
      <c r="J2" s="19"/>
      <c r="K2" s="30"/>
      <c r="L2" s="31"/>
      <c r="M2" s="31"/>
      <c r="N2" s="32"/>
    </row>
    <row r="3" spans="1:17" x14ac:dyDescent="0.25">
      <c r="A3" s="16">
        <v>2</v>
      </c>
      <c r="B3" s="35">
        <v>2019</v>
      </c>
      <c r="C3" s="45">
        <v>33634446</v>
      </c>
      <c r="D3" s="33">
        <f t="shared" ref="D3:D8" si="2">($Q$1*C3)+(1-$Q$1)*D2</f>
        <v>34315578</v>
      </c>
      <c r="E3" s="33">
        <f t="shared" ref="E3:E8" si="3">($Q$1*D3)+(1-$Q$1)*E2</f>
        <v>34656144</v>
      </c>
      <c r="F3" s="33">
        <f t="shared" ref="F3:F8" si="4">($Q$1*E3)+(1-$Q$1)*F2</f>
        <v>34826427</v>
      </c>
      <c r="G3" s="29">
        <f>(3*D3)-(3*E3)+F3</f>
        <v>33804729</v>
      </c>
      <c r="H3" s="34">
        <f>(($Q$1)/(2*(1-$Q$1)^2))*((6-5*$Q$1)*D3-(10-8*$Q$1)*E3+(4-3*$Q$1)*F3)</f>
        <v>-766273.5</v>
      </c>
      <c r="I3" s="34">
        <f>(($Q$1^2)/((1-$Q$1)^2))*(D3-(2*E3)+F3)</f>
        <v>-170283</v>
      </c>
      <c r="J3" s="19">
        <f>G2+H2</f>
        <v>34996710</v>
      </c>
      <c r="K3" s="8">
        <f t="shared" ref="K3:K8" si="5">C3-J3</f>
        <v>-1362264</v>
      </c>
      <c r="L3" s="8">
        <f t="shared" ref="L3:L4" si="6">ABS(K3)</f>
        <v>1362264</v>
      </c>
      <c r="M3" s="8">
        <f t="shared" ref="M3:M8" si="7">(C3-J3)^2</f>
        <v>1855763205696</v>
      </c>
      <c r="N3" s="8">
        <f t="shared" ref="N3:N8" si="8">L3/C3*100%</f>
        <v>4.0502049595227463E-2</v>
      </c>
    </row>
    <row r="4" spans="1:17" x14ac:dyDescent="0.25">
      <c r="A4" s="16">
        <v>3</v>
      </c>
      <c r="B4" s="35">
        <v>2020</v>
      </c>
      <c r="C4" s="45">
        <v>44529359</v>
      </c>
      <c r="D4" s="29">
        <f t="shared" si="2"/>
        <v>39422468.5</v>
      </c>
      <c r="E4" s="29">
        <f t="shared" si="3"/>
        <v>37039306.25</v>
      </c>
      <c r="F4" s="29">
        <f t="shared" si="4"/>
        <v>35932866.625</v>
      </c>
      <c r="G4" s="29">
        <f t="shared" ref="G4:G8" si="9">(3*D4)-(3*E4)+F4</f>
        <v>43082353.375</v>
      </c>
      <c r="H4" s="29">
        <f t="shared" ref="H4:H8" si="10">(($Q$1)/(2*(1-$Q$1)^2))*((6-5*$Q$1)*D4-(10-8*$Q$1)*E4+(4-3*$Q$1)*F4)</f>
        <v>5574968.8125</v>
      </c>
      <c r="I4" s="29">
        <f t="shared" ref="I4:I8" si="11">(($Q$1^2)/((1-$Q$1)^2))*(D4-(2*E4)+F4)</f>
        <v>1276722.625</v>
      </c>
      <c r="J4" s="19">
        <f t="shared" ref="J4:J8" si="12">G3+H3</f>
        <v>33038455.5</v>
      </c>
      <c r="K4" s="8">
        <f t="shared" si="5"/>
        <v>11490903.5</v>
      </c>
      <c r="L4" s="8">
        <f t="shared" si="6"/>
        <v>11490903.5</v>
      </c>
      <c r="M4" s="8">
        <f t="shared" si="7"/>
        <v>132040863246312.25</v>
      </c>
      <c r="N4" s="8">
        <f t="shared" si="8"/>
        <v>0.25805229983211753</v>
      </c>
      <c r="P4" s="16" t="s">
        <v>2</v>
      </c>
      <c r="Q4" s="21">
        <f>L15/COUNT(L2:L8)</f>
        <v>8124809.341145833</v>
      </c>
    </row>
    <row r="5" spans="1:17" x14ac:dyDescent="0.25">
      <c r="A5" s="16">
        <v>4</v>
      </c>
      <c r="B5" s="35">
        <v>2021</v>
      </c>
      <c r="C5" s="45">
        <v>45957845</v>
      </c>
      <c r="D5" s="29">
        <f t="shared" si="2"/>
        <v>42690156.75</v>
      </c>
      <c r="E5" s="29">
        <f t="shared" si="3"/>
        <v>39864731.5</v>
      </c>
      <c r="F5" s="29">
        <f t="shared" si="4"/>
        <v>37898799.0625</v>
      </c>
      <c r="G5" s="29">
        <f t="shared" si="9"/>
        <v>46375074.8125</v>
      </c>
      <c r="H5" s="29">
        <f t="shared" si="10"/>
        <v>4974157.28125</v>
      </c>
      <c r="I5" s="29">
        <f t="shared" si="11"/>
        <v>859492.8125</v>
      </c>
      <c r="J5" s="19">
        <f t="shared" si="12"/>
        <v>48657322.1875</v>
      </c>
      <c r="K5" s="8">
        <f t="shared" si="5"/>
        <v>-2699477.1875</v>
      </c>
      <c r="L5" s="8">
        <f>ABS(K5)</f>
        <v>2699477.1875</v>
      </c>
      <c r="M5" s="8">
        <f t="shared" si="7"/>
        <v>7287177085832.9102</v>
      </c>
      <c r="N5" s="8">
        <f t="shared" si="8"/>
        <v>5.8738115059572528E-2</v>
      </c>
      <c r="P5" s="22" t="s">
        <v>3</v>
      </c>
      <c r="Q5" s="23">
        <f>M15/COUNT(M2:M8)</f>
        <v>114434358153015.7</v>
      </c>
    </row>
    <row r="6" spans="1:17" x14ac:dyDescent="0.25">
      <c r="A6" s="16">
        <v>5</v>
      </c>
      <c r="B6" s="35">
        <v>2022</v>
      </c>
      <c r="C6" s="45">
        <v>33554300</v>
      </c>
      <c r="D6" s="29">
        <f t="shared" si="2"/>
        <v>38122228.375</v>
      </c>
      <c r="E6" s="29">
        <f t="shared" si="3"/>
        <v>38993479.9375</v>
      </c>
      <c r="F6" s="29">
        <f t="shared" si="4"/>
        <v>38446139.5</v>
      </c>
      <c r="G6" s="29">
        <f t="shared" si="9"/>
        <v>35832384.8125</v>
      </c>
      <c r="H6" s="29">
        <f t="shared" si="10"/>
        <v>-4417731.5625</v>
      </c>
      <c r="I6" s="29">
        <f t="shared" si="11"/>
        <v>-1418592</v>
      </c>
      <c r="J6" s="19">
        <f t="shared" si="12"/>
        <v>51349232.09375</v>
      </c>
      <c r="K6" s="8">
        <f t="shared" si="5"/>
        <v>-17794932.09375</v>
      </c>
      <c r="L6" s="8">
        <f t="shared" ref="L6:L8" si="13">ABS(K6)</f>
        <v>17794932.09375</v>
      </c>
      <c r="M6" s="8">
        <f t="shared" si="7"/>
        <v>316659608221173.75</v>
      </c>
      <c r="N6" s="8">
        <f t="shared" si="8"/>
        <v>0.53033238940314653</v>
      </c>
      <c r="P6" s="16" t="s">
        <v>4</v>
      </c>
      <c r="Q6" s="21">
        <f>N15/COUNT(N2:N8)</f>
        <v>0.39258636355799964</v>
      </c>
    </row>
    <row r="7" spans="1:17" x14ac:dyDescent="0.25">
      <c r="A7" s="16">
        <v>6</v>
      </c>
      <c r="B7" s="35">
        <v>2023</v>
      </c>
      <c r="C7" s="45">
        <v>31135706</v>
      </c>
      <c r="D7" s="29">
        <f t="shared" si="2"/>
        <v>34628967.1875</v>
      </c>
      <c r="E7" s="29">
        <f t="shared" si="3"/>
        <v>36811223.5625</v>
      </c>
      <c r="F7" s="29">
        <f t="shared" si="4"/>
        <v>37628681.53125</v>
      </c>
      <c r="G7" s="29">
        <f t="shared" si="9"/>
        <v>31081912.40625</v>
      </c>
      <c r="H7" s="29">
        <f t="shared" si="10"/>
        <v>-5594252.390625</v>
      </c>
      <c r="I7" s="29">
        <f t="shared" si="11"/>
        <v>-1364798.40625</v>
      </c>
      <c r="J7" s="19">
        <f t="shared" si="12"/>
        <v>31414653.25</v>
      </c>
      <c r="K7" s="8">
        <f t="shared" si="5"/>
        <v>-278947.25</v>
      </c>
      <c r="L7" s="8">
        <f t="shared" si="13"/>
        <v>278947.25</v>
      </c>
      <c r="M7" s="8">
        <f t="shared" si="7"/>
        <v>77811568282.5625</v>
      </c>
      <c r="N7" s="8">
        <f t="shared" si="8"/>
        <v>8.9590790072336893E-3</v>
      </c>
    </row>
    <row r="8" spans="1:17" x14ac:dyDescent="0.25">
      <c r="A8" s="16">
        <v>7</v>
      </c>
      <c r="B8" s="35">
        <v>2024</v>
      </c>
      <c r="C8" s="45">
        <v>10365328</v>
      </c>
      <c r="D8" s="29">
        <f t="shared" si="2"/>
        <v>22497147.59375</v>
      </c>
      <c r="E8" s="29">
        <f t="shared" si="3"/>
        <v>29654185.578125</v>
      </c>
      <c r="F8" s="29">
        <f t="shared" si="4"/>
        <v>33641433.5546875</v>
      </c>
      <c r="G8" s="29">
        <f t="shared" si="9"/>
        <v>12170319.6015625</v>
      </c>
      <c r="H8" s="29">
        <f t="shared" si="10"/>
        <v>-15081513.00390625</v>
      </c>
      <c r="I8" s="29">
        <f t="shared" si="11"/>
        <v>-3169790.0078125</v>
      </c>
      <c r="J8" s="19">
        <f t="shared" si="12"/>
        <v>25487660.015625</v>
      </c>
      <c r="K8" s="8">
        <f t="shared" si="5"/>
        <v>-15122332.015625</v>
      </c>
      <c r="L8" s="8">
        <f t="shared" si="13"/>
        <v>15122332.015625</v>
      </c>
      <c r="M8" s="8">
        <f t="shared" si="7"/>
        <v>228684925590796.88</v>
      </c>
      <c r="N8" s="8">
        <f t="shared" si="8"/>
        <v>1.4589342484507002</v>
      </c>
    </row>
    <row r="9" spans="1:17" x14ac:dyDescent="0.25">
      <c r="A9" s="40">
        <v>8</v>
      </c>
      <c r="B9" s="41">
        <v>2025</v>
      </c>
      <c r="C9" s="36"/>
      <c r="D9" s="28">
        <f t="shared" ref="D9:D14" si="14">($Q$1*C9)+(1-$Q$1)*D8</f>
        <v>11248573.796875</v>
      </c>
      <c r="E9" s="28">
        <f t="shared" ref="E9:E14" si="15">($Q$1*D9)+(1-$Q$1)*E8</f>
        <v>20451379.6875</v>
      </c>
      <c r="F9" s="28">
        <f t="shared" ref="F9:F14" si="16">($Q$1*E9)+(1-$Q$1)*F8</f>
        <v>27046406.62109375</v>
      </c>
      <c r="G9" s="28">
        <f t="shared" ref="G9:G14" si="17">(3*D9)-(3*E9)+F9</f>
        <v>-562011.05078125</v>
      </c>
      <c r="H9" s="28">
        <f t="shared" ref="H9:H14" si="18">(($Q$1)/(2*(1-$Q$1)^2))*((6-5*$Q$1)*D9-(10-8*$Q$1)*E9+(4-3*$Q$1)*F9)</f>
        <v>-15722253.283203125</v>
      </c>
      <c r="I9" s="28">
        <f t="shared" ref="I9:I14" si="19">(($Q$1^2)/((1-$Q$1)^2))*(D9-(2*E9)+F9)</f>
        <v>-2607778.95703125</v>
      </c>
      <c r="J9" s="26">
        <f t="shared" ref="J9:J14" si="20">G8+H8</f>
        <v>-2911193.40234375</v>
      </c>
      <c r="K9" s="26">
        <f t="shared" ref="K9:K14" si="21">C9-J9</f>
        <v>2911193.40234375</v>
      </c>
      <c r="L9" s="26">
        <f t="shared" ref="L9:L14" si="22">ABS(K9)</f>
        <v>2911193.40234375</v>
      </c>
      <c r="M9" s="26">
        <f t="shared" ref="M9:M14" si="23">(C9-J9)^2</f>
        <v>8475047025849.7793</v>
      </c>
      <c r="N9" s="27" t="e">
        <f t="shared" ref="N9:N14" si="24">L9/C9*100%</f>
        <v>#DIV/0!</v>
      </c>
    </row>
    <row r="10" spans="1:17" x14ac:dyDescent="0.25">
      <c r="A10" s="40">
        <v>9</v>
      </c>
      <c r="B10" s="41">
        <v>2026</v>
      </c>
      <c r="C10" s="36"/>
      <c r="D10" s="28">
        <f t="shared" si="14"/>
        <v>5624286.8984375</v>
      </c>
      <c r="E10" s="28">
        <f t="shared" si="15"/>
        <v>13037833.29296875</v>
      </c>
      <c r="F10" s="28">
        <f t="shared" si="16"/>
        <v>20042119.95703125</v>
      </c>
      <c r="G10" s="28">
        <f t="shared" si="17"/>
        <v>-2198519.2265625</v>
      </c>
      <c r="H10" s="28">
        <f t="shared" si="18"/>
        <v>-8436695.720703125</v>
      </c>
      <c r="I10" s="28">
        <f t="shared" si="19"/>
        <v>-409259.73046875</v>
      </c>
      <c r="J10" s="26">
        <f t="shared" si="20"/>
        <v>-16284264.333984375</v>
      </c>
      <c r="K10" s="26">
        <f t="shared" si="21"/>
        <v>16284264.333984375</v>
      </c>
      <c r="L10" s="26">
        <f t="shared" si="22"/>
        <v>16284264.333984375</v>
      </c>
      <c r="M10" s="26">
        <f t="shared" si="23"/>
        <v>265177264899075.59</v>
      </c>
      <c r="N10" s="27" t="e">
        <f t="shared" si="24"/>
        <v>#DIV/0!</v>
      </c>
    </row>
    <row r="11" spans="1:17" x14ac:dyDescent="0.25">
      <c r="A11" s="40">
        <v>10</v>
      </c>
      <c r="B11" s="41">
        <v>2027</v>
      </c>
      <c r="C11" s="36"/>
      <c r="D11" s="28">
        <f t="shared" si="14"/>
        <v>2812143.44921875</v>
      </c>
      <c r="E11" s="28">
        <f t="shared" si="15"/>
        <v>7924988.37109375</v>
      </c>
      <c r="F11" s="28">
        <f t="shared" si="16"/>
        <v>13983554.1640625</v>
      </c>
      <c r="G11" s="28">
        <f t="shared" si="17"/>
        <v>-1354980.6015625</v>
      </c>
      <c r="H11" s="28">
        <f t="shared" si="18"/>
        <v>-2748542.744140625</v>
      </c>
      <c r="I11" s="28">
        <f t="shared" si="19"/>
        <v>945720.87109375</v>
      </c>
      <c r="J11" s="26">
        <f t="shared" si="20"/>
        <v>-10635214.947265625</v>
      </c>
      <c r="K11" s="26">
        <f t="shared" si="21"/>
        <v>10635214.947265625</v>
      </c>
      <c r="L11" s="26">
        <f t="shared" si="22"/>
        <v>10635214.947265625</v>
      </c>
      <c r="M11" s="26">
        <f t="shared" si="23"/>
        <v>113107796974542.17</v>
      </c>
      <c r="N11" s="27" t="e">
        <f t="shared" si="24"/>
        <v>#DIV/0!</v>
      </c>
    </row>
    <row r="12" spans="1:17" x14ac:dyDescent="0.25">
      <c r="A12" s="40">
        <v>11</v>
      </c>
      <c r="B12" s="41">
        <v>2028</v>
      </c>
      <c r="C12" s="36"/>
      <c r="D12" s="28">
        <f t="shared" si="14"/>
        <v>1406071.724609375</v>
      </c>
      <c r="E12" s="28">
        <f t="shared" si="15"/>
        <v>4665530.0478515625</v>
      </c>
      <c r="F12" s="28">
        <f t="shared" si="16"/>
        <v>9324542.1059570313</v>
      </c>
      <c r="G12" s="28">
        <f t="shared" si="17"/>
        <v>-453832.86376953125</v>
      </c>
      <c r="H12" s="28">
        <f t="shared" si="18"/>
        <v>239426.01391601563</v>
      </c>
      <c r="I12" s="28">
        <f t="shared" si="19"/>
        <v>1399553.7348632813</v>
      </c>
      <c r="J12" s="26">
        <f t="shared" si="20"/>
        <v>-4103523.345703125</v>
      </c>
      <c r="K12" s="26">
        <f t="shared" si="21"/>
        <v>4103523.345703125</v>
      </c>
      <c r="L12" s="26">
        <f t="shared" si="22"/>
        <v>4103523.345703125</v>
      </c>
      <c r="M12" s="26">
        <f t="shared" si="23"/>
        <v>16838903848730.568</v>
      </c>
      <c r="N12" s="27" t="e">
        <f t="shared" si="24"/>
        <v>#DIV/0!</v>
      </c>
    </row>
    <row r="13" spans="1:17" x14ac:dyDescent="0.25">
      <c r="A13" s="40">
        <v>12</v>
      </c>
      <c r="B13" s="41">
        <v>2029</v>
      </c>
      <c r="C13" s="36"/>
      <c r="D13" s="28">
        <f t="shared" si="14"/>
        <v>703035.8623046875</v>
      </c>
      <c r="E13" s="28">
        <f t="shared" si="15"/>
        <v>2684282.955078125</v>
      </c>
      <c r="F13" s="28">
        <f t="shared" si="16"/>
        <v>6004412.5305175781</v>
      </c>
      <c r="G13" s="28">
        <f t="shared" si="17"/>
        <v>60671.252197265625</v>
      </c>
      <c r="H13" s="28">
        <f t="shared" si="18"/>
        <v>1365959.1138916016</v>
      </c>
      <c r="I13" s="28">
        <f t="shared" si="19"/>
        <v>1338882.4826660156</v>
      </c>
      <c r="J13" s="26">
        <f t="shared" si="20"/>
        <v>-214406.84985351563</v>
      </c>
      <c r="K13" s="26">
        <f t="shared" si="21"/>
        <v>214406.84985351563</v>
      </c>
      <c r="L13" s="26">
        <f t="shared" si="22"/>
        <v>214406.84985351563</v>
      </c>
      <c r="M13" s="26">
        <f t="shared" si="23"/>
        <v>45970297264.107994</v>
      </c>
      <c r="N13" s="27" t="e">
        <f t="shared" si="24"/>
        <v>#DIV/0!</v>
      </c>
    </row>
    <row r="14" spans="1:17" x14ac:dyDescent="0.25">
      <c r="A14" s="40">
        <v>13</v>
      </c>
      <c r="B14" s="41">
        <v>2030</v>
      </c>
      <c r="C14" s="36"/>
      <c r="D14" s="28">
        <f t="shared" si="14"/>
        <v>351517.93115234375</v>
      </c>
      <c r="E14" s="28">
        <f t="shared" si="15"/>
        <v>1517900.4431152344</v>
      </c>
      <c r="F14" s="28">
        <f t="shared" si="16"/>
        <v>3761156.4868164063</v>
      </c>
      <c r="G14" s="28">
        <f t="shared" si="17"/>
        <v>262008.95092773438</v>
      </c>
      <c r="H14" s="28">
        <f t="shared" si="18"/>
        <v>1525801.3173828125</v>
      </c>
      <c r="I14" s="28">
        <f t="shared" si="19"/>
        <v>1076873.5317382813</v>
      </c>
      <c r="J14" s="26">
        <f t="shared" si="20"/>
        <v>1426630.3660888672</v>
      </c>
      <c r="K14" s="26">
        <f t="shared" si="21"/>
        <v>-1426630.3660888672</v>
      </c>
      <c r="L14" s="26">
        <f t="shared" si="22"/>
        <v>1426630.3660888672</v>
      </c>
      <c r="M14" s="26">
        <f t="shared" si="23"/>
        <v>2035274201446.8552</v>
      </c>
      <c r="N14" s="27" t="e">
        <f t="shared" si="24"/>
        <v>#DIV/0!</v>
      </c>
    </row>
    <row r="15" spans="1:17" x14ac:dyDescent="0.25">
      <c r="B15" s="42"/>
      <c r="C15" s="11">
        <f>SUM(C2:C8)</f>
        <v>234173694</v>
      </c>
      <c r="D15" s="11"/>
      <c r="E15" s="11"/>
      <c r="F15" s="11"/>
      <c r="G15" s="11"/>
      <c r="H15" s="11"/>
      <c r="I15" s="11"/>
      <c r="J15" s="11">
        <f>SUM(J2:J8)</f>
        <v>224944033.046875</v>
      </c>
      <c r="K15" s="11">
        <f>SUM(K2:K8)</f>
        <v>-25767049.046875</v>
      </c>
      <c r="L15" s="11">
        <f>SUM(L2:L8)</f>
        <v>48748856.046875</v>
      </c>
      <c r="M15" s="11">
        <f>SUM(M2:M8)</f>
        <v>686606148918094.25</v>
      </c>
      <c r="N15" s="24">
        <f>SUM(N2:N8)</f>
        <v>2.355518181347998</v>
      </c>
    </row>
    <row r="16" spans="1:17" x14ac:dyDescent="0.25">
      <c r="B16" s="42"/>
      <c r="C16" s="13">
        <f>AVERAGE(C2:C8)</f>
        <v>33453384.857142858</v>
      </c>
      <c r="D16" s="13"/>
      <c r="E16" s="13"/>
      <c r="F16" s="13"/>
      <c r="G16" s="13"/>
      <c r="H16" s="13"/>
      <c r="I16" s="13"/>
      <c r="J16" s="13">
        <f>AVERAGE(J2:J8)</f>
        <v>37490672.174479164</v>
      </c>
      <c r="K16" s="13">
        <f>AVERAGE(K2:K8)</f>
        <v>-4294508.174479167</v>
      </c>
      <c r="L16" s="13">
        <f>AVERAGE(L2:L8)</f>
        <v>8124809.341145833</v>
      </c>
      <c r="M16" s="13">
        <f>AVERAGE(M2:M8)</f>
        <v>114434358153015.7</v>
      </c>
      <c r="N16" s="14">
        <f>AVERAGE(N2:N8)</f>
        <v>0.39258636355799964</v>
      </c>
    </row>
    <row r="18" spans="8:14" x14ac:dyDescent="0.25">
      <c r="K18" s="12"/>
      <c r="L18" s="12"/>
      <c r="M18" s="12"/>
      <c r="N18" s="12"/>
    </row>
    <row r="19" spans="8:14" x14ac:dyDescent="0.25">
      <c r="H19" s="46"/>
      <c r="I19" s="46"/>
      <c r="J19" s="46"/>
      <c r="K19" s="46" t="s">
        <v>5</v>
      </c>
      <c r="L19" s="46"/>
      <c r="M19" s="46"/>
      <c r="N19" s="46"/>
    </row>
    <row r="20" spans="8:14" x14ac:dyDescent="0.25">
      <c r="H20" s="1" t="s">
        <v>17</v>
      </c>
      <c r="I20" s="1" t="s">
        <v>18</v>
      </c>
      <c r="J20" s="1" t="s">
        <v>22</v>
      </c>
      <c r="K20" s="1" t="s">
        <v>1</v>
      </c>
      <c r="L20" s="1" t="s">
        <v>2</v>
      </c>
      <c r="M20" s="1" t="s">
        <v>3</v>
      </c>
      <c r="N20" s="1" t="s">
        <v>4</v>
      </c>
    </row>
    <row r="21" spans="8:14" x14ac:dyDescent="0.25">
      <c r="H21" s="1">
        <v>0.1</v>
      </c>
      <c r="I21" s="47">
        <v>234173694</v>
      </c>
      <c r="J21" s="47">
        <v>223048259.26552299</v>
      </c>
      <c r="K21" s="47">
        <v>-23871275.265523031</v>
      </c>
      <c r="L21" s="47">
        <v>60617715.785723016</v>
      </c>
      <c r="M21" s="47">
        <v>976645316371271.5</v>
      </c>
      <c r="N21" s="47">
        <v>3.4480729395668988</v>
      </c>
    </row>
    <row r="22" spans="8:14" x14ac:dyDescent="0.25">
      <c r="H22" s="1">
        <v>0.2</v>
      </c>
      <c r="I22" s="48">
        <v>234173694</v>
      </c>
      <c r="J22" s="48">
        <v>229131173.4547841</v>
      </c>
      <c r="K22" s="48">
        <v>-29954189.454784088</v>
      </c>
      <c r="L22" s="48">
        <v>62179129.369984053</v>
      </c>
      <c r="M22" s="48">
        <v>960623328195217.75</v>
      </c>
      <c r="N22" s="48">
        <v>3.409703755426619</v>
      </c>
    </row>
    <row r="23" spans="8:14" x14ac:dyDescent="0.25">
      <c r="H23" s="1">
        <v>0.3</v>
      </c>
      <c r="I23" s="48">
        <v>234173694</v>
      </c>
      <c r="J23" s="48">
        <v>230249573.18477106</v>
      </c>
      <c r="K23" s="48">
        <v>-31072589.184771057</v>
      </c>
      <c r="L23" s="48">
        <v>58551216.546971023</v>
      </c>
      <c r="M23" s="48">
        <v>855125092461000.88</v>
      </c>
      <c r="N23" s="48">
        <v>3.096376210714002</v>
      </c>
    </row>
    <row r="24" spans="8:14" x14ac:dyDescent="0.25">
      <c r="H24" s="1">
        <v>0.4</v>
      </c>
      <c r="I24" s="48">
        <v>234173694</v>
      </c>
      <c r="J24" s="48">
        <v>228301885.59347197</v>
      </c>
      <c r="K24" s="48">
        <v>-29124901.593471982</v>
      </c>
      <c r="L24" s="48">
        <v>51697773.932671979</v>
      </c>
      <c r="M24" s="48">
        <v>745291363046016.5</v>
      </c>
      <c r="N24" s="48">
        <v>2.663724023369614</v>
      </c>
    </row>
    <row r="25" spans="8:14" x14ac:dyDescent="0.25">
      <c r="H25" s="1">
        <v>0.5</v>
      </c>
      <c r="I25" s="48">
        <v>234173694</v>
      </c>
      <c r="J25" s="48">
        <v>224944033.046875</v>
      </c>
      <c r="K25" s="48">
        <v>-25767049.046875</v>
      </c>
      <c r="L25" s="48">
        <v>48748856.046875</v>
      </c>
      <c r="M25" s="48">
        <v>686606148918094.25</v>
      </c>
      <c r="N25" s="48">
        <v>2.355518181347998</v>
      </c>
    </row>
    <row r="26" spans="8:14" x14ac:dyDescent="0.25">
      <c r="H26" s="1">
        <v>0.6</v>
      </c>
      <c r="I26" s="48">
        <v>234173694</v>
      </c>
      <c r="J26" s="48">
        <v>221494316.70412797</v>
      </c>
      <c r="K26" s="48">
        <v>-22317332.704127967</v>
      </c>
      <c r="L26" s="48">
        <v>54738304.80108802</v>
      </c>
      <c r="M26" s="48">
        <v>699819953416009.75</v>
      </c>
      <c r="N26" s="48">
        <v>2.4311671958093619</v>
      </c>
    </row>
    <row r="27" spans="8:14" x14ac:dyDescent="0.25">
      <c r="H27" s="1">
        <v>0.7</v>
      </c>
      <c r="I27" s="48">
        <v>234173694</v>
      </c>
      <c r="J27" s="48">
        <v>218868694.29877883</v>
      </c>
      <c r="K27" s="48">
        <v>-19691710.298778795</v>
      </c>
      <c r="L27" s="48">
        <v>61826555.421778895</v>
      </c>
      <c r="M27" s="48">
        <v>784413685035466.88</v>
      </c>
      <c r="N27" s="48">
        <v>2.6603116216889289</v>
      </c>
    </row>
    <row r="28" spans="8:14" x14ac:dyDescent="0.25">
      <c r="H28" s="1">
        <v>0.8</v>
      </c>
      <c r="I28" s="48">
        <v>234173694</v>
      </c>
      <c r="J28" s="48">
        <v>217551601.49401602</v>
      </c>
      <c r="K28" s="48">
        <v>-18374617.494016021</v>
      </c>
      <c r="L28" s="48">
        <v>68823212.023936152</v>
      </c>
      <c r="M28" s="48">
        <v>930578574540940.25</v>
      </c>
      <c r="N28" s="48">
        <v>2.9959133016093977</v>
      </c>
    </row>
    <row r="29" spans="8:14" x14ac:dyDescent="0.25">
      <c r="H29" s="1">
        <v>0.9</v>
      </c>
      <c r="I29" s="48">
        <v>234173694</v>
      </c>
      <c r="J29" s="48">
        <v>217607466.16982767</v>
      </c>
      <c r="K29" s="48">
        <v>-18430482.169827662</v>
      </c>
      <c r="L29" s="48">
        <v>74907326.295346588</v>
      </c>
      <c r="M29" s="48">
        <v>1120964122811597</v>
      </c>
      <c r="N29" s="48">
        <v>3.3796638228528781</v>
      </c>
    </row>
    <row r="30" spans="8:14" x14ac:dyDescent="0.25">
      <c r="H30" s="46"/>
      <c r="I30" s="46"/>
      <c r="J30" s="46"/>
      <c r="K30" s="46"/>
      <c r="L30" s="46"/>
      <c r="M30" s="46"/>
      <c r="N30" s="46"/>
    </row>
    <row r="31" spans="8:14" x14ac:dyDescent="0.25">
      <c r="H31" s="46"/>
      <c r="I31" s="46"/>
      <c r="J31" s="46"/>
      <c r="K31" s="46" t="s">
        <v>20</v>
      </c>
      <c r="L31" s="46"/>
      <c r="M31" s="46"/>
      <c r="N31" s="46"/>
    </row>
    <row r="32" spans="8:14" x14ac:dyDescent="0.25">
      <c r="H32" s="1" t="s">
        <v>17</v>
      </c>
      <c r="I32" s="1" t="s">
        <v>18</v>
      </c>
      <c r="J32" s="1" t="s">
        <v>22</v>
      </c>
      <c r="K32" s="1" t="s">
        <v>1</v>
      </c>
      <c r="L32" s="1" t="s">
        <v>2</v>
      </c>
      <c r="M32" s="1" t="s">
        <v>3</v>
      </c>
      <c r="N32" s="1" t="s">
        <v>4</v>
      </c>
    </row>
    <row r="33" spans="8:14" x14ac:dyDescent="0.25">
      <c r="H33" s="1">
        <v>0.1</v>
      </c>
      <c r="I33" s="49">
        <v>33453384.857142858</v>
      </c>
      <c r="J33" s="49">
        <v>37174709.877587162</v>
      </c>
      <c r="K33" s="49">
        <v>-3978545.8775871717</v>
      </c>
      <c r="L33" s="49">
        <v>10102952.630953835</v>
      </c>
      <c r="M33" s="49">
        <v>162774219395211.91</v>
      </c>
      <c r="N33" s="50">
        <v>0.57467882326114983</v>
      </c>
    </row>
    <row r="34" spans="8:14" x14ac:dyDescent="0.25">
      <c r="H34" s="1">
        <v>0.2</v>
      </c>
      <c r="I34" s="48">
        <v>33453384.857142858</v>
      </c>
      <c r="J34" s="48">
        <v>38188528.909130685</v>
      </c>
      <c r="K34" s="48">
        <v>-4992364.9091306813</v>
      </c>
      <c r="L34" s="48">
        <v>10363188.228330676</v>
      </c>
      <c r="M34" s="48">
        <v>160103888032536.28</v>
      </c>
      <c r="N34" s="51">
        <v>0.56828395923776986</v>
      </c>
    </row>
    <row r="35" spans="8:14" x14ac:dyDescent="0.25">
      <c r="H35" s="1">
        <v>0.3</v>
      </c>
      <c r="I35" s="48">
        <v>33453384.857142858</v>
      </c>
      <c r="J35" s="48">
        <v>38374928.864128508</v>
      </c>
      <c r="K35" s="48">
        <v>-5178764.8641285095</v>
      </c>
      <c r="L35" s="48">
        <v>9758536.0911618378</v>
      </c>
      <c r="M35" s="48">
        <v>142520848743500.16</v>
      </c>
      <c r="N35" s="51">
        <v>0.51606270178566704</v>
      </c>
    </row>
    <row r="36" spans="8:14" x14ac:dyDescent="0.25">
      <c r="H36" s="1">
        <v>0.4</v>
      </c>
      <c r="I36" s="48">
        <v>33453384.857142858</v>
      </c>
      <c r="J36" s="48">
        <v>38050314.265578665</v>
      </c>
      <c r="K36" s="48">
        <v>-4854150.2655786639</v>
      </c>
      <c r="L36" s="48">
        <v>8616295.6554453298</v>
      </c>
      <c r="M36" s="48">
        <v>124215227174336.08</v>
      </c>
      <c r="N36" s="51">
        <v>0.44395400389493567</v>
      </c>
    </row>
    <row r="37" spans="8:14" x14ac:dyDescent="0.25">
      <c r="H37" s="1">
        <v>0.5</v>
      </c>
      <c r="I37" s="48">
        <v>33453384.857142858</v>
      </c>
      <c r="J37" s="48">
        <v>37490672.174479164</v>
      </c>
      <c r="K37" s="48">
        <v>-4294508.174479167</v>
      </c>
      <c r="L37" s="48">
        <v>8124809.341145833</v>
      </c>
      <c r="M37" s="48">
        <v>114434358153015.7</v>
      </c>
      <c r="N37" s="51">
        <v>0.39258636355799964</v>
      </c>
    </row>
    <row r="38" spans="8:14" x14ac:dyDescent="0.25">
      <c r="H38" s="1">
        <v>0.6</v>
      </c>
      <c r="I38" s="48">
        <v>33453384.857142858</v>
      </c>
      <c r="J38" s="48">
        <v>36915719.450687997</v>
      </c>
      <c r="K38" s="48">
        <v>-3719555.4506879947</v>
      </c>
      <c r="L38" s="48">
        <v>9123050.8001813367</v>
      </c>
      <c r="M38" s="48">
        <v>116636658902668.3</v>
      </c>
      <c r="N38" s="51">
        <v>0.40519453263489363</v>
      </c>
    </row>
    <row r="39" spans="8:14" x14ac:dyDescent="0.25">
      <c r="H39" s="1">
        <v>0.7</v>
      </c>
      <c r="I39" s="48">
        <v>33453384.857142858</v>
      </c>
      <c r="J39" s="48">
        <v>36478115.716463141</v>
      </c>
      <c r="K39" s="48">
        <v>-3281951.7164631323</v>
      </c>
      <c r="L39" s="48">
        <v>10304425.903629815</v>
      </c>
      <c r="M39" s="48">
        <v>130735614172577.81</v>
      </c>
      <c r="N39" s="51">
        <v>0.44338527028148816</v>
      </c>
    </row>
    <row r="40" spans="8:14" x14ac:dyDescent="0.25">
      <c r="H40" s="1">
        <v>0.8</v>
      </c>
      <c r="I40" s="48">
        <v>33453384.857142858</v>
      </c>
      <c r="J40" s="48">
        <v>36258600.249002673</v>
      </c>
      <c r="K40" s="48">
        <v>-3062436.2490026704</v>
      </c>
      <c r="L40" s="48">
        <v>11470535.337322691</v>
      </c>
      <c r="M40" s="48">
        <v>155096429090156.72</v>
      </c>
      <c r="N40" s="51">
        <v>0.49931888360156629</v>
      </c>
    </row>
    <row r="41" spans="8:14" x14ac:dyDescent="0.25">
      <c r="H41" s="1">
        <v>0.9</v>
      </c>
      <c r="I41" s="48">
        <v>33453384.857142858</v>
      </c>
      <c r="J41" s="48">
        <v>36267911.028304614</v>
      </c>
      <c r="K41" s="48">
        <v>-3071747.0283046104</v>
      </c>
      <c r="L41" s="48">
        <v>12484554.382557765</v>
      </c>
      <c r="M41" s="48">
        <v>186827353801932.84</v>
      </c>
      <c r="N41" s="51">
        <v>0.56327730380881302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Model SES</vt:lpstr>
      <vt:lpstr>Model DES</vt:lpstr>
      <vt:lpstr>Model TES (Done)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Kencana</dc:creator>
  <cp:lastModifiedBy>Christian Kencana</cp:lastModifiedBy>
  <dcterms:created xsi:type="dcterms:W3CDTF">2023-10-30T03:17:41Z</dcterms:created>
  <dcterms:modified xsi:type="dcterms:W3CDTF">2025-01-12T06:38:37Z</dcterms:modified>
</cp:coreProperties>
</file>