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Data\"/>
    </mc:Choice>
  </mc:AlternateContent>
  <xr:revisionPtr revIDLastSave="0" documentId="13_ncr:1_{77B491C5-D8EE-4544-AA57-048B7711C913}" xr6:coauthVersionLast="47" xr6:coauthVersionMax="47" xr10:uidLastSave="{00000000-0000-0000-0000-000000000000}"/>
  <bookViews>
    <workbookView xWindow="-120" yWindow="-120" windowWidth="20730" windowHeight="11160" xr2:uid="{3EE951E3-974F-482D-BE21-5900CAD23F0C}"/>
  </bookViews>
  <sheets>
    <sheet name="Model SES" sheetId="16" r:id="rId1"/>
    <sheet name="Model DES" sheetId="28" r:id="rId2"/>
    <sheet name="Model TES" sheetId="4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43" l="1"/>
  <c r="Q6" i="43"/>
  <c r="Q5" i="43"/>
  <c r="Q4" i="43"/>
  <c r="O6" i="28"/>
  <c r="O5" i="28"/>
  <c r="O4" i="28"/>
  <c r="N44" i="43"/>
  <c r="N45" i="43"/>
  <c r="L44" i="43"/>
  <c r="M44" i="43"/>
  <c r="K45" i="43"/>
  <c r="L45" i="43"/>
  <c r="M45" i="43"/>
  <c r="J45" i="43"/>
  <c r="J44" i="43"/>
  <c r="K4" i="16"/>
  <c r="K5" i="16"/>
  <c r="K6" i="16"/>
  <c r="L45" i="28"/>
  <c r="L44" i="28"/>
  <c r="I44" i="28"/>
  <c r="J44" i="28"/>
  <c r="K44" i="28"/>
  <c r="I45" i="28"/>
  <c r="J45" i="28"/>
  <c r="K45" i="28"/>
  <c r="H45" i="28"/>
  <c r="H44" i="28"/>
  <c r="C45" i="43"/>
  <c r="C44" i="43"/>
  <c r="C45" i="28"/>
  <c r="C44" i="28"/>
  <c r="H45" i="16"/>
  <c r="H44" i="16"/>
  <c r="G45" i="16"/>
  <c r="G44" i="16"/>
  <c r="F45" i="16"/>
  <c r="F44" i="16"/>
  <c r="C45" i="16"/>
  <c r="E45" i="16"/>
  <c r="E44" i="16"/>
  <c r="C44" i="16"/>
  <c r="D45" i="16"/>
  <c r="D44" i="16"/>
  <c r="E2" i="43"/>
  <c r="D2" i="43"/>
  <c r="D3" i="43" s="1"/>
  <c r="F2" i="43" l="1"/>
  <c r="I2" i="43" s="1"/>
  <c r="D4" i="43"/>
  <c r="E3" i="43"/>
  <c r="G2" i="43"/>
  <c r="H2" i="43"/>
  <c r="H3" i="43" l="1"/>
  <c r="J3" i="43"/>
  <c r="F3" i="43"/>
  <c r="I3" i="43" s="1"/>
  <c r="D5" i="43"/>
  <c r="E4" i="43"/>
  <c r="G3" i="43" l="1"/>
  <c r="J4" i="43" s="1"/>
  <c r="K4" i="43" s="1"/>
  <c r="L4" i="43" s="1"/>
  <c r="N4" i="43" s="1"/>
  <c r="F4" i="43"/>
  <c r="I4" i="43" s="1"/>
  <c r="M4" i="43"/>
  <c r="D6" i="43"/>
  <c r="E5" i="43"/>
  <c r="K3" i="43"/>
  <c r="M3" i="43"/>
  <c r="E2" i="28"/>
  <c r="D2" i="28"/>
  <c r="G4" i="43" l="1"/>
  <c r="H4" i="43"/>
  <c r="F5" i="43"/>
  <c r="G5" i="43" s="1"/>
  <c r="E6" i="43"/>
  <c r="D7" i="43"/>
  <c r="L3" i="43"/>
  <c r="F2" i="28"/>
  <c r="G2" i="28"/>
  <c r="H3" i="28" s="1"/>
  <c r="D3" i="28"/>
  <c r="J6" i="43" l="1"/>
  <c r="M6" i="43" s="1"/>
  <c r="H5" i="43"/>
  <c r="I5" i="43"/>
  <c r="J5" i="43"/>
  <c r="M5" i="43" s="1"/>
  <c r="F6" i="43"/>
  <c r="E7" i="43"/>
  <c r="D8" i="43"/>
  <c r="N3" i="43"/>
  <c r="D4" i="28"/>
  <c r="E3" i="28"/>
  <c r="I3" i="28"/>
  <c r="J3" i="28" s="1"/>
  <c r="L3" i="28" s="1"/>
  <c r="D2" i="16"/>
  <c r="D3" i="16" s="1"/>
  <c r="I6" i="43" l="1"/>
  <c r="G6" i="43"/>
  <c r="H6" i="43"/>
  <c r="K5" i="43"/>
  <c r="L5" i="43" s="1"/>
  <c r="N5" i="43" s="1"/>
  <c r="K6" i="43"/>
  <c r="G3" i="16"/>
  <c r="D4" i="16"/>
  <c r="F7" i="43"/>
  <c r="G7" i="43" s="1"/>
  <c r="E8" i="43"/>
  <c r="D9" i="43"/>
  <c r="L6" i="43"/>
  <c r="G2" i="16"/>
  <c r="E2" i="16"/>
  <c r="F3" i="28"/>
  <c r="G3" i="28"/>
  <c r="K3" i="28" s="1"/>
  <c r="D5" i="28"/>
  <c r="E4" i="28"/>
  <c r="F4" i="28" s="1"/>
  <c r="E3" i="16"/>
  <c r="H7" i="43" l="1"/>
  <c r="J8" i="43" s="1"/>
  <c r="J7" i="43"/>
  <c r="I7" i="43"/>
  <c r="E4" i="16"/>
  <c r="G4" i="16"/>
  <c r="D5" i="16"/>
  <c r="F8" i="43"/>
  <c r="N6" i="43"/>
  <c r="D10" i="43"/>
  <c r="E9" i="43"/>
  <c r="F2" i="16"/>
  <c r="G4" i="28"/>
  <c r="H5" i="28" s="1"/>
  <c r="D6" i="28"/>
  <c r="E5" i="28"/>
  <c r="G5" i="28" s="1"/>
  <c r="H4" i="28"/>
  <c r="F3" i="16"/>
  <c r="M8" i="43" l="1"/>
  <c r="K8" i="43"/>
  <c r="L8" i="43" s="1"/>
  <c r="N8" i="43" s="1"/>
  <c r="M7" i="43"/>
  <c r="K7" i="43"/>
  <c r="L7" i="43" s="1"/>
  <c r="N7" i="43" s="1"/>
  <c r="H8" i="43"/>
  <c r="I8" i="43"/>
  <c r="G8" i="43"/>
  <c r="G5" i="16"/>
  <c r="D6" i="16"/>
  <c r="E5" i="16"/>
  <c r="F4" i="16"/>
  <c r="H4" i="16"/>
  <c r="F9" i="43"/>
  <c r="E10" i="43"/>
  <c r="D11" i="43"/>
  <c r="I5" i="28"/>
  <c r="J5" i="28" s="1"/>
  <c r="L5" i="28" s="1"/>
  <c r="K5" i="28"/>
  <c r="I4" i="28"/>
  <c r="J4" i="28" s="1"/>
  <c r="L4" i="28" s="1"/>
  <c r="K4" i="28"/>
  <c r="F5" i="28"/>
  <c r="H6" i="28" s="1"/>
  <c r="D7" i="28"/>
  <c r="E6" i="28"/>
  <c r="F6" i="28" s="1"/>
  <c r="H9" i="43" l="1"/>
  <c r="I9" i="43"/>
  <c r="G9" i="43"/>
  <c r="F10" i="43"/>
  <c r="J9" i="43"/>
  <c r="H5" i="16"/>
  <c r="F5" i="16"/>
  <c r="E6" i="16"/>
  <c r="G6" i="16"/>
  <c r="D7" i="16"/>
  <c r="D12" i="43"/>
  <c r="E11" i="43"/>
  <c r="F11" i="43" s="1"/>
  <c r="G6" i="28"/>
  <c r="H7" i="28" s="1"/>
  <c r="K7" i="28" s="1"/>
  <c r="D8" i="28"/>
  <c r="E7" i="28"/>
  <c r="G7" i="28" s="1"/>
  <c r="I6" i="28"/>
  <c r="J6" i="28" s="1"/>
  <c r="L6" i="28" s="1"/>
  <c r="K6" i="28"/>
  <c r="I10" i="43" l="1"/>
  <c r="H10" i="43"/>
  <c r="G10" i="43"/>
  <c r="J11" i="43" s="1"/>
  <c r="M11" i="43" s="1"/>
  <c r="H11" i="43"/>
  <c r="G11" i="43"/>
  <c r="I11" i="43"/>
  <c r="M9" i="43"/>
  <c r="K9" i="43"/>
  <c r="L9" i="43" s="1"/>
  <c r="N9" i="43" s="1"/>
  <c r="J10" i="43"/>
  <c r="M10" i="43" s="1"/>
  <c r="E7" i="16"/>
  <c r="G7" i="16"/>
  <c r="D8" i="16"/>
  <c r="F6" i="16"/>
  <c r="H6" i="16"/>
  <c r="K10" i="43"/>
  <c r="L10" i="43" s="1"/>
  <c r="N10" i="43" s="1"/>
  <c r="D13" i="43"/>
  <c r="E12" i="43"/>
  <c r="I7" i="28"/>
  <c r="J7" i="28" s="1"/>
  <c r="L7" i="28" s="1"/>
  <c r="F7" i="28"/>
  <c r="H8" i="28" s="1"/>
  <c r="D9" i="28"/>
  <c r="E8" i="28"/>
  <c r="F8" i="28" s="1"/>
  <c r="K11" i="43" l="1"/>
  <c r="J12" i="43"/>
  <c r="M12" i="43" s="1"/>
  <c r="D9" i="16"/>
  <c r="E8" i="16"/>
  <c r="G8" i="16"/>
  <c r="F7" i="16"/>
  <c r="H7" i="16"/>
  <c r="K12" i="43"/>
  <c r="L12" i="43" s="1"/>
  <c r="N12" i="43" s="1"/>
  <c r="F12" i="43"/>
  <c r="G12" i="43" s="1"/>
  <c r="D14" i="43"/>
  <c r="E13" i="43"/>
  <c r="L11" i="43"/>
  <c r="G8" i="28"/>
  <c r="H9" i="28" s="1"/>
  <c r="E9" i="28"/>
  <c r="G9" i="28" s="1"/>
  <c r="D10" i="28"/>
  <c r="K8" i="28"/>
  <c r="I8" i="28"/>
  <c r="J8" i="28" s="1"/>
  <c r="L8" i="28" s="1"/>
  <c r="H3" i="16"/>
  <c r="H12" i="43" l="1"/>
  <c r="J13" i="43" s="1"/>
  <c r="I12" i="43"/>
  <c r="H8" i="16"/>
  <c r="F8" i="16"/>
  <c r="D10" i="16"/>
  <c r="E9" i="16"/>
  <c r="G9" i="16"/>
  <c r="F13" i="43"/>
  <c r="D15" i="43"/>
  <c r="E14" i="43"/>
  <c r="N11" i="43"/>
  <c r="F9" i="28"/>
  <c r="H10" i="28" s="1"/>
  <c r="K10" i="28" s="1"/>
  <c r="D11" i="28"/>
  <c r="E10" i="28"/>
  <c r="G10" i="28" s="1"/>
  <c r="I9" i="28"/>
  <c r="J9" i="28" s="1"/>
  <c r="L9" i="28" s="1"/>
  <c r="K9" i="28"/>
  <c r="M13" i="43" l="1"/>
  <c r="K13" i="43"/>
  <c r="H13" i="43"/>
  <c r="G13" i="43"/>
  <c r="I13" i="43"/>
  <c r="G10" i="16"/>
  <c r="D11" i="16"/>
  <c r="E10" i="16"/>
  <c r="F9" i="16"/>
  <c r="H9" i="16"/>
  <c r="F14" i="43"/>
  <c r="E15" i="43"/>
  <c r="D16" i="43"/>
  <c r="I10" i="28"/>
  <c r="J10" i="28" s="1"/>
  <c r="L10" i="28" s="1"/>
  <c r="F10" i="28"/>
  <c r="H11" i="28" s="1"/>
  <c r="D12" i="28"/>
  <c r="D13" i="28" s="1"/>
  <c r="E11" i="28"/>
  <c r="F11" i="28" s="1"/>
  <c r="J14" i="43" l="1"/>
  <c r="H14" i="43"/>
  <c r="I14" i="43"/>
  <c r="L13" i="43"/>
  <c r="N13" i="43" s="1"/>
  <c r="G14" i="43"/>
  <c r="J15" i="43" s="1"/>
  <c r="K15" i="43" s="1"/>
  <c r="L15" i="43" s="1"/>
  <c r="N15" i="43" s="1"/>
  <c r="G11" i="16"/>
  <c r="D12" i="16"/>
  <c r="E11" i="16"/>
  <c r="F10" i="16"/>
  <c r="H10" i="16"/>
  <c r="F15" i="43"/>
  <c r="I15" i="43" s="1"/>
  <c r="M15" i="43"/>
  <c r="D17" i="43"/>
  <c r="E16" i="43"/>
  <c r="D14" i="28"/>
  <c r="G11" i="28"/>
  <c r="H12" i="28" s="1"/>
  <c r="E12" i="28"/>
  <c r="G12" i="28" s="1"/>
  <c r="K11" i="28"/>
  <c r="I11" i="28"/>
  <c r="J11" i="28" s="1"/>
  <c r="L11" i="28" s="1"/>
  <c r="H15" i="43" l="1"/>
  <c r="G16" i="43"/>
  <c r="J17" i="43" s="1"/>
  <c r="G15" i="43"/>
  <c r="J16" i="43" s="1"/>
  <c r="K16" i="43" s="1"/>
  <c r="L16" i="43" s="1"/>
  <c r="N16" i="43" s="1"/>
  <c r="M14" i="43"/>
  <c r="K14" i="43"/>
  <c r="L14" i="43" s="1"/>
  <c r="N14" i="43" s="1"/>
  <c r="H11" i="16"/>
  <c r="F11" i="16"/>
  <c r="D13" i="16"/>
  <c r="G12" i="16"/>
  <c r="E12" i="16"/>
  <c r="F16" i="43"/>
  <c r="H16" i="43" s="1"/>
  <c r="E17" i="43"/>
  <c r="D18" i="43"/>
  <c r="D15" i="28"/>
  <c r="E13" i="28"/>
  <c r="F12" i="28"/>
  <c r="H13" i="28" s="1"/>
  <c r="I12" i="28"/>
  <c r="J12" i="28" s="1"/>
  <c r="L12" i="28" s="1"/>
  <c r="K12" i="28"/>
  <c r="M16" i="43" l="1"/>
  <c r="I16" i="43"/>
  <c r="E13" i="16"/>
  <c r="G13" i="16"/>
  <c r="D14" i="16"/>
  <c r="F12" i="16"/>
  <c r="H12" i="16"/>
  <c r="F17" i="43"/>
  <c r="H17" i="43" s="1"/>
  <c r="D19" i="43"/>
  <c r="E18" i="43"/>
  <c r="K17" i="43"/>
  <c r="L17" i="43" s="1"/>
  <c r="N17" i="43" s="1"/>
  <c r="M17" i="43"/>
  <c r="G13" i="28"/>
  <c r="F13" i="28"/>
  <c r="H14" i="28" s="1"/>
  <c r="K13" i="28"/>
  <c r="I13" i="28"/>
  <c r="J13" i="28" s="1"/>
  <c r="L13" i="28" s="1"/>
  <c r="E15" i="28"/>
  <c r="G15" i="28" s="1"/>
  <c r="D16" i="28"/>
  <c r="E14" i="28"/>
  <c r="G17" i="43" l="1"/>
  <c r="J18" i="43" s="1"/>
  <c r="K18" i="43" s="1"/>
  <c r="L18" i="43" s="1"/>
  <c r="N18" i="43" s="1"/>
  <c r="I17" i="43"/>
  <c r="F15" i="28"/>
  <c r="D15" i="16"/>
  <c r="E14" i="16"/>
  <c r="G14" i="16"/>
  <c r="H13" i="16"/>
  <c r="F13" i="16"/>
  <c r="F18" i="43"/>
  <c r="G18" i="43" s="1"/>
  <c r="M18" i="43"/>
  <c r="D20" i="43"/>
  <c r="E19" i="43"/>
  <c r="I14" i="28"/>
  <c r="J14" i="28" s="1"/>
  <c r="L14" i="28" s="1"/>
  <c r="K14" i="28"/>
  <c r="H16" i="28"/>
  <c r="D17" i="28"/>
  <c r="E16" i="28"/>
  <c r="G16" i="28" s="1"/>
  <c r="G14" i="28"/>
  <c r="F14" i="28"/>
  <c r="G19" i="43" l="1"/>
  <c r="H18" i="43"/>
  <c r="J19" i="43" s="1"/>
  <c r="I18" i="43"/>
  <c r="F14" i="16"/>
  <c r="H14" i="16"/>
  <c r="G15" i="16"/>
  <c r="D16" i="16"/>
  <c r="E15" i="16"/>
  <c r="F19" i="43"/>
  <c r="H19" i="43" s="1"/>
  <c r="D21" i="43"/>
  <c r="E20" i="43"/>
  <c r="F16" i="28"/>
  <c r="H17" i="28" s="1"/>
  <c r="D18" i="28"/>
  <c r="E17" i="28"/>
  <c r="F17" i="28"/>
  <c r="G17" i="28"/>
  <c r="K16" i="28"/>
  <c r="I16" i="28"/>
  <c r="J16" i="28" s="1"/>
  <c r="L16" i="28" s="1"/>
  <c r="H15" i="28"/>
  <c r="K19" i="43" l="1"/>
  <c r="L19" i="43" s="1"/>
  <c r="N19" i="43" s="1"/>
  <c r="M19" i="43"/>
  <c r="J20" i="43"/>
  <c r="M20" i="43" s="1"/>
  <c r="I19" i="43"/>
  <c r="E16" i="16"/>
  <c r="G16" i="16"/>
  <c r="D17" i="16"/>
  <c r="F15" i="16"/>
  <c r="H15" i="16"/>
  <c r="F20" i="43"/>
  <c r="I20" i="43" s="1"/>
  <c r="D22" i="43"/>
  <c r="E21" i="43"/>
  <c r="I15" i="28"/>
  <c r="J15" i="28" s="1"/>
  <c r="L15" i="28" s="1"/>
  <c r="K15" i="28"/>
  <c r="I17" i="28"/>
  <c r="J17" i="28" s="1"/>
  <c r="L17" i="28" s="1"/>
  <c r="K17" i="28"/>
  <c r="H18" i="28"/>
  <c r="D19" i="28"/>
  <c r="E18" i="28"/>
  <c r="G18" i="28" s="1"/>
  <c r="K20" i="43" l="1"/>
  <c r="L20" i="43" s="1"/>
  <c r="N20" i="43" s="1"/>
  <c r="H20" i="43"/>
  <c r="F21" i="43"/>
  <c r="G21" i="43"/>
  <c r="G20" i="43"/>
  <c r="J21" i="43" s="1"/>
  <c r="K21" i="43" s="1"/>
  <c r="L21" i="43" s="1"/>
  <c r="N21" i="43" s="1"/>
  <c r="G17" i="16"/>
  <c r="D18" i="16"/>
  <c r="E17" i="16"/>
  <c r="H16" i="16"/>
  <c r="F16" i="16"/>
  <c r="D23" i="43"/>
  <c r="E22" i="43"/>
  <c r="D20" i="28"/>
  <c r="E19" i="28"/>
  <c r="F19" i="28" s="1"/>
  <c r="G19" i="28"/>
  <c r="F18" i="28"/>
  <c r="H19" i="28" s="1"/>
  <c r="I18" i="28"/>
  <c r="J18" i="28" s="1"/>
  <c r="L18" i="28" s="1"/>
  <c r="K18" i="28"/>
  <c r="J22" i="43" l="1"/>
  <c r="M22" i="43" s="1"/>
  <c r="M21" i="43"/>
  <c r="I21" i="43"/>
  <c r="H21" i="43"/>
  <c r="H20" i="28"/>
  <c r="H17" i="16"/>
  <c r="F17" i="16"/>
  <c r="D19" i="16"/>
  <c r="G18" i="16"/>
  <c r="E18" i="16"/>
  <c r="F22" i="43"/>
  <c r="G22" i="43" s="1"/>
  <c r="E23" i="43"/>
  <c r="D24" i="43"/>
  <c r="I20" i="28"/>
  <c r="J20" i="28" s="1"/>
  <c r="L20" i="28" s="1"/>
  <c r="K20" i="28"/>
  <c r="D21" i="28"/>
  <c r="E20" i="28"/>
  <c r="G20" i="28" s="1"/>
  <c r="F20" i="28"/>
  <c r="I19" i="28"/>
  <c r="J19" i="28" s="1"/>
  <c r="L19" i="28" s="1"/>
  <c r="K19" i="28"/>
  <c r="I22" i="43" l="1"/>
  <c r="K22" i="43"/>
  <c r="L22" i="43" s="1"/>
  <c r="N22" i="43" s="1"/>
  <c r="H22" i="43"/>
  <c r="J23" i="43" s="1"/>
  <c r="M23" i="43" s="1"/>
  <c r="H18" i="16"/>
  <c r="F18" i="16"/>
  <c r="G19" i="16"/>
  <c r="E19" i="16"/>
  <c r="D20" i="16"/>
  <c r="F23" i="43"/>
  <c r="E24" i="43"/>
  <c r="D25" i="43"/>
  <c r="H21" i="28"/>
  <c r="D22" i="28"/>
  <c r="E21" i="28"/>
  <c r="G21" i="28" s="1"/>
  <c r="I23" i="43" l="1"/>
  <c r="G23" i="43"/>
  <c r="H23" i="43"/>
  <c r="G20" i="16"/>
  <c r="D21" i="16"/>
  <c r="E20" i="16"/>
  <c r="F19" i="16"/>
  <c r="H19" i="16"/>
  <c r="K23" i="43"/>
  <c r="L23" i="43" s="1"/>
  <c r="N23" i="43" s="1"/>
  <c r="F24" i="43"/>
  <c r="G24" i="43" s="1"/>
  <c r="E25" i="43"/>
  <c r="D26" i="43"/>
  <c r="K21" i="28"/>
  <c r="I21" i="28"/>
  <c r="J21" i="28" s="1"/>
  <c r="L21" i="28" s="1"/>
  <c r="F21" i="28"/>
  <c r="H22" i="28" s="1"/>
  <c r="E22" i="28"/>
  <c r="G22" i="28" s="1"/>
  <c r="D23" i="28"/>
  <c r="F22" i="28"/>
  <c r="J25" i="43" l="1"/>
  <c r="J24" i="43"/>
  <c r="M24" i="43" s="1"/>
  <c r="I24" i="43"/>
  <c r="H24" i="43"/>
  <c r="F20" i="16"/>
  <c r="H20" i="16"/>
  <c r="G21" i="16"/>
  <c r="D22" i="16"/>
  <c r="E21" i="16"/>
  <c r="K24" i="43"/>
  <c r="L24" i="43" s="1"/>
  <c r="N24" i="43" s="1"/>
  <c r="F25" i="43"/>
  <c r="G25" i="43" s="1"/>
  <c r="D27" i="43"/>
  <c r="E26" i="43"/>
  <c r="H23" i="28"/>
  <c r="K22" i="28"/>
  <c r="I22" i="28"/>
  <c r="J22" i="28" s="1"/>
  <c r="L22" i="28" s="1"/>
  <c r="E23" i="28"/>
  <c r="G23" i="28" s="1"/>
  <c r="D24" i="28"/>
  <c r="H25" i="43" l="1"/>
  <c r="J26" i="43" s="1"/>
  <c r="I25" i="43"/>
  <c r="E22" i="16"/>
  <c r="G22" i="16"/>
  <c r="D23" i="16"/>
  <c r="F21" i="16"/>
  <c r="H21" i="16"/>
  <c r="F26" i="43"/>
  <c r="K25" i="43"/>
  <c r="L25" i="43" s="1"/>
  <c r="N25" i="43" s="1"/>
  <c r="M25" i="43"/>
  <c r="D28" i="43"/>
  <c r="E27" i="43"/>
  <c r="F23" i="28"/>
  <c r="H24" i="28" s="1"/>
  <c r="D25" i="28"/>
  <c r="E24" i="28"/>
  <c r="F24" i="28"/>
  <c r="G24" i="28"/>
  <c r="K23" i="28"/>
  <c r="I23" i="28"/>
  <c r="J23" i="28" s="1"/>
  <c r="L23" i="28" s="1"/>
  <c r="K26" i="43" l="1"/>
  <c r="L26" i="43" s="1"/>
  <c r="N26" i="43" s="1"/>
  <c r="M26" i="43"/>
  <c r="G26" i="43"/>
  <c r="H26" i="43"/>
  <c r="I26" i="43"/>
  <c r="F22" i="16"/>
  <c r="H22" i="16"/>
  <c r="E23" i="16"/>
  <c r="G23" i="16"/>
  <c r="D24" i="16"/>
  <c r="F27" i="43"/>
  <c r="G27" i="43" s="1"/>
  <c r="D29" i="43"/>
  <c r="E28" i="43"/>
  <c r="K24" i="28"/>
  <c r="I24" i="28"/>
  <c r="J24" i="28" s="1"/>
  <c r="L24" i="28" s="1"/>
  <c r="E25" i="28"/>
  <c r="D26" i="28"/>
  <c r="F25" i="28"/>
  <c r="G25" i="28"/>
  <c r="H25" i="28"/>
  <c r="I27" i="43" l="1"/>
  <c r="J27" i="43"/>
  <c r="M27" i="43" s="1"/>
  <c r="H27" i="43"/>
  <c r="J28" i="43" s="1"/>
  <c r="E24" i="16"/>
  <c r="G24" i="16"/>
  <c r="D25" i="16"/>
  <c r="H23" i="16"/>
  <c r="F23" i="16"/>
  <c r="F28" i="43"/>
  <c r="D30" i="43"/>
  <c r="E29" i="43"/>
  <c r="I25" i="28"/>
  <c r="J25" i="28" s="1"/>
  <c r="L25" i="28" s="1"/>
  <c r="K25" i="28"/>
  <c r="H26" i="28"/>
  <c r="E26" i="28"/>
  <c r="D27" i="28"/>
  <c r="G26" i="28"/>
  <c r="F26" i="28"/>
  <c r="H27" i="28" s="1"/>
  <c r="M28" i="43" l="1"/>
  <c r="K28" i="43"/>
  <c r="L28" i="43" s="1"/>
  <c r="N28" i="43" s="1"/>
  <c r="I28" i="43"/>
  <c r="G28" i="43"/>
  <c r="H28" i="43"/>
  <c r="K27" i="43"/>
  <c r="L27" i="43" s="1"/>
  <c r="N27" i="43" s="1"/>
  <c r="F29" i="43"/>
  <c r="I29" i="43" s="1"/>
  <c r="G29" i="43"/>
  <c r="G25" i="16"/>
  <c r="D26" i="16"/>
  <c r="E25" i="16"/>
  <c r="F24" i="16"/>
  <c r="H24" i="16"/>
  <c r="D31" i="43"/>
  <c r="E30" i="43"/>
  <c r="I27" i="28"/>
  <c r="J27" i="28" s="1"/>
  <c r="L27" i="28" s="1"/>
  <c r="K27" i="28"/>
  <c r="E27" i="28"/>
  <c r="D28" i="28"/>
  <c r="G27" i="28"/>
  <c r="F27" i="28"/>
  <c r="H28" i="28" s="1"/>
  <c r="I26" i="28"/>
  <c r="J26" i="28" s="1"/>
  <c r="L26" i="28" s="1"/>
  <c r="K26" i="28"/>
  <c r="H30" i="43" l="1"/>
  <c r="H29" i="43"/>
  <c r="J30" i="43" s="1"/>
  <c r="J29" i="43"/>
  <c r="I30" i="43"/>
  <c r="F25" i="16"/>
  <c r="H25" i="16"/>
  <c r="G26" i="16"/>
  <c r="D27" i="16"/>
  <c r="E26" i="16"/>
  <c r="F30" i="43"/>
  <c r="G30" i="43" s="1"/>
  <c r="E31" i="43"/>
  <c r="D32" i="43"/>
  <c r="K28" i="28"/>
  <c r="I28" i="28"/>
  <c r="J28" i="28" s="1"/>
  <c r="L28" i="28" s="1"/>
  <c r="E28" i="28"/>
  <c r="D29" i="28"/>
  <c r="G28" i="28"/>
  <c r="F28" i="28"/>
  <c r="J31" i="43" l="1"/>
  <c r="K29" i="43"/>
  <c r="L29" i="43" s="1"/>
  <c r="N29" i="43" s="1"/>
  <c r="M29" i="43"/>
  <c r="H29" i="28"/>
  <c r="F26" i="16"/>
  <c r="H26" i="16"/>
  <c r="E27" i="16"/>
  <c r="G27" i="16"/>
  <c r="D28" i="16"/>
  <c r="M30" i="43"/>
  <c r="K30" i="43"/>
  <c r="L30" i="43" s="1"/>
  <c r="N30" i="43" s="1"/>
  <c r="F31" i="43"/>
  <c r="G31" i="43" s="1"/>
  <c r="D33" i="43"/>
  <c r="E32" i="43"/>
  <c r="K29" i="28"/>
  <c r="I29" i="28"/>
  <c r="J29" i="28" s="1"/>
  <c r="L29" i="28" s="1"/>
  <c r="E29" i="28"/>
  <c r="F29" i="28" s="1"/>
  <c r="H30" i="28" s="1"/>
  <c r="D30" i="28"/>
  <c r="G29" i="28"/>
  <c r="J32" i="43" l="1"/>
  <c r="K32" i="43" s="1"/>
  <c r="L32" i="43" s="1"/>
  <c r="N32" i="43" s="1"/>
  <c r="I31" i="43"/>
  <c r="H31" i="43"/>
  <c r="H27" i="16"/>
  <c r="F27" i="16"/>
  <c r="G28" i="16"/>
  <c r="D29" i="16"/>
  <c r="E28" i="16"/>
  <c r="F32" i="43"/>
  <c r="I32" i="43" s="1"/>
  <c r="M31" i="43"/>
  <c r="K31" i="43"/>
  <c r="L31" i="43" s="1"/>
  <c r="N31" i="43" s="1"/>
  <c r="E33" i="43"/>
  <c r="D34" i="43"/>
  <c r="K30" i="28"/>
  <c r="I30" i="28"/>
  <c r="J30" i="28" s="1"/>
  <c r="L30" i="28" s="1"/>
  <c r="E30" i="28"/>
  <c r="G30" i="28" s="1"/>
  <c r="H31" i="28" s="1"/>
  <c r="D31" i="28"/>
  <c r="F30" i="28"/>
  <c r="H32" i="43" l="1"/>
  <c r="G32" i="43"/>
  <c r="J33" i="43" s="1"/>
  <c r="M33" i="43" s="1"/>
  <c r="F28" i="16"/>
  <c r="H28" i="16"/>
  <c r="E29" i="16"/>
  <c r="G29" i="16"/>
  <c r="D30" i="16"/>
  <c r="F33" i="43"/>
  <c r="I33" i="43" s="1"/>
  <c r="K33" i="43"/>
  <c r="L33" i="43" s="1"/>
  <c r="N33" i="43" s="1"/>
  <c r="M32" i="43"/>
  <c r="D35" i="43"/>
  <c r="E34" i="43"/>
  <c r="I31" i="28"/>
  <c r="J31" i="28" s="1"/>
  <c r="L31" i="28" s="1"/>
  <c r="K31" i="28"/>
  <c r="D32" i="28"/>
  <c r="E31" i="28"/>
  <c r="F31" i="28" s="1"/>
  <c r="H33" i="43" l="1"/>
  <c r="G33" i="43"/>
  <c r="J34" i="43" s="1"/>
  <c r="M34" i="43" s="1"/>
  <c r="G31" i="28"/>
  <c r="E30" i="16"/>
  <c r="D31" i="16"/>
  <c r="G30" i="16"/>
  <c r="H29" i="16"/>
  <c r="F29" i="16"/>
  <c r="F34" i="43"/>
  <c r="D36" i="43"/>
  <c r="E35" i="43"/>
  <c r="D33" i="28"/>
  <c r="E32" i="28"/>
  <c r="G32" i="28" s="1"/>
  <c r="F32" i="28"/>
  <c r="H32" i="28"/>
  <c r="G34" i="43" l="1"/>
  <c r="J35" i="43" s="1"/>
  <c r="K35" i="43" s="1"/>
  <c r="L35" i="43" s="1"/>
  <c r="N35" i="43" s="1"/>
  <c r="I34" i="43"/>
  <c r="H34" i="43"/>
  <c r="K34" i="43"/>
  <c r="L34" i="43" s="1"/>
  <c r="N34" i="43" s="1"/>
  <c r="G31" i="16"/>
  <c r="E31" i="16"/>
  <c r="D32" i="16"/>
  <c r="F30" i="16"/>
  <c r="H30" i="16"/>
  <c r="F35" i="43"/>
  <c r="I35" i="43" s="1"/>
  <c r="D37" i="43"/>
  <c r="E36" i="43"/>
  <c r="I32" i="28"/>
  <c r="J32" i="28" s="1"/>
  <c r="L32" i="28" s="1"/>
  <c r="K32" i="28"/>
  <c r="H33" i="28"/>
  <c r="E33" i="28"/>
  <c r="G33" i="28" s="1"/>
  <c r="D34" i="28"/>
  <c r="H35" i="43" l="1"/>
  <c r="M35" i="43"/>
  <c r="G35" i="43"/>
  <c r="J36" i="43" s="1"/>
  <c r="M36" i="43" s="1"/>
  <c r="F33" i="28"/>
  <c r="H31" i="16"/>
  <c r="F31" i="16"/>
  <c r="E32" i="16"/>
  <c r="G32" i="16"/>
  <c r="D33" i="16"/>
  <c r="F36" i="43"/>
  <c r="D38" i="43"/>
  <c r="E37" i="43"/>
  <c r="H34" i="28"/>
  <c r="D35" i="28"/>
  <c r="E34" i="28"/>
  <c r="G34" i="28" s="1"/>
  <c r="K33" i="28"/>
  <c r="I33" i="28"/>
  <c r="J33" i="28" s="1"/>
  <c r="L33" i="28" s="1"/>
  <c r="I36" i="43" l="1"/>
  <c r="H36" i="43"/>
  <c r="F37" i="43"/>
  <c r="G36" i="43"/>
  <c r="J37" i="43" s="1"/>
  <c r="M37" i="43" s="1"/>
  <c r="H32" i="16"/>
  <c r="F32" i="16"/>
  <c r="G33" i="16"/>
  <c r="E33" i="16"/>
  <c r="D34" i="16"/>
  <c r="K36" i="43"/>
  <c r="L36" i="43" s="1"/>
  <c r="N36" i="43" s="1"/>
  <c r="D39" i="43"/>
  <c r="E38" i="43"/>
  <c r="F34" i="28"/>
  <c r="H35" i="28" s="1"/>
  <c r="D36" i="28"/>
  <c r="E35" i="28"/>
  <c r="G35" i="28" s="1"/>
  <c r="I34" i="28"/>
  <c r="J34" i="28" s="1"/>
  <c r="L34" i="28" s="1"/>
  <c r="K34" i="28"/>
  <c r="G38" i="43" l="1"/>
  <c r="I37" i="43"/>
  <c r="H37" i="43"/>
  <c r="G37" i="43"/>
  <c r="K37" i="43"/>
  <c r="L37" i="43" s="1"/>
  <c r="N37" i="43" s="1"/>
  <c r="H38" i="43"/>
  <c r="G34" i="16"/>
  <c r="D35" i="16"/>
  <c r="E34" i="16"/>
  <c r="F33" i="16"/>
  <c r="H33" i="16"/>
  <c r="F38" i="43"/>
  <c r="I38" i="43" s="1"/>
  <c r="D40" i="43"/>
  <c r="E39" i="43"/>
  <c r="I35" i="28"/>
  <c r="J35" i="28" s="1"/>
  <c r="L35" i="28" s="1"/>
  <c r="K35" i="28"/>
  <c r="F35" i="28"/>
  <c r="H36" i="28" s="1"/>
  <c r="E36" i="28"/>
  <c r="F36" i="28" s="1"/>
  <c r="H37" i="28" s="1"/>
  <c r="D37" i="28"/>
  <c r="D38" i="28" s="1"/>
  <c r="D39" i="28" s="1"/>
  <c r="D40" i="28" s="1"/>
  <c r="D41" i="28" s="1"/>
  <c r="D42" i="28" s="1"/>
  <c r="D43" i="28" s="1"/>
  <c r="G36" i="28"/>
  <c r="J39" i="43" l="1"/>
  <c r="J38" i="43"/>
  <c r="G39" i="43"/>
  <c r="F34" i="16"/>
  <c r="H34" i="16"/>
  <c r="D36" i="16"/>
  <c r="E35" i="16"/>
  <c r="G35" i="16"/>
  <c r="F39" i="43"/>
  <c r="H39" i="43" s="1"/>
  <c r="E40" i="43"/>
  <c r="D41" i="43"/>
  <c r="M39" i="43"/>
  <c r="K39" i="43"/>
  <c r="L39" i="43" s="1"/>
  <c r="N39" i="43" s="1"/>
  <c r="K37" i="28"/>
  <c r="I37" i="28"/>
  <c r="J37" i="28" s="1"/>
  <c r="L37" i="28" s="1"/>
  <c r="E37" i="28"/>
  <c r="E38" i="28" s="1"/>
  <c r="K36" i="28"/>
  <c r="I36" i="28"/>
  <c r="J36" i="28" s="1"/>
  <c r="L36" i="28" s="1"/>
  <c r="M38" i="43" l="1"/>
  <c r="K38" i="43"/>
  <c r="L38" i="43" s="1"/>
  <c r="N38" i="43" s="1"/>
  <c r="I39" i="43"/>
  <c r="J40" i="43"/>
  <c r="M40" i="43" s="1"/>
  <c r="G37" i="28"/>
  <c r="H35" i="16"/>
  <c r="F35" i="16"/>
  <c r="G36" i="16"/>
  <c r="D37" i="16"/>
  <c r="E36" i="16"/>
  <c r="F40" i="43"/>
  <c r="I40" i="43" s="1"/>
  <c r="D42" i="43"/>
  <c r="E41" i="43"/>
  <c r="G38" i="28"/>
  <c r="E39" i="28"/>
  <c r="F38" i="28"/>
  <c r="H39" i="28" s="1"/>
  <c r="F37" i="28"/>
  <c r="H38" i="28" s="1"/>
  <c r="G40" i="43" l="1"/>
  <c r="K40" i="43"/>
  <c r="L40" i="43" s="1"/>
  <c r="N40" i="43" s="1"/>
  <c r="H40" i="43"/>
  <c r="F36" i="16"/>
  <c r="H36" i="16"/>
  <c r="G37" i="16"/>
  <c r="E37" i="16"/>
  <c r="D38" i="16"/>
  <c r="F41" i="43"/>
  <c r="D43" i="43"/>
  <c r="E42" i="43"/>
  <c r="I38" i="28"/>
  <c r="J38" i="28" s="1"/>
  <c r="L38" i="28" s="1"/>
  <c r="K38" i="28"/>
  <c r="I39" i="28"/>
  <c r="J39" i="28" s="1"/>
  <c r="L39" i="28" s="1"/>
  <c r="K39" i="28"/>
  <c r="F39" i="28"/>
  <c r="G39" i="28"/>
  <c r="E40" i="28"/>
  <c r="G41" i="43" l="1"/>
  <c r="H41" i="43"/>
  <c r="J41" i="43"/>
  <c r="K41" i="43" s="1"/>
  <c r="L41" i="43" s="1"/>
  <c r="N41" i="43" s="1"/>
  <c r="I41" i="43"/>
  <c r="E38" i="16"/>
  <c r="G38" i="16"/>
  <c r="D39" i="16"/>
  <c r="H37" i="16"/>
  <c r="F37" i="16"/>
  <c r="F42" i="43"/>
  <c r="I42" i="43" s="1"/>
  <c r="E43" i="43"/>
  <c r="G40" i="28"/>
  <c r="F40" i="28"/>
  <c r="H41" i="28" s="1"/>
  <c r="E41" i="28"/>
  <c r="H40" i="28"/>
  <c r="M41" i="43" l="1"/>
  <c r="H42" i="43"/>
  <c r="G42" i="43"/>
  <c r="J42" i="43"/>
  <c r="F38" i="16"/>
  <c r="H38" i="16"/>
  <c r="E39" i="16"/>
  <c r="G39" i="16"/>
  <c r="D40" i="16"/>
  <c r="F43" i="43"/>
  <c r="I43" i="43" s="1"/>
  <c r="K40" i="28"/>
  <c r="I40" i="28"/>
  <c r="J40" i="28" s="1"/>
  <c r="L40" i="28" s="1"/>
  <c r="F41" i="28"/>
  <c r="G41" i="28"/>
  <c r="E42" i="28"/>
  <c r="K41" i="28"/>
  <c r="I41" i="28"/>
  <c r="J41" i="28" s="1"/>
  <c r="L41" i="28" s="1"/>
  <c r="J43" i="43" l="1"/>
  <c r="H43" i="43"/>
  <c r="K42" i="43"/>
  <c r="L42" i="43" s="1"/>
  <c r="N42" i="43" s="1"/>
  <c r="M42" i="43"/>
  <c r="G43" i="43"/>
  <c r="G40" i="16"/>
  <c r="E40" i="16"/>
  <c r="D41" i="16"/>
  <c r="F39" i="16"/>
  <c r="H39" i="16"/>
  <c r="H42" i="28"/>
  <c r="G42" i="28"/>
  <c r="F42" i="28"/>
  <c r="E43" i="28"/>
  <c r="M43" i="43" l="1"/>
  <c r="K43" i="43"/>
  <c r="L43" i="43" s="1"/>
  <c r="N43" i="43" s="1"/>
  <c r="E41" i="16"/>
  <c r="G41" i="16"/>
  <c r="D42" i="16"/>
  <c r="F40" i="16"/>
  <c r="H40" i="16"/>
  <c r="G43" i="28"/>
  <c r="F43" i="28"/>
  <c r="H43" i="28"/>
  <c r="K42" i="28"/>
  <c r="I42" i="28"/>
  <c r="J42" i="28" s="1"/>
  <c r="L42" i="28" s="1"/>
  <c r="G42" i="16" l="1"/>
  <c r="E42" i="16"/>
  <c r="D43" i="16"/>
  <c r="F41" i="16"/>
  <c r="H41" i="16"/>
  <c r="K43" i="28"/>
  <c r="I43" i="28"/>
  <c r="J43" i="28" s="1"/>
  <c r="L43" i="28" s="1"/>
  <c r="G43" i="16" l="1"/>
  <c r="E43" i="16"/>
  <c r="H42" i="16"/>
  <c r="F42" i="16"/>
  <c r="F43" i="16" l="1"/>
  <c r="H43" i="16"/>
</calcChain>
</file>

<file path=xl/sharedStrings.xml><?xml version="1.0" encoding="utf-8"?>
<sst xmlns="http://schemas.openxmlformats.org/spreadsheetml/2006/main" count="53" uniqueCount="20">
  <si>
    <t>-</t>
  </si>
  <si>
    <t>Error</t>
  </si>
  <si>
    <t>MAD</t>
  </si>
  <si>
    <t>MSE</t>
  </si>
  <si>
    <t>MAPE</t>
  </si>
  <si>
    <t>Total</t>
  </si>
  <si>
    <t>Rata-Rata</t>
  </si>
  <si>
    <t>No</t>
  </si>
  <si>
    <t>Alpha α</t>
  </si>
  <si>
    <t>At</t>
  </si>
  <si>
    <t>Bt</t>
  </si>
  <si>
    <t>S’t (Single)</t>
  </si>
  <si>
    <t>S’’t (Double)</t>
  </si>
  <si>
    <t>total_transaction</t>
  </si>
  <si>
    <t>bulan_tahun</t>
  </si>
  <si>
    <t>des_forecast</t>
  </si>
  <si>
    <t>S’’'t (Triple)</t>
  </si>
  <si>
    <t>tes_forecast</t>
  </si>
  <si>
    <t>Ct</t>
  </si>
  <si>
    <t>ses_forecast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</si>
</sst>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4" fontId="5" fillId="6" borderId="1" xfId="0" applyNumberFormat="1" applyFont="1" applyFill="1" applyBorder="1" applyAlignment="1">
      <alignment horizontal="right" vertical="center"/>
    </xf>
    <xf numFmtId="1" fontId="0" fillId="3" borderId="1" xfId="3" applyNumberFormat="1" applyFont="1" applyFill="1" applyBorder="1" applyAlignment="1">
      <alignment horizontal="right" vertical="center"/>
    </xf>
    <xf numFmtId="43" fontId="7" fillId="0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K47"/>
  <sheetViews>
    <sheetView showGridLines="0" tabSelected="1" zoomScale="80" zoomScaleNormal="8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0" width="7.85546875" bestFit="1" customWidth="1"/>
    <col min="11" max="11" width="15" bestFit="1" customWidth="1"/>
  </cols>
  <sheetData>
    <row r="1" spans="1:11" s="1" customFormat="1" x14ac:dyDescent="0.25">
      <c r="A1" s="17" t="s">
        <v>7</v>
      </c>
      <c r="B1" s="4" t="s">
        <v>14</v>
      </c>
      <c r="C1" s="25" t="s">
        <v>13</v>
      </c>
      <c r="D1" s="18" t="s">
        <v>19</v>
      </c>
      <c r="E1" s="5" t="s">
        <v>1</v>
      </c>
      <c r="F1" s="5" t="s">
        <v>2</v>
      </c>
      <c r="G1" s="5" t="s">
        <v>3</v>
      </c>
      <c r="H1" s="5" t="s">
        <v>4</v>
      </c>
      <c r="J1" s="7" t="s">
        <v>8</v>
      </c>
      <c r="K1" s="7">
        <v>0.1</v>
      </c>
    </row>
    <row r="2" spans="1:11" x14ac:dyDescent="0.25">
      <c r="A2" s="16">
        <v>1</v>
      </c>
      <c r="B2" s="6">
        <v>44197</v>
      </c>
      <c r="C2" s="36">
        <v>43</v>
      </c>
      <c r="D2" s="20">
        <f>C2</f>
        <v>43</v>
      </c>
      <c r="E2" s="30">
        <f t="shared" ref="E2:E43" si="0">C2-D2</f>
        <v>0</v>
      </c>
      <c r="F2" s="31">
        <f t="shared" ref="F2:F3" si="1">ABS(E2)</f>
        <v>0</v>
      </c>
      <c r="G2" s="31">
        <f t="shared" ref="G2:G43" si="2">(C2-D2)^2</f>
        <v>0</v>
      </c>
      <c r="H2" s="32" t="s">
        <v>0</v>
      </c>
    </row>
    <row r="3" spans="1:11" x14ac:dyDescent="0.25">
      <c r="A3" s="16">
        <v>2</v>
      </c>
      <c r="B3" s="6">
        <v>44228</v>
      </c>
      <c r="C3" s="36">
        <v>193</v>
      </c>
      <c r="D3" s="19">
        <f t="shared" ref="D3:D43" si="3">($K$1*C2) + ((1-$K$1)*D2)</f>
        <v>43</v>
      </c>
      <c r="E3" s="8">
        <f t="shared" si="0"/>
        <v>150</v>
      </c>
      <c r="F3" s="9">
        <f t="shared" si="1"/>
        <v>150</v>
      </c>
      <c r="G3" s="9">
        <f t="shared" si="2"/>
        <v>22500</v>
      </c>
      <c r="H3" s="10">
        <f t="shared" ref="H3:H43" si="4">E3/C3*100%</f>
        <v>0.77720207253886009</v>
      </c>
    </row>
    <row r="4" spans="1:11" x14ac:dyDescent="0.25">
      <c r="A4" s="16">
        <v>3</v>
      </c>
      <c r="B4" s="6">
        <v>44256</v>
      </c>
      <c r="C4" s="36">
        <v>107</v>
      </c>
      <c r="D4" s="19">
        <f t="shared" si="3"/>
        <v>58</v>
      </c>
      <c r="E4" s="8">
        <f t="shared" si="0"/>
        <v>49</v>
      </c>
      <c r="F4" s="9">
        <f t="shared" ref="F4:F43" si="5">ABS(E4)</f>
        <v>49</v>
      </c>
      <c r="G4" s="9">
        <f t="shared" si="2"/>
        <v>2401</v>
      </c>
      <c r="H4" s="10">
        <f t="shared" si="4"/>
        <v>0.45794392523364486</v>
      </c>
      <c r="J4" s="16" t="s">
        <v>2</v>
      </c>
      <c r="K4" s="21">
        <f>F44/COUNT(B2:B37)</f>
        <v>76.746527831860064</v>
      </c>
    </row>
    <row r="5" spans="1:11" x14ac:dyDescent="0.25">
      <c r="A5" s="16">
        <v>4</v>
      </c>
      <c r="B5" s="6">
        <v>44287</v>
      </c>
      <c r="C5" s="36">
        <v>316</v>
      </c>
      <c r="D5" s="19">
        <f t="shared" si="3"/>
        <v>62.900000000000006</v>
      </c>
      <c r="E5" s="8">
        <f t="shared" si="0"/>
        <v>253.1</v>
      </c>
      <c r="F5" s="9">
        <f t="shared" si="5"/>
        <v>253.1</v>
      </c>
      <c r="G5" s="9">
        <f t="shared" si="2"/>
        <v>64059.61</v>
      </c>
      <c r="H5" s="10">
        <f t="shared" si="4"/>
        <v>0.80094936708860753</v>
      </c>
      <c r="J5" s="22" t="s">
        <v>3</v>
      </c>
      <c r="K5" s="23">
        <f>G44/COUNT(B2:B37)</f>
        <v>9437.1328077143844</v>
      </c>
    </row>
    <row r="6" spans="1:11" x14ac:dyDescent="0.25">
      <c r="A6" s="16">
        <v>5</v>
      </c>
      <c r="B6" s="6">
        <v>44317</v>
      </c>
      <c r="C6" s="36">
        <v>264</v>
      </c>
      <c r="D6" s="19">
        <f t="shared" si="3"/>
        <v>88.210000000000008</v>
      </c>
      <c r="E6" s="8">
        <f t="shared" si="0"/>
        <v>175.79</v>
      </c>
      <c r="F6" s="9">
        <f t="shared" si="5"/>
        <v>175.79</v>
      </c>
      <c r="G6" s="9">
        <f t="shared" si="2"/>
        <v>30902.124099999997</v>
      </c>
      <c r="H6" s="10">
        <f t="shared" si="4"/>
        <v>0.66587121212121214</v>
      </c>
      <c r="J6" s="16" t="s">
        <v>4</v>
      </c>
      <c r="K6" s="21">
        <f>H44/COUNT(B2:B37)</f>
        <v>-0.28313895203005524</v>
      </c>
    </row>
    <row r="7" spans="1:11" x14ac:dyDescent="0.25">
      <c r="A7" s="16">
        <v>6</v>
      </c>
      <c r="B7" s="6">
        <v>44348</v>
      </c>
      <c r="C7" s="36">
        <v>99</v>
      </c>
      <c r="D7" s="19">
        <f t="shared" si="3"/>
        <v>105.78900000000002</v>
      </c>
      <c r="E7" s="8">
        <f t="shared" si="0"/>
        <v>-6.7890000000000157</v>
      </c>
      <c r="F7" s="9">
        <f t="shared" si="5"/>
        <v>6.7890000000000157</v>
      </c>
      <c r="G7" s="9">
        <f t="shared" si="2"/>
        <v>46.090521000000216</v>
      </c>
      <c r="H7" s="10">
        <f t="shared" si="4"/>
        <v>-6.8575757575757734E-2</v>
      </c>
    </row>
    <row r="8" spans="1:11" x14ac:dyDescent="0.25">
      <c r="A8" s="16">
        <v>7</v>
      </c>
      <c r="B8" s="6">
        <v>44378</v>
      </c>
      <c r="C8" s="36">
        <v>41</v>
      </c>
      <c r="D8" s="19">
        <f t="shared" si="3"/>
        <v>105.11010000000002</v>
      </c>
      <c r="E8" s="8">
        <f t="shared" si="0"/>
        <v>-64.110100000000017</v>
      </c>
      <c r="F8" s="9">
        <f t="shared" si="5"/>
        <v>64.110100000000017</v>
      </c>
      <c r="G8" s="9">
        <f t="shared" si="2"/>
        <v>4110.1049220100022</v>
      </c>
      <c r="H8" s="10">
        <f t="shared" si="4"/>
        <v>-1.5636609756097566</v>
      </c>
    </row>
    <row r="9" spans="1:11" x14ac:dyDescent="0.25">
      <c r="A9" s="16">
        <v>8</v>
      </c>
      <c r="B9" s="6">
        <v>44409</v>
      </c>
      <c r="C9" s="36">
        <v>167</v>
      </c>
      <c r="D9" s="19">
        <f t="shared" si="3"/>
        <v>98.699090000000012</v>
      </c>
      <c r="E9" s="8">
        <f t="shared" si="0"/>
        <v>68.300909999999988</v>
      </c>
      <c r="F9" s="9">
        <f t="shared" si="5"/>
        <v>68.300909999999988</v>
      </c>
      <c r="G9" s="9">
        <f t="shared" si="2"/>
        <v>4665.0143068280986</v>
      </c>
      <c r="H9" s="10">
        <f t="shared" si="4"/>
        <v>0.40898748502994003</v>
      </c>
    </row>
    <row r="10" spans="1:11" x14ac:dyDescent="0.25">
      <c r="A10" s="16">
        <v>9</v>
      </c>
      <c r="B10" s="6">
        <v>44440</v>
      </c>
      <c r="C10" s="36">
        <v>111</v>
      </c>
      <c r="D10" s="19">
        <f t="shared" si="3"/>
        <v>105.52918100000002</v>
      </c>
      <c r="E10" s="8">
        <f t="shared" si="0"/>
        <v>5.4708189999999774</v>
      </c>
      <c r="F10" s="9">
        <f t="shared" si="5"/>
        <v>5.4708189999999774</v>
      </c>
      <c r="G10" s="9">
        <f t="shared" si="2"/>
        <v>29.929860530760752</v>
      </c>
      <c r="H10" s="10">
        <f t="shared" si="4"/>
        <v>4.9286657657657454E-2</v>
      </c>
    </row>
    <row r="11" spans="1:11" x14ac:dyDescent="0.25">
      <c r="A11" s="16">
        <v>10</v>
      </c>
      <c r="B11" s="6">
        <v>44470</v>
      </c>
      <c r="C11" s="36">
        <v>46</v>
      </c>
      <c r="D11" s="19">
        <f t="shared" si="3"/>
        <v>106.07626290000002</v>
      </c>
      <c r="E11" s="8">
        <f t="shared" si="0"/>
        <v>-60.076262900000017</v>
      </c>
      <c r="F11" s="9">
        <f t="shared" si="5"/>
        <v>60.076262900000017</v>
      </c>
      <c r="G11" s="9">
        <f t="shared" si="2"/>
        <v>3609.1573640299184</v>
      </c>
      <c r="H11" s="10">
        <f t="shared" si="4"/>
        <v>-1.3060057152173916</v>
      </c>
    </row>
    <row r="12" spans="1:11" x14ac:dyDescent="0.25">
      <c r="A12" s="16">
        <v>11</v>
      </c>
      <c r="B12" s="6">
        <v>44501</v>
      </c>
      <c r="C12" s="36">
        <v>145</v>
      </c>
      <c r="D12" s="19">
        <f t="shared" si="3"/>
        <v>100.06863661000001</v>
      </c>
      <c r="E12" s="8">
        <f t="shared" si="0"/>
        <v>44.931363389999987</v>
      </c>
      <c r="F12" s="9">
        <f t="shared" si="5"/>
        <v>44.931363389999987</v>
      </c>
      <c r="G12" s="9">
        <f t="shared" si="2"/>
        <v>2018.8274160842311</v>
      </c>
      <c r="H12" s="10">
        <f t="shared" si="4"/>
        <v>0.30987147165517231</v>
      </c>
    </row>
    <row r="13" spans="1:11" x14ac:dyDescent="0.25">
      <c r="A13" s="16">
        <v>12</v>
      </c>
      <c r="B13" s="6">
        <v>44531</v>
      </c>
      <c r="C13" s="36">
        <v>44</v>
      </c>
      <c r="D13" s="19">
        <f t="shared" si="3"/>
        <v>104.56177294900002</v>
      </c>
      <c r="E13" s="8">
        <f t="shared" si="0"/>
        <v>-60.561772949000016</v>
      </c>
      <c r="F13" s="9">
        <f t="shared" si="5"/>
        <v>60.561772949000016</v>
      </c>
      <c r="G13" s="9">
        <f t="shared" si="2"/>
        <v>3667.72834272623</v>
      </c>
      <c r="H13" s="10">
        <f t="shared" si="4"/>
        <v>-1.3764039306590912</v>
      </c>
    </row>
    <row r="14" spans="1:11" x14ac:dyDescent="0.25">
      <c r="A14" s="16">
        <v>13</v>
      </c>
      <c r="B14" s="6">
        <v>44562</v>
      </c>
      <c r="C14" s="36">
        <v>169</v>
      </c>
      <c r="D14" s="19">
        <f t="shared" si="3"/>
        <v>98.50559565410002</v>
      </c>
      <c r="E14" s="8">
        <f t="shared" si="0"/>
        <v>70.49440434589998</v>
      </c>
      <c r="F14" s="9">
        <f t="shared" si="5"/>
        <v>70.49440434589998</v>
      </c>
      <c r="G14" s="9">
        <f t="shared" si="2"/>
        <v>4969.4610440832421</v>
      </c>
      <c r="H14" s="10">
        <f t="shared" si="4"/>
        <v>0.41712665293431939</v>
      </c>
    </row>
    <row r="15" spans="1:11" x14ac:dyDescent="0.25">
      <c r="A15" s="16">
        <v>14</v>
      </c>
      <c r="B15" s="6">
        <v>44593</v>
      </c>
      <c r="C15" s="36">
        <v>152</v>
      </c>
      <c r="D15" s="19">
        <f t="shared" si="3"/>
        <v>105.55503608869003</v>
      </c>
      <c r="E15" s="8">
        <f t="shared" si="0"/>
        <v>46.444963911309969</v>
      </c>
      <c r="F15" s="9">
        <f t="shared" si="5"/>
        <v>46.444963911309969</v>
      </c>
      <c r="G15" s="9">
        <f t="shared" si="2"/>
        <v>2157.1346727228856</v>
      </c>
      <c r="H15" s="10">
        <f t="shared" si="4"/>
        <v>0.3055589731007235</v>
      </c>
    </row>
    <row r="16" spans="1:11" x14ac:dyDescent="0.25">
      <c r="A16" s="16">
        <v>15</v>
      </c>
      <c r="B16" s="6">
        <v>44621</v>
      </c>
      <c r="C16" s="36">
        <v>129</v>
      </c>
      <c r="D16" s="19">
        <f t="shared" si="3"/>
        <v>110.19953247982103</v>
      </c>
      <c r="E16" s="8">
        <f t="shared" si="0"/>
        <v>18.800467520178969</v>
      </c>
      <c r="F16" s="9">
        <f t="shared" si="5"/>
        <v>18.800467520178969</v>
      </c>
      <c r="G16" s="9">
        <f t="shared" si="2"/>
        <v>353.45757897730437</v>
      </c>
      <c r="H16" s="10">
        <f t="shared" si="4"/>
        <v>0.14574005829596101</v>
      </c>
    </row>
    <row r="17" spans="1:8" x14ac:dyDescent="0.25">
      <c r="A17" s="16">
        <v>16</v>
      </c>
      <c r="B17" s="6">
        <v>44652</v>
      </c>
      <c r="C17" s="36">
        <v>257</v>
      </c>
      <c r="D17" s="19">
        <f t="shared" si="3"/>
        <v>112.07957923183893</v>
      </c>
      <c r="E17" s="8">
        <f t="shared" si="0"/>
        <v>144.92042076816108</v>
      </c>
      <c r="F17" s="9">
        <f t="shared" si="5"/>
        <v>144.92042076816108</v>
      </c>
      <c r="G17" s="9">
        <f t="shared" si="2"/>
        <v>21001.928355620854</v>
      </c>
      <c r="H17" s="10">
        <f t="shared" si="4"/>
        <v>0.56389268781385637</v>
      </c>
    </row>
    <row r="18" spans="1:8" x14ac:dyDescent="0.25">
      <c r="A18" s="16">
        <v>17</v>
      </c>
      <c r="B18" s="6">
        <v>44682</v>
      </c>
      <c r="C18" s="36">
        <v>150</v>
      </c>
      <c r="D18" s="19">
        <f t="shared" si="3"/>
        <v>126.57162130865504</v>
      </c>
      <c r="E18" s="8">
        <f t="shared" si="0"/>
        <v>23.42837869134496</v>
      </c>
      <c r="F18" s="9">
        <f t="shared" si="5"/>
        <v>23.42837869134496</v>
      </c>
      <c r="G18" s="9">
        <f t="shared" si="2"/>
        <v>548.88892810506661</v>
      </c>
      <c r="H18" s="10">
        <f t="shared" si="4"/>
        <v>0.15618919127563308</v>
      </c>
    </row>
    <row r="19" spans="1:8" x14ac:dyDescent="0.25">
      <c r="A19" s="16">
        <v>18</v>
      </c>
      <c r="B19" s="6">
        <v>44713</v>
      </c>
      <c r="C19" s="36">
        <v>76</v>
      </c>
      <c r="D19" s="19">
        <f t="shared" si="3"/>
        <v>128.91445917778952</v>
      </c>
      <c r="E19" s="8">
        <f t="shared" si="0"/>
        <v>-52.914459177789524</v>
      </c>
      <c r="F19" s="9">
        <f t="shared" si="5"/>
        <v>52.914459177789524</v>
      </c>
      <c r="G19" s="9">
        <f t="shared" si="2"/>
        <v>2799.939990077954</v>
      </c>
      <c r="H19" s="10">
        <f t="shared" si="4"/>
        <v>-0.69624288391828326</v>
      </c>
    </row>
    <row r="20" spans="1:8" x14ac:dyDescent="0.25">
      <c r="A20" s="16">
        <v>19</v>
      </c>
      <c r="B20" s="6">
        <v>44743</v>
      </c>
      <c r="C20" s="36">
        <v>157</v>
      </c>
      <c r="D20" s="19">
        <f t="shared" si="3"/>
        <v>123.62301326001057</v>
      </c>
      <c r="E20" s="8">
        <f t="shared" si="0"/>
        <v>33.376986739989434</v>
      </c>
      <c r="F20" s="9">
        <f t="shared" si="5"/>
        <v>33.376986739989434</v>
      </c>
      <c r="G20" s="9">
        <f t="shared" si="2"/>
        <v>1114.0232438414305</v>
      </c>
      <c r="H20" s="10">
        <f t="shared" si="4"/>
        <v>0.21259227222923205</v>
      </c>
    </row>
    <row r="21" spans="1:8" x14ac:dyDescent="0.25">
      <c r="A21" s="16">
        <v>20</v>
      </c>
      <c r="B21" s="6">
        <v>44774</v>
      </c>
      <c r="C21" s="36">
        <v>164</v>
      </c>
      <c r="D21" s="19">
        <f t="shared" si="3"/>
        <v>126.96071193400951</v>
      </c>
      <c r="E21" s="8">
        <f t="shared" si="0"/>
        <v>37.03928806599049</v>
      </c>
      <c r="F21" s="9">
        <f t="shared" si="5"/>
        <v>37.03928806599049</v>
      </c>
      <c r="G21" s="9">
        <f t="shared" si="2"/>
        <v>1371.9088604354256</v>
      </c>
      <c r="H21" s="10">
        <f t="shared" si="4"/>
        <v>0.22584931747555176</v>
      </c>
    </row>
    <row r="22" spans="1:8" x14ac:dyDescent="0.25">
      <c r="A22" s="16">
        <v>21</v>
      </c>
      <c r="B22" s="6">
        <v>44805</v>
      </c>
      <c r="C22" s="36">
        <v>132</v>
      </c>
      <c r="D22" s="19">
        <f t="shared" si="3"/>
        <v>130.66464074060855</v>
      </c>
      <c r="E22" s="8">
        <f t="shared" si="0"/>
        <v>1.3353592593914527</v>
      </c>
      <c r="F22" s="9">
        <f t="shared" si="5"/>
        <v>1.3353592593914527</v>
      </c>
      <c r="G22" s="9">
        <f t="shared" si="2"/>
        <v>1.7831843516424892</v>
      </c>
      <c r="H22" s="10">
        <f t="shared" si="4"/>
        <v>1.0116358025692824E-2</v>
      </c>
    </row>
    <row r="23" spans="1:8" x14ac:dyDescent="0.25">
      <c r="A23" s="16">
        <v>22</v>
      </c>
      <c r="B23" s="6">
        <v>44835</v>
      </c>
      <c r="C23" s="36">
        <v>254</v>
      </c>
      <c r="D23" s="19">
        <f t="shared" si="3"/>
        <v>130.7981766665477</v>
      </c>
      <c r="E23" s="8">
        <f t="shared" si="0"/>
        <v>123.2018233334523</v>
      </c>
      <c r="F23" s="9">
        <f t="shared" si="5"/>
        <v>123.2018233334523</v>
      </c>
      <c r="G23" s="9">
        <f t="shared" si="2"/>
        <v>15178.68927268719</v>
      </c>
      <c r="H23" s="10">
        <f t="shared" si="4"/>
        <v>0.48504654855689883</v>
      </c>
    </row>
    <row r="24" spans="1:8" x14ac:dyDescent="0.25">
      <c r="A24" s="16">
        <v>23</v>
      </c>
      <c r="B24" s="6">
        <v>44866</v>
      </c>
      <c r="C24" s="36">
        <v>310</v>
      </c>
      <c r="D24" s="19">
        <f t="shared" si="3"/>
        <v>143.11835899989293</v>
      </c>
      <c r="E24" s="8">
        <f t="shared" si="0"/>
        <v>166.88164100010707</v>
      </c>
      <c r="F24" s="9">
        <f t="shared" si="5"/>
        <v>166.88164100010707</v>
      </c>
      <c r="G24" s="9">
        <f t="shared" si="2"/>
        <v>27849.482102888614</v>
      </c>
      <c r="H24" s="10">
        <f t="shared" si="4"/>
        <v>0.53832787419389372</v>
      </c>
    </row>
    <row r="25" spans="1:8" x14ac:dyDescent="0.25">
      <c r="A25" s="16">
        <v>24</v>
      </c>
      <c r="B25" s="6">
        <v>44896</v>
      </c>
      <c r="C25" s="36">
        <v>290</v>
      </c>
      <c r="D25" s="19">
        <f t="shared" si="3"/>
        <v>159.80652309990364</v>
      </c>
      <c r="E25" s="8">
        <f t="shared" si="0"/>
        <v>130.19347690009636</v>
      </c>
      <c r="F25" s="9">
        <f t="shared" si="5"/>
        <v>130.19347690009636</v>
      </c>
      <c r="G25" s="9">
        <f t="shared" si="2"/>
        <v>16950.341427335923</v>
      </c>
      <c r="H25" s="10">
        <f t="shared" si="4"/>
        <v>0.4489430237934357</v>
      </c>
    </row>
    <row r="26" spans="1:8" x14ac:dyDescent="0.25">
      <c r="A26" s="16">
        <v>25</v>
      </c>
      <c r="B26" s="6">
        <v>44927</v>
      </c>
      <c r="C26" s="36">
        <v>126</v>
      </c>
      <c r="D26" s="19">
        <f t="shared" si="3"/>
        <v>172.8258707899133</v>
      </c>
      <c r="E26" s="8">
        <f t="shared" si="0"/>
        <v>-46.825870789913296</v>
      </c>
      <c r="F26" s="9">
        <f t="shared" si="5"/>
        <v>46.825870789913296</v>
      </c>
      <c r="G26" s="9">
        <f t="shared" si="2"/>
        <v>2192.662175233655</v>
      </c>
      <c r="H26" s="10">
        <f t="shared" si="4"/>
        <v>-0.37163389515804202</v>
      </c>
    </row>
    <row r="27" spans="1:8" x14ac:dyDescent="0.25">
      <c r="A27" s="16">
        <v>26</v>
      </c>
      <c r="B27" s="6">
        <v>44958</v>
      </c>
      <c r="C27" s="36">
        <v>219</v>
      </c>
      <c r="D27" s="19">
        <f t="shared" si="3"/>
        <v>168.14328371092196</v>
      </c>
      <c r="E27" s="8">
        <f t="shared" si="0"/>
        <v>50.856716289078037</v>
      </c>
      <c r="F27" s="9">
        <f t="shared" si="5"/>
        <v>50.856716289078037</v>
      </c>
      <c r="G27" s="9">
        <f t="shared" si="2"/>
        <v>2586.4055917077753</v>
      </c>
      <c r="H27" s="10">
        <f t="shared" si="4"/>
        <v>0.23222244880857551</v>
      </c>
    </row>
    <row r="28" spans="1:8" x14ac:dyDescent="0.25">
      <c r="A28" s="16">
        <v>27</v>
      </c>
      <c r="B28" s="6">
        <v>44986</v>
      </c>
      <c r="C28" s="36">
        <v>325</v>
      </c>
      <c r="D28" s="19">
        <f t="shared" si="3"/>
        <v>173.22895533982978</v>
      </c>
      <c r="E28" s="8">
        <f t="shared" si="0"/>
        <v>151.77104466017022</v>
      </c>
      <c r="F28" s="9">
        <f t="shared" si="5"/>
        <v>151.77104466017022</v>
      </c>
      <c r="G28" s="9">
        <f t="shared" si="2"/>
        <v>23034.449997239382</v>
      </c>
      <c r="H28" s="10">
        <f t="shared" si="4"/>
        <v>0.4669878297236007</v>
      </c>
    </row>
    <row r="29" spans="1:8" x14ac:dyDescent="0.25">
      <c r="A29" s="16">
        <v>28</v>
      </c>
      <c r="B29" s="6">
        <v>45017</v>
      </c>
      <c r="C29" s="36">
        <v>214</v>
      </c>
      <c r="D29" s="19">
        <f t="shared" si="3"/>
        <v>188.40605980584681</v>
      </c>
      <c r="E29" s="8">
        <f t="shared" si="0"/>
        <v>25.593940194153191</v>
      </c>
      <c r="F29" s="9">
        <f t="shared" si="5"/>
        <v>25.593940194153191</v>
      </c>
      <c r="G29" s="9">
        <f t="shared" si="2"/>
        <v>655.0497746618903</v>
      </c>
      <c r="H29" s="10">
        <f t="shared" si="4"/>
        <v>0.11959785137454762</v>
      </c>
    </row>
    <row r="30" spans="1:8" x14ac:dyDescent="0.25">
      <c r="A30" s="16">
        <v>29</v>
      </c>
      <c r="B30" s="6">
        <v>45047</v>
      </c>
      <c r="C30" s="36">
        <v>55</v>
      </c>
      <c r="D30" s="19">
        <f t="shared" si="3"/>
        <v>190.96545382526213</v>
      </c>
      <c r="E30" s="8">
        <f t="shared" si="0"/>
        <v>-135.96545382526213</v>
      </c>
      <c r="F30" s="9">
        <f t="shared" si="5"/>
        <v>135.96545382526213</v>
      </c>
      <c r="G30" s="9">
        <f t="shared" si="2"/>
        <v>18486.60463390949</v>
      </c>
      <c r="H30" s="10">
        <f t="shared" si="4"/>
        <v>-2.4720991604593117</v>
      </c>
    </row>
    <row r="31" spans="1:8" x14ac:dyDescent="0.25">
      <c r="A31" s="16">
        <v>30</v>
      </c>
      <c r="B31" s="6">
        <v>45078</v>
      </c>
      <c r="C31" s="36">
        <v>195</v>
      </c>
      <c r="D31" s="19">
        <f t="shared" si="3"/>
        <v>177.36890844273591</v>
      </c>
      <c r="E31" s="8">
        <f t="shared" si="0"/>
        <v>17.631091557264085</v>
      </c>
      <c r="F31" s="9">
        <f t="shared" si="5"/>
        <v>17.631091557264085</v>
      </c>
      <c r="G31" s="9">
        <f t="shared" si="2"/>
        <v>310.85538950062892</v>
      </c>
      <c r="H31" s="10">
        <f t="shared" si="4"/>
        <v>9.0415854139815816E-2</v>
      </c>
    </row>
    <row r="32" spans="1:8" x14ac:dyDescent="0.25">
      <c r="A32" s="16">
        <v>31</v>
      </c>
      <c r="B32" s="6">
        <v>45108</v>
      </c>
      <c r="C32" s="36">
        <v>28</v>
      </c>
      <c r="D32" s="19">
        <f t="shared" si="3"/>
        <v>179.13201759846234</v>
      </c>
      <c r="E32" s="8">
        <f t="shared" si="0"/>
        <v>-151.13201759846234</v>
      </c>
      <c r="F32" s="9">
        <f t="shared" si="5"/>
        <v>151.13201759846234</v>
      </c>
      <c r="G32" s="9">
        <f t="shared" si="2"/>
        <v>22840.886743381932</v>
      </c>
      <c r="H32" s="10">
        <f t="shared" si="4"/>
        <v>-5.3975720570879409</v>
      </c>
    </row>
    <row r="33" spans="1:8" x14ac:dyDescent="0.25">
      <c r="A33" s="16">
        <v>32</v>
      </c>
      <c r="B33" s="6">
        <v>45139</v>
      </c>
      <c r="C33" s="36">
        <v>57</v>
      </c>
      <c r="D33" s="19">
        <f t="shared" si="3"/>
        <v>164.01881583861612</v>
      </c>
      <c r="E33" s="8">
        <f t="shared" si="0"/>
        <v>-107.01881583861612</v>
      </c>
      <c r="F33" s="9">
        <f t="shared" si="5"/>
        <v>107.01881583861612</v>
      </c>
      <c r="G33" s="9">
        <f t="shared" si="2"/>
        <v>11453.026943499633</v>
      </c>
      <c r="H33" s="10">
        <f t="shared" si="4"/>
        <v>-1.877523084888002</v>
      </c>
    </row>
    <row r="34" spans="1:8" x14ac:dyDescent="0.25">
      <c r="A34" s="16">
        <v>33</v>
      </c>
      <c r="B34" s="6">
        <v>45170</v>
      </c>
      <c r="C34" s="36">
        <v>199</v>
      </c>
      <c r="D34" s="19">
        <f t="shared" si="3"/>
        <v>153.3169342547545</v>
      </c>
      <c r="E34" s="8">
        <f t="shared" si="0"/>
        <v>45.6830657452455</v>
      </c>
      <c r="F34" s="9">
        <f t="shared" si="5"/>
        <v>45.6830657452455</v>
      </c>
      <c r="G34" s="9">
        <f t="shared" si="2"/>
        <v>2086.9424958844229</v>
      </c>
      <c r="H34" s="10">
        <f t="shared" si="4"/>
        <v>0.22956314444846984</v>
      </c>
    </row>
    <row r="35" spans="1:8" x14ac:dyDescent="0.25">
      <c r="A35" s="16">
        <v>34</v>
      </c>
      <c r="B35" s="6">
        <v>45200</v>
      </c>
      <c r="C35" s="36">
        <v>217</v>
      </c>
      <c r="D35" s="19">
        <f t="shared" si="3"/>
        <v>157.88524082927907</v>
      </c>
      <c r="E35" s="8">
        <f t="shared" si="0"/>
        <v>59.11475917072093</v>
      </c>
      <c r="F35" s="9">
        <f t="shared" si="5"/>
        <v>59.11475917072093</v>
      </c>
      <c r="G35" s="9">
        <f t="shared" si="2"/>
        <v>3494.5547518123344</v>
      </c>
      <c r="H35" s="10">
        <f t="shared" si="4"/>
        <v>0.27241824502636375</v>
      </c>
    </row>
    <row r="36" spans="1:8" x14ac:dyDescent="0.25">
      <c r="A36" s="16">
        <v>35</v>
      </c>
      <c r="B36" s="6">
        <v>45231</v>
      </c>
      <c r="C36" s="36">
        <v>215</v>
      </c>
      <c r="D36" s="19">
        <f t="shared" si="3"/>
        <v>163.79671674635119</v>
      </c>
      <c r="E36" s="8">
        <f t="shared" si="0"/>
        <v>51.203283253648806</v>
      </c>
      <c r="F36" s="9">
        <f t="shared" si="5"/>
        <v>51.203283253648806</v>
      </c>
      <c r="G36" s="9">
        <f t="shared" si="2"/>
        <v>2621.7762159533922</v>
      </c>
      <c r="H36" s="10">
        <f t="shared" si="4"/>
        <v>0.23815480583092469</v>
      </c>
    </row>
    <row r="37" spans="1:8" x14ac:dyDescent="0.25">
      <c r="A37" s="16">
        <v>36</v>
      </c>
      <c r="B37" s="6">
        <v>45261</v>
      </c>
      <c r="C37" s="36">
        <v>36</v>
      </c>
      <c r="D37" s="19">
        <f t="shared" si="3"/>
        <v>168.91704507171607</v>
      </c>
      <c r="E37" s="8">
        <f t="shared" si="0"/>
        <v>-132.91704507171607</v>
      </c>
      <c r="F37" s="9">
        <f t="shared" si="5"/>
        <v>132.91704507171607</v>
      </c>
      <c r="G37" s="9">
        <f t="shared" si="2"/>
        <v>17666.940870596602</v>
      </c>
      <c r="H37" s="10">
        <f t="shared" si="4"/>
        <v>-3.6921401408810022</v>
      </c>
    </row>
    <row r="38" spans="1:8" x14ac:dyDescent="0.25">
      <c r="A38" s="34">
        <v>37</v>
      </c>
      <c r="B38" s="35">
        <v>45292</v>
      </c>
      <c r="C38" s="38"/>
      <c r="D38" s="39">
        <f t="shared" si="3"/>
        <v>155.62534056454447</v>
      </c>
      <c r="E38" s="40">
        <f t="shared" si="0"/>
        <v>-155.62534056454447</v>
      </c>
      <c r="F38" s="39">
        <f t="shared" si="5"/>
        <v>155.62534056454447</v>
      </c>
      <c r="G38" s="39">
        <f t="shared" si="2"/>
        <v>24219.246625830452</v>
      </c>
      <c r="H38" s="41" t="e">
        <f t="shared" si="4"/>
        <v>#DIV/0!</v>
      </c>
    </row>
    <row r="39" spans="1:8" x14ac:dyDescent="0.25">
      <c r="A39" s="34">
        <v>38</v>
      </c>
      <c r="B39" s="35">
        <v>45323</v>
      </c>
      <c r="C39" s="38"/>
      <c r="D39" s="39">
        <f t="shared" si="3"/>
        <v>140.06280650809003</v>
      </c>
      <c r="E39" s="40">
        <f t="shared" si="0"/>
        <v>-140.06280650809003</v>
      </c>
      <c r="F39" s="39">
        <f t="shared" si="5"/>
        <v>140.06280650809003</v>
      </c>
      <c r="G39" s="39">
        <f t="shared" si="2"/>
        <v>19617.589766922669</v>
      </c>
      <c r="H39" s="41" t="e">
        <f t="shared" si="4"/>
        <v>#DIV/0!</v>
      </c>
    </row>
    <row r="40" spans="1:8" x14ac:dyDescent="0.25">
      <c r="A40" s="34">
        <v>39</v>
      </c>
      <c r="B40" s="35">
        <v>45352</v>
      </c>
      <c r="C40" s="38"/>
      <c r="D40" s="39">
        <f t="shared" si="3"/>
        <v>126.05652585728103</v>
      </c>
      <c r="E40" s="40">
        <f t="shared" si="0"/>
        <v>-126.05652585728103</v>
      </c>
      <c r="F40" s="39">
        <f t="shared" si="5"/>
        <v>126.05652585728103</v>
      </c>
      <c r="G40" s="39">
        <f t="shared" si="2"/>
        <v>15890.247711207361</v>
      </c>
      <c r="H40" s="41" t="e">
        <f t="shared" si="4"/>
        <v>#DIV/0!</v>
      </c>
    </row>
    <row r="41" spans="1:8" x14ac:dyDescent="0.25">
      <c r="A41" s="34">
        <v>40</v>
      </c>
      <c r="B41" s="35">
        <v>45383</v>
      </c>
      <c r="C41" s="38"/>
      <c r="D41" s="39">
        <f t="shared" si="3"/>
        <v>113.45087327155294</v>
      </c>
      <c r="E41" s="40">
        <f t="shared" si="0"/>
        <v>-113.45087327155294</v>
      </c>
      <c r="F41" s="39">
        <f t="shared" si="5"/>
        <v>113.45087327155294</v>
      </c>
      <c r="G41" s="39">
        <f t="shared" si="2"/>
        <v>12871.100646077964</v>
      </c>
      <c r="H41" s="41" t="e">
        <f t="shared" si="4"/>
        <v>#DIV/0!</v>
      </c>
    </row>
    <row r="42" spans="1:8" x14ac:dyDescent="0.25">
      <c r="A42" s="34">
        <v>41</v>
      </c>
      <c r="B42" s="35">
        <v>45413</v>
      </c>
      <c r="C42" s="38"/>
      <c r="D42" s="39">
        <f t="shared" si="3"/>
        <v>102.10578594439764</v>
      </c>
      <c r="E42" s="40">
        <f t="shared" si="0"/>
        <v>-102.10578594439764</v>
      </c>
      <c r="F42" s="39">
        <f t="shared" si="5"/>
        <v>102.10578594439764</v>
      </c>
      <c r="G42" s="39">
        <f t="shared" si="2"/>
        <v>10425.59152332315</v>
      </c>
      <c r="H42" s="41" t="e">
        <f t="shared" si="4"/>
        <v>#DIV/0!</v>
      </c>
    </row>
    <row r="43" spans="1:8" x14ac:dyDescent="0.25">
      <c r="A43" s="34">
        <v>42</v>
      </c>
      <c r="B43" s="35">
        <v>45444</v>
      </c>
      <c r="C43" s="38"/>
      <c r="D43" s="39">
        <f t="shared" si="3"/>
        <v>91.895207349957872</v>
      </c>
      <c r="E43" s="40">
        <f t="shared" si="0"/>
        <v>-91.895207349957872</v>
      </c>
      <c r="F43" s="39">
        <f t="shared" si="5"/>
        <v>91.895207349957872</v>
      </c>
      <c r="G43" s="39">
        <f t="shared" si="2"/>
        <v>8444.7291338917512</v>
      </c>
      <c r="H43" s="41" t="e">
        <f t="shared" si="4"/>
        <v>#DIV/0!</v>
      </c>
    </row>
    <row r="44" spans="1:8" x14ac:dyDescent="0.25">
      <c r="B44" s="11" t="s">
        <v>5</v>
      </c>
      <c r="C44" s="11">
        <f>SUM(C2:C37)</f>
        <v>5702</v>
      </c>
      <c r="D44" s="11">
        <f>SUM(D2:D37)</f>
        <v>4575.7465943545558</v>
      </c>
      <c r="E44" s="11">
        <f>SUM(E2:E37)</f>
        <v>1126.2534056454435</v>
      </c>
      <c r="F44" s="11">
        <f>SUM(F2:F37)</f>
        <v>2762.8750019469621</v>
      </c>
      <c r="G44" s="11">
        <f>SUM(G2:G37)</f>
        <v>339736.78107771784</v>
      </c>
      <c r="H44" s="24">
        <f>SUM(H2:H37)</f>
        <v>-10.193002273081989</v>
      </c>
    </row>
    <row r="45" spans="1:8" x14ac:dyDescent="0.25">
      <c r="B45" s="15" t="s">
        <v>6</v>
      </c>
      <c r="C45" s="13">
        <f>AVERAGE(C2:C37)</f>
        <v>158.38888888888889</v>
      </c>
      <c r="D45" s="13">
        <f>AVERAGE(D2:D37)</f>
        <v>127.10407206540432</v>
      </c>
      <c r="E45" s="13">
        <f>AVERAGE(E2:E37)</f>
        <v>31.284816823484544</v>
      </c>
      <c r="F45" s="13">
        <f>AVERAGE(F2:F37)</f>
        <v>76.746527831860064</v>
      </c>
      <c r="G45" s="13">
        <f>AVERAGE(G2:G37)</f>
        <v>9437.1328077143844</v>
      </c>
      <c r="H45" s="14">
        <f>AVERAGE(H2:H37)</f>
        <v>-0.29122863637377111</v>
      </c>
    </row>
    <row r="47" spans="1:8" x14ac:dyDescent="0.25">
      <c r="E47" s="12"/>
      <c r="F47" s="12"/>
      <c r="G47" s="12"/>
      <c r="H4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47"/>
  <sheetViews>
    <sheetView showGridLines="0" zoomScale="80" zoomScaleNormal="80" workbookViewId="0">
      <pane ySplit="1" topLeftCell="A22" activePane="bottomLeft" state="frozen"/>
      <selection pane="bottomLeft" activeCell="A2" sqref="A2"/>
    </sheetView>
  </sheetViews>
  <sheetFormatPr defaultRowHeight="15" x14ac:dyDescent="0.25"/>
  <cols>
    <col min="2" max="2" width="18.85546875" style="3" customWidth="1"/>
    <col min="3" max="3" width="21.42578125" style="2" customWidth="1"/>
    <col min="4" max="6" width="14.28515625" style="2" customWidth="1"/>
    <col min="7" max="7" width="12.28515625" style="2" customWidth="1"/>
    <col min="8" max="8" width="18" style="2" bestFit="1" customWidth="1"/>
    <col min="9" max="11" width="18.7109375" style="2" customWidth="1"/>
    <col min="12" max="12" width="13" style="2" customWidth="1"/>
    <col min="14" max="14" width="7.85546875" bestFit="1" customWidth="1"/>
    <col min="15" max="15" width="15" bestFit="1" customWidth="1"/>
  </cols>
  <sheetData>
    <row r="1" spans="1:15" s="1" customFormat="1" x14ac:dyDescent="0.25">
      <c r="A1" s="17" t="s">
        <v>7</v>
      </c>
      <c r="B1" s="4" t="s">
        <v>14</v>
      </c>
      <c r="C1" s="25" t="s">
        <v>13</v>
      </c>
      <c r="D1" s="5" t="s">
        <v>11</v>
      </c>
      <c r="E1" s="5" t="s">
        <v>12</v>
      </c>
      <c r="F1" s="5" t="s">
        <v>9</v>
      </c>
      <c r="G1" s="5" t="s">
        <v>10</v>
      </c>
      <c r="H1" s="18" t="s">
        <v>15</v>
      </c>
      <c r="I1" s="5" t="s">
        <v>1</v>
      </c>
      <c r="J1" s="5" t="s">
        <v>2</v>
      </c>
      <c r="K1" s="5" t="s">
        <v>3</v>
      </c>
      <c r="L1" s="5" t="s">
        <v>4</v>
      </c>
      <c r="N1" s="7" t="s">
        <v>8</v>
      </c>
      <c r="O1" s="7">
        <v>0.1</v>
      </c>
    </row>
    <row r="2" spans="1:15" x14ac:dyDescent="0.25">
      <c r="A2" s="16">
        <v>1</v>
      </c>
      <c r="B2" s="6">
        <v>44197</v>
      </c>
      <c r="C2" s="36">
        <v>43</v>
      </c>
      <c r="D2" s="11">
        <f>C2</f>
        <v>43</v>
      </c>
      <c r="E2" s="11">
        <f>C2</f>
        <v>43</v>
      </c>
      <c r="F2" s="11">
        <f t="shared" ref="F2:F37" si="0">(2*D2)-E2</f>
        <v>43</v>
      </c>
      <c r="G2" s="11">
        <f t="shared" ref="G2:G37" si="1">(($O$1)/(1-$O$1))*(D2-E2)</f>
        <v>0</v>
      </c>
      <c r="H2" s="19"/>
      <c r="I2" s="30"/>
      <c r="J2" s="31"/>
      <c r="K2" s="31"/>
      <c r="L2" s="32"/>
    </row>
    <row r="3" spans="1:15" x14ac:dyDescent="0.25">
      <c r="A3" s="16">
        <v>2</v>
      </c>
      <c r="B3" s="6">
        <v>44228</v>
      </c>
      <c r="C3" s="36">
        <v>193</v>
      </c>
      <c r="D3" s="33">
        <f t="shared" ref="D3:D37" si="2">($O$1*C3)+(1-$O$1)*D2</f>
        <v>58</v>
      </c>
      <c r="E3" s="33">
        <f t="shared" ref="E3:E37" si="3">($O$1*D3)+(1-$O$1)*E2</f>
        <v>44.5</v>
      </c>
      <c r="F3" s="33">
        <f t="shared" si="0"/>
        <v>71.5</v>
      </c>
      <c r="G3" s="33">
        <f t="shared" si="1"/>
        <v>1.5</v>
      </c>
      <c r="H3" s="19">
        <f>F2+G2</f>
        <v>43</v>
      </c>
      <c r="I3" s="9">
        <f t="shared" ref="I3:I37" si="4">C3-H3</f>
        <v>150</v>
      </c>
      <c r="J3" s="9">
        <f t="shared" ref="J3:J4" si="5">ABS(I3)</f>
        <v>150</v>
      </c>
      <c r="K3" s="9">
        <f t="shared" ref="K3:K37" si="6">(C3-H3)^2</f>
        <v>22500</v>
      </c>
      <c r="L3" s="9">
        <f t="shared" ref="L3:L37" si="7">J3/C3*100%</f>
        <v>0.77720207253886009</v>
      </c>
    </row>
    <row r="4" spans="1:15" x14ac:dyDescent="0.25">
      <c r="A4" s="16">
        <v>3</v>
      </c>
      <c r="B4" s="6">
        <v>44256</v>
      </c>
      <c r="C4" s="36">
        <v>107</v>
      </c>
      <c r="D4" s="29">
        <f t="shared" si="2"/>
        <v>62.900000000000006</v>
      </c>
      <c r="E4" s="29">
        <f t="shared" si="3"/>
        <v>46.34</v>
      </c>
      <c r="F4" s="29">
        <f t="shared" si="0"/>
        <v>79.460000000000008</v>
      </c>
      <c r="G4" s="29">
        <f t="shared" si="1"/>
        <v>1.8400000000000003</v>
      </c>
      <c r="H4" s="19">
        <f t="shared" ref="H4:H12" si="8">F3+G3</f>
        <v>73</v>
      </c>
      <c r="I4" s="9">
        <f t="shared" si="4"/>
        <v>34</v>
      </c>
      <c r="J4" s="9">
        <f t="shared" si="5"/>
        <v>34</v>
      </c>
      <c r="K4" s="9">
        <f t="shared" si="6"/>
        <v>1156</v>
      </c>
      <c r="L4" s="9">
        <f t="shared" si="7"/>
        <v>0.31775700934579437</v>
      </c>
      <c r="N4" s="16" t="s">
        <v>2</v>
      </c>
      <c r="O4" s="21">
        <f>J44/COUNT(J2:J37)</f>
        <v>76.984370241687955</v>
      </c>
    </row>
    <row r="5" spans="1:15" x14ac:dyDescent="0.25">
      <c r="A5" s="16">
        <v>4</v>
      </c>
      <c r="B5" s="6">
        <v>44287</v>
      </c>
      <c r="C5" s="36">
        <v>316</v>
      </c>
      <c r="D5" s="29">
        <f t="shared" si="2"/>
        <v>88.210000000000008</v>
      </c>
      <c r="E5" s="29">
        <f t="shared" si="3"/>
        <v>50.527000000000001</v>
      </c>
      <c r="F5" s="29">
        <f t="shared" si="0"/>
        <v>125.89300000000001</v>
      </c>
      <c r="G5" s="29">
        <f t="shared" si="1"/>
        <v>4.1870000000000012</v>
      </c>
      <c r="H5" s="19">
        <f t="shared" si="8"/>
        <v>81.300000000000011</v>
      </c>
      <c r="I5" s="9">
        <f t="shared" si="4"/>
        <v>234.7</v>
      </c>
      <c r="J5" s="9">
        <f>ABS(I5)</f>
        <v>234.7</v>
      </c>
      <c r="K5" s="9">
        <f t="shared" si="6"/>
        <v>55084.09</v>
      </c>
      <c r="L5" s="9">
        <f t="shared" si="7"/>
        <v>0.74272151898734173</v>
      </c>
      <c r="N5" s="22" t="s">
        <v>3</v>
      </c>
      <c r="O5" s="23">
        <f>K44/COUNT(K2:K37)</f>
        <v>9411.2844778815725</v>
      </c>
    </row>
    <row r="6" spans="1:15" x14ac:dyDescent="0.25">
      <c r="A6" s="16">
        <v>5</v>
      </c>
      <c r="B6" s="6">
        <v>44317</v>
      </c>
      <c r="C6" s="36">
        <v>264</v>
      </c>
      <c r="D6" s="29">
        <f t="shared" si="2"/>
        <v>105.78900000000002</v>
      </c>
      <c r="E6" s="29">
        <f t="shared" si="3"/>
        <v>56.053200000000004</v>
      </c>
      <c r="F6" s="29">
        <f t="shared" si="0"/>
        <v>155.52480000000003</v>
      </c>
      <c r="G6" s="29">
        <f t="shared" si="1"/>
        <v>5.526200000000002</v>
      </c>
      <c r="H6" s="19">
        <f t="shared" si="8"/>
        <v>130.08000000000001</v>
      </c>
      <c r="I6" s="9">
        <f t="shared" si="4"/>
        <v>133.91999999999999</v>
      </c>
      <c r="J6" s="9">
        <f t="shared" ref="J6:J12" si="9">ABS(I6)</f>
        <v>133.91999999999999</v>
      </c>
      <c r="K6" s="9">
        <f t="shared" si="6"/>
        <v>17934.566399999996</v>
      </c>
      <c r="L6" s="9">
        <f t="shared" si="7"/>
        <v>0.50727272727272721</v>
      </c>
      <c r="N6" s="16" t="s">
        <v>4</v>
      </c>
      <c r="O6" s="21">
        <f>L44/COUNT(L2:L37)</f>
        <v>0.92954727453031494</v>
      </c>
    </row>
    <row r="7" spans="1:15" x14ac:dyDescent="0.25">
      <c r="A7" s="16">
        <v>6</v>
      </c>
      <c r="B7" s="6">
        <v>44348</v>
      </c>
      <c r="C7" s="36">
        <v>99</v>
      </c>
      <c r="D7" s="29">
        <f t="shared" si="2"/>
        <v>105.11010000000002</v>
      </c>
      <c r="E7" s="29">
        <f t="shared" si="3"/>
        <v>60.958890000000011</v>
      </c>
      <c r="F7" s="29">
        <f t="shared" si="0"/>
        <v>149.26131000000004</v>
      </c>
      <c r="G7" s="29">
        <f t="shared" si="1"/>
        <v>4.9056900000000008</v>
      </c>
      <c r="H7" s="19">
        <f t="shared" si="8"/>
        <v>161.05100000000002</v>
      </c>
      <c r="I7" s="9">
        <f t="shared" si="4"/>
        <v>-62.051000000000016</v>
      </c>
      <c r="J7" s="9">
        <f t="shared" si="9"/>
        <v>62.051000000000016</v>
      </c>
      <c r="K7" s="9">
        <f t="shared" si="6"/>
        <v>3850.326601000002</v>
      </c>
      <c r="L7" s="9">
        <f t="shared" si="7"/>
        <v>0.62677777777777799</v>
      </c>
    </row>
    <row r="8" spans="1:15" x14ac:dyDescent="0.25">
      <c r="A8" s="16">
        <v>7</v>
      </c>
      <c r="B8" s="6">
        <v>44378</v>
      </c>
      <c r="C8" s="36">
        <v>41</v>
      </c>
      <c r="D8" s="29">
        <f t="shared" si="2"/>
        <v>98.699090000000012</v>
      </c>
      <c r="E8" s="29">
        <f t="shared" si="3"/>
        <v>64.732910000000018</v>
      </c>
      <c r="F8" s="29">
        <f t="shared" si="0"/>
        <v>132.66527000000002</v>
      </c>
      <c r="G8" s="29">
        <f t="shared" si="1"/>
        <v>3.7740199999999997</v>
      </c>
      <c r="H8" s="19">
        <f t="shared" si="8"/>
        <v>154.16700000000003</v>
      </c>
      <c r="I8" s="9">
        <f t="shared" si="4"/>
        <v>-113.16700000000003</v>
      </c>
      <c r="J8" s="9">
        <f t="shared" si="9"/>
        <v>113.16700000000003</v>
      </c>
      <c r="K8" s="9">
        <f t="shared" si="6"/>
        <v>12806.769889000007</v>
      </c>
      <c r="L8" s="9">
        <f t="shared" si="7"/>
        <v>2.7601707317073179</v>
      </c>
    </row>
    <row r="9" spans="1:15" x14ac:dyDescent="0.25">
      <c r="A9" s="16">
        <v>8</v>
      </c>
      <c r="B9" s="6">
        <v>44409</v>
      </c>
      <c r="C9" s="36">
        <v>167</v>
      </c>
      <c r="D9" s="29">
        <f t="shared" si="2"/>
        <v>105.52918100000002</v>
      </c>
      <c r="E9" s="29">
        <f t="shared" si="3"/>
        <v>68.812537100000014</v>
      </c>
      <c r="F9" s="29">
        <f t="shared" si="0"/>
        <v>142.24582490000003</v>
      </c>
      <c r="G9" s="29">
        <f t="shared" si="1"/>
        <v>4.0796271000000015</v>
      </c>
      <c r="H9" s="19">
        <f t="shared" si="8"/>
        <v>136.43929000000003</v>
      </c>
      <c r="I9" s="9">
        <f t="shared" si="4"/>
        <v>30.560709999999972</v>
      </c>
      <c r="J9" s="9">
        <f t="shared" si="9"/>
        <v>30.560709999999972</v>
      </c>
      <c r="K9" s="9">
        <f t="shared" si="6"/>
        <v>933.95699570409829</v>
      </c>
      <c r="L9" s="9">
        <f t="shared" si="7"/>
        <v>0.18299826347305373</v>
      </c>
    </row>
    <row r="10" spans="1:15" x14ac:dyDescent="0.25">
      <c r="A10" s="16">
        <v>9</v>
      </c>
      <c r="B10" s="6">
        <v>44440</v>
      </c>
      <c r="C10" s="36">
        <v>111</v>
      </c>
      <c r="D10" s="29">
        <f t="shared" si="2"/>
        <v>106.07626290000002</v>
      </c>
      <c r="E10" s="29">
        <f t="shared" si="3"/>
        <v>72.538909680000017</v>
      </c>
      <c r="F10" s="29">
        <f t="shared" si="0"/>
        <v>139.61361612000002</v>
      </c>
      <c r="G10" s="29">
        <f t="shared" si="1"/>
        <v>3.72637258</v>
      </c>
      <c r="H10" s="19">
        <f t="shared" si="8"/>
        <v>146.32545200000004</v>
      </c>
      <c r="I10" s="9">
        <f t="shared" si="4"/>
        <v>-35.325452000000041</v>
      </c>
      <c r="J10" s="9">
        <f t="shared" si="9"/>
        <v>35.325452000000041</v>
      </c>
      <c r="K10" s="9">
        <f t="shared" si="6"/>
        <v>1247.8875590043069</v>
      </c>
      <c r="L10" s="9">
        <f t="shared" si="7"/>
        <v>0.31824731531531569</v>
      </c>
    </row>
    <row r="11" spans="1:15" x14ac:dyDescent="0.25">
      <c r="A11" s="16">
        <v>10</v>
      </c>
      <c r="B11" s="6">
        <v>44470</v>
      </c>
      <c r="C11" s="36">
        <v>46</v>
      </c>
      <c r="D11" s="29">
        <f t="shared" si="2"/>
        <v>100.06863661000001</v>
      </c>
      <c r="E11" s="29">
        <f t="shared" si="3"/>
        <v>75.291882373000021</v>
      </c>
      <c r="F11" s="29">
        <f t="shared" si="0"/>
        <v>124.845390847</v>
      </c>
      <c r="G11" s="29">
        <f t="shared" si="1"/>
        <v>2.7529726929999994</v>
      </c>
      <c r="H11" s="19">
        <f t="shared" si="8"/>
        <v>143.33998870000002</v>
      </c>
      <c r="I11" s="9">
        <f t="shared" si="4"/>
        <v>-97.339988700000021</v>
      </c>
      <c r="J11" s="9">
        <f t="shared" si="9"/>
        <v>97.339988700000021</v>
      </c>
      <c r="K11" s="9">
        <f t="shared" si="6"/>
        <v>9475.0734001161309</v>
      </c>
      <c r="L11" s="9">
        <f t="shared" si="7"/>
        <v>2.1160867108695656</v>
      </c>
    </row>
    <row r="12" spans="1:15" x14ac:dyDescent="0.25">
      <c r="A12" s="16">
        <v>11</v>
      </c>
      <c r="B12" s="6">
        <v>44501</v>
      </c>
      <c r="C12" s="36">
        <v>145</v>
      </c>
      <c r="D12" s="29">
        <f t="shared" si="2"/>
        <v>104.56177294900002</v>
      </c>
      <c r="E12" s="29">
        <f t="shared" si="3"/>
        <v>78.218871430600018</v>
      </c>
      <c r="F12" s="29">
        <f t="shared" si="0"/>
        <v>130.90467446740001</v>
      </c>
      <c r="G12" s="29">
        <f t="shared" si="1"/>
        <v>2.9269890576000002</v>
      </c>
      <c r="H12" s="19">
        <f t="shared" si="8"/>
        <v>127.59836354000001</v>
      </c>
      <c r="I12" s="9">
        <f t="shared" si="4"/>
        <v>17.401636459999992</v>
      </c>
      <c r="J12" s="9">
        <f t="shared" si="9"/>
        <v>17.401636459999992</v>
      </c>
      <c r="K12" s="9">
        <f t="shared" si="6"/>
        <v>302.81695148600102</v>
      </c>
      <c r="L12" s="9">
        <f t="shared" si="7"/>
        <v>0.12001128593103443</v>
      </c>
    </row>
    <row r="13" spans="1:15" x14ac:dyDescent="0.25">
      <c r="A13" s="16">
        <v>12</v>
      </c>
      <c r="B13" s="6">
        <v>44531</v>
      </c>
      <c r="C13" s="36">
        <v>44</v>
      </c>
      <c r="D13" s="29">
        <f t="shared" si="2"/>
        <v>98.50559565410002</v>
      </c>
      <c r="E13" s="29">
        <f t="shared" si="3"/>
        <v>80.247543852950031</v>
      </c>
      <c r="F13" s="29">
        <f t="shared" si="0"/>
        <v>116.76364745525001</v>
      </c>
      <c r="G13" s="29">
        <f t="shared" si="1"/>
        <v>2.0286724223499988</v>
      </c>
      <c r="H13" s="19">
        <f t="shared" ref="H13:H37" si="10">F12+G12</f>
        <v>133.83166352500001</v>
      </c>
      <c r="I13" s="9">
        <f t="shared" si="4"/>
        <v>-89.83166352500001</v>
      </c>
      <c r="J13" s="9">
        <f t="shared" ref="J13:J37" si="11">ABS(I13)</f>
        <v>89.83166352500001</v>
      </c>
      <c r="K13" s="9">
        <f t="shared" si="6"/>
        <v>8069.7277716688177</v>
      </c>
      <c r="L13" s="9">
        <f t="shared" si="7"/>
        <v>2.0416287164772728</v>
      </c>
    </row>
    <row r="14" spans="1:15" x14ac:dyDescent="0.25">
      <c r="A14" s="16">
        <v>13</v>
      </c>
      <c r="B14" s="6">
        <v>44562</v>
      </c>
      <c r="C14" s="36">
        <v>169</v>
      </c>
      <c r="D14" s="29">
        <f t="shared" si="2"/>
        <v>105.55503608869003</v>
      </c>
      <c r="E14" s="29">
        <f t="shared" si="3"/>
        <v>82.778293076524037</v>
      </c>
      <c r="F14" s="29">
        <f t="shared" si="0"/>
        <v>128.33177910085601</v>
      </c>
      <c r="G14" s="29">
        <f t="shared" si="1"/>
        <v>2.5307492235739995</v>
      </c>
      <c r="H14" s="19">
        <f t="shared" si="10"/>
        <v>118.79231987760001</v>
      </c>
      <c r="I14" s="9">
        <f t="shared" si="4"/>
        <v>50.207680122399992</v>
      </c>
      <c r="J14" s="9">
        <f t="shared" si="11"/>
        <v>50.207680122399992</v>
      </c>
      <c r="K14" s="9">
        <f t="shared" si="6"/>
        <v>2520.8111432732394</v>
      </c>
      <c r="L14" s="9">
        <f t="shared" si="7"/>
        <v>0.29708686462958578</v>
      </c>
    </row>
    <row r="15" spans="1:15" x14ac:dyDescent="0.25">
      <c r="A15" s="16">
        <v>14</v>
      </c>
      <c r="B15" s="6">
        <v>44593</v>
      </c>
      <c r="C15" s="36">
        <v>152</v>
      </c>
      <c r="D15" s="29">
        <f t="shared" si="2"/>
        <v>110.19953247982103</v>
      </c>
      <c r="E15" s="29">
        <f t="shared" si="3"/>
        <v>85.520417016853742</v>
      </c>
      <c r="F15" s="29">
        <f t="shared" si="0"/>
        <v>134.87864794278832</v>
      </c>
      <c r="G15" s="29">
        <f t="shared" si="1"/>
        <v>2.7421239403296989</v>
      </c>
      <c r="H15" s="19">
        <f t="shared" si="10"/>
        <v>130.86252832443</v>
      </c>
      <c r="I15" s="9">
        <f t="shared" si="4"/>
        <v>21.137471675569998</v>
      </c>
      <c r="J15" s="9">
        <f t="shared" si="11"/>
        <v>21.137471675569998</v>
      </c>
      <c r="K15" s="9">
        <f t="shared" si="6"/>
        <v>446.79270883552391</v>
      </c>
      <c r="L15" s="9">
        <f t="shared" si="7"/>
        <v>0.13906231365506577</v>
      </c>
    </row>
    <row r="16" spans="1:15" x14ac:dyDescent="0.25">
      <c r="A16" s="16">
        <v>15</v>
      </c>
      <c r="B16" s="6">
        <v>44621</v>
      </c>
      <c r="C16" s="36">
        <v>129</v>
      </c>
      <c r="D16" s="29">
        <f t="shared" si="2"/>
        <v>112.07957923183893</v>
      </c>
      <c r="E16" s="29">
        <f t="shared" si="3"/>
        <v>88.176333238352271</v>
      </c>
      <c r="F16" s="29">
        <f t="shared" si="0"/>
        <v>135.9828252253256</v>
      </c>
      <c r="G16" s="29">
        <f t="shared" si="1"/>
        <v>2.6559162214985186</v>
      </c>
      <c r="H16" s="19">
        <f t="shared" si="10"/>
        <v>137.62077188311801</v>
      </c>
      <c r="I16" s="9">
        <f t="shared" si="4"/>
        <v>-8.6207718831180102</v>
      </c>
      <c r="J16" s="9">
        <f t="shared" si="11"/>
        <v>8.6207718831180102</v>
      </c>
      <c r="K16" s="9">
        <f t="shared" si="6"/>
        <v>74.317707860758048</v>
      </c>
      <c r="L16" s="9">
        <f t="shared" si="7"/>
        <v>6.6827689016418682E-2</v>
      </c>
    </row>
    <row r="17" spans="1:12" x14ac:dyDescent="0.25">
      <c r="A17" s="16">
        <v>16</v>
      </c>
      <c r="B17" s="6">
        <v>44652</v>
      </c>
      <c r="C17" s="36">
        <v>257</v>
      </c>
      <c r="D17" s="29">
        <f t="shared" si="2"/>
        <v>126.57162130865504</v>
      </c>
      <c r="E17" s="29">
        <f t="shared" si="3"/>
        <v>92.015862045382548</v>
      </c>
      <c r="F17" s="29">
        <f t="shared" si="0"/>
        <v>161.12738057192752</v>
      </c>
      <c r="G17" s="29">
        <f t="shared" si="1"/>
        <v>3.8395288070302773</v>
      </c>
      <c r="H17" s="19">
        <f t="shared" si="10"/>
        <v>138.63874144682413</v>
      </c>
      <c r="I17" s="9">
        <f t="shared" si="4"/>
        <v>118.36125855317587</v>
      </c>
      <c r="J17" s="9">
        <f t="shared" si="11"/>
        <v>118.36125855317587</v>
      </c>
      <c r="K17" s="9">
        <f t="shared" si="6"/>
        <v>14009.387526291748</v>
      </c>
      <c r="L17" s="9">
        <f t="shared" si="7"/>
        <v>0.46054964417578159</v>
      </c>
    </row>
    <row r="18" spans="1:12" x14ac:dyDescent="0.25">
      <c r="A18" s="16">
        <v>17</v>
      </c>
      <c r="B18" s="6">
        <v>44682</v>
      </c>
      <c r="C18" s="36">
        <v>150</v>
      </c>
      <c r="D18" s="29">
        <f t="shared" si="2"/>
        <v>128.91445917778952</v>
      </c>
      <c r="E18" s="29">
        <f t="shared" si="3"/>
        <v>95.705721758623241</v>
      </c>
      <c r="F18" s="29">
        <f t="shared" si="0"/>
        <v>162.12319659695581</v>
      </c>
      <c r="G18" s="29">
        <f t="shared" si="1"/>
        <v>3.6898597132406983</v>
      </c>
      <c r="H18" s="19">
        <f t="shared" si="10"/>
        <v>164.96690937895781</v>
      </c>
      <c r="I18" s="9">
        <f t="shared" si="4"/>
        <v>-14.966909378957808</v>
      </c>
      <c r="J18" s="9">
        <f t="shared" si="11"/>
        <v>14.966909378957808</v>
      </c>
      <c r="K18" s="9">
        <f t="shared" si="6"/>
        <v>224.00837635793522</v>
      </c>
      <c r="L18" s="9">
        <f t="shared" si="7"/>
        <v>9.977939585971872E-2</v>
      </c>
    </row>
    <row r="19" spans="1:12" x14ac:dyDescent="0.25">
      <c r="A19" s="16">
        <v>18</v>
      </c>
      <c r="B19" s="6">
        <v>44713</v>
      </c>
      <c r="C19" s="36">
        <v>76</v>
      </c>
      <c r="D19" s="29">
        <f t="shared" si="2"/>
        <v>123.62301326001057</v>
      </c>
      <c r="E19" s="29">
        <f t="shared" si="3"/>
        <v>98.497450908761977</v>
      </c>
      <c r="F19" s="29">
        <f t="shared" si="0"/>
        <v>148.74857561125916</v>
      </c>
      <c r="G19" s="29">
        <f t="shared" si="1"/>
        <v>2.7917291501387322</v>
      </c>
      <c r="H19" s="19">
        <f t="shared" si="10"/>
        <v>165.81305631019652</v>
      </c>
      <c r="I19" s="9">
        <f t="shared" si="4"/>
        <v>-89.813056310196515</v>
      </c>
      <c r="J19" s="9">
        <f t="shared" si="11"/>
        <v>89.813056310196515</v>
      </c>
      <c r="K19" s="9">
        <f t="shared" si="6"/>
        <v>8066.3850837785303</v>
      </c>
      <c r="L19" s="9">
        <f t="shared" si="7"/>
        <v>1.1817507409236383</v>
      </c>
    </row>
    <row r="20" spans="1:12" x14ac:dyDescent="0.25">
      <c r="A20" s="16">
        <v>19</v>
      </c>
      <c r="B20" s="6">
        <v>44743</v>
      </c>
      <c r="C20" s="36">
        <v>157</v>
      </c>
      <c r="D20" s="29">
        <f t="shared" si="2"/>
        <v>126.96071193400951</v>
      </c>
      <c r="E20" s="29">
        <f t="shared" si="3"/>
        <v>101.34377701128673</v>
      </c>
      <c r="F20" s="29">
        <f t="shared" si="0"/>
        <v>152.57764685673229</v>
      </c>
      <c r="G20" s="29">
        <f t="shared" si="1"/>
        <v>2.846326102524753</v>
      </c>
      <c r="H20" s="19">
        <f t="shared" si="10"/>
        <v>151.54030476139789</v>
      </c>
      <c r="I20" s="9">
        <f t="shared" si="4"/>
        <v>5.4596952386021087</v>
      </c>
      <c r="J20" s="9">
        <f t="shared" si="11"/>
        <v>5.4596952386021087</v>
      </c>
      <c r="K20" s="9">
        <f t="shared" si="6"/>
        <v>29.808272098414538</v>
      </c>
      <c r="L20" s="9">
        <f t="shared" si="7"/>
        <v>3.4775128908293686E-2</v>
      </c>
    </row>
    <row r="21" spans="1:12" x14ac:dyDescent="0.25">
      <c r="A21" s="16">
        <v>20</v>
      </c>
      <c r="B21" s="6">
        <v>44774</v>
      </c>
      <c r="C21" s="36">
        <v>164</v>
      </c>
      <c r="D21" s="29">
        <f t="shared" si="2"/>
        <v>130.66464074060855</v>
      </c>
      <c r="E21" s="29">
        <f t="shared" si="3"/>
        <v>104.27586338421892</v>
      </c>
      <c r="F21" s="29">
        <f t="shared" si="0"/>
        <v>157.05341809699817</v>
      </c>
      <c r="G21" s="29">
        <f t="shared" si="1"/>
        <v>2.9320863729321807</v>
      </c>
      <c r="H21" s="19">
        <f t="shared" si="10"/>
        <v>155.42397295925704</v>
      </c>
      <c r="I21" s="9">
        <f t="shared" si="4"/>
        <v>8.5760270407429573</v>
      </c>
      <c r="J21" s="9">
        <f t="shared" si="11"/>
        <v>8.5760270407429573</v>
      </c>
      <c r="K21" s="9">
        <f t="shared" si="6"/>
        <v>73.548239803554409</v>
      </c>
      <c r="L21" s="9">
        <f t="shared" si="7"/>
        <v>5.2292847809408273E-2</v>
      </c>
    </row>
    <row r="22" spans="1:12" x14ac:dyDescent="0.25">
      <c r="A22" s="16">
        <v>21</v>
      </c>
      <c r="B22" s="6">
        <v>44805</v>
      </c>
      <c r="C22" s="36">
        <v>132</v>
      </c>
      <c r="D22" s="29">
        <f t="shared" si="2"/>
        <v>130.7981766665477</v>
      </c>
      <c r="E22" s="29">
        <f t="shared" si="3"/>
        <v>106.92809471245181</v>
      </c>
      <c r="F22" s="29">
        <f t="shared" si="0"/>
        <v>154.6682586206436</v>
      </c>
      <c r="G22" s="29">
        <f t="shared" si="1"/>
        <v>2.6522313282328773</v>
      </c>
      <c r="H22" s="19">
        <f t="shared" si="10"/>
        <v>159.98550446993036</v>
      </c>
      <c r="I22" s="9">
        <f t="shared" si="4"/>
        <v>-27.985504469930362</v>
      </c>
      <c r="J22" s="9">
        <f t="shared" si="11"/>
        <v>27.985504469930362</v>
      </c>
      <c r="K22" s="9">
        <f t="shared" si="6"/>
        <v>783.18846043649228</v>
      </c>
      <c r="L22" s="9">
        <f t="shared" si="7"/>
        <v>0.21201139749947243</v>
      </c>
    </row>
    <row r="23" spans="1:12" x14ac:dyDescent="0.25">
      <c r="A23" s="16">
        <v>22</v>
      </c>
      <c r="B23" s="6">
        <v>44835</v>
      </c>
      <c r="C23" s="36">
        <v>254</v>
      </c>
      <c r="D23" s="29">
        <f t="shared" si="2"/>
        <v>143.11835899989293</v>
      </c>
      <c r="E23" s="29">
        <f t="shared" si="3"/>
        <v>110.54712114119592</v>
      </c>
      <c r="F23" s="29">
        <f t="shared" si="0"/>
        <v>175.68959685858994</v>
      </c>
      <c r="G23" s="29">
        <f t="shared" si="1"/>
        <v>3.6190264287441134</v>
      </c>
      <c r="H23" s="19">
        <f t="shared" si="10"/>
        <v>157.32048994887649</v>
      </c>
      <c r="I23" s="9">
        <f t="shared" si="4"/>
        <v>96.679510051123515</v>
      </c>
      <c r="J23" s="9">
        <f t="shared" si="11"/>
        <v>96.679510051123515</v>
      </c>
      <c r="K23" s="9">
        <f t="shared" si="6"/>
        <v>9346.9276637252933</v>
      </c>
      <c r="L23" s="9">
        <f t="shared" si="7"/>
        <v>0.38062799232725791</v>
      </c>
    </row>
    <row r="24" spans="1:12" x14ac:dyDescent="0.25">
      <c r="A24" s="16">
        <v>23</v>
      </c>
      <c r="B24" s="6">
        <v>44866</v>
      </c>
      <c r="C24" s="36">
        <v>310</v>
      </c>
      <c r="D24" s="29">
        <f t="shared" si="2"/>
        <v>159.80652309990364</v>
      </c>
      <c r="E24" s="29">
        <f t="shared" si="3"/>
        <v>115.47306133706668</v>
      </c>
      <c r="F24" s="29">
        <f t="shared" si="0"/>
        <v>204.13998486274062</v>
      </c>
      <c r="G24" s="29">
        <f t="shared" si="1"/>
        <v>4.9259401958707736</v>
      </c>
      <c r="H24" s="19">
        <f t="shared" si="10"/>
        <v>179.30862328733406</v>
      </c>
      <c r="I24" s="9">
        <f t="shared" si="4"/>
        <v>130.69137671266594</v>
      </c>
      <c r="J24" s="9">
        <f t="shared" si="11"/>
        <v>130.69137671266594</v>
      </c>
      <c r="K24" s="9">
        <f t="shared" si="6"/>
        <v>17080.235947051962</v>
      </c>
      <c r="L24" s="9">
        <f t="shared" si="7"/>
        <v>0.42158508616989016</v>
      </c>
    </row>
    <row r="25" spans="1:12" x14ac:dyDescent="0.25">
      <c r="A25" s="16">
        <v>24</v>
      </c>
      <c r="B25" s="6">
        <v>44896</v>
      </c>
      <c r="C25" s="36">
        <v>290</v>
      </c>
      <c r="D25" s="29">
        <f t="shared" si="2"/>
        <v>172.8258707899133</v>
      </c>
      <c r="E25" s="29">
        <f t="shared" si="3"/>
        <v>121.20834228235134</v>
      </c>
      <c r="F25" s="29">
        <f t="shared" si="0"/>
        <v>224.44339929747525</v>
      </c>
      <c r="G25" s="29">
        <f t="shared" si="1"/>
        <v>5.7352809452846625</v>
      </c>
      <c r="H25" s="19">
        <f t="shared" si="10"/>
        <v>209.06592505861138</v>
      </c>
      <c r="I25" s="9">
        <f t="shared" si="4"/>
        <v>80.934074941388616</v>
      </c>
      <c r="J25" s="9">
        <f t="shared" si="11"/>
        <v>80.934074941388616</v>
      </c>
      <c r="K25" s="9">
        <f t="shared" si="6"/>
        <v>6550.3244866183086</v>
      </c>
      <c r="L25" s="9">
        <f t="shared" si="7"/>
        <v>0.27908301703927108</v>
      </c>
    </row>
    <row r="26" spans="1:12" x14ac:dyDescent="0.25">
      <c r="A26" s="16">
        <v>25</v>
      </c>
      <c r="B26" s="6">
        <v>44927</v>
      </c>
      <c r="C26" s="36">
        <v>126</v>
      </c>
      <c r="D26" s="29">
        <f t="shared" si="2"/>
        <v>168.14328371092196</v>
      </c>
      <c r="E26" s="29">
        <f t="shared" si="3"/>
        <v>125.90183642520842</v>
      </c>
      <c r="F26" s="29">
        <f t="shared" si="0"/>
        <v>210.38473099663551</v>
      </c>
      <c r="G26" s="29">
        <f t="shared" si="1"/>
        <v>4.6934941428570616</v>
      </c>
      <c r="H26" s="19">
        <f t="shared" si="10"/>
        <v>230.17868024275992</v>
      </c>
      <c r="I26" s="9">
        <f t="shared" si="4"/>
        <v>-104.17868024275992</v>
      </c>
      <c r="J26" s="9">
        <f t="shared" si="11"/>
        <v>104.17868024275992</v>
      </c>
      <c r="K26" s="9">
        <f t="shared" si="6"/>
        <v>10853.197417123218</v>
      </c>
      <c r="L26" s="9">
        <f t="shared" si="7"/>
        <v>0.82681492256158673</v>
      </c>
    </row>
    <row r="27" spans="1:12" x14ac:dyDescent="0.25">
      <c r="A27" s="16">
        <v>26</v>
      </c>
      <c r="B27" s="6">
        <v>44958</v>
      </c>
      <c r="C27" s="36">
        <v>219</v>
      </c>
      <c r="D27" s="29">
        <f t="shared" si="2"/>
        <v>173.22895533982978</v>
      </c>
      <c r="E27" s="29">
        <f t="shared" si="3"/>
        <v>130.63454831667056</v>
      </c>
      <c r="F27" s="29">
        <f t="shared" si="0"/>
        <v>215.823362362989</v>
      </c>
      <c r="G27" s="29">
        <f t="shared" si="1"/>
        <v>4.7327118914621362</v>
      </c>
      <c r="H27" s="19">
        <f t="shared" si="10"/>
        <v>215.07822513949256</v>
      </c>
      <c r="I27" s="9">
        <f t="shared" si="4"/>
        <v>3.9217748605074405</v>
      </c>
      <c r="J27" s="9">
        <f t="shared" si="11"/>
        <v>3.9217748605074405</v>
      </c>
      <c r="K27" s="9">
        <f t="shared" si="6"/>
        <v>15.380318056508154</v>
      </c>
      <c r="L27" s="9">
        <f t="shared" si="7"/>
        <v>1.7907647764874159E-2</v>
      </c>
    </row>
    <row r="28" spans="1:12" x14ac:dyDescent="0.25">
      <c r="A28" s="16">
        <v>27</v>
      </c>
      <c r="B28" s="6">
        <v>44986</v>
      </c>
      <c r="C28" s="36">
        <v>325</v>
      </c>
      <c r="D28" s="29">
        <f t="shared" si="2"/>
        <v>188.40605980584681</v>
      </c>
      <c r="E28" s="29">
        <f t="shared" si="3"/>
        <v>136.41169946558819</v>
      </c>
      <c r="F28" s="29">
        <f t="shared" si="0"/>
        <v>240.40042014610543</v>
      </c>
      <c r="G28" s="29">
        <f t="shared" si="1"/>
        <v>5.7771511489176248</v>
      </c>
      <c r="H28" s="19">
        <f t="shared" si="10"/>
        <v>220.55607425445115</v>
      </c>
      <c r="I28" s="9">
        <f t="shared" si="4"/>
        <v>104.44392574554885</v>
      </c>
      <c r="J28" s="9">
        <f t="shared" si="11"/>
        <v>104.44392574554885</v>
      </c>
      <c r="K28" s="9">
        <f t="shared" si="6"/>
        <v>10908.533625141723</v>
      </c>
      <c r="L28" s="9">
        <f t="shared" si="7"/>
        <v>0.32136592537091957</v>
      </c>
    </row>
    <row r="29" spans="1:12" x14ac:dyDescent="0.25">
      <c r="A29" s="16">
        <v>28</v>
      </c>
      <c r="B29" s="6">
        <v>45017</v>
      </c>
      <c r="C29" s="36">
        <v>214</v>
      </c>
      <c r="D29" s="29">
        <f t="shared" si="2"/>
        <v>190.96545382526213</v>
      </c>
      <c r="E29" s="29">
        <f t="shared" si="3"/>
        <v>141.86707490155558</v>
      </c>
      <c r="F29" s="29">
        <f t="shared" si="0"/>
        <v>240.06383274896868</v>
      </c>
      <c r="G29" s="29">
        <f t="shared" si="1"/>
        <v>5.4553754359673947</v>
      </c>
      <c r="H29" s="19">
        <f t="shared" si="10"/>
        <v>246.17757129502306</v>
      </c>
      <c r="I29" s="9">
        <f t="shared" si="4"/>
        <v>-32.177571295023057</v>
      </c>
      <c r="J29" s="9">
        <f t="shared" si="11"/>
        <v>32.177571295023057</v>
      </c>
      <c r="K29" s="9">
        <f t="shared" si="6"/>
        <v>1035.3960944462917</v>
      </c>
      <c r="L29" s="9">
        <f t="shared" si="7"/>
        <v>0.15036248268702362</v>
      </c>
    </row>
    <row r="30" spans="1:12" x14ac:dyDescent="0.25">
      <c r="A30" s="16">
        <v>29</v>
      </c>
      <c r="B30" s="6">
        <v>45047</v>
      </c>
      <c r="C30" s="36">
        <v>55</v>
      </c>
      <c r="D30" s="29">
        <f t="shared" si="2"/>
        <v>177.36890844273591</v>
      </c>
      <c r="E30" s="29">
        <f t="shared" si="3"/>
        <v>145.41725825567363</v>
      </c>
      <c r="F30" s="29">
        <f t="shared" si="0"/>
        <v>209.3205586297982</v>
      </c>
      <c r="G30" s="29">
        <f t="shared" si="1"/>
        <v>3.5501833541180319</v>
      </c>
      <c r="H30" s="19">
        <f t="shared" si="10"/>
        <v>245.51920818493608</v>
      </c>
      <c r="I30" s="9">
        <f t="shared" si="4"/>
        <v>-190.51920818493608</v>
      </c>
      <c r="J30" s="9">
        <f t="shared" si="11"/>
        <v>190.51920818493608</v>
      </c>
      <c r="K30" s="9">
        <f t="shared" si="6"/>
        <v>36297.568687415012</v>
      </c>
      <c r="L30" s="9">
        <f t="shared" si="7"/>
        <v>3.4639856033624743</v>
      </c>
    </row>
    <row r="31" spans="1:12" x14ac:dyDescent="0.25">
      <c r="A31" s="16">
        <v>30</v>
      </c>
      <c r="B31" s="6">
        <v>45078</v>
      </c>
      <c r="C31" s="36">
        <v>195</v>
      </c>
      <c r="D31" s="29">
        <f t="shared" si="2"/>
        <v>179.13201759846234</v>
      </c>
      <c r="E31" s="29">
        <f t="shared" si="3"/>
        <v>148.78873418995249</v>
      </c>
      <c r="F31" s="29">
        <f t="shared" si="0"/>
        <v>209.47530100697219</v>
      </c>
      <c r="G31" s="29">
        <f t="shared" si="1"/>
        <v>3.3714759342788723</v>
      </c>
      <c r="H31" s="19">
        <f t="shared" si="10"/>
        <v>212.87074198391622</v>
      </c>
      <c r="I31" s="9">
        <f t="shared" si="4"/>
        <v>-17.870741983916218</v>
      </c>
      <c r="J31" s="9">
        <f t="shared" si="11"/>
        <v>17.870741983916218</v>
      </c>
      <c r="K31" s="9">
        <f t="shared" si="6"/>
        <v>319.36341905570578</v>
      </c>
      <c r="L31" s="9">
        <f t="shared" si="7"/>
        <v>9.1644830686749834E-2</v>
      </c>
    </row>
    <row r="32" spans="1:12" x14ac:dyDescent="0.25">
      <c r="A32" s="16">
        <v>31</v>
      </c>
      <c r="B32" s="6">
        <v>45108</v>
      </c>
      <c r="C32" s="36">
        <v>28</v>
      </c>
      <c r="D32" s="29">
        <f t="shared" si="2"/>
        <v>164.01881583861612</v>
      </c>
      <c r="E32" s="29">
        <f t="shared" si="3"/>
        <v>150.31174235481885</v>
      </c>
      <c r="F32" s="29">
        <f t="shared" si="0"/>
        <v>177.72588932241339</v>
      </c>
      <c r="G32" s="29">
        <f t="shared" si="1"/>
        <v>1.5230081648663638</v>
      </c>
      <c r="H32" s="19">
        <f t="shared" si="10"/>
        <v>212.84677694125105</v>
      </c>
      <c r="I32" s="9">
        <f t="shared" si="4"/>
        <v>-184.84677694125105</v>
      </c>
      <c r="J32" s="9">
        <f t="shared" si="11"/>
        <v>184.84677694125105</v>
      </c>
      <c r="K32" s="9">
        <f t="shared" si="6"/>
        <v>34168.330945568618</v>
      </c>
      <c r="L32" s="9">
        <f t="shared" si="7"/>
        <v>6.6016706050446805</v>
      </c>
    </row>
    <row r="33" spans="1:12" x14ac:dyDescent="0.25">
      <c r="A33" s="16">
        <v>32</v>
      </c>
      <c r="B33" s="6">
        <v>45139</v>
      </c>
      <c r="C33" s="36">
        <v>57</v>
      </c>
      <c r="D33" s="29">
        <f t="shared" si="2"/>
        <v>153.3169342547545</v>
      </c>
      <c r="E33" s="29">
        <f t="shared" si="3"/>
        <v>150.61226154481244</v>
      </c>
      <c r="F33" s="29">
        <f t="shared" si="0"/>
        <v>156.02160696469656</v>
      </c>
      <c r="G33" s="29">
        <f t="shared" si="1"/>
        <v>0.30051918999356214</v>
      </c>
      <c r="H33" s="19">
        <f t="shared" si="10"/>
        <v>179.24889748727975</v>
      </c>
      <c r="I33" s="9">
        <f t="shared" si="4"/>
        <v>-122.24889748727975</v>
      </c>
      <c r="J33" s="9">
        <f t="shared" si="11"/>
        <v>122.24889748727975</v>
      </c>
      <c r="K33" s="9">
        <f t="shared" si="6"/>
        <v>14944.792936855432</v>
      </c>
      <c r="L33" s="9">
        <f t="shared" si="7"/>
        <v>2.1447174997768377</v>
      </c>
    </row>
    <row r="34" spans="1:12" x14ac:dyDescent="0.25">
      <c r="A34" s="16">
        <v>33</v>
      </c>
      <c r="B34" s="6">
        <v>45170</v>
      </c>
      <c r="C34" s="36">
        <v>199</v>
      </c>
      <c r="D34" s="29">
        <f t="shared" si="2"/>
        <v>157.88524082927907</v>
      </c>
      <c r="E34" s="29">
        <f t="shared" si="3"/>
        <v>151.3395594732591</v>
      </c>
      <c r="F34" s="29">
        <f t="shared" si="0"/>
        <v>164.43092218529904</v>
      </c>
      <c r="G34" s="29">
        <f t="shared" si="1"/>
        <v>0.7272979284466633</v>
      </c>
      <c r="H34" s="19">
        <f t="shared" si="10"/>
        <v>156.32212615469012</v>
      </c>
      <c r="I34" s="9">
        <f t="shared" si="4"/>
        <v>42.677873845309875</v>
      </c>
      <c r="J34" s="9">
        <f t="shared" si="11"/>
        <v>42.677873845309875</v>
      </c>
      <c r="K34" s="9">
        <f t="shared" si="6"/>
        <v>1821.4009159561847</v>
      </c>
      <c r="L34" s="9">
        <f t="shared" si="7"/>
        <v>0.21446167761462248</v>
      </c>
    </row>
    <row r="35" spans="1:12" x14ac:dyDescent="0.25">
      <c r="A35" s="16">
        <v>34</v>
      </c>
      <c r="B35" s="6">
        <v>45200</v>
      </c>
      <c r="C35" s="36">
        <v>217</v>
      </c>
      <c r="D35" s="29">
        <f t="shared" si="2"/>
        <v>163.79671674635119</v>
      </c>
      <c r="E35" s="29">
        <f t="shared" si="3"/>
        <v>152.5852752005683</v>
      </c>
      <c r="F35" s="29">
        <f t="shared" si="0"/>
        <v>175.00815829213408</v>
      </c>
      <c r="G35" s="29">
        <f t="shared" si="1"/>
        <v>1.2457157273092101</v>
      </c>
      <c r="H35" s="19">
        <f t="shared" si="10"/>
        <v>165.1582201137457</v>
      </c>
      <c r="I35" s="9">
        <f t="shared" si="4"/>
        <v>51.841779886254301</v>
      </c>
      <c r="J35" s="9">
        <f t="shared" si="11"/>
        <v>51.841779886254301</v>
      </c>
      <c r="K35" s="9">
        <f t="shared" si="6"/>
        <v>2687.570141774841</v>
      </c>
      <c r="L35" s="9">
        <f t="shared" si="7"/>
        <v>0.2389022114573931</v>
      </c>
    </row>
    <row r="36" spans="1:12" x14ac:dyDescent="0.25">
      <c r="A36" s="16">
        <v>35</v>
      </c>
      <c r="B36" s="6">
        <v>45231</v>
      </c>
      <c r="C36" s="36">
        <v>215</v>
      </c>
      <c r="D36" s="29">
        <f t="shared" si="2"/>
        <v>168.91704507171607</v>
      </c>
      <c r="E36" s="29">
        <f t="shared" si="3"/>
        <v>154.21845218768308</v>
      </c>
      <c r="F36" s="29">
        <f t="shared" si="0"/>
        <v>183.61563795574907</v>
      </c>
      <c r="G36" s="29">
        <f t="shared" si="1"/>
        <v>1.6331769871147768</v>
      </c>
      <c r="H36" s="19">
        <f t="shared" si="10"/>
        <v>176.25387401944329</v>
      </c>
      <c r="I36" s="9">
        <f t="shared" si="4"/>
        <v>38.746125980556712</v>
      </c>
      <c r="J36" s="9">
        <f t="shared" si="11"/>
        <v>38.746125980556712</v>
      </c>
      <c r="K36" s="9">
        <f t="shared" si="6"/>
        <v>1501.2622785011717</v>
      </c>
      <c r="L36" s="9">
        <f t="shared" si="7"/>
        <v>0.18021453944444982</v>
      </c>
    </row>
    <row r="37" spans="1:12" x14ac:dyDescent="0.25">
      <c r="A37" s="16">
        <v>36</v>
      </c>
      <c r="B37" s="6">
        <v>45261</v>
      </c>
      <c r="C37" s="36">
        <v>36</v>
      </c>
      <c r="D37" s="29">
        <f t="shared" si="2"/>
        <v>155.62534056454447</v>
      </c>
      <c r="E37" s="29">
        <f t="shared" si="3"/>
        <v>154.35914102536921</v>
      </c>
      <c r="F37" s="29">
        <f t="shared" si="0"/>
        <v>156.89154010371973</v>
      </c>
      <c r="G37" s="29">
        <f t="shared" si="1"/>
        <v>0.14068883768614013</v>
      </c>
      <c r="H37" s="19">
        <f t="shared" si="10"/>
        <v>185.24881494286385</v>
      </c>
      <c r="I37" s="9">
        <f t="shared" si="4"/>
        <v>-149.24881494286385</v>
      </c>
      <c r="J37" s="9">
        <f t="shared" si="11"/>
        <v>149.24881494286385</v>
      </c>
      <c r="K37" s="9">
        <f t="shared" si="6"/>
        <v>22275.208761849219</v>
      </c>
      <c r="L37" s="9">
        <f t="shared" si="7"/>
        <v>4.1458004150795515</v>
      </c>
    </row>
    <row r="38" spans="1:12" x14ac:dyDescent="0.25">
      <c r="A38" s="34">
        <v>37</v>
      </c>
      <c r="B38" s="35">
        <v>45292</v>
      </c>
      <c r="C38" s="38"/>
      <c r="D38" s="28">
        <f t="shared" ref="D38:D43" si="12">($O$1*C38)+(1-$O$1)*D37</f>
        <v>140.06280650809003</v>
      </c>
      <c r="E38" s="28">
        <f t="shared" ref="E38:E43" si="13">($O$1*D38)+(1-$O$1)*E37</f>
        <v>152.9295075736413</v>
      </c>
      <c r="F38" s="28">
        <f t="shared" ref="F38:F43" si="14">(2*D38)-E38</f>
        <v>127.19610544253877</v>
      </c>
      <c r="G38" s="28">
        <f t="shared" ref="G38:G43" si="15">(($O$1)/(1-$O$1))*(D38-E38)</f>
        <v>-1.4296334517279188</v>
      </c>
      <c r="H38" s="26">
        <f t="shared" ref="H38:H43" si="16">F37+G37</f>
        <v>157.03222894140586</v>
      </c>
      <c r="I38" s="26">
        <f t="shared" ref="I38:I43" si="17">C38-H38</f>
        <v>-157.03222894140586</v>
      </c>
      <c r="J38" s="26">
        <f t="shared" ref="J38:J43" si="18">ABS(I38)</f>
        <v>157.03222894140586</v>
      </c>
      <c r="K38" s="26">
        <f t="shared" ref="K38:K43" si="19">(C38-H38)^2</f>
        <v>24659.120926306106</v>
      </c>
      <c r="L38" s="27" t="e">
        <f t="shared" ref="L38:L43" si="20">J38/C38*100%</f>
        <v>#DIV/0!</v>
      </c>
    </row>
    <row r="39" spans="1:12" x14ac:dyDescent="0.25">
      <c r="A39" s="34">
        <v>38</v>
      </c>
      <c r="B39" s="35">
        <v>45323</v>
      </c>
      <c r="C39" s="38"/>
      <c r="D39" s="28">
        <f t="shared" si="12"/>
        <v>126.05652585728103</v>
      </c>
      <c r="E39" s="28">
        <f t="shared" si="13"/>
        <v>150.24220940200527</v>
      </c>
      <c r="F39" s="28">
        <f t="shared" si="14"/>
        <v>101.87084231255679</v>
      </c>
      <c r="G39" s="28">
        <f t="shared" si="15"/>
        <v>-2.6872981716360269</v>
      </c>
      <c r="H39" s="26">
        <f t="shared" si="16"/>
        <v>125.76647199081084</v>
      </c>
      <c r="I39" s="26">
        <f t="shared" si="17"/>
        <v>-125.76647199081084</v>
      </c>
      <c r="J39" s="26">
        <f t="shared" si="18"/>
        <v>125.76647199081084</v>
      </c>
      <c r="K39" s="26">
        <f t="shared" si="19"/>
        <v>15817.205477015408</v>
      </c>
      <c r="L39" s="27" t="e">
        <f t="shared" si="20"/>
        <v>#DIV/0!</v>
      </c>
    </row>
    <row r="40" spans="1:12" x14ac:dyDescent="0.25">
      <c r="A40" s="34">
        <v>39</v>
      </c>
      <c r="B40" s="35">
        <v>45352</v>
      </c>
      <c r="C40" s="38"/>
      <c r="D40" s="28">
        <f t="shared" si="12"/>
        <v>113.45087327155294</v>
      </c>
      <c r="E40" s="28">
        <f t="shared" si="13"/>
        <v>146.56307578896002</v>
      </c>
      <c r="F40" s="28">
        <f t="shared" si="14"/>
        <v>80.338670754145852</v>
      </c>
      <c r="G40" s="28">
        <f t="shared" si="15"/>
        <v>-3.6791336130452317</v>
      </c>
      <c r="H40" s="26">
        <f t="shared" si="16"/>
        <v>99.183544140920759</v>
      </c>
      <c r="I40" s="26">
        <f t="shared" si="17"/>
        <v>-99.183544140920759</v>
      </c>
      <c r="J40" s="26">
        <f t="shared" si="18"/>
        <v>99.183544140920759</v>
      </c>
      <c r="K40" s="26">
        <f t="shared" si="19"/>
        <v>9837.3754283539765</v>
      </c>
      <c r="L40" s="27" t="e">
        <f t="shared" si="20"/>
        <v>#DIV/0!</v>
      </c>
    </row>
    <row r="41" spans="1:12" x14ac:dyDescent="0.25">
      <c r="A41" s="34">
        <v>40</v>
      </c>
      <c r="B41" s="35">
        <v>45383</v>
      </c>
      <c r="C41" s="38"/>
      <c r="D41" s="28">
        <f t="shared" si="12"/>
        <v>102.10578594439764</v>
      </c>
      <c r="E41" s="28">
        <f t="shared" si="13"/>
        <v>142.1173468045038</v>
      </c>
      <c r="F41" s="28">
        <f t="shared" si="14"/>
        <v>62.09422508429148</v>
      </c>
      <c r="G41" s="28">
        <f t="shared" si="15"/>
        <v>-4.44572898445624</v>
      </c>
      <c r="H41" s="26">
        <f t="shared" si="16"/>
        <v>76.659537141100614</v>
      </c>
      <c r="I41" s="26">
        <f t="shared" si="17"/>
        <v>-76.659537141100614</v>
      </c>
      <c r="J41" s="26">
        <f t="shared" si="18"/>
        <v>76.659537141100614</v>
      </c>
      <c r="K41" s="26">
        <f t="shared" si="19"/>
        <v>5876.6846346877846</v>
      </c>
      <c r="L41" s="27" t="e">
        <f t="shared" si="20"/>
        <v>#DIV/0!</v>
      </c>
    </row>
    <row r="42" spans="1:12" x14ac:dyDescent="0.25">
      <c r="A42" s="34">
        <v>41</v>
      </c>
      <c r="B42" s="35">
        <v>45413</v>
      </c>
      <c r="C42" s="38"/>
      <c r="D42" s="28">
        <f t="shared" si="12"/>
        <v>91.895207349957872</v>
      </c>
      <c r="E42" s="28">
        <f t="shared" si="13"/>
        <v>137.09513285904922</v>
      </c>
      <c r="F42" s="28">
        <f t="shared" si="14"/>
        <v>46.695281840866528</v>
      </c>
      <c r="G42" s="28">
        <f t="shared" si="15"/>
        <v>-5.0222139454545944</v>
      </c>
      <c r="H42" s="26">
        <f t="shared" si="16"/>
        <v>57.648496099835242</v>
      </c>
      <c r="I42" s="26">
        <f t="shared" si="17"/>
        <v>-57.648496099835242</v>
      </c>
      <c r="J42" s="26">
        <f t="shared" si="18"/>
        <v>57.648496099835242</v>
      </c>
      <c r="K42" s="26">
        <f t="shared" si="19"/>
        <v>3323.3491025727189</v>
      </c>
      <c r="L42" s="27" t="e">
        <f t="shared" si="20"/>
        <v>#DIV/0!</v>
      </c>
    </row>
    <row r="43" spans="1:12" x14ac:dyDescent="0.25">
      <c r="A43" s="34">
        <v>42</v>
      </c>
      <c r="B43" s="35">
        <v>45444</v>
      </c>
      <c r="C43" s="38"/>
      <c r="D43" s="28">
        <f t="shared" si="12"/>
        <v>82.70568661496209</v>
      </c>
      <c r="E43" s="28">
        <f t="shared" si="13"/>
        <v>131.6561882346405</v>
      </c>
      <c r="F43" s="28">
        <f t="shared" si="14"/>
        <v>33.755184995283685</v>
      </c>
      <c r="G43" s="28">
        <f t="shared" si="15"/>
        <v>-5.4389446244087125</v>
      </c>
      <c r="H43" s="26">
        <f t="shared" si="16"/>
        <v>41.673067895411933</v>
      </c>
      <c r="I43" s="26">
        <f t="shared" si="17"/>
        <v>-41.673067895411933</v>
      </c>
      <c r="J43" s="26">
        <f t="shared" si="18"/>
        <v>41.673067895411933</v>
      </c>
      <c r="K43" s="26">
        <f t="shared" si="19"/>
        <v>1736.6445878156128</v>
      </c>
      <c r="L43" s="27" t="e">
        <f t="shared" si="20"/>
        <v>#DIV/0!</v>
      </c>
    </row>
    <row r="44" spans="1:12" x14ac:dyDescent="0.25">
      <c r="B44" s="11" t="s">
        <v>5</v>
      </c>
      <c r="C44" s="11">
        <f>SUM(C2:C37)</f>
        <v>5702</v>
      </c>
      <c r="D44" s="11"/>
      <c r="E44" s="11"/>
      <c r="F44" s="11"/>
      <c r="G44" s="11"/>
      <c r="H44" s="11">
        <f>SUM(H2:H37)</f>
        <v>5644.9311162313861</v>
      </c>
      <c r="I44" s="11">
        <f t="shared" ref="I44:K44" si="21">SUM(I2:I37)</f>
        <v>14.068883768613347</v>
      </c>
      <c r="J44" s="11">
        <f t="shared" si="21"/>
        <v>2694.4529584590787</v>
      </c>
      <c r="K44" s="11">
        <f t="shared" si="21"/>
        <v>329394.95672585507</v>
      </c>
      <c r="L44" s="24">
        <f>SUM(L2:L37)</f>
        <v>32.534154608561025</v>
      </c>
    </row>
    <row r="45" spans="1:12" x14ac:dyDescent="0.25">
      <c r="B45" s="15" t="s">
        <v>6</v>
      </c>
      <c r="C45" s="13">
        <f>AVERAGE(C2:C37)</f>
        <v>158.38888888888889</v>
      </c>
      <c r="D45" s="13"/>
      <c r="E45" s="13"/>
      <c r="F45" s="13"/>
      <c r="G45" s="13"/>
      <c r="H45" s="13">
        <f>AVERAGE(H2:H37)</f>
        <v>161.28374617803959</v>
      </c>
      <c r="I45" s="13">
        <f t="shared" ref="I45:K45" si="22">AVERAGE(I2:I37)</f>
        <v>0.40196810767466706</v>
      </c>
      <c r="J45" s="13">
        <f t="shared" si="22"/>
        <v>76.984370241687955</v>
      </c>
      <c r="K45" s="13">
        <f t="shared" si="22"/>
        <v>9411.2844778815725</v>
      </c>
      <c r="L45" s="14">
        <f>AVERAGE(L2:L37)</f>
        <v>0.92954727453031494</v>
      </c>
    </row>
    <row r="47" spans="1:12" x14ac:dyDescent="0.25">
      <c r="I47" s="12"/>
      <c r="J47" s="12"/>
      <c r="K47" s="12"/>
      <c r="L4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47"/>
  <sheetViews>
    <sheetView showGridLines="0" topLeftCell="A26" zoomScale="80" zoomScaleNormal="80" workbookViewId="0">
      <selection activeCell="N44" sqref="N44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9" width="12.28515625" style="2" customWidth="1"/>
    <col min="10" max="10" width="18" style="2" bestFit="1" customWidth="1"/>
    <col min="11" max="13" width="18.7109375" style="2" customWidth="1"/>
    <col min="14" max="14" width="13" style="2" customWidth="1"/>
    <col min="16" max="16" width="7.85546875" bestFit="1" customWidth="1"/>
    <col min="17" max="17" width="15" bestFit="1" customWidth="1"/>
  </cols>
  <sheetData>
    <row r="1" spans="1:17" s="1" customFormat="1" x14ac:dyDescent="0.25">
      <c r="A1" s="17" t="s">
        <v>7</v>
      </c>
      <c r="B1" s="4" t="s">
        <v>14</v>
      </c>
      <c r="C1" s="25" t="s">
        <v>13</v>
      </c>
      <c r="D1" s="5" t="s">
        <v>11</v>
      </c>
      <c r="E1" s="5" t="s">
        <v>12</v>
      </c>
      <c r="F1" s="5" t="s">
        <v>16</v>
      </c>
      <c r="G1" s="5" t="s">
        <v>9</v>
      </c>
      <c r="H1" s="5" t="s">
        <v>10</v>
      </c>
      <c r="I1" s="5" t="s">
        <v>18</v>
      </c>
      <c r="J1" s="18" t="s">
        <v>17</v>
      </c>
      <c r="K1" s="5" t="s">
        <v>1</v>
      </c>
      <c r="L1" s="5" t="s">
        <v>2</v>
      </c>
      <c r="M1" s="5" t="s">
        <v>3</v>
      </c>
      <c r="N1" s="5" t="s">
        <v>4</v>
      </c>
      <c r="P1" s="7" t="s">
        <v>8</v>
      </c>
      <c r="Q1" s="7">
        <v>0.1</v>
      </c>
    </row>
    <row r="2" spans="1:17" x14ac:dyDescent="0.25">
      <c r="A2" s="16">
        <v>1</v>
      </c>
      <c r="B2" s="6">
        <v>44197</v>
      </c>
      <c r="C2" s="36">
        <v>43</v>
      </c>
      <c r="D2" s="11">
        <f>C2</f>
        <v>43</v>
      </c>
      <c r="E2" s="11">
        <f>C2</f>
        <v>43</v>
      </c>
      <c r="F2" s="11">
        <f>D2</f>
        <v>43</v>
      </c>
      <c r="G2" s="11">
        <f t="shared" ref="G2" si="0">(2*D2)-E2</f>
        <v>43</v>
      </c>
      <c r="H2" s="11">
        <f t="shared" ref="H2" si="1">(($Q$1)/(1-$Q$1))*(D2-E2)</f>
        <v>0</v>
      </c>
      <c r="I2" s="37">
        <f>(($Q$1^2)/((1-$Q$1)^2))*(D2-(2*E2)+F2)</f>
        <v>0</v>
      </c>
      <c r="J2" s="19"/>
      <c r="K2" s="30"/>
      <c r="L2" s="31"/>
      <c r="M2" s="31"/>
      <c r="N2" s="32"/>
    </row>
    <row r="3" spans="1:17" x14ac:dyDescent="0.25">
      <c r="A3" s="16">
        <v>2</v>
      </c>
      <c r="B3" s="6">
        <v>44228</v>
      </c>
      <c r="C3" s="36">
        <v>193</v>
      </c>
      <c r="D3" s="33">
        <f t="shared" ref="D3:D43" si="2">($Q$1*C3)+(1-$Q$1)*D2</f>
        <v>58</v>
      </c>
      <c r="E3" s="33">
        <f t="shared" ref="E3:E43" si="3">($Q$1*D3)+(1-$Q$1)*E2</f>
        <v>44.5</v>
      </c>
      <c r="F3" s="33">
        <f t="shared" ref="F3:F43" si="4">($Q$1*E3)+(1-$Q$1)*F2</f>
        <v>43.150000000000006</v>
      </c>
      <c r="G3" s="29">
        <f>(3*D3)-(3*E3)+F3</f>
        <v>83.65</v>
      </c>
      <c r="H3" s="37">
        <f>(($Q$1)/(2*(1-$Q$1)^2))*((6-5*$Q$1)*D3-(10-8*$Q$1)*E3+(4-3*$Q$1)*F3)</f>
        <v>4.275000000000003</v>
      </c>
      <c r="I3" s="37">
        <f>(($Q$1^2)/((1-$Q$1)^2))*(D3-(2*E3)+F3)</f>
        <v>0.15000000000000008</v>
      </c>
      <c r="J3" s="19">
        <f>G2+H2</f>
        <v>43</v>
      </c>
      <c r="K3" s="9">
        <f t="shared" ref="K3:K43" si="5">C3-J3</f>
        <v>150</v>
      </c>
      <c r="L3" s="9">
        <f t="shared" ref="L3:L4" si="6">ABS(K3)</f>
        <v>150</v>
      </c>
      <c r="M3" s="9">
        <f t="shared" ref="M3:M43" si="7">(C3-J3)^2</f>
        <v>22500</v>
      </c>
      <c r="N3" s="9">
        <f t="shared" ref="N3:N43" si="8">L3/C3*100%</f>
        <v>0.77720207253886009</v>
      </c>
    </row>
    <row r="4" spans="1:17" x14ac:dyDescent="0.25">
      <c r="A4" s="16">
        <v>3</v>
      </c>
      <c r="B4" s="6">
        <v>44256</v>
      </c>
      <c r="C4" s="36">
        <v>107</v>
      </c>
      <c r="D4" s="29">
        <f t="shared" si="2"/>
        <v>62.900000000000006</v>
      </c>
      <c r="E4" s="29">
        <f t="shared" si="3"/>
        <v>46.34</v>
      </c>
      <c r="F4" s="29">
        <f t="shared" si="4"/>
        <v>43.469000000000008</v>
      </c>
      <c r="G4" s="29">
        <f t="shared" ref="G4:G43" si="9">(3*D4)-(3*E4)+F4</f>
        <v>93.149000000000015</v>
      </c>
      <c r="H4" s="29">
        <f t="shared" ref="H4:H43" si="10">(($Q$1)/(2*(1-$Q$1)^2))*((6-5*$Q$1)*D4-(10-8*$Q$1)*E4+(4-3*$Q$1)*F4)</f>
        <v>4.966500000000007</v>
      </c>
      <c r="I4" s="29">
        <f t="shared" ref="I4:I43" si="11">(($Q$1^2)/((1-$Q$1)^2))*(D4-(2*E4)+F4)</f>
        <v>0.16900000000000009</v>
      </c>
      <c r="J4" s="19">
        <f t="shared" ref="J4:J43" si="12">G3+H3</f>
        <v>87.925000000000011</v>
      </c>
      <c r="K4" s="9">
        <f t="shared" si="5"/>
        <v>19.074999999999989</v>
      </c>
      <c r="L4" s="9">
        <f t="shared" si="6"/>
        <v>19.074999999999989</v>
      </c>
      <c r="M4" s="9">
        <f t="shared" si="7"/>
        <v>363.85562499999958</v>
      </c>
      <c r="N4" s="9">
        <f t="shared" si="8"/>
        <v>0.17827102803738307</v>
      </c>
      <c r="P4" s="16" t="s">
        <v>2</v>
      </c>
      <c r="Q4" s="21">
        <f>L44/COUNT(L2:L37)</f>
        <v>80.463500147981264</v>
      </c>
    </row>
    <row r="5" spans="1:17" x14ac:dyDescent="0.25">
      <c r="A5" s="16">
        <v>4</v>
      </c>
      <c r="B5" s="6">
        <v>44287</v>
      </c>
      <c r="C5" s="36">
        <v>316</v>
      </c>
      <c r="D5" s="29">
        <f t="shared" si="2"/>
        <v>88.210000000000008</v>
      </c>
      <c r="E5" s="29">
        <f t="shared" si="3"/>
        <v>50.527000000000001</v>
      </c>
      <c r="F5" s="29">
        <f t="shared" si="4"/>
        <v>44.174800000000012</v>
      </c>
      <c r="G5" s="29">
        <f t="shared" si="9"/>
        <v>157.22379999999998</v>
      </c>
      <c r="H5" s="29">
        <f t="shared" si="10"/>
        <v>11.342800000000006</v>
      </c>
      <c r="I5" s="29">
        <f t="shared" si="11"/>
        <v>0.38680000000000025</v>
      </c>
      <c r="J5" s="19">
        <f t="shared" si="12"/>
        <v>98.115500000000026</v>
      </c>
      <c r="K5" s="9">
        <f t="shared" si="5"/>
        <v>217.88449999999997</v>
      </c>
      <c r="L5" s="9">
        <f>ABS(K5)</f>
        <v>217.88449999999997</v>
      </c>
      <c r="M5" s="9">
        <f t="shared" si="7"/>
        <v>47473.655340249992</v>
      </c>
      <c r="N5" s="9">
        <f t="shared" si="8"/>
        <v>0.68950791139240497</v>
      </c>
      <c r="P5" s="22" t="s">
        <v>3</v>
      </c>
      <c r="Q5" s="23">
        <f>M44/COUNT(M2:M37)</f>
        <v>9835.5250889005638</v>
      </c>
    </row>
    <row r="6" spans="1:17" x14ac:dyDescent="0.25">
      <c r="A6" s="16">
        <v>5</v>
      </c>
      <c r="B6" s="6">
        <v>44317</v>
      </c>
      <c r="C6" s="36">
        <v>264</v>
      </c>
      <c r="D6" s="29">
        <f t="shared" si="2"/>
        <v>105.78900000000002</v>
      </c>
      <c r="E6" s="29">
        <f t="shared" si="3"/>
        <v>56.053200000000004</v>
      </c>
      <c r="F6" s="29">
        <f t="shared" si="4"/>
        <v>45.362640000000013</v>
      </c>
      <c r="G6" s="29">
        <f t="shared" si="9"/>
        <v>194.57004000000006</v>
      </c>
      <c r="H6" s="29">
        <f t="shared" si="10"/>
        <v>14.443940000000007</v>
      </c>
      <c r="I6" s="29">
        <f t="shared" si="11"/>
        <v>0.4820400000000003</v>
      </c>
      <c r="J6" s="19">
        <f t="shared" si="12"/>
        <v>168.56659999999999</v>
      </c>
      <c r="K6" s="9">
        <f t="shared" si="5"/>
        <v>95.433400000000006</v>
      </c>
      <c r="L6" s="9">
        <f t="shared" ref="L6:L43" si="13">ABS(K6)</f>
        <v>95.433400000000006</v>
      </c>
      <c r="M6" s="9">
        <f t="shared" si="7"/>
        <v>9107.5338355600015</v>
      </c>
      <c r="N6" s="9">
        <f t="shared" si="8"/>
        <v>0.36149015151515151</v>
      </c>
      <c r="P6" s="16" t="s">
        <v>4</v>
      </c>
      <c r="Q6" s="21">
        <f>N44/COUNT(N2:N37)</f>
        <v>0.9811332048606719</v>
      </c>
    </row>
    <row r="7" spans="1:17" x14ac:dyDescent="0.25">
      <c r="A7" s="16">
        <v>6</v>
      </c>
      <c r="B7" s="6">
        <v>44348</v>
      </c>
      <c r="C7" s="36">
        <v>99</v>
      </c>
      <c r="D7" s="29">
        <f t="shared" si="2"/>
        <v>105.11010000000002</v>
      </c>
      <c r="E7" s="29">
        <f t="shared" si="3"/>
        <v>60.958890000000011</v>
      </c>
      <c r="F7" s="29">
        <f t="shared" si="4"/>
        <v>46.92226500000001</v>
      </c>
      <c r="G7" s="29">
        <f t="shared" si="9"/>
        <v>179.37589500000004</v>
      </c>
      <c r="H7" s="29">
        <f t="shared" si="10"/>
        <v>11.783712500000004</v>
      </c>
      <c r="I7" s="29">
        <f t="shared" si="11"/>
        <v>0.37178500000000009</v>
      </c>
      <c r="J7" s="19">
        <f t="shared" si="12"/>
        <v>209.01398000000006</v>
      </c>
      <c r="K7" s="9">
        <f t="shared" si="5"/>
        <v>-110.01398000000006</v>
      </c>
      <c r="L7" s="9">
        <f t="shared" si="13"/>
        <v>110.01398000000006</v>
      </c>
      <c r="M7" s="9">
        <f t="shared" si="7"/>
        <v>12103.075795440413</v>
      </c>
      <c r="N7" s="9">
        <f t="shared" si="8"/>
        <v>1.1112523232323239</v>
      </c>
    </row>
    <row r="8" spans="1:17" x14ac:dyDescent="0.25">
      <c r="A8" s="16">
        <v>7</v>
      </c>
      <c r="B8" s="6">
        <v>44378</v>
      </c>
      <c r="C8" s="36">
        <v>41</v>
      </c>
      <c r="D8" s="29">
        <f t="shared" si="2"/>
        <v>98.699090000000012</v>
      </c>
      <c r="E8" s="29">
        <f t="shared" si="3"/>
        <v>64.732910000000018</v>
      </c>
      <c r="F8" s="29">
        <f t="shared" si="4"/>
        <v>48.703329500000017</v>
      </c>
      <c r="G8" s="29">
        <f t="shared" si="9"/>
        <v>150.60186949999999</v>
      </c>
      <c r="H8" s="29">
        <f t="shared" si="10"/>
        <v>7.8706507499999994</v>
      </c>
      <c r="I8" s="29">
        <f t="shared" si="11"/>
        <v>0.22143949999999993</v>
      </c>
      <c r="J8" s="19">
        <f t="shared" si="12"/>
        <v>191.15960750000005</v>
      </c>
      <c r="K8" s="9">
        <f t="shared" si="5"/>
        <v>-150.15960750000005</v>
      </c>
      <c r="L8" s="9">
        <f t="shared" si="13"/>
        <v>150.15960750000005</v>
      </c>
      <c r="M8" s="9">
        <f t="shared" si="7"/>
        <v>22547.907724554072</v>
      </c>
      <c r="N8" s="9">
        <f t="shared" si="8"/>
        <v>3.6624294512195132</v>
      </c>
    </row>
    <row r="9" spans="1:17" x14ac:dyDescent="0.25">
      <c r="A9" s="16">
        <v>8</v>
      </c>
      <c r="B9" s="6">
        <v>44409</v>
      </c>
      <c r="C9" s="36">
        <v>167</v>
      </c>
      <c r="D9" s="29">
        <f t="shared" si="2"/>
        <v>105.52918100000002</v>
      </c>
      <c r="E9" s="29">
        <f t="shared" si="3"/>
        <v>68.812537100000014</v>
      </c>
      <c r="F9" s="29">
        <f t="shared" si="4"/>
        <v>50.714250260000021</v>
      </c>
      <c r="G9" s="29">
        <f t="shared" si="9"/>
        <v>160.86418196000008</v>
      </c>
      <c r="H9" s="29">
        <f t="shared" si="10"/>
        <v>8.3319679100000066</v>
      </c>
      <c r="I9" s="29">
        <f t="shared" si="11"/>
        <v>0.2298562600000002</v>
      </c>
      <c r="J9" s="19">
        <f t="shared" si="12"/>
        <v>158.47252025</v>
      </c>
      <c r="K9" s="9">
        <f t="shared" si="5"/>
        <v>8.5274797499999977</v>
      </c>
      <c r="L9" s="9">
        <f t="shared" si="13"/>
        <v>8.5274797499999977</v>
      </c>
      <c r="M9" s="9">
        <f t="shared" si="7"/>
        <v>72.717910886660022</v>
      </c>
      <c r="N9" s="9">
        <f t="shared" si="8"/>
        <v>5.1062752994011959E-2</v>
      </c>
    </row>
    <row r="10" spans="1:17" x14ac:dyDescent="0.25">
      <c r="A10" s="16">
        <v>9</v>
      </c>
      <c r="B10" s="6">
        <v>44440</v>
      </c>
      <c r="C10" s="36">
        <v>111</v>
      </c>
      <c r="D10" s="29">
        <f t="shared" si="2"/>
        <v>106.07626290000002</v>
      </c>
      <c r="E10" s="29">
        <f t="shared" si="3"/>
        <v>72.538909680000017</v>
      </c>
      <c r="F10" s="29">
        <f t="shared" si="4"/>
        <v>52.896716202000022</v>
      </c>
      <c r="G10" s="29">
        <f t="shared" si="9"/>
        <v>153.50877586200002</v>
      </c>
      <c r="H10" s="29">
        <f t="shared" si="10"/>
        <v>6.8999584470000022</v>
      </c>
      <c r="I10" s="29">
        <f t="shared" si="11"/>
        <v>0.17154518200000007</v>
      </c>
      <c r="J10" s="19">
        <f t="shared" si="12"/>
        <v>169.19614987000008</v>
      </c>
      <c r="K10" s="9">
        <f t="shared" si="5"/>
        <v>-58.196149870000085</v>
      </c>
      <c r="L10" s="9">
        <f t="shared" si="13"/>
        <v>58.196149870000085</v>
      </c>
      <c r="M10" s="9">
        <f t="shared" si="7"/>
        <v>3386.791859691511</v>
      </c>
      <c r="N10" s="9">
        <f t="shared" si="8"/>
        <v>0.52428963846846921</v>
      </c>
    </row>
    <row r="11" spans="1:17" x14ac:dyDescent="0.25">
      <c r="A11" s="16">
        <v>10</v>
      </c>
      <c r="B11" s="6">
        <v>44470</v>
      </c>
      <c r="C11" s="36">
        <v>46</v>
      </c>
      <c r="D11" s="29">
        <f t="shared" si="2"/>
        <v>100.06863661000001</v>
      </c>
      <c r="E11" s="29">
        <f t="shared" si="3"/>
        <v>75.291882373000021</v>
      </c>
      <c r="F11" s="29">
        <f t="shared" si="4"/>
        <v>55.136232819100023</v>
      </c>
      <c r="G11" s="29">
        <f t="shared" si="9"/>
        <v>129.46649553010002</v>
      </c>
      <c r="H11" s="29">
        <f t="shared" si="10"/>
        <v>3.8084101823499985</v>
      </c>
      <c r="I11" s="29">
        <f t="shared" si="11"/>
        <v>5.705067509999992E-2</v>
      </c>
      <c r="J11" s="19">
        <f t="shared" si="12"/>
        <v>160.40873430900001</v>
      </c>
      <c r="K11" s="9">
        <f t="shared" si="5"/>
        <v>-114.40873430900001</v>
      </c>
      <c r="L11" s="9">
        <f t="shared" si="13"/>
        <v>114.40873430900001</v>
      </c>
      <c r="M11" s="9">
        <f t="shared" si="7"/>
        <v>13089.358486187357</v>
      </c>
      <c r="N11" s="9">
        <f t="shared" si="8"/>
        <v>2.4871463980217392</v>
      </c>
    </row>
    <row r="12" spans="1:17" x14ac:dyDescent="0.25">
      <c r="A12" s="16">
        <v>11</v>
      </c>
      <c r="B12" s="6">
        <v>44501</v>
      </c>
      <c r="C12" s="36">
        <v>145</v>
      </c>
      <c r="D12" s="29">
        <f t="shared" si="2"/>
        <v>104.56177294900002</v>
      </c>
      <c r="E12" s="29">
        <f t="shared" si="3"/>
        <v>78.218871430600018</v>
      </c>
      <c r="F12" s="29">
        <f t="shared" si="4"/>
        <v>57.444496680250026</v>
      </c>
      <c r="G12" s="29">
        <f t="shared" si="9"/>
        <v>136.47320123545006</v>
      </c>
      <c r="H12" s="29">
        <f t="shared" si="10"/>
        <v>4.1988130725250032</v>
      </c>
      <c r="I12" s="29">
        <f t="shared" si="11"/>
        <v>6.8747244050000086E-2</v>
      </c>
      <c r="J12" s="19">
        <f t="shared" si="12"/>
        <v>133.27490571245002</v>
      </c>
      <c r="K12" s="9">
        <f t="shared" si="5"/>
        <v>11.725094287549979</v>
      </c>
      <c r="L12" s="9">
        <f t="shared" si="13"/>
        <v>11.725094287549979</v>
      </c>
      <c r="M12" s="9">
        <f t="shared" si="7"/>
        <v>137.47783605193715</v>
      </c>
      <c r="N12" s="9">
        <f t="shared" si="8"/>
        <v>8.0862719224482613E-2</v>
      </c>
    </row>
    <row r="13" spans="1:17" x14ac:dyDescent="0.25">
      <c r="A13" s="16">
        <v>12</v>
      </c>
      <c r="B13" s="6">
        <v>44531</v>
      </c>
      <c r="C13" s="36">
        <v>44</v>
      </c>
      <c r="D13" s="29">
        <f t="shared" si="2"/>
        <v>98.50559565410002</v>
      </c>
      <c r="E13" s="29">
        <f t="shared" si="3"/>
        <v>80.247543852950031</v>
      </c>
      <c r="F13" s="29">
        <f t="shared" si="4"/>
        <v>59.724801397520032</v>
      </c>
      <c r="G13" s="29">
        <f t="shared" si="9"/>
        <v>114.49895680096998</v>
      </c>
      <c r="H13" s="29">
        <f t="shared" si="10"/>
        <v>1.5114282605699958</v>
      </c>
      <c r="I13" s="29">
        <f t="shared" si="11"/>
        <v>-2.795914388000012E-2</v>
      </c>
      <c r="J13" s="19">
        <f t="shared" si="12"/>
        <v>140.67201430797508</v>
      </c>
      <c r="K13" s="9">
        <f t="shared" si="5"/>
        <v>-96.672014307975076</v>
      </c>
      <c r="L13" s="9">
        <f t="shared" si="13"/>
        <v>96.672014307975076</v>
      </c>
      <c r="M13" s="9">
        <f t="shared" si="7"/>
        <v>9345.478350361338</v>
      </c>
      <c r="N13" s="9">
        <f t="shared" si="8"/>
        <v>2.1970912342721607</v>
      </c>
    </row>
    <row r="14" spans="1:17" x14ac:dyDescent="0.25">
      <c r="A14" s="16">
        <v>13</v>
      </c>
      <c r="B14" s="6">
        <v>44562</v>
      </c>
      <c r="C14" s="36">
        <v>169</v>
      </c>
      <c r="D14" s="29">
        <f t="shared" si="2"/>
        <v>105.55503608869003</v>
      </c>
      <c r="E14" s="29">
        <f t="shared" si="3"/>
        <v>82.778293076524037</v>
      </c>
      <c r="F14" s="29">
        <f t="shared" si="4"/>
        <v>62.030150565420435</v>
      </c>
      <c r="G14" s="29">
        <f t="shared" si="9"/>
        <v>130.36037960191842</v>
      </c>
      <c r="H14" s="29">
        <f t="shared" si="10"/>
        <v>2.9940715602364003</v>
      </c>
      <c r="I14" s="29">
        <f t="shared" si="11"/>
        <v>2.5044450630399909E-2</v>
      </c>
      <c r="J14" s="19">
        <f t="shared" si="12"/>
        <v>116.01038506153998</v>
      </c>
      <c r="K14" s="9">
        <f t="shared" si="5"/>
        <v>52.989614938460022</v>
      </c>
      <c r="L14" s="9">
        <f t="shared" si="13"/>
        <v>52.989614938460022</v>
      </c>
      <c r="M14" s="9">
        <f t="shared" si="7"/>
        <v>2807.8992913262655</v>
      </c>
      <c r="N14" s="9">
        <f t="shared" si="8"/>
        <v>0.3135480173873374</v>
      </c>
    </row>
    <row r="15" spans="1:17" x14ac:dyDescent="0.25">
      <c r="A15" s="16">
        <v>14</v>
      </c>
      <c r="B15" s="6">
        <v>44593</v>
      </c>
      <c r="C15" s="36">
        <v>152</v>
      </c>
      <c r="D15" s="29">
        <f t="shared" si="2"/>
        <v>110.19953247982103</v>
      </c>
      <c r="E15" s="29">
        <f t="shared" si="3"/>
        <v>85.520417016853742</v>
      </c>
      <c r="F15" s="29">
        <f t="shared" si="4"/>
        <v>64.379177210563768</v>
      </c>
      <c r="G15" s="29">
        <f t="shared" si="9"/>
        <v>138.41652359946565</v>
      </c>
      <c r="H15" s="29">
        <f t="shared" si="10"/>
        <v>3.5501572693239059</v>
      </c>
      <c r="I15" s="29">
        <f t="shared" si="11"/>
        <v>4.3677477242929814E-2</v>
      </c>
      <c r="J15" s="19">
        <f t="shared" si="12"/>
        <v>133.35445116215482</v>
      </c>
      <c r="K15" s="9">
        <f t="shared" si="5"/>
        <v>18.645548837845183</v>
      </c>
      <c r="L15" s="9">
        <f t="shared" si="13"/>
        <v>18.645548837845183</v>
      </c>
      <c r="M15" s="9">
        <f t="shared" si="7"/>
        <v>347.65649146446987</v>
      </c>
      <c r="N15" s="9">
        <f t="shared" si="8"/>
        <v>0.12266808445950779</v>
      </c>
    </row>
    <row r="16" spans="1:17" x14ac:dyDescent="0.25">
      <c r="A16" s="16">
        <v>15</v>
      </c>
      <c r="B16" s="6">
        <v>44621</v>
      </c>
      <c r="C16" s="36">
        <v>129</v>
      </c>
      <c r="D16" s="29">
        <f t="shared" si="2"/>
        <v>112.07957923183893</v>
      </c>
      <c r="E16" s="29">
        <f t="shared" si="3"/>
        <v>88.176333238352271</v>
      </c>
      <c r="F16" s="29">
        <f t="shared" si="4"/>
        <v>66.758892813342626</v>
      </c>
      <c r="G16" s="29">
        <f t="shared" si="9"/>
        <v>138.46863079380267</v>
      </c>
      <c r="H16" s="29">
        <f t="shared" si="10"/>
        <v>3.2236619377556175</v>
      </c>
      <c r="I16" s="29">
        <f t="shared" si="11"/>
        <v>3.0688957635518758E-2</v>
      </c>
      <c r="J16" s="19">
        <f t="shared" si="12"/>
        <v>141.96668086878955</v>
      </c>
      <c r="K16" s="9">
        <f t="shared" si="5"/>
        <v>-12.966680868789553</v>
      </c>
      <c r="L16" s="9">
        <f t="shared" si="13"/>
        <v>12.966680868789553</v>
      </c>
      <c r="M16" s="9">
        <f t="shared" si="7"/>
        <v>168.13481275303297</v>
      </c>
      <c r="N16" s="9">
        <f t="shared" si="8"/>
        <v>0.10051690595960894</v>
      </c>
    </row>
    <row r="17" spans="1:14" x14ac:dyDescent="0.25">
      <c r="A17" s="16">
        <v>16</v>
      </c>
      <c r="B17" s="6">
        <v>44652</v>
      </c>
      <c r="C17" s="36">
        <v>257</v>
      </c>
      <c r="D17" s="29">
        <f t="shared" si="2"/>
        <v>126.57162130865504</v>
      </c>
      <c r="E17" s="29">
        <f t="shared" si="3"/>
        <v>92.015862045382548</v>
      </c>
      <c r="F17" s="29">
        <f t="shared" si="4"/>
        <v>69.284589736546621</v>
      </c>
      <c r="G17" s="29">
        <f t="shared" si="9"/>
        <v>172.95186752636411</v>
      </c>
      <c r="H17" s="29">
        <f t="shared" si="10"/>
        <v>6.5401832348954256</v>
      </c>
      <c r="I17" s="29">
        <f t="shared" si="11"/>
        <v>0.14598132042514281</v>
      </c>
      <c r="J17" s="19">
        <f t="shared" si="12"/>
        <v>141.6922927315583</v>
      </c>
      <c r="K17" s="9">
        <f t="shared" si="5"/>
        <v>115.3077072684417</v>
      </c>
      <c r="L17" s="9">
        <f t="shared" si="13"/>
        <v>115.3077072684417</v>
      </c>
      <c r="M17" s="9">
        <f t="shared" si="7"/>
        <v>13295.867355504644</v>
      </c>
      <c r="N17" s="9">
        <f t="shared" si="8"/>
        <v>0.44866812166708836</v>
      </c>
    </row>
    <row r="18" spans="1:14" x14ac:dyDescent="0.25">
      <c r="A18" s="16">
        <v>17</v>
      </c>
      <c r="B18" s="6">
        <v>44682</v>
      </c>
      <c r="C18" s="36">
        <v>150</v>
      </c>
      <c r="D18" s="29">
        <f t="shared" si="2"/>
        <v>128.91445917778952</v>
      </c>
      <c r="E18" s="29">
        <f t="shared" si="3"/>
        <v>95.705721758623241</v>
      </c>
      <c r="F18" s="29">
        <f t="shared" si="4"/>
        <v>71.926702938754289</v>
      </c>
      <c r="G18" s="29">
        <f t="shared" si="9"/>
        <v>171.55291519625311</v>
      </c>
      <c r="H18" s="29">
        <f t="shared" si="10"/>
        <v>5.8435608748086141</v>
      </c>
      <c r="I18" s="29">
        <f t="shared" si="11"/>
        <v>0.11641627900367077</v>
      </c>
      <c r="J18" s="19">
        <f t="shared" si="12"/>
        <v>179.49205076125955</v>
      </c>
      <c r="K18" s="9">
        <f t="shared" si="5"/>
        <v>-29.492050761259549</v>
      </c>
      <c r="L18" s="9">
        <f t="shared" si="13"/>
        <v>29.492050761259549</v>
      </c>
      <c r="M18" s="9">
        <f t="shared" si="7"/>
        <v>869.78105810470993</v>
      </c>
      <c r="N18" s="9">
        <f t="shared" si="8"/>
        <v>0.19661367174173033</v>
      </c>
    </row>
    <row r="19" spans="1:14" x14ac:dyDescent="0.25">
      <c r="A19" s="16">
        <v>18</v>
      </c>
      <c r="B19" s="6">
        <v>44713</v>
      </c>
      <c r="C19" s="36">
        <v>76</v>
      </c>
      <c r="D19" s="29">
        <f t="shared" si="2"/>
        <v>123.62301326001057</v>
      </c>
      <c r="E19" s="29">
        <f t="shared" si="3"/>
        <v>98.497450908761977</v>
      </c>
      <c r="F19" s="29">
        <f t="shared" si="4"/>
        <v>74.583777735755064</v>
      </c>
      <c r="G19" s="29">
        <f t="shared" si="9"/>
        <v>149.9604647895008</v>
      </c>
      <c r="H19" s="29">
        <f t="shared" si="10"/>
        <v>3.068518653811219</v>
      </c>
      <c r="I19" s="29">
        <f t="shared" si="11"/>
        <v>1.4961594793107122E-2</v>
      </c>
      <c r="J19" s="19">
        <f t="shared" si="12"/>
        <v>177.39647607106173</v>
      </c>
      <c r="K19" s="9">
        <f t="shared" si="5"/>
        <v>-101.39647607106173</v>
      </c>
      <c r="L19" s="9">
        <f t="shared" si="13"/>
        <v>101.39647607106173</v>
      </c>
      <c r="M19" s="9">
        <f t="shared" si="7"/>
        <v>10281.245359629393</v>
      </c>
      <c r="N19" s="9">
        <f t="shared" si="8"/>
        <v>1.3341641588297595</v>
      </c>
    </row>
    <row r="20" spans="1:14" x14ac:dyDescent="0.25">
      <c r="A20" s="16">
        <v>19</v>
      </c>
      <c r="B20" s="6">
        <v>44743</v>
      </c>
      <c r="C20" s="36">
        <v>157</v>
      </c>
      <c r="D20" s="29">
        <f t="shared" si="2"/>
        <v>126.96071193400951</v>
      </c>
      <c r="E20" s="29">
        <f t="shared" si="3"/>
        <v>101.34377701128673</v>
      </c>
      <c r="F20" s="29">
        <f t="shared" si="4"/>
        <v>77.259777663308228</v>
      </c>
      <c r="G20" s="29">
        <f t="shared" si="9"/>
        <v>154.11058243147659</v>
      </c>
      <c r="H20" s="29">
        <f t="shared" si="10"/>
        <v>3.1964410177441298</v>
      </c>
      <c r="I20" s="29">
        <f t="shared" si="11"/>
        <v>1.892513055239842E-2</v>
      </c>
      <c r="J20" s="19">
        <f t="shared" si="12"/>
        <v>153.02898344331203</v>
      </c>
      <c r="K20" s="9">
        <f t="shared" si="5"/>
        <v>3.9710165566879709</v>
      </c>
      <c r="L20" s="9">
        <f t="shared" si="13"/>
        <v>3.9710165566879709</v>
      </c>
      <c r="M20" s="9">
        <f t="shared" si="7"/>
        <v>15.768972493489988</v>
      </c>
      <c r="N20" s="9">
        <f t="shared" si="8"/>
        <v>2.529309908718453E-2</v>
      </c>
    </row>
    <row r="21" spans="1:14" x14ac:dyDescent="0.25">
      <c r="A21" s="16">
        <v>20</v>
      </c>
      <c r="B21" s="6">
        <v>44774</v>
      </c>
      <c r="C21" s="36">
        <v>164</v>
      </c>
      <c r="D21" s="29">
        <f t="shared" si="2"/>
        <v>130.66464074060855</v>
      </c>
      <c r="E21" s="29">
        <f t="shared" si="3"/>
        <v>104.27586338421892</v>
      </c>
      <c r="F21" s="29">
        <f t="shared" si="4"/>
        <v>79.961386235399303</v>
      </c>
      <c r="G21" s="29">
        <f t="shared" si="9"/>
        <v>159.12771830456819</v>
      </c>
      <c r="H21" s="29">
        <f t="shared" si="10"/>
        <v>3.4058462968833556</v>
      </c>
      <c r="I21" s="29">
        <f t="shared" si="11"/>
        <v>2.5608644537901296E-2</v>
      </c>
      <c r="J21" s="19">
        <f t="shared" si="12"/>
        <v>157.30702344922071</v>
      </c>
      <c r="K21" s="9">
        <f t="shared" si="5"/>
        <v>6.6929765507792922</v>
      </c>
      <c r="L21" s="9">
        <f t="shared" si="13"/>
        <v>6.6929765507792922</v>
      </c>
      <c r="M21" s="9">
        <f t="shared" si="7"/>
        <v>44.795935109281473</v>
      </c>
      <c r="N21" s="9">
        <f t="shared" si="8"/>
        <v>4.0810832626703E-2</v>
      </c>
    </row>
    <row r="22" spans="1:14" x14ac:dyDescent="0.25">
      <c r="A22" s="16">
        <v>21</v>
      </c>
      <c r="B22" s="6">
        <v>44805</v>
      </c>
      <c r="C22" s="36">
        <v>132</v>
      </c>
      <c r="D22" s="29">
        <f t="shared" si="2"/>
        <v>130.7981766665477</v>
      </c>
      <c r="E22" s="29">
        <f t="shared" si="3"/>
        <v>106.92809471245181</v>
      </c>
      <c r="F22" s="29">
        <f t="shared" si="4"/>
        <v>82.658057083104552</v>
      </c>
      <c r="G22" s="29">
        <f t="shared" si="9"/>
        <v>154.26830294539224</v>
      </c>
      <c r="H22" s="29">
        <f t="shared" si="10"/>
        <v>2.5608834270952192</v>
      </c>
      <c r="I22" s="29">
        <f t="shared" si="11"/>
        <v>-4.9377243858192924E-3</v>
      </c>
      <c r="J22" s="19">
        <f t="shared" si="12"/>
        <v>162.53356460145156</v>
      </c>
      <c r="K22" s="9">
        <f t="shared" si="5"/>
        <v>-30.533564601451559</v>
      </c>
      <c r="L22" s="9">
        <f t="shared" si="13"/>
        <v>30.533564601451559</v>
      </c>
      <c r="M22" s="9">
        <f t="shared" si="7"/>
        <v>932.29856727101571</v>
      </c>
      <c r="N22" s="9">
        <f t="shared" si="8"/>
        <v>0.23131488334432998</v>
      </c>
    </row>
    <row r="23" spans="1:14" x14ac:dyDescent="0.25">
      <c r="A23" s="16">
        <v>22</v>
      </c>
      <c r="B23" s="6">
        <v>44835</v>
      </c>
      <c r="C23" s="36">
        <v>254</v>
      </c>
      <c r="D23" s="29">
        <f t="shared" si="2"/>
        <v>143.11835899989293</v>
      </c>
      <c r="E23" s="29">
        <f t="shared" si="3"/>
        <v>110.54712114119592</v>
      </c>
      <c r="F23" s="29">
        <f t="shared" si="4"/>
        <v>85.446963488913696</v>
      </c>
      <c r="G23" s="29">
        <f t="shared" si="9"/>
        <v>183.16067706500473</v>
      </c>
      <c r="H23" s="29">
        <f t="shared" si="10"/>
        <v>5.3253842536660221</v>
      </c>
      <c r="I23" s="29">
        <f t="shared" si="11"/>
        <v>9.2235558103886395E-2</v>
      </c>
      <c r="J23" s="19">
        <f t="shared" si="12"/>
        <v>156.82918637248744</v>
      </c>
      <c r="K23" s="9">
        <f t="shared" si="5"/>
        <v>97.170813627512558</v>
      </c>
      <c r="L23" s="9">
        <f t="shared" si="13"/>
        <v>97.170813627512558</v>
      </c>
      <c r="M23" s="9">
        <f t="shared" si="7"/>
        <v>9442.1670210327811</v>
      </c>
      <c r="N23" s="9">
        <f t="shared" si="8"/>
        <v>0.38256225837603369</v>
      </c>
    </row>
    <row r="24" spans="1:14" x14ac:dyDescent="0.25">
      <c r="A24" s="16">
        <v>23</v>
      </c>
      <c r="B24" s="6">
        <v>44866</v>
      </c>
      <c r="C24" s="36">
        <v>310</v>
      </c>
      <c r="D24" s="29">
        <f t="shared" si="2"/>
        <v>159.80652309990364</v>
      </c>
      <c r="E24" s="29">
        <f t="shared" si="3"/>
        <v>115.47306133706668</v>
      </c>
      <c r="F24" s="29">
        <f t="shared" si="4"/>
        <v>88.449573273729001</v>
      </c>
      <c r="G24" s="29">
        <f t="shared" si="9"/>
        <v>221.44995856223989</v>
      </c>
      <c r="H24" s="29">
        <f t="shared" si="10"/>
        <v>8.879452707484818</v>
      </c>
      <c r="I24" s="29">
        <f t="shared" si="11"/>
        <v>0.21370337900616398</v>
      </c>
      <c r="J24" s="19">
        <f t="shared" si="12"/>
        <v>188.48606131867075</v>
      </c>
      <c r="K24" s="9">
        <f t="shared" si="5"/>
        <v>121.51393868132925</v>
      </c>
      <c r="L24" s="9">
        <f t="shared" si="13"/>
        <v>121.51393868132925</v>
      </c>
      <c r="M24" s="9">
        <f t="shared" si="7"/>
        <v>14765.637293849844</v>
      </c>
      <c r="N24" s="9">
        <f t="shared" si="8"/>
        <v>0.39198044735912663</v>
      </c>
    </row>
    <row r="25" spans="1:14" x14ac:dyDescent="0.25">
      <c r="A25" s="16">
        <v>24</v>
      </c>
      <c r="B25" s="6">
        <v>44896</v>
      </c>
      <c r="C25" s="36">
        <v>290</v>
      </c>
      <c r="D25" s="29">
        <f t="shared" si="2"/>
        <v>172.8258707899133</v>
      </c>
      <c r="E25" s="29">
        <f t="shared" si="3"/>
        <v>121.20834228235134</v>
      </c>
      <c r="F25" s="29">
        <f t="shared" si="4"/>
        <v>91.725450174591245</v>
      </c>
      <c r="G25" s="29">
        <f t="shared" si="9"/>
        <v>246.57803569727707</v>
      </c>
      <c r="H25" s="29">
        <f t="shared" si="10"/>
        <v>10.790722592153003</v>
      </c>
      <c r="I25" s="29">
        <f t="shared" si="11"/>
        <v>0.2732671160469366</v>
      </c>
      <c r="J25" s="19">
        <f t="shared" si="12"/>
        <v>230.32941126972472</v>
      </c>
      <c r="K25" s="9">
        <f t="shared" si="5"/>
        <v>59.670588730275284</v>
      </c>
      <c r="L25" s="9">
        <f t="shared" si="13"/>
        <v>59.670588730275284</v>
      </c>
      <c r="M25" s="9">
        <f t="shared" si="7"/>
        <v>3560.5791594176558</v>
      </c>
      <c r="N25" s="9">
        <f t="shared" si="8"/>
        <v>0.2057606507940527</v>
      </c>
    </row>
    <row r="26" spans="1:14" x14ac:dyDescent="0.25">
      <c r="A26" s="16">
        <v>25</v>
      </c>
      <c r="B26" s="6">
        <v>44927</v>
      </c>
      <c r="C26" s="36">
        <v>126</v>
      </c>
      <c r="D26" s="29">
        <f t="shared" si="2"/>
        <v>168.14328371092196</v>
      </c>
      <c r="E26" s="29">
        <f t="shared" si="3"/>
        <v>125.90183642520842</v>
      </c>
      <c r="F26" s="29">
        <f t="shared" si="4"/>
        <v>95.143088799652958</v>
      </c>
      <c r="G26" s="29">
        <f t="shared" si="9"/>
        <v>221.8674306567936</v>
      </c>
      <c r="H26" s="29">
        <f t="shared" si="10"/>
        <v>7.3160860405474919</v>
      </c>
      <c r="I26" s="29">
        <f t="shared" si="11"/>
        <v>0.1417617241994826</v>
      </c>
      <c r="J26" s="19">
        <f t="shared" si="12"/>
        <v>257.36875828943005</v>
      </c>
      <c r="K26" s="9">
        <f t="shared" si="5"/>
        <v>-131.36875828943005</v>
      </c>
      <c r="L26" s="9">
        <f t="shared" si="13"/>
        <v>131.36875828943005</v>
      </c>
      <c r="M26" s="9">
        <f t="shared" si="7"/>
        <v>17257.750654506697</v>
      </c>
      <c r="N26" s="9">
        <f t="shared" si="8"/>
        <v>1.0426091927732544</v>
      </c>
    </row>
    <row r="27" spans="1:14" x14ac:dyDescent="0.25">
      <c r="A27" s="16">
        <v>26</v>
      </c>
      <c r="B27" s="6">
        <v>44958</v>
      </c>
      <c r="C27" s="36">
        <v>219</v>
      </c>
      <c r="D27" s="29">
        <f t="shared" si="2"/>
        <v>173.22895533982978</v>
      </c>
      <c r="E27" s="29">
        <f t="shared" si="3"/>
        <v>130.63454831667056</v>
      </c>
      <c r="F27" s="29">
        <f t="shared" si="4"/>
        <v>98.692234751354718</v>
      </c>
      <c r="G27" s="29">
        <f t="shared" si="9"/>
        <v>226.47545582083239</v>
      </c>
      <c r="H27" s="29">
        <f t="shared" si="10"/>
        <v>7.165597434302919</v>
      </c>
      <c r="I27" s="29">
        <f t="shared" si="11"/>
        <v>0.13150732664004172</v>
      </c>
      <c r="J27" s="19">
        <f t="shared" si="12"/>
        <v>229.1835166973411</v>
      </c>
      <c r="K27" s="9">
        <f t="shared" si="5"/>
        <v>-10.183516697341105</v>
      </c>
      <c r="L27" s="9">
        <f t="shared" si="13"/>
        <v>10.183516697341105</v>
      </c>
      <c r="M27" s="9">
        <f t="shared" si="7"/>
        <v>103.70401232502509</v>
      </c>
      <c r="N27" s="9">
        <f t="shared" si="8"/>
        <v>4.6500076243566689E-2</v>
      </c>
    </row>
    <row r="28" spans="1:14" x14ac:dyDescent="0.25">
      <c r="A28" s="16">
        <v>27</v>
      </c>
      <c r="B28" s="6">
        <v>44986</v>
      </c>
      <c r="C28" s="36">
        <v>325</v>
      </c>
      <c r="D28" s="29">
        <f t="shared" si="2"/>
        <v>188.40605980584681</v>
      </c>
      <c r="E28" s="29">
        <f t="shared" si="3"/>
        <v>136.41169946558819</v>
      </c>
      <c r="F28" s="29">
        <f t="shared" si="4"/>
        <v>102.46418122277807</v>
      </c>
      <c r="G28" s="29">
        <f t="shared" si="9"/>
        <v>258.44726224355395</v>
      </c>
      <c r="H28" s="29">
        <f t="shared" si="10"/>
        <v>9.8989607637669792</v>
      </c>
      <c r="I28" s="29">
        <f t="shared" si="11"/>
        <v>0.22280051972158649</v>
      </c>
      <c r="J28" s="19">
        <f t="shared" si="12"/>
        <v>233.64105325513532</v>
      </c>
      <c r="K28" s="9">
        <f t="shared" si="5"/>
        <v>91.358946744864681</v>
      </c>
      <c r="L28" s="9">
        <f t="shared" si="13"/>
        <v>91.358946744864681</v>
      </c>
      <c r="M28" s="9">
        <f t="shared" si="7"/>
        <v>8346.4571503310217</v>
      </c>
      <c r="N28" s="9">
        <f t="shared" si="8"/>
        <v>0.28110445152266056</v>
      </c>
    </row>
    <row r="29" spans="1:14" x14ac:dyDescent="0.25">
      <c r="A29" s="16">
        <v>28</v>
      </c>
      <c r="B29" s="6">
        <v>45017</v>
      </c>
      <c r="C29" s="36">
        <v>214</v>
      </c>
      <c r="D29" s="29">
        <f t="shared" si="2"/>
        <v>190.96545382526213</v>
      </c>
      <c r="E29" s="29">
        <f t="shared" si="3"/>
        <v>141.86707490155558</v>
      </c>
      <c r="F29" s="29">
        <f t="shared" si="4"/>
        <v>106.40447059065582</v>
      </c>
      <c r="G29" s="29">
        <f t="shared" si="9"/>
        <v>253.69960736177552</v>
      </c>
      <c r="H29" s="29">
        <f t="shared" si="10"/>
        <v>8.5697190203738973</v>
      </c>
      <c r="I29" s="29">
        <f t="shared" si="11"/>
        <v>0.16834289645440476</v>
      </c>
      <c r="J29" s="19">
        <f t="shared" si="12"/>
        <v>268.34622300732093</v>
      </c>
      <c r="K29" s="9">
        <f t="shared" si="5"/>
        <v>-54.34622300732093</v>
      </c>
      <c r="L29" s="9">
        <f t="shared" si="13"/>
        <v>54.34622300732093</v>
      </c>
      <c r="M29" s="9">
        <f t="shared" si="7"/>
        <v>2953.5119551614589</v>
      </c>
      <c r="N29" s="9">
        <f t="shared" si="8"/>
        <v>0.25395431311832212</v>
      </c>
    </row>
    <row r="30" spans="1:14" x14ac:dyDescent="0.25">
      <c r="A30" s="16">
        <v>29</v>
      </c>
      <c r="B30" s="6">
        <v>45047</v>
      </c>
      <c r="C30" s="36">
        <v>55</v>
      </c>
      <c r="D30" s="29">
        <f t="shared" si="2"/>
        <v>177.36890844273591</v>
      </c>
      <c r="E30" s="29">
        <f t="shared" si="3"/>
        <v>145.41725825567363</v>
      </c>
      <c r="F30" s="29">
        <f t="shared" si="4"/>
        <v>110.30574935715761</v>
      </c>
      <c r="G30" s="29">
        <f t="shared" si="9"/>
        <v>206.16069991834445</v>
      </c>
      <c r="H30" s="29">
        <f t="shared" si="10"/>
        <v>2.8284872286625555</v>
      </c>
      <c r="I30" s="29">
        <f t="shared" si="11"/>
        <v>-3.9010601375972058E-2</v>
      </c>
      <c r="J30" s="19">
        <f t="shared" si="12"/>
        <v>262.26932638214942</v>
      </c>
      <c r="K30" s="9">
        <f t="shared" si="5"/>
        <v>-207.26932638214942</v>
      </c>
      <c r="L30" s="9">
        <f t="shared" si="13"/>
        <v>207.26932638214942</v>
      </c>
      <c r="M30" s="9">
        <f t="shared" si="7"/>
        <v>42960.573658909983</v>
      </c>
      <c r="N30" s="9">
        <f t="shared" si="8"/>
        <v>3.7685332069481712</v>
      </c>
    </row>
    <row r="31" spans="1:14" x14ac:dyDescent="0.25">
      <c r="A31" s="16">
        <v>30</v>
      </c>
      <c r="B31" s="6">
        <v>45078</v>
      </c>
      <c r="C31" s="36">
        <v>195</v>
      </c>
      <c r="D31" s="29">
        <f t="shared" si="2"/>
        <v>179.13201759846234</v>
      </c>
      <c r="E31" s="29">
        <f t="shared" si="3"/>
        <v>148.78873418995249</v>
      </c>
      <c r="F31" s="29">
        <f t="shared" si="4"/>
        <v>114.1540478404371</v>
      </c>
      <c r="G31" s="29">
        <f t="shared" si="9"/>
        <v>205.18389806596667</v>
      </c>
      <c r="H31" s="29">
        <f t="shared" si="10"/>
        <v>2.391340694666499</v>
      </c>
      <c r="I31" s="29">
        <f t="shared" si="11"/>
        <v>-5.2980283222290661E-2</v>
      </c>
      <c r="J31" s="19">
        <f t="shared" si="12"/>
        <v>208.98918714700702</v>
      </c>
      <c r="K31" s="9">
        <f t="shared" si="5"/>
        <v>-13.989187147007016</v>
      </c>
      <c r="L31" s="9">
        <f t="shared" si="13"/>
        <v>13.989187147007016</v>
      </c>
      <c r="M31" s="9">
        <f t="shared" si="7"/>
        <v>195.69735703398629</v>
      </c>
      <c r="N31" s="9">
        <f t="shared" si="8"/>
        <v>7.1739421266702644E-2</v>
      </c>
    </row>
    <row r="32" spans="1:14" x14ac:dyDescent="0.25">
      <c r="A32" s="16">
        <v>31</v>
      </c>
      <c r="B32" s="6">
        <v>45108</v>
      </c>
      <c r="C32" s="36">
        <v>28</v>
      </c>
      <c r="D32" s="29">
        <f t="shared" si="2"/>
        <v>164.01881583861612</v>
      </c>
      <c r="E32" s="29">
        <f t="shared" si="3"/>
        <v>150.31174235481885</v>
      </c>
      <c r="F32" s="29">
        <f t="shared" si="4"/>
        <v>117.76981729187528</v>
      </c>
      <c r="G32" s="29">
        <f t="shared" si="9"/>
        <v>158.89103774326716</v>
      </c>
      <c r="H32" s="29">
        <f t="shared" si="10"/>
        <v>-2.7787789241979106</v>
      </c>
      <c r="I32" s="29">
        <f t="shared" si="11"/>
        <v>-0.23252903184131224</v>
      </c>
      <c r="J32" s="19">
        <f t="shared" si="12"/>
        <v>207.57523876063317</v>
      </c>
      <c r="K32" s="9">
        <f t="shared" si="5"/>
        <v>-179.57523876063317</v>
      </c>
      <c r="L32" s="9">
        <f t="shared" si="13"/>
        <v>179.57523876063317</v>
      </c>
      <c r="M32" s="9">
        <f t="shared" si="7"/>
        <v>32247.266375938409</v>
      </c>
      <c r="N32" s="9">
        <f t="shared" si="8"/>
        <v>6.4134013843083277</v>
      </c>
    </row>
    <row r="33" spans="1:14" x14ac:dyDescent="0.25">
      <c r="A33" s="16">
        <v>32</v>
      </c>
      <c r="B33" s="6">
        <v>45139</v>
      </c>
      <c r="C33" s="36">
        <v>57</v>
      </c>
      <c r="D33" s="29">
        <f t="shared" si="2"/>
        <v>153.3169342547545</v>
      </c>
      <c r="E33" s="29">
        <f t="shared" si="3"/>
        <v>150.61226154481244</v>
      </c>
      <c r="F33" s="29">
        <f t="shared" si="4"/>
        <v>121.05406171716901</v>
      </c>
      <c r="G33" s="29">
        <f t="shared" si="9"/>
        <v>129.16807984699517</v>
      </c>
      <c r="H33" s="29">
        <f t="shared" si="10"/>
        <v>-5.832693793678966</v>
      </c>
      <c r="I33" s="29">
        <f t="shared" si="11"/>
        <v>-0.33152502614446144</v>
      </c>
      <c r="J33" s="19">
        <f t="shared" si="12"/>
        <v>156.11225881906924</v>
      </c>
      <c r="K33" s="9">
        <f t="shared" si="5"/>
        <v>-99.11225881906924</v>
      </c>
      <c r="L33" s="9">
        <f t="shared" si="13"/>
        <v>99.11225881906924</v>
      </c>
      <c r="M33" s="9">
        <f t="shared" si="7"/>
        <v>9823.2398482181688</v>
      </c>
      <c r="N33" s="9">
        <f t="shared" si="8"/>
        <v>1.7388115582292849</v>
      </c>
    </row>
    <row r="34" spans="1:14" x14ac:dyDescent="0.25">
      <c r="A34" s="16">
        <v>33</v>
      </c>
      <c r="B34" s="6">
        <v>45170</v>
      </c>
      <c r="C34" s="36">
        <v>199</v>
      </c>
      <c r="D34" s="29">
        <f t="shared" si="2"/>
        <v>157.88524082927907</v>
      </c>
      <c r="E34" s="29">
        <f t="shared" si="3"/>
        <v>151.3395594732591</v>
      </c>
      <c r="F34" s="29">
        <f t="shared" si="4"/>
        <v>124.08261149277803</v>
      </c>
      <c r="G34" s="29">
        <f t="shared" si="9"/>
        <v>143.71965556083796</v>
      </c>
      <c r="H34" s="29">
        <f t="shared" si="10"/>
        <v>-4.003053090720373</v>
      </c>
      <c r="I34" s="29">
        <f t="shared" si="11"/>
        <v>-0.25569464968470501</v>
      </c>
      <c r="J34" s="19">
        <f t="shared" si="12"/>
        <v>123.3353860533162</v>
      </c>
      <c r="K34" s="9">
        <f t="shared" si="5"/>
        <v>75.664613946683801</v>
      </c>
      <c r="L34" s="9">
        <f t="shared" si="13"/>
        <v>75.664613946683801</v>
      </c>
      <c r="M34" s="9">
        <f t="shared" si="7"/>
        <v>5725.1338037006972</v>
      </c>
      <c r="N34" s="9">
        <f t="shared" si="8"/>
        <v>0.38022419068685326</v>
      </c>
    </row>
    <row r="35" spans="1:14" x14ac:dyDescent="0.25">
      <c r="A35" s="16">
        <v>34</v>
      </c>
      <c r="B35" s="6">
        <v>45200</v>
      </c>
      <c r="C35" s="36">
        <v>217</v>
      </c>
      <c r="D35" s="29">
        <f t="shared" si="2"/>
        <v>163.79671674635119</v>
      </c>
      <c r="E35" s="29">
        <f t="shared" si="3"/>
        <v>152.5852752005683</v>
      </c>
      <c r="F35" s="29">
        <f t="shared" si="4"/>
        <v>126.93287786355705</v>
      </c>
      <c r="G35" s="29">
        <f t="shared" si="9"/>
        <v>160.56720250090569</v>
      </c>
      <c r="H35" s="29">
        <f t="shared" si="10"/>
        <v>-2.0525272620454027</v>
      </c>
      <c r="I35" s="29">
        <f t="shared" si="11"/>
        <v>-0.17828340482997979</v>
      </c>
      <c r="J35" s="19">
        <f t="shared" si="12"/>
        <v>139.71660247011758</v>
      </c>
      <c r="K35" s="9">
        <f t="shared" si="5"/>
        <v>77.283397529882421</v>
      </c>
      <c r="L35" s="9">
        <f t="shared" si="13"/>
        <v>77.283397529882421</v>
      </c>
      <c r="M35" s="9">
        <f t="shared" si="7"/>
        <v>5972.7235337618367</v>
      </c>
      <c r="N35" s="9">
        <f t="shared" si="8"/>
        <v>0.35614468907779917</v>
      </c>
    </row>
    <row r="36" spans="1:14" x14ac:dyDescent="0.25">
      <c r="A36" s="16">
        <v>35</v>
      </c>
      <c r="B36" s="6">
        <v>45231</v>
      </c>
      <c r="C36" s="36">
        <v>215</v>
      </c>
      <c r="D36" s="29">
        <f t="shared" si="2"/>
        <v>168.91704507171607</v>
      </c>
      <c r="E36" s="29">
        <f t="shared" si="3"/>
        <v>154.21845218768308</v>
      </c>
      <c r="F36" s="29">
        <f t="shared" si="4"/>
        <v>129.66143529596965</v>
      </c>
      <c r="G36" s="29">
        <f t="shared" si="9"/>
        <v>173.7572139480686</v>
      </c>
      <c r="H36" s="29">
        <f t="shared" si="10"/>
        <v>-0.61843837266408208</v>
      </c>
      <c r="I36" s="29">
        <f t="shared" si="11"/>
        <v>-0.1217089383664252</v>
      </c>
      <c r="J36" s="19">
        <f t="shared" si="12"/>
        <v>158.51467523886029</v>
      </c>
      <c r="K36" s="9">
        <f t="shared" si="5"/>
        <v>56.485324761139708</v>
      </c>
      <c r="L36" s="9">
        <f t="shared" si="13"/>
        <v>56.485324761139708</v>
      </c>
      <c r="M36" s="9">
        <f t="shared" si="7"/>
        <v>3190.5919133714228</v>
      </c>
      <c r="N36" s="9">
        <f t="shared" si="8"/>
        <v>0.26272244074948703</v>
      </c>
    </row>
    <row r="37" spans="1:14" x14ac:dyDescent="0.25">
      <c r="A37" s="16">
        <v>36</v>
      </c>
      <c r="B37" s="6">
        <v>45261</v>
      </c>
      <c r="C37" s="36">
        <v>36</v>
      </c>
      <c r="D37" s="29">
        <f t="shared" si="2"/>
        <v>155.62534056454447</v>
      </c>
      <c r="E37" s="29">
        <f t="shared" si="3"/>
        <v>154.35914102536921</v>
      </c>
      <c r="F37" s="29">
        <f t="shared" si="4"/>
        <v>132.1312058689096</v>
      </c>
      <c r="G37" s="29">
        <f t="shared" si="9"/>
        <v>135.92980448643544</v>
      </c>
      <c r="H37" s="29">
        <f t="shared" si="10"/>
        <v>-4.6468680625578056</v>
      </c>
      <c r="I37" s="29">
        <f t="shared" si="11"/>
        <v>-0.25878685947264629</v>
      </c>
      <c r="J37" s="19">
        <f t="shared" si="12"/>
        <v>173.13877557540451</v>
      </c>
      <c r="K37" s="9">
        <f t="shared" si="5"/>
        <v>-137.13877557540451</v>
      </c>
      <c r="L37" s="9">
        <f t="shared" si="13"/>
        <v>137.13877557540451</v>
      </c>
      <c r="M37" s="9">
        <f t="shared" si="7"/>
        <v>18807.043766321163</v>
      </c>
      <c r="N37" s="9">
        <f t="shared" si="8"/>
        <v>3.8094104326501252</v>
      </c>
    </row>
    <row r="38" spans="1:14" x14ac:dyDescent="0.25">
      <c r="A38" s="34">
        <v>37</v>
      </c>
      <c r="B38" s="35">
        <v>45292</v>
      </c>
      <c r="C38" s="38"/>
      <c r="D38" s="28">
        <f t="shared" si="2"/>
        <v>140.06280650809003</v>
      </c>
      <c r="E38" s="28">
        <f t="shared" si="3"/>
        <v>152.9295075736413</v>
      </c>
      <c r="F38" s="28">
        <f t="shared" si="4"/>
        <v>134.21103603938278</v>
      </c>
      <c r="G38" s="28">
        <f t="shared" si="9"/>
        <v>95.610932842729</v>
      </c>
      <c r="H38" s="28">
        <f t="shared" si="10"/>
        <v>-8.643530897363485</v>
      </c>
      <c r="I38" s="28">
        <f t="shared" si="11"/>
        <v>-0.38994040246678763</v>
      </c>
      <c r="J38" s="26">
        <f t="shared" si="12"/>
        <v>131.28293642387763</v>
      </c>
      <c r="K38" s="26">
        <f t="shared" si="5"/>
        <v>-131.28293642387763</v>
      </c>
      <c r="L38" s="26">
        <f t="shared" si="13"/>
        <v>131.28293642387763</v>
      </c>
      <c r="M38" s="26">
        <f t="shared" si="7"/>
        <v>17235.209396075894</v>
      </c>
      <c r="N38" s="27" t="e">
        <f t="shared" si="8"/>
        <v>#DIV/0!</v>
      </c>
    </row>
    <row r="39" spans="1:14" x14ac:dyDescent="0.25">
      <c r="A39" s="34">
        <v>38</v>
      </c>
      <c r="B39" s="35">
        <v>45323</v>
      </c>
      <c r="C39" s="38"/>
      <c r="D39" s="28">
        <f t="shared" si="2"/>
        <v>126.05652585728103</v>
      </c>
      <c r="E39" s="28">
        <f t="shared" si="3"/>
        <v>150.24220940200527</v>
      </c>
      <c r="F39" s="28">
        <f t="shared" si="4"/>
        <v>135.81415337564502</v>
      </c>
      <c r="G39" s="28">
        <f t="shared" si="9"/>
        <v>63.257102741472323</v>
      </c>
      <c r="H39" s="28">
        <f t="shared" si="10"/>
        <v>-11.506485604538041</v>
      </c>
      <c r="I39" s="28">
        <f t="shared" si="11"/>
        <v>-0.4767128342109197</v>
      </c>
      <c r="J39" s="26">
        <f t="shared" si="12"/>
        <v>86.967401945365509</v>
      </c>
      <c r="K39" s="26">
        <f t="shared" si="5"/>
        <v>-86.967401945365509</v>
      </c>
      <c r="L39" s="26">
        <f t="shared" si="13"/>
        <v>86.967401945365509</v>
      </c>
      <c r="M39" s="26">
        <f t="shared" si="7"/>
        <v>7563.3290011267645</v>
      </c>
      <c r="N39" s="27" t="e">
        <f t="shared" si="8"/>
        <v>#DIV/0!</v>
      </c>
    </row>
    <row r="40" spans="1:14" x14ac:dyDescent="0.25">
      <c r="A40" s="34">
        <v>39</v>
      </c>
      <c r="B40" s="35">
        <v>45352</v>
      </c>
      <c r="C40" s="38"/>
      <c r="D40" s="28">
        <f t="shared" si="2"/>
        <v>113.45087327155294</v>
      </c>
      <c r="E40" s="28">
        <f t="shared" si="3"/>
        <v>146.56307578896002</v>
      </c>
      <c r="F40" s="28">
        <f t="shared" si="4"/>
        <v>136.88904561697652</v>
      </c>
      <c r="G40" s="28">
        <f t="shared" si="9"/>
        <v>37.55243806475525</v>
      </c>
      <c r="H40" s="28">
        <f t="shared" si="10"/>
        <v>-13.451297869264064</v>
      </c>
      <c r="I40" s="28">
        <f t="shared" si="11"/>
        <v>-0.52822509493074787</v>
      </c>
      <c r="J40" s="26">
        <f t="shared" si="12"/>
        <v>51.750617136934281</v>
      </c>
      <c r="K40" s="26">
        <f t="shared" si="5"/>
        <v>-51.750617136934281</v>
      </c>
      <c r="L40" s="26">
        <f t="shared" si="13"/>
        <v>51.750617136934281</v>
      </c>
      <c r="M40" s="26">
        <f t="shared" si="7"/>
        <v>2678.126374053556</v>
      </c>
      <c r="N40" s="27" t="e">
        <f t="shared" si="8"/>
        <v>#DIV/0!</v>
      </c>
    </row>
    <row r="41" spans="1:14" x14ac:dyDescent="0.25">
      <c r="A41" s="34">
        <v>40</v>
      </c>
      <c r="B41" s="35">
        <v>45383</v>
      </c>
      <c r="C41" s="38"/>
      <c r="D41" s="28">
        <f t="shared" si="2"/>
        <v>102.10578594439764</v>
      </c>
      <c r="E41" s="28">
        <f t="shared" si="3"/>
        <v>142.1173468045038</v>
      </c>
      <c r="F41" s="28">
        <f t="shared" si="4"/>
        <v>137.41187573572924</v>
      </c>
      <c r="G41" s="28">
        <f t="shared" si="9"/>
        <v>17.377193155410708</v>
      </c>
      <c r="H41" s="28">
        <f t="shared" si="10"/>
        <v>-14.658878252163557</v>
      </c>
      <c r="I41" s="28">
        <f t="shared" si="11"/>
        <v>-0.55206212257877429</v>
      </c>
      <c r="J41" s="26">
        <f t="shared" si="12"/>
        <v>24.101140195491187</v>
      </c>
      <c r="K41" s="26">
        <f t="shared" si="5"/>
        <v>-24.101140195491187</v>
      </c>
      <c r="L41" s="26">
        <f t="shared" si="13"/>
        <v>24.101140195491187</v>
      </c>
      <c r="M41" s="26">
        <f t="shared" si="7"/>
        <v>580.86495872272098</v>
      </c>
      <c r="N41" s="27" t="e">
        <f t="shared" si="8"/>
        <v>#DIV/0!</v>
      </c>
    </row>
    <row r="42" spans="1:14" x14ac:dyDescent="0.25">
      <c r="A42" s="34">
        <v>41</v>
      </c>
      <c r="B42" s="35">
        <v>45413</v>
      </c>
      <c r="C42" s="38"/>
      <c r="D42" s="28">
        <f t="shared" si="2"/>
        <v>91.895207349957872</v>
      </c>
      <c r="E42" s="28">
        <f t="shared" si="3"/>
        <v>137.09513285904922</v>
      </c>
      <c r="F42" s="28">
        <f t="shared" si="4"/>
        <v>137.38020144806126</v>
      </c>
      <c r="G42" s="28">
        <f t="shared" si="9"/>
        <v>1.7804249207871976</v>
      </c>
      <c r="H42" s="28">
        <f t="shared" si="10"/>
        <v>-15.28054546423812</v>
      </c>
      <c r="I42" s="28">
        <f t="shared" si="11"/>
        <v>-0.55450440642073218</v>
      </c>
      <c r="J42" s="26">
        <f t="shared" si="12"/>
        <v>2.7183149032471512</v>
      </c>
      <c r="K42" s="26">
        <f t="shared" si="5"/>
        <v>-2.7183149032471512</v>
      </c>
      <c r="L42" s="26">
        <f t="shared" si="13"/>
        <v>2.7183149032471512</v>
      </c>
      <c r="M42" s="26">
        <f t="shared" si="7"/>
        <v>7.3892359132155692</v>
      </c>
      <c r="N42" s="27" t="e">
        <f t="shared" si="8"/>
        <v>#DIV/0!</v>
      </c>
    </row>
    <row r="43" spans="1:14" x14ac:dyDescent="0.25">
      <c r="A43" s="34">
        <v>42</v>
      </c>
      <c r="B43" s="35">
        <v>45444</v>
      </c>
      <c r="C43" s="38"/>
      <c r="D43" s="28">
        <f t="shared" si="2"/>
        <v>82.70568661496209</v>
      </c>
      <c r="E43" s="28">
        <f t="shared" si="3"/>
        <v>131.6561882346405</v>
      </c>
      <c r="F43" s="28">
        <f t="shared" si="4"/>
        <v>136.80780012671917</v>
      </c>
      <c r="G43" s="28">
        <f t="shared" si="9"/>
        <v>-10.043704732316058</v>
      </c>
      <c r="H43" s="28">
        <f t="shared" si="10"/>
        <v>-15.442394747379009</v>
      </c>
      <c r="I43" s="28">
        <f t="shared" si="11"/>
        <v>-0.54072703367407093</v>
      </c>
      <c r="J43" s="26">
        <f t="shared" si="12"/>
        <v>-13.500120543450922</v>
      </c>
      <c r="K43" s="26">
        <f t="shared" si="5"/>
        <v>13.500120543450922</v>
      </c>
      <c r="L43" s="26">
        <f t="shared" si="13"/>
        <v>13.500120543450922</v>
      </c>
      <c r="M43" s="26">
        <f t="shared" si="7"/>
        <v>182.25325468770563</v>
      </c>
      <c r="N43" s="27" t="e">
        <f t="shared" si="8"/>
        <v>#DIV/0!</v>
      </c>
    </row>
    <row r="44" spans="1:14" x14ac:dyDescent="0.25">
      <c r="B44" s="11" t="s">
        <v>5</v>
      </c>
      <c r="C44" s="11">
        <f>SUM(C2:C37)</f>
        <v>5702</v>
      </c>
      <c r="D44" s="11"/>
      <c r="E44" s="11"/>
      <c r="F44" s="11"/>
      <c r="G44" s="11"/>
      <c r="H44" s="11"/>
      <c r="I44" s="11"/>
      <c r="J44" s="11">
        <f>SUM(J2:J37)</f>
        <v>5916.4225807564417</v>
      </c>
      <c r="K44" s="11">
        <f>SUM(K2:K37)</f>
        <v>-257.42258075644128</v>
      </c>
      <c r="L44" s="11">
        <f t="shared" ref="K44:M44" si="14">SUM(L2:L37)</f>
        <v>2816.2225051793444</v>
      </c>
      <c r="M44" s="11">
        <f t="shared" si="14"/>
        <v>344243.37811151973</v>
      </c>
      <c r="N44" s="24">
        <f>SUM(N2:N37)</f>
        <v>34.339662170123518</v>
      </c>
    </row>
    <row r="45" spans="1:14" x14ac:dyDescent="0.25">
      <c r="B45" s="15" t="s">
        <v>6</v>
      </c>
      <c r="C45" s="13">
        <f>AVERAGE(C2:C37)</f>
        <v>158.38888888888889</v>
      </c>
      <c r="D45" s="13"/>
      <c r="E45" s="13"/>
      <c r="F45" s="13"/>
      <c r="G45" s="13"/>
      <c r="H45" s="13"/>
      <c r="I45" s="13"/>
      <c r="J45" s="13">
        <f>AVERAGE(J2:J37)</f>
        <v>169.04064516446977</v>
      </c>
      <c r="K45" s="13">
        <f t="shared" ref="K45:M45" si="15">AVERAGE(K2:K37)</f>
        <v>-7.3549308787554653</v>
      </c>
      <c r="L45" s="13">
        <f t="shared" si="15"/>
        <v>80.463500147981264</v>
      </c>
      <c r="M45" s="13">
        <f t="shared" si="15"/>
        <v>9835.5250889005638</v>
      </c>
      <c r="N45" s="14">
        <f>AVERAGE(N2:N37)</f>
        <v>0.9811332048606719</v>
      </c>
    </row>
    <row r="47" spans="1:14" x14ac:dyDescent="0.25">
      <c r="K47" s="12"/>
      <c r="L47" s="12"/>
      <c r="M47" s="12"/>
      <c r="N4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SES</vt:lpstr>
      <vt:lpstr>Model DES</vt:lpstr>
      <vt:lpstr>Model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2024-09-05T03:24:33Z</dcterms:modified>
</cp:coreProperties>
</file>