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My Drive (christiankencana28@gmail.com)\College\Tesis\Resources\Other\"/>
    </mc:Choice>
  </mc:AlternateContent>
  <xr:revisionPtr revIDLastSave="0" documentId="13_ncr:1_{68B61547-342D-465C-8583-9E56C7CEB9F8}" xr6:coauthVersionLast="47" xr6:coauthVersionMax="47" xr10:uidLastSave="{00000000-0000-0000-0000-000000000000}"/>
  <bookViews>
    <workbookView xWindow="-120" yWindow="-120" windowWidth="19440" windowHeight="10440" tabRatio="753" firstSheet="12" activeTab="18" xr2:uid="{3EE951E3-974F-482D-BE21-5900CAD23F0C}"/>
  </bookViews>
  <sheets>
    <sheet name="Jurnal Naive (5)" sheetId="40" state="hidden" r:id="rId1"/>
    <sheet name="Jurnal Naive (1)" sheetId="41" state="hidden" r:id="rId2"/>
    <sheet name="Jurnal Naive (2)" sheetId="38" state="hidden" r:id="rId3"/>
    <sheet name="Jurnal Naive (3)" sheetId="37" state="hidden" r:id="rId4"/>
    <sheet name="Jurnal Naive (4)" sheetId="39" state="hidden" r:id="rId5"/>
    <sheet name="Jurnal WMA (1)" sheetId="11" state="hidden" r:id="rId6"/>
    <sheet name="Jurnal WMA (2)" sheetId="12" state="hidden" r:id="rId7"/>
    <sheet name="Jurnal WMA (3)" sheetId="13" state="hidden" r:id="rId8"/>
    <sheet name="Jurnal WMA (4)" sheetId="15" state="hidden" r:id="rId9"/>
    <sheet name="Jurnal SES (1)" sheetId="16" r:id="rId10"/>
    <sheet name="Jurnal SES (2)" sheetId="19" r:id="rId11"/>
    <sheet name="Jurnal SES (3)" sheetId="20" r:id="rId12"/>
    <sheet name="Jurnal SES (4)" sheetId="21" r:id="rId13"/>
    <sheet name="Jurnal DES (1)" sheetId="28" r:id="rId14"/>
    <sheet name="Jurnal DES (2)" sheetId="30" r:id="rId15"/>
    <sheet name="Jurnal DES (3)" sheetId="33" r:id="rId16"/>
    <sheet name="Jurnal DES (4)" sheetId="35" r:id="rId17"/>
    <sheet name="Jurnal TES (1)" sheetId="49" r:id="rId18"/>
    <sheet name="Jurnal TES (2)" sheetId="48" r:id="rId19"/>
    <sheet name="Jurnal DES (5)" sheetId="36" state="hidden" r:id="rId20"/>
    <sheet name="Jurnal RL (1)" sheetId="23" state="hidden" r:id="rId21"/>
    <sheet name="Jurnal RL (2)" sheetId="24" state="hidden" r:id="rId22"/>
    <sheet name="Jurnal RL (3)" sheetId="25" state="hidden" r:id="rId23"/>
    <sheet name="Jurnal RL (4)" sheetId="27" state="hidden" r:id="rId24"/>
    <sheet name="Jurnal LS (1)" sheetId="42" state="hidden" r:id="rId25"/>
    <sheet name="Jurnal LS (2)" sheetId="47" state="hidden" r:id="rId26"/>
    <sheet name="Jurnal LS (5)" sheetId="43" state="hidden" r:id="rId27"/>
    <sheet name="Jurnal LS (3)" sheetId="44" state="hidden" r:id="rId28"/>
    <sheet name="Jurnal LS (4)" sheetId="46" state="hidden" r:id="rId2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49" l="1"/>
  <c r="I9" i="49"/>
  <c r="I10" i="49"/>
  <c r="I11" i="49"/>
  <c r="I12" i="49"/>
  <c r="I13" i="49"/>
  <c r="I14" i="49"/>
  <c r="I15" i="49"/>
  <c r="I16" i="49"/>
  <c r="I17" i="49"/>
  <c r="I18" i="49"/>
  <c r="I19" i="49"/>
  <c r="I7" i="49"/>
  <c r="I60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0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I44" i="48"/>
  <c r="I45" i="48"/>
  <c r="I46" i="48"/>
  <c r="I47" i="48"/>
  <c r="I48" i="48"/>
  <c r="I49" i="48"/>
  <c r="I50" i="48"/>
  <c r="I51" i="48"/>
  <c r="I52" i="48"/>
  <c r="I53" i="48"/>
  <c r="I54" i="48"/>
  <c r="I55" i="48"/>
  <c r="I56" i="48"/>
  <c r="I57" i="48"/>
  <c r="I58" i="48"/>
  <c r="I59" i="48"/>
  <c r="I7" i="48"/>
  <c r="C21" i="49"/>
  <c r="C20" i="49"/>
  <c r="E6" i="49"/>
  <c r="D6" i="49"/>
  <c r="F6" i="49" s="1"/>
  <c r="C62" i="48"/>
  <c r="C61" i="48"/>
  <c r="E6" i="48"/>
  <c r="D6" i="48"/>
  <c r="H6" i="48" s="1"/>
  <c r="C20" i="47"/>
  <c r="D19" i="47"/>
  <c r="C19" i="47"/>
  <c r="G17" i="47" s="1"/>
  <c r="F17" i="47"/>
  <c r="E17" i="47"/>
  <c r="F16" i="47"/>
  <c r="E16" i="47"/>
  <c r="F15" i="47"/>
  <c r="E15" i="47"/>
  <c r="F14" i="47"/>
  <c r="E14" i="47"/>
  <c r="F13" i="47"/>
  <c r="E13" i="47"/>
  <c r="F12" i="47"/>
  <c r="E12" i="47"/>
  <c r="G11" i="47"/>
  <c r="F11" i="47"/>
  <c r="E11" i="47"/>
  <c r="F10" i="47"/>
  <c r="E10" i="47"/>
  <c r="F9" i="47"/>
  <c r="E9" i="47"/>
  <c r="F8" i="47"/>
  <c r="E8" i="47"/>
  <c r="F7" i="47"/>
  <c r="E7" i="47"/>
  <c r="F6" i="47"/>
  <c r="F20" i="47" s="1"/>
  <c r="E6" i="47"/>
  <c r="C20" i="46"/>
  <c r="D19" i="46"/>
  <c r="C19" i="46"/>
  <c r="G14" i="46" s="1"/>
  <c r="F17" i="46"/>
  <c r="E17" i="46"/>
  <c r="F16" i="46"/>
  <c r="E16" i="46"/>
  <c r="F15" i="46"/>
  <c r="E15" i="46"/>
  <c r="F14" i="46"/>
  <c r="E14" i="46"/>
  <c r="F13" i="46"/>
  <c r="E13" i="46"/>
  <c r="F12" i="46"/>
  <c r="E12" i="46"/>
  <c r="F11" i="46"/>
  <c r="E11" i="46"/>
  <c r="F10" i="46"/>
  <c r="E10" i="46"/>
  <c r="F9" i="46"/>
  <c r="E9" i="46"/>
  <c r="F8" i="46"/>
  <c r="E8" i="46"/>
  <c r="F7" i="46"/>
  <c r="E7" i="46"/>
  <c r="F6" i="46"/>
  <c r="E6" i="46"/>
  <c r="D22" i="44"/>
  <c r="D16" i="42"/>
  <c r="C27" i="43"/>
  <c r="D26" i="43"/>
  <c r="F17" i="42"/>
  <c r="F27" i="43"/>
  <c r="F23" i="44"/>
  <c r="C23" i="44"/>
  <c r="C22" i="44"/>
  <c r="G17" i="44" s="1"/>
  <c r="F20" i="44"/>
  <c r="E20" i="44"/>
  <c r="G19" i="44"/>
  <c r="F19" i="44"/>
  <c r="E19" i="44"/>
  <c r="G18" i="44"/>
  <c r="F18" i="44"/>
  <c r="E18" i="44"/>
  <c r="F17" i="44"/>
  <c r="E17" i="44"/>
  <c r="F16" i="44"/>
  <c r="E16" i="44"/>
  <c r="G15" i="44"/>
  <c r="F15" i="44"/>
  <c r="E15" i="44"/>
  <c r="G14" i="44"/>
  <c r="F14" i="44"/>
  <c r="E14" i="44"/>
  <c r="G13" i="44"/>
  <c r="F13" i="44"/>
  <c r="E13" i="44"/>
  <c r="G12" i="44"/>
  <c r="F12" i="44"/>
  <c r="E12" i="44"/>
  <c r="F11" i="44"/>
  <c r="E11" i="44"/>
  <c r="G10" i="44"/>
  <c r="F10" i="44"/>
  <c r="E10" i="44"/>
  <c r="F9" i="44"/>
  <c r="E9" i="44"/>
  <c r="G8" i="44"/>
  <c r="F8" i="44"/>
  <c r="E8" i="44"/>
  <c r="G7" i="44"/>
  <c r="F7" i="44"/>
  <c r="E7" i="44"/>
  <c r="G6" i="44"/>
  <c r="F6" i="44"/>
  <c r="E6" i="44"/>
  <c r="E14" i="43"/>
  <c r="F14" i="43"/>
  <c r="E15" i="43"/>
  <c r="F15" i="43"/>
  <c r="E16" i="43"/>
  <c r="F16" i="43"/>
  <c r="E17" i="43"/>
  <c r="F17" i="43"/>
  <c r="E18" i="43"/>
  <c r="F18" i="43"/>
  <c r="E19" i="43"/>
  <c r="F19" i="43"/>
  <c r="E20" i="43"/>
  <c r="F20" i="43"/>
  <c r="E21" i="43"/>
  <c r="F21" i="43"/>
  <c r="E22" i="43"/>
  <c r="F22" i="43"/>
  <c r="E23" i="43"/>
  <c r="F23" i="43"/>
  <c r="E24" i="43"/>
  <c r="F24" i="43"/>
  <c r="F6" i="43"/>
  <c r="E6" i="43"/>
  <c r="C26" i="43"/>
  <c r="G9" i="43" s="1"/>
  <c r="F13" i="43"/>
  <c r="E13" i="43"/>
  <c r="F12" i="43"/>
  <c r="E12" i="43"/>
  <c r="F11" i="43"/>
  <c r="E11" i="43"/>
  <c r="F10" i="43"/>
  <c r="E10" i="43"/>
  <c r="F9" i="43"/>
  <c r="E9" i="43"/>
  <c r="F8" i="43"/>
  <c r="E8" i="43"/>
  <c r="F7" i="43"/>
  <c r="E7" i="43"/>
  <c r="G15" i="42"/>
  <c r="F16" i="42"/>
  <c r="H15" i="42" s="1"/>
  <c r="G14" i="42"/>
  <c r="G7" i="42"/>
  <c r="G8" i="42"/>
  <c r="G9" i="42"/>
  <c r="G10" i="42"/>
  <c r="G11" i="42"/>
  <c r="G12" i="42"/>
  <c r="G13" i="42"/>
  <c r="G6" i="42"/>
  <c r="E16" i="42"/>
  <c r="E17" i="42"/>
  <c r="C17" i="42"/>
  <c r="C16" i="42"/>
  <c r="F7" i="42"/>
  <c r="F8" i="42"/>
  <c r="F9" i="42"/>
  <c r="F10" i="42"/>
  <c r="F11" i="42"/>
  <c r="F12" i="42"/>
  <c r="F13" i="42"/>
  <c r="F14" i="42"/>
  <c r="F6" i="42"/>
  <c r="E7" i="42"/>
  <c r="E8" i="42"/>
  <c r="E9" i="42"/>
  <c r="E10" i="42"/>
  <c r="E11" i="42"/>
  <c r="E12" i="42"/>
  <c r="E13" i="42"/>
  <c r="E14" i="42"/>
  <c r="E6" i="42"/>
  <c r="G17" i="39"/>
  <c r="G16" i="39"/>
  <c r="G15" i="39"/>
  <c r="G14" i="39"/>
  <c r="G13" i="39"/>
  <c r="G12" i="39"/>
  <c r="G11" i="39"/>
  <c r="G10" i="39"/>
  <c r="G9" i="39"/>
  <c r="G8" i="39"/>
  <c r="G7" i="39"/>
  <c r="G17" i="37"/>
  <c r="G16" i="37"/>
  <c r="G15" i="37"/>
  <c r="G14" i="37"/>
  <c r="G13" i="37"/>
  <c r="G12" i="37"/>
  <c r="G11" i="37"/>
  <c r="G10" i="37"/>
  <c r="G9" i="37"/>
  <c r="G8" i="37"/>
  <c r="G7" i="37"/>
  <c r="G17" i="38"/>
  <c r="G16" i="38"/>
  <c r="G15" i="38"/>
  <c r="G14" i="38"/>
  <c r="G13" i="38"/>
  <c r="G12" i="38"/>
  <c r="G11" i="38"/>
  <c r="G10" i="38"/>
  <c r="G9" i="38"/>
  <c r="G8" i="38"/>
  <c r="G7" i="38"/>
  <c r="G18" i="41"/>
  <c r="G17" i="41"/>
  <c r="G16" i="41"/>
  <c r="G15" i="41"/>
  <c r="G14" i="41"/>
  <c r="G13" i="41"/>
  <c r="G12" i="41"/>
  <c r="G11" i="41"/>
  <c r="G10" i="41"/>
  <c r="G9" i="41"/>
  <c r="G8" i="41"/>
  <c r="G7" i="41"/>
  <c r="G15" i="40"/>
  <c r="G14" i="40"/>
  <c r="G13" i="40"/>
  <c r="G12" i="40"/>
  <c r="G11" i="40"/>
  <c r="G10" i="40"/>
  <c r="G9" i="40"/>
  <c r="G8" i="40"/>
  <c r="G18" i="40" s="1"/>
  <c r="G7" i="40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21" i="13"/>
  <c r="G20" i="13"/>
  <c r="G19" i="13"/>
  <c r="G18" i="13"/>
  <c r="G17" i="13"/>
  <c r="G16" i="13"/>
  <c r="G15" i="13"/>
  <c r="G14" i="13"/>
  <c r="G13" i="13"/>
  <c r="G12" i="13"/>
  <c r="G11" i="13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D19" i="41"/>
  <c r="D18" i="41"/>
  <c r="H18" i="41" s="1"/>
  <c r="D17" i="41"/>
  <c r="E17" i="41" s="1"/>
  <c r="F17" i="41" s="1"/>
  <c r="D16" i="41"/>
  <c r="E16" i="41" s="1"/>
  <c r="F16" i="41" s="1"/>
  <c r="D15" i="41"/>
  <c r="H15" i="41" s="1"/>
  <c r="D14" i="41"/>
  <c r="H14" i="41" s="1"/>
  <c r="D13" i="41"/>
  <c r="H13" i="41" s="1"/>
  <c r="D12" i="41"/>
  <c r="D11" i="41"/>
  <c r="E11" i="41" s="1"/>
  <c r="F11" i="41" s="1"/>
  <c r="D10" i="41"/>
  <c r="E10" i="41" s="1"/>
  <c r="F10" i="41" s="1"/>
  <c r="D9" i="41"/>
  <c r="E9" i="41" s="1"/>
  <c r="F9" i="41" s="1"/>
  <c r="D8" i="41"/>
  <c r="H8" i="41" s="1"/>
  <c r="D7" i="41"/>
  <c r="H7" i="41" s="1"/>
  <c r="D16" i="40"/>
  <c r="D15" i="40"/>
  <c r="H15" i="40" s="1"/>
  <c r="D14" i="40"/>
  <c r="E14" i="40" s="1"/>
  <c r="F14" i="40" s="1"/>
  <c r="D13" i="40"/>
  <c r="H13" i="40" s="1"/>
  <c r="H12" i="40"/>
  <c r="D12" i="40"/>
  <c r="E12" i="40" s="1"/>
  <c r="F12" i="40" s="1"/>
  <c r="D11" i="40"/>
  <c r="H11" i="40" s="1"/>
  <c r="D10" i="40"/>
  <c r="H10" i="40" s="1"/>
  <c r="D9" i="40"/>
  <c r="H9" i="40" s="1"/>
  <c r="D8" i="40"/>
  <c r="D7" i="40"/>
  <c r="H7" i="40" s="1"/>
  <c r="D18" i="39"/>
  <c r="D17" i="39"/>
  <c r="H17" i="39" s="1"/>
  <c r="D16" i="39"/>
  <c r="E16" i="39" s="1"/>
  <c r="F16" i="39" s="1"/>
  <c r="D15" i="39"/>
  <c r="H15" i="39" s="1"/>
  <c r="D14" i="39"/>
  <c r="E14" i="39" s="1"/>
  <c r="F14" i="39" s="1"/>
  <c r="D13" i="39"/>
  <c r="E12" i="39"/>
  <c r="F12" i="39" s="1"/>
  <c r="D12" i="39"/>
  <c r="H12" i="39" s="1"/>
  <c r="D11" i="39"/>
  <c r="H11" i="39" s="1"/>
  <c r="D10" i="39"/>
  <c r="H10" i="39" s="1"/>
  <c r="D9" i="39"/>
  <c r="H9" i="39" s="1"/>
  <c r="H8" i="39"/>
  <c r="D8" i="39"/>
  <c r="E8" i="39" s="1"/>
  <c r="F8" i="39" s="1"/>
  <c r="D7" i="39"/>
  <c r="H7" i="39" s="1"/>
  <c r="D18" i="38"/>
  <c r="D17" i="38"/>
  <c r="D16" i="38"/>
  <c r="E16" i="38" s="1"/>
  <c r="F16" i="38" s="1"/>
  <c r="D15" i="38"/>
  <c r="D14" i="38"/>
  <c r="H14" i="38" s="1"/>
  <c r="H13" i="38"/>
  <c r="D13" i="38"/>
  <c r="E13" i="38" s="1"/>
  <c r="F13" i="38" s="1"/>
  <c r="D12" i="38"/>
  <c r="H12" i="38" s="1"/>
  <c r="D11" i="38"/>
  <c r="D10" i="38"/>
  <c r="H10" i="38" s="1"/>
  <c r="D9" i="38"/>
  <c r="D8" i="38"/>
  <c r="E8" i="38" s="1"/>
  <c r="F8" i="38" s="1"/>
  <c r="D7" i="38"/>
  <c r="H7" i="38" s="1"/>
  <c r="H7" i="37"/>
  <c r="D18" i="37"/>
  <c r="D8" i="37"/>
  <c r="E8" i="37" s="1"/>
  <c r="F8" i="37" s="1"/>
  <c r="D9" i="37"/>
  <c r="D10" i="37"/>
  <c r="D11" i="37"/>
  <c r="E11" i="37" s="1"/>
  <c r="F11" i="37" s="1"/>
  <c r="D12" i="37"/>
  <c r="D13" i="37"/>
  <c r="D14" i="37"/>
  <c r="H14" i="37" s="1"/>
  <c r="D15" i="37"/>
  <c r="H15" i="37" s="1"/>
  <c r="D16" i="37"/>
  <c r="D17" i="37"/>
  <c r="H17" i="37" s="1"/>
  <c r="D7" i="37"/>
  <c r="E7" i="37" s="1"/>
  <c r="F7" i="37" s="1"/>
  <c r="E13" i="37"/>
  <c r="F13" i="37" s="1"/>
  <c r="H10" i="37"/>
  <c r="H9" i="37"/>
  <c r="C16" i="36"/>
  <c r="C15" i="36"/>
  <c r="E6" i="36"/>
  <c r="D6" i="36"/>
  <c r="G6" i="36" s="1"/>
  <c r="C20" i="35"/>
  <c r="C19" i="35"/>
  <c r="E6" i="35"/>
  <c r="D6" i="35"/>
  <c r="F6" i="35" s="1"/>
  <c r="C32" i="33"/>
  <c r="C31" i="33"/>
  <c r="E6" i="33"/>
  <c r="D6" i="33"/>
  <c r="F6" i="33" s="1"/>
  <c r="F6" i="28"/>
  <c r="C21" i="30"/>
  <c r="C20" i="30"/>
  <c r="E6" i="30"/>
  <c r="D6" i="30"/>
  <c r="D7" i="30" s="1"/>
  <c r="D8" i="30" s="1"/>
  <c r="E6" i="28"/>
  <c r="D6" i="28"/>
  <c r="G6" i="28" s="1"/>
  <c r="C20" i="28"/>
  <c r="C19" i="28"/>
  <c r="G6" i="49" l="1"/>
  <c r="H6" i="49"/>
  <c r="D7" i="49"/>
  <c r="G6" i="48"/>
  <c r="J7" i="48" s="1"/>
  <c r="K7" i="48" s="1"/>
  <c r="D7" i="48"/>
  <c r="D8" i="48" s="1"/>
  <c r="F6" i="48"/>
  <c r="E19" i="47"/>
  <c r="H14" i="47" s="1"/>
  <c r="H6" i="47"/>
  <c r="H17" i="47"/>
  <c r="I17" i="47" s="1"/>
  <c r="H9" i="47"/>
  <c r="G10" i="47"/>
  <c r="F19" i="47"/>
  <c r="H18" i="47" s="1"/>
  <c r="G7" i="47"/>
  <c r="G13" i="47"/>
  <c r="G6" i="47"/>
  <c r="G14" i="47"/>
  <c r="G8" i="47"/>
  <c r="G16" i="47"/>
  <c r="G18" i="47"/>
  <c r="G12" i="47"/>
  <c r="E20" i="47"/>
  <c r="G15" i="47"/>
  <c r="G9" i="47"/>
  <c r="G6" i="46"/>
  <c r="G9" i="46"/>
  <c r="G7" i="46"/>
  <c r="G13" i="46"/>
  <c r="G10" i="46"/>
  <c r="E19" i="46"/>
  <c r="G8" i="46"/>
  <c r="F19" i="46"/>
  <c r="G15" i="46"/>
  <c r="E20" i="46"/>
  <c r="G16" i="46"/>
  <c r="F20" i="46"/>
  <c r="G17" i="46"/>
  <c r="G11" i="46"/>
  <c r="G18" i="46"/>
  <c r="G12" i="46"/>
  <c r="G11" i="44"/>
  <c r="G20" i="44"/>
  <c r="E22" i="44"/>
  <c r="H7" i="44" s="1"/>
  <c r="I7" i="44" s="1"/>
  <c r="G21" i="44"/>
  <c r="F22" i="44"/>
  <c r="H18" i="44"/>
  <c r="I18" i="44" s="1"/>
  <c r="H10" i="44"/>
  <c r="I10" i="44" s="1"/>
  <c r="H14" i="44"/>
  <c r="I14" i="44" s="1"/>
  <c r="G16" i="44"/>
  <c r="G9" i="44"/>
  <c r="E23" i="44"/>
  <c r="F26" i="43"/>
  <c r="G15" i="43"/>
  <c r="G22" i="43"/>
  <c r="G24" i="43"/>
  <c r="G19" i="43"/>
  <c r="G14" i="43"/>
  <c r="G23" i="43"/>
  <c r="G16" i="43"/>
  <c r="G21" i="43"/>
  <c r="G18" i="43"/>
  <c r="G20" i="43"/>
  <c r="G17" i="43"/>
  <c r="G11" i="43"/>
  <c r="G8" i="43"/>
  <c r="G12" i="43"/>
  <c r="G13" i="43"/>
  <c r="E26" i="43"/>
  <c r="H6" i="43" s="1"/>
  <c r="G25" i="43"/>
  <c r="G10" i="43"/>
  <c r="G6" i="43"/>
  <c r="G7" i="43"/>
  <c r="E27" i="43"/>
  <c r="I15" i="42"/>
  <c r="H11" i="42"/>
  <c r="I11" i="42" s="1"/>
  <c r="M11" i="42" s="1"/>
  <c r="H9" i="42"/>
  <c r="I9" i="42" s="1"/>
  <c r="J9" i="42" s="1"/>
  <c r="K9" i="42" s="1"/>
  <c r="H12" i="42"/>
  <c r="I12" i="42" s="1"/>
  <c r="M12" i="42" s="1"/>
  <c r="H13" i="42"/>
  <c r="I13" i="42" s="1"/>
  <c r="L13" i="42" s="1"/>
  <c r="H14" i="42"/>
  <c r="I14" i="42" s="1"/>
  <c r="M14" i="42" s="1"/>
  <c r="H6" i="42"/>
  <c r="I6" i="42" s="1"/>
  <c r="J6" i="42" s="1"/>
  <c r="K6" i="42" s="1"/>
  <c r="H7" i="42"/>
  <c r="I7" i="42" s="1"/>
  <c r="J7" i="42" s="1"/>
  <c r="K7" i="42" s="1"/>
  <c r="H8" i="42"/>
  <c r="I8" i="42" s="1"/>
  <c r="M8" i="42" s="1"/>
  <c r="H10" i="42"/>
  <c r="I10" i="42" s="1"/>
  <c r="J10" i="42" s="1"/>
  <c r="K10" i="42" s="1"/>
  <c r="M13" i="42"/>
  <c r="L12" i="42"/>
  <c r="L14" i="42"/>
  <c r="L9" i="42"/>
  <c r="E14" i="41"/>
  <c r="F14" i="41" s="1"/>
  <c r="H11" i="41"/>
  <c r="E18" i="41"/>
  <c r="F18" i="41" s="1"/>
  <c r="H9" i="41"/>
  <c r="H12" i="41"/>
  <c r="H17" i="41"/>
  <c r="E8" i="41"/>
  <c r="F8" i="41" s="1"/>
  <c r="E7" i="41"/>
  <c r="E15" i="41"/>
  <c r="F15" i="41" s="1"/>
  <c r="H16" i="41"/>
  <c r="H10" i="41"/>
  <c r="E13" i="41"/>
  <c r="F13" i="41" s="1"/>
  <c r="E12" i="41"/>
  <c r="F12" i="41" s="1"/>
  <c r="E11" i="40"/>
  <c r="F11" i="40" s="1"/>
  <c r="H14" i="40"/>
  <c r="E9" i="40"/>
  <c r="F9" i="40" s="1"/>
  <c r="E8" i="40"/>
  <c r="F8" i="40" s="1"/>
  <c r="E7" i="40"/>
  <c r="H8" i="40"/>
  <c r="H17" i="40" s="1"/>
  <c r="E15" i="40"/>
  <c r="F15" i="40" s="1"/>
  <c r="E13" i="40"/>
  <c r="F13" i="40" s="1"/>
  <c r="E10" i="40"/>
  <c r="F10" i="40" s="1"/>
  <c r="H16" i="39"/>
  <c r="H20" i="39" s="1"/>
  <c r="E15" i="39"/>
  <c r="F15" i="39" s="1"/>
  <c r="H14" i="39"/>
  <c r="H19" i="39" s="1"/>
  <c r="E13" i="39"/>
  <c r="F13" i="39" s="1"/>
  <c r="H13" i="39"/>
  <c r="E11" i="39"/>
  <c r="F11" i="39" s="1"/>
  <c r="E7" i="39"/>
  <c r="F7" i="39" s="1"/>
  <c r="E10" i="39"/>
  <c r="F10" i="39" s="1"/>
  <c r="E9" i="39"/>
  <c r="F9" i="39" s="1"/>
  <c r="E17" i="39"/>
  <c r="F17" i="39" s="1"/>
  <c r="H8" i="38"/>
  <c r="D7" i="35"/>
  <c r="E7" i="35" s="1"/>
  <c r="H8" i="37"/>
  <c r="H11" i="38"/>
  <c r="H16" i="38"/>
  <c r="E10" i="38"/>
  <c r="F10" i="38" s="1"/>
  <c r="E7" i="38"/>
  <c r="E15" i="38"/>
  <c r="F15" i="38" s="1"/>
  <c r="E12" i="38"/>
  <c r="F12" i="38" s="1"/>
  <c r="E9" i="38"/>
  <c r="F9" i="38" s="1"/>
  <c r="H15" i="38"/>
  <c r="E11" i="38"/>
  <c r="F11" i="38" s="1"/>
  <c r="H9" i="38"/>
  <c r="H17" i="38"/>
  <c r="E17" i="38"/>
  <c r="F17" i="38" s="1"/>
  <c r="E14" i="38"/>
  <c r="F14" i="38" s="1"/>
  <c r="E14" i="37"/>
  <c r="F14" i="37" s="1"/>
  <c r="H11" i="37"/>
  <c r="H12" i="37"/>
  <c r="E17" i="37"/>
  <c r="F17" i="37" s="1"/>
  <c r="E9" i="37"/>
  <c r="F9" i="37" s="1"/>
  <c r="E15" i="37"/>
  <c r="F15" i="37" s="1"/>
  <c r="H16" i="37"/>
  <c r="E12" i="37"/>
  <c r="F12" i="37" s="1"/>
  <c r="H13" i="37"/>
  <c r="H19" i="37" s="1"/>
  <c r="E16" i="37"/>
  <c r="F16" i="37" s="1"/>
  <c r="E10" i="37"/>
  <c r="H6" i="36"/>
  <c r="I7" i="36" s="1"/>
  <c r="D7" i="36"/>
  <c r="D8" i="36" s="1"/>
  <c r="D9" i="36" s="1"/>
  <c r="D10" i="36" s="1"/>
  <c r="D11" i="36" s="1"/>
  <c r="D12" i="36" s="1"/>
  <c r="D13" i="36" s="1"/>
  <c r="F6" i="36"/>
  <c r="G6" i="35"/>
  <c r="H6" i="35"/>
  <c r="F7" i="35"/>
  <c r="D8" i="35"/>
  <c r="G7" i="35"/>
  <c r="H7" i="35"/>
  <c r="D7" i="33"/>
  <c r="G6" i="33"/>
  <c r="H6" i="33"/>
  <c r="F6" i="30"/>
  <c r="H6" i="28"/>
  <c r="I7" i="28" s="1"/>
  <c r="D7" i="28"/>
  <c r="D9" i="30"/>
  <c r="E7" i="30"/>
  <c r="E8" i="30" s="1"/>
  <c r="H6" i="30"/>
  <c r="G6" i="30"/>
  <c r="G29" i="27"/>
  <c r="F29" i="27"/>
  <c r="E29" i="27"/>
  <c r="G28" i="27"/>
  <c r="F28" i="27"/>
  <c r="E28" i="27"/>
  <c r="G27" i="27"/>
  <c r="F27" i="27"/>
  <c r="E27" i="27"/>
  <c r="G26" i="27"/>
  <c r="F26" i="27"/>
  <c r="E26" i="27"/>
  <c r="G25" i="27"/>
  <c r="F25" i="27"/>
  <c r="E25" i="27"/>
  <c r="G24" i="27"/>
  <c r="F24" i="27"/>
  <c r="E24" i="27"/>
  <c r="G23" i="27"/>
  <c r="F23" i="27"/>
  <c r="E23" i="27"/>
  <c r="G22" i="27"/>
  <c r="F22" i="27"/>
  <c r="E22" i="27"/>
  <c r="G21" i="27"/>
  <c r="F21" i="27"/>
  <c r="E21" i="27"/>
  <c r="G20" i="27"/>
  <c r="F20" i="27"/>
  <c r="E20" i="27"/>
  <c r="G19" i="27"/>
  <c r="F19" i="27"/>
  <c r="E19" i="27"/>
  <c r="G18" i="27"/>
  <c r="F18" i="27"/>
  <c r="E18" i="27"/>
  <c r="G17" i="27"/>
  <c r="F17" i="27"/>
  <c r="E17" i="27"/>
  <c r="G16" i="27"/>
  <c r="F16" i="27"/>
  <c r="E16" i="27"/>
  <c r="G15" i="27"/>
  <c r="F15" i="27"/>
  <c r="E15" i="27"/>
  <c r="G14" i="27"/>
  <c r="F14" i="27"/>
  <c r="E14" i="27"/>
  <c r="G13" i="27"/>
  <c r="F13" i="27"/>
  <c r="E13" i="27"/>
  <c r="G12" i="27"/>
  <c r="F12" i="27"/>
  <c r="E12" i="27"/>
  <c r="G11" i="27"/>
  <c r="F11" i="27"/>
  <c r="E11" i="27"/>
  <c r="G10" i="27"/>
  <c r="F10" i="27"/>
  <c r="E10" i="27"/>
  <c r="G9" i="27"/>
  <c r="F9" i="27"/>
  <c r="E9" i="27"/>
  <c r="G8" i="27"/>
  <c r="F8" i="27"/>
  <c r="E8" i="27"/>
  <c r="G7" i="27"/>
  <c r="F7" i="27"/>
  <c r="E7" i="27"/>
  <c r="D32" i="27"/>
  <c r="C32" i="27"/>
  <c r="D31" i="27"/>
  <c r="C31" i="27"/>
  <c r="D9" i="48" l="1"/>
  <c r="E7" i="48"/>
  <c r="J7" i="49"/>
  <c r="M7" i="49" s="1"/>
  <c r="E7" i="49"/>
  <c r="D8" i="49"/>
  <c r="M7" i="48"/>
  <c r="L7" i="48"/>
  <c r="I14" i="47"/>
  <c r="J17" i="47"/>
  <c r="K17" i="47" s="1"/>
  <c r="L17" i="47"/>
  <c r="M17" i="47"/>
  <c r="I8" i="47"/>
  <c r="J14" i="47"/>
  <c r="K14" i="47" s="1"/>
  <c r="M14" i="47"/>
  <c r="L14" i="47"/>
  <c r="H7" i="47"/>
  <c r="I7" i="47" s="1"/>
  <c r="I18" i="47"/>
  <c r="H15" i="47"/>
  <c r="I15" i="47" s="1"/>
  <c r="H13" i="47"/>
  <c r="I13" i="47" s="1"/>
  <c r="I9" i="47"/>
  <c r="I6" i="47"/>
  <c r="H10" i="47"/>
  <c r="I10" i="47" s="1"/>
  <c r="H8" i="47"/>
  <c r="H11" i="47"/>
  <c r="I11" i="47" s="1"/>
  <c r="H16" i="47"/>
  <c r="I16" i="47" s="1"/>
  <c r="H12" i="47"/>
  <c r="I12" i="47" s="1"/>
  <c r="H11" i="46"/>
  <c r="I11" i="46" s="1"/>
  <c r="J11" i="46" s="1"/>
  <c r="K11" i="46" s="1"/>
  <c r="H18" i="46"/>
  <c r="I18" i="46" s="1"/>
  <c r="H13" i="46"/>
  <c r="I13" i="46" s="1"/>
  <c r="M13" i="46" s="1"/>
  <c r="H7" i="46"/>
  <c r="I7" i="46" s="1"/>
  <c r="H16" i="46"/>
  <c r="H15" i="46"/>
  <c r="I15" i="46" s="1"/>
  <c r="H8" i="46"/>
  <c r="I8" i="46" s="1"/>
  <c r="J8" i="46" s="1"/>
  <c r="K8" i="46" s="1"/>
  <c r="H12" i="46"/>
  <c r="I12" i="46" s="1"/>
  <c r="H17" i="46"/>
  <c r="I17" i="46" s="1"/>
  <c r="H6" i="46"/>
  <c r="I6" i="46" s="1"/>
  <c r="M6" i="46" s="1"/>
  <c r="H10" i="46"/>
  <c r="I10" i="46" s="1"/>
  <c r="L10" i="46" s="1"/>
  <c r="H9" i="46"/>
  <c r="I9" i="46" s="1"/>
  <c r="I16" i="46"/>
  <c r="J16" i="46" s="1"/>
  <c r="K16" i="46" s="1"/>
  <c r="H14" i="46"/>
  <c r="I14" i="46" s="1"/>
  <c r="L14" i="46" s="1"/>
  <c r="J6" i="46"/>
  <c r="L7" i="46"/>
  <c r="M7" i="46"/>
  <c r="J7" i="46"/>
  <c r="K7" i="46" s="1"/>
  <c r="H9" i="44"/>
  <c r="H15" i="44"/>
  <c r="I15" i="44" s="1"/>
  <c r="H11" i="44"/>
  <c r="I11" i="44" s="1"/>
  <c r="H21" i="44"/>
  <c r="H19" i="44"/>
  <c r="I19" i="44" s="1"/>
  <c r="H13" i="44"/>
  <c r="I13" i="44" s="1"/>
  <c r="L13" i="44" s="1"/>
  <c r="H6" i="44"/>
  <c r="I6" i="44" s="1"/>
  <c r="M6" i="44" s="1"/>
  <c r="I9" i="44"/>
  <c r="J9" i="44" s="1"/>
  <c r="K9" i="44" s="1"/>
  <c r="H8" i="44"/>
  <c r="I8" i="44" s="1"/>
  <c r="H12" i="44"/>
  <c r="I12" i="44" s="1"/>
  <c r="H20" i="44"/>
  <c r="I20" i="44" s="1"/>
  <c r="L20" i="44" s="1"/>
  <c r="H16" i="44"/>
  <c r="H17" i="44"/>
  <c r="I17" i="44" s="1"/>
  <c r="J17" i="44" s="1"/>
  <c r="K17" i="44" s="1"/>
  <c r="I16" i="44"/>
  <c r="L16" i="44" s="1"/>
  <c r="I21" i="44"/>
  <c r="L7" i="44"/>
  <c r="J7" i="44"/>
  <c r="K7" i="44" s="1"/>
  <c r="M7" i="44"/>
  <c r="M19" i="44"/>
  <c r="J19" i="44"/>
  <c r="K19" i="44" s="1"/>
  <c r="L19" i="44"/>
  <c r="M20" i="44"/>
  <c r="L18" i="44"/>
  <c r="M18" i="44"/>
  <c r="J18" i="44"/>
  <c r="K18" i="44" s="1"/>
  <c r="J10" i="44"/>
  <c r="K10" i="44" s="1"/>
  <c r="M10" i="44"/>
  <c r="L10" i="44"/>
  <c r="M14" i="44"/>
  <c r="L14" i="44"/>
  <c r="J14" i="44"/>
  <c r="K14" i="44" s="1"/>
  <c r="M12" i="44"/>
  <c r="L12" i="44"/>
  <c r="J12" i="44"/>
  <c r="K12" i="44" s="1"/>
  <c r="L15" i="44"/>
  <c r="J15" i="44"/>
  <c r="K15" i="44" s="1"/>
  <c r="M15" i="44"/>
  <c r="J8" i="44"/>
  <c r="K8" i="44" s="1"/>
  <c r="L8" i="44"/>
  <c r="M8" i="44"/>
  <c r="M11" i="44"/>
  <c r="L11" i="44"/>
  <c r="J11" i="44"/>
  <c r="K11" i="44" s="1"/>
  <c r="H20" i="43"/>
  <c r="I20" i="43" s="1"/>
  <c r="H21" i="43"/>
  <c r="I21" i="43" s="1"/>
  <c r="H14" i="43"/>
  <c r="I14" i="43" s="1"/>
  <c r="H22" i="43"/>
  <c r="I22" i="43" s="1"/>
  <c r="H18" i="43"/>
  <c r="I18" i="43" s="1"/>
  <c r="H15" i="43"/>
  <c r="I15" i="43" s="1"/>
  <c r="H23" i="43"/>
  <c r="I23" i="43" s="1"/>
  <c r="H16" i="43"/>
  <c r="I16" i="43" s="1"/>
  <c r="H24" i="43"/>
  <c r="I24" i="43" s="1"/>
  <c r="H17" i="43"/>
  <c r="I17" i="43" s="1"/>
  <c r="H19" i="43"/>
  <c r="I19" i="43" s="1"/>
  <c r="H7" i="43"/>
  <c r="I7" i="43" s="1"/>
  <c r="H9" i="43"/>
  <c r="I9" i="43" s="1"/>
  <c r="J9" i="43" s="1"/>
  <c r="K9" i="43" s="1"/>
  <c r="H25" i="43"/>
  <c r="I25" i="43" s="1"/>
  <c r="H12" i="43"/>
  <c r="I12" i="43" s="1"/>
  <c r="L12" i="43" s="1"/>
  <c r="I6" i="43"/>
  <c r="H13" i="43"/>
  <c r="I13" i="43" s="1"/>
  <c r="J13" i="43" s="1"/>
  <c r="K13" i="43" s="1"/>
  <c r="H8" i="43"/>
  <c r="I8" i="43" s="1"/>
  <c r="L8" i="43" s="1"/>
  <c r="H10" i="43"/>
  <c r="I10" i="43" s="1"/>
  <c r="J10" i="43" s="1"/>
  <c r="K10" i="43" s="1"/>
  <c r="H11" i="43"/>
  <c r="I11" i="43" s="1"/>
  <c r="M11" i="43" s="1"/>
  <c r="M9" i="42"/>
  <c r="M17" i="42" s="1"/>
  <c r="J13" i="42"/>
  <c r="K13" i="42" s="1"/>
  <c r="J12" i="42"/>
  <c r="K12" i="42" s="1"/>
  <c r="M7" i="42"/>
  <c r="J14" i="42"/>
  <c r="K14" i="42" s="1"/>
  <c r="L6" i="42"/>
  <c r="J11" i="42"/>
  <c r="K11" i="42" s="1"/>
  <c r="L11" i="42"/>
  <c r="L7" i="42"/>
  <c r="J8" i="42"/>
  <c r="K8" i="42" s="1"/>
  <c r="L8" i="42"/>
  <c r="M6" i="42"/>
  <c r="L10" i="42"/>
  <c r="M10" i="42"/>
  <c r="H21" i="41"/>
  <c r="E21" i="41"/>
  <c r="E20" i="41"/>
  <c r="F7" i="41"/>
  <c r="G20" i="41"/>
  <c r="G21" i="41"/>
  <c r="H20" i="41"/>
  <c r="G17" i="40"/>
  <c r="H18" i="40"/>
  <c r="E18" i="40"/>
  <c r="F7" i="40"/>
  <c r="E17" i="40"/>
  <c r="F20" i="39"/>
  <c r="F19" i="39"/>
  <c r="E19" i="39"/>
  <c r="E20" i="39"/>
  <c r="G20" i="39"/>
  <c r="G19" i="39"/>
  <c r="H19" i="38"/>
  <c r="H20" i="38"/>
  <c r="G20" i="38"/>
  <c r="G19" i="38"/>
  <c r="F7" i="38"/>
  <c r="E19" i="38"/>
  <c r="E20" i="38"/>
  <c r="G19" i="37"/>
  <c r="G20" i="37"/>
  <c r="H20" i="37"/>
  <c r="E20" i="37"/>
  <c r="F10" i="37"/>
  <c r="E19" i="37"/>
  <c r="D14" i="36"/>
  <c r="L7" i="36"/>
  <c r="J7" i="36"/>
  <c r="E7" i="36"/>
  <c r="G7" i="36"/>
  <c r="I8" i="35"/>
  <c r="J8" i="35" s="1"/>
  <c r="K8" i="35" s="1"/>
  <c r="M8" i="35" s="1"/>
  <c r="I7" i="35"/>
  <c r="D9" i="35"/>
  <c r="E8" i="35"/>
  <c r="F8" i="35" s="1"/>
  <c r="I7" i="33"/>
  <c r="D8" i="33"/>
  <c r="D9" i="33" s="1"/>
  <c r="E7" i="33"/>
  <c r="F7" i="33" s="1"/>
  <c r="J7" i="33"/>
  <c r="K7" i="33" s="1"/>
  <c r="I7" i="30"/>
  <c r="L7" i="30" s="1"/>
  <c r="F7" i="30"/>
  <c r="F8" i="30" s="1"/>
  <c r="D8" i="28"/>
  <c r="E7" i="28"/>
  <c r="F7" i="28" s="1"/>
  <c r="H7" i="30"/>
  <c r="G7" i="30"/>
  <c r="G8" i="30"/>
  <c r="H8" i="30"/>
  <c r="E9" i="30"/>
  <c r="H9" i="30" s="1"/>
  <c r="D10" i="30"/>
  <c r="J7" i="28"/>
  <c r="K7" i="28" s="1"/>
  <c r="M7" i="28" s="1"/>
  <c r="F31" i="27"/>
  <c r="G6" i="27"/>
  <c r="G31" i="27" s="1"/>
  <c r="F6" i="27"/>
  <c r="E6" i="27"/>
  <c r="E31" i="27" s="1"/>
  <c r="D20" i="25"/>
  <c r="C20" i="25"/>
  <c r="D19" i="25"/>
  <c r="C19" i="25"/>
  <c r="G17" i="25"/>
  <c r="F17" i="25"/>
  <c r="E17" i="25"/>
  <c r="G16" i="25"/>
  <c r="F16" i="25"/>
  <c r="E16" i="25"/>
  <c r="G15" i="25"/>
  <c r="F15" i="25"/>
  <c r="E15" i="25"/>
  <c r="G14" i="25"/>
  <c r="F14" i="25"/>
  <c r="E14" i="25"/>
  <c r="G13" i="25"/>
  <c r="F13" i="25"/>
  <c r="E13" i="25"/>
  <c r="G12" i="25"/>
  <c r="F12" i="25"/>
  <c r="E12" i="25"/>
  <c r="G11" i="25"/>
  <c r="F11" i="25"/>
  <c r="E11" i="25"/>
  <c r="G10" i="25"/>
  <c r="F10" i="25"/>
  <c r="E10" i="25"/>
  <c r="G9" i="25"/>
  <c r="F9" i="25"/>
  <c r="E9" i="25"/>
  <c r="G8" i="25"/>
  <c r="F8" i="25"/>
  <c r="E8" i="25"/>
  <c r="G7" i="25"/>
  <c r="F7" i="25"/>
  <c r="E7" i="25"/>
  <c r="G6" i="25"/>
  <c r="F6" i="25"/>
  <c r="E6" i="25"/>
  <c r="E19" i="25" s="1"/>
  <c r="D20" i="24"/>
  <c r="C20" i="24"/>
  <c r="D19" i="24"/>
  <c r="C19" i="24"/>
  <c r="G17" i="24"/>
  <c r="F17" i="24"/>
  <c r="E17" i="24"/>
  <c r="G16" i="24"/>
  <c r="F16" i="24"/>
  <c r="E16" i="24"/>
  <c r="G15" i="24"/>
  <c r="F15" i="24"/>
  <c r="E15" i="24"/>
  <c r="G14" i="24"/>
  <c r="F14" i="24"/>
  <c r="E14" i="24"/>
  <c r="G13" i="24"/>
  <c r="F13" i="24"/>
  <c r="E13" i="24"/>
  <c r="G12" i="24"/>
  <c r="F12" i="24"/>
  <c r="E12" i="24"/>
  <c r="G11" i="24"/>
  <c r="F11" i="24"/>
  <c r="E11" i="24"/>
  <c r="G10" i="24"/>
  <c r="F10" i="24"/>
  <c r="E10" i="24"/>
  <c r="G9" i="24"/>
  <c r="F9" i="24"/>
  <c r="E9" i="24"/>
  <c r="G8" i="24"/>
  <c r="F8" i="24"/>
  <c r="E8" i="24"/>
  <c r="G7" i="24"/>
  <c r="F7" i="24"/>
  <c r="E7" i="24"/>
  <c r="G6" i="24"/>
  <c r="F6" i="24"/>
  <c r="E6" i="24"/>
  <c r="C19" i="23"/>
  <c r="E7" i="23"/>
  <c r="F7" i="23"/>
  <c r="G7" i="23"/>
  <c r="E8" i="23"/>
  <c r="F8" i="23"/>
  <c r="G8" i="23"/>
  <c r="E9" i="23"/>
  <c r="F9" i="23"/>
  <c r="G9" i="23"/>
  <c r="E10" i="23"/>
  <c r="F10" i="23"/>
  <c r="G10" i="23"/>
  <c r="E11" i="23"/>
  <c r="F11" i="23"/>
  <c r="G11" i="23"/>
  <c r="E12" i="23"/>
  <c r="F12" i="23"/>
  <c r="G12" i="23"/>
  <c r="E13" i="23"/>
  <c r="F13" i="23"/>
  <c r="G13" i="23"/>
  <c r="E14" i="23"/>
  <c r="F14" i="23"/>
  <c r="G14" i="23"/>
  <c r="E15" i="23"/>
  <c r="F15" i="23"/>
  <c r="G15" i="23"/>
  <c r="E16" i="23"/>
  <c r="F16" i="23"/>
  <c r="G16" i="23"/>
  <c r="E17" i="23"/>
  <c r="F17" i="23"/>
  <c r="G17" i="23"/>
  <c r="G6" i="23"/>
  <c r="F6" i="23"/>
  <c r="E6" i="23"/>
  <c r="C20" i="23"/>
  <c r="D20" i="23"/>
  <c r="D19" i="23"/>
  <c r="C18" i="21"/>
  <c r="C17" i="21"/>
  <c r="C19" i="19"/>
  <c r="C18" i="19"/>
  <c r="C20" i="16"/>
  <c r="C19" i="16"/>
  <c r="C19" i="20"/>
  <c r="C20" i="20"/>
  <c r="G6" i="19"/>
  <c r="G6" i="16"/>
  <c r="D6" i="21"/>
  <c r="E6" i="21" s="1"/>
  <c r="D6" i="20"/>
  <c r="D7" i="20" s="1"/>
  <c r="G7" i="20" s="1"/>
  <c r="D6" i="19"/>
  <c r="D7" i="16"/>
  <c r="G7" i="16" s="1"/>
  <c r="D6" i="16"/>
  <c r="D57" i="15"/>
  <c r="D56" i="15"/>
  <c r="D55" i="15"/>
  <c r="E55" i="15" s="1"/>
  <c r="F55" i="15" s="1"/>
  <c r="D54" i="15"/>
  <c r="D53" i="15"/>
  <c r="D52" i="15"/>
  <c r="D51" i="15"/>
  <c r="E51" i="15" s="1"/>
  <c r="F51" i="15" s="1"/>
  <c r="D50" i="15"/>
  <c r="D49" i="15"/>
  <c r="D48" i="15"/>
  <c r="D47" i="15"/>
  <c r="H47" i="15" s="1"/>
  <c r="D46" i="15"/>
  <c r="D45" i="15"/>
  <c r="D44" i="15"/>
  <c r="D43" i="15"/>
  <c r="H43" i="15" s="1"/>
  <c r="D42" i="15"/>
  <c r="D41" i="15"/>
  <c r="D40" i="15"/>
  <c r="D39" i="15"/>
  <c r="D38" i="15"/>
  <c r="H38" i="15" s="1"/>
  <c r="H56" i="15"/>
  <c r="G55" i="15"/>
  <c r="G54" i="15"/>
  <c r="E54" i="15"/>
  <c r="F54" i="15" s="1"/>
  <c r="H54" i="15"/>
  <c r="H53" i="15"/>
  <c r="H52" i="15"/>
  <c r="G52" i="15"/>
  <c r="F52" i="15"/>
  <c r="E52" i="15"/>
  <c r="H50" i="15"/>
  <c r="G50" i="15"/>
  <c r="E50" i="15"/>
  <c r="F50" i="15" s="1"/>
  <c r="H49" i="15"/>
  <c r="G49" i="15"/>
  <c r="E49" i="15"/>
  <c r="F49" i="15" s="1"/>
  <c r="H48" i="15"/>
  <c r="G47" i="15"/>
  <c r="E47" i="15"/>
  <c r="F47" i="15" s="1"/>
  <c r="G46" i="15"/>
  <c r="E46" i="15"/>
  <c r="F46" i="15" s="1"/>
  <c r="H46" i="15"/>
  <c r="H45" i="15"/>
  <c r="H44" i="15"/>
  <c r="G44" i="15"/>
  <c r="E44" i="15"/>
  <c r="F44" i="15" s="1"/>
  <c r="H42" i="15"/>
  <c r="G42" i="15"/>
  <c r="E42" i="15"/>
  <c r="F42" i="15" s="1"/>
  <c r="H41" i="15"/>
  <c r="G41" i="15"/>
  <c r="F41" i="15"/>
  <c r="E41" i="15"/>
  <c r="H40" i="15"/>
  <c r="H39" i="15"/>
  <c r="G39" i="15"/>
  <c r="E39" i="15"/>
  <c r="F39" i="15" s="1"/>
  <c r="G38" i="15"/>
  <c r="E38" i="15"/>
  <c r="F38" i="15" s="1"/>
  <c r="D29" i="15"/>
  <c r="D23" i="15"/>
  <c r="E23" i="15"/>
  <c r="F23" i="15" s="1"/>
  <c r="D24" i="15"/>
  <c r="E24" i="15" s="1"/>
  <c r="F24" i="15" s="1"/>
  <c r="D25" i="15"/>
  <c r="E25" i="15" s="1"/>
  <c r="F25" i="15" s="1"/>
  <c r="D26" i="15"/>
  <c r="E26" i="15" s="1"/>
  <c r="F26" i="15" s="1"/>
  <c r="D27" i="15"/>
  <c r="H27" i="15" s="1"/>
  <c r="D28" i="15"/>
  <c r="H28" i="15" s="1"/>
  <c r="D22" i="15"/>
  <c r="H22" i="15" s="1"/>
  <c r="D21" i="15"/>
  <c r="E21" i="15" s="1"/>
  <c r="F21" i="15" s="1"/>
  <c r="D20" i="15"/>
  <c r="H20" i="15" s="1"/>
  <c r="D19" i="15"/>
  <c r="D18" i="15"/>
  <c r="H18" i="15" s="1"/>
  <c r="D17" i="15"/>
  <c r="H17" i="15" s="1"/>
  <c r="D16" i="15"/>
  <c r="E16" i="15" s="1"/>
  <c r="F16" i="15" s="1"/>
  <c r="D15" i="15"/>
  <c r="H15" i="15" s="1"/>
  <c r="D14" i="15"/>
  <c r="H14" i="15" s="1"/>
  <c r="D13" i="15"/>
  <c r="E13" i="15" s="1"/>
  <c r="F13" i="15" s="1"/>
  <c r="D12" i="15"/>
  <c r="H12" i="15" s="1"/>
  <c r="D11" i="15"/>
  <c r="D10" i="15"/>
  <c r="H10" i="15" s="1"/>
  <c r="D9" i="15"/>
  <c r="H9" i="15" s="1"/>
  <c r="E18" i="12"/>
  <c r="E10" i="12"/>
  <c r="E16" i="11"/>
  <c r="E12" i="13"/>
  <c r="E20" i="13"/>
  <c r="D22" i="13"/>
  <c r="D21" i="13"/>
  <c r="E21" i="13" s="1"/>
  <c r="F21" i="13" s="1"/>
  <c r="D20" i="13"/>
  <c r="D19" i="13"/>
  <c r="E19" i="13" s="1"/>
  <c r="D18" i="13"/>
  <c r="E18" i="13" s="1"/>
  <c r="D17" i="13"/>
  <c r="H17" i="13" s="1"/>
  <c r="D16" i="13"/>
  <c r="D15" i="13"/>
  <c r="E15" i="13" s="1"/>
  <c r="D14" i="13"/>
  <c r="E14" i="13" s="1"/>
  <c r="D13" i="13"/>
  <c r="E13" i="13" s="1"/>
  <c r="F13" i="13" s="1"/>
  <c r="D12" i="13"/>
  <c r="D11" i="13"/>
  <c r="H11" i="13" s="1"/>
  <c r="H19" i="13"/>
  <c r="H12" i="13"/>
  <c r="D9" i="12"/>
  <c r="E9" i="12" s="1"/>
  <c r="D10" i="12"/>
  <c r="D11" i="12"/>
  <c r="E11" i="12" s="1"/>
  <c r="D12" i="12"/>
  <c r="E12" i="12" s="1"/>
  <c r="D13" i="12"/>
  <c r="E13" i="12" s="1"/>
  <c r="F13" i="12" s="1"/>
  <c r="D14" i="12"/>
  <c r="E14" i="12" s="1"/>
  <c r="F14" i="12" s="1"/>
  <c r="D15" i="12"/>
  <c r="E15" i="12" s="1"/>
  <c r="D16" i="12"/>
  <c r="E16" i="12" s="1"/>
  <c r="D17" i="12"/>
  <c r="E17" i="12" s="1"/>
  <c r="D18" i="12"/>
  <c r="D19" i="12"/>
  <c r="E19" i="12" s="1"/>
  <c r="F19" i="12" s="1"/>
  <c r="D20" i="12"/>
  <c r="E20" i="12" s="1"/>
  <c r="D21" i="12"/>
  <c r="E21" i="12" s="1"/>
  <c r="F21" i="12" s="1"/>
  <c r="D22" i="12"/>
  <c r="E22" i="12" s="1"/>
  <c r="F22" i="12" s="1"/>
  <c r="D23" i="12"/>
  <c r="H12" i="12"/>
  <c r="H16" i="12"/>
  <c r="F18" i="12"/>
  <c r="H20" i="12"/>
  <c r="H15" i="12"/>
  <c r="D23" i="11"/>
  <c r="D22" i="11"/>
  <c r="H22" i="11" s="1"/>
  <c r="D21" i="11"/>
  <c r="H21" i="11" s="1"/>
  <c r="D20" i="11"/>
  <c r="H20" i="11" s="1"/>
  <c r="D19" i="11"/>
  <c r="D18" i="11"/>
  <c r="D17" i="11"/>
  <c r="H17" i="11" s="1"/>
  <c r="D16" i="11"/>
  <c r="D15" i="11"/>
  <c r="H15" i="11" s="1"/>
  <c r="D14" i="11"/>
  <c r="H14" i="11" s="1"/>
  <c r="D13" i="11"/>
  <c r="H13" i="11" s="1"/>
  <c r="D12" i="11"/>
  <c r="E12" i="11" s="1"/>
  <c r="D11" i="11"/>
  <c r="D10" i="11"/>
  <c r="H10" i="11" s="1"/>
  <c r="D9" i="11"/>
  <c r="E9" i="11" s="1"/>
  <c r="D10" i="48" l="1"/>
  <c r="E8" i="48"/>
  <c r="F7" i="48"/>
  <c r="H7" i="48"/>
  <c r="K7" i="49"/>
  <c r="L7" i="49" s="1"/>
  <c r="D9" i="49"/>
  <c r="E8" i="49"/>
  <c r="F7" i="49"/>
  <c r="H7" i="49" s="1"/>
  <c r="G7" i="48"/>
  <c r="J8" i="48" s="1"/>
  <c r="N7" i="48"/>
  <c r="M7" i="47"/>
  <c r="L7" i="47"/>
  <c r="J7" i="47"/>
  <c r="K7" i="47" s="1"/>
  <c r="J10" i="47"/>
  <c r="K10" i="47" s="1"/>
  <c r="M10" i="47"/>
  <c r="L10" i="47"/>
  <c r="M13" i="47"/>
  <c r="J13" i="47"/>
  <c r="K13" i="47" s="1"/>
  <c r="L13" i="47"/>
  <c r="L12" i="47"/>
  <c r="J12" i="47"/>
  <c r="K12" i="47" s="1"/>
  <c r="M12" i="47"/>
  <c r="L15" i="47"/>
  <c r="M15" i="47"/>
  <c r="J15" i="47"/>
  <c r="K15" i="47" s="1"/>
  <c r="L16" i="47"/>
  <c r="J16" i="47"/>
  <c r="K16" i="47" s="1"/>
  <c r="M16" i="47"/>
  <c r="J6" i="47"/>
  <c r="M6" i="47"/>
  <c r="L6" i="47"/>
  <c r="M9" i="47"/>
  <c r="L9" i="47"/>
  <c r="J9" i="47"/>
  <c r="K9" i="47" s="1"/>
  <c r="M8" i="47"/>
  <c r="L8" i="47"/>
  <c r="J8" i="47"/>
  <c r="K8" i="47" s="1"/>
  <c r="M11" i="47"/>
  <c r="L11" i="47"/>
  <c r="J11" i="47"/>
  <c r="K11" i="47" s="1"/>
  <c r="L11" i="46"/>
  <c r="M11" i="46"/>
  <c r="M16" i="46"/>
  <c r="L16" i="46"/>
  <c r="J14" i="46"/>
  <c r="K14" i="46" s="1"/>
  <c r="L13" i="46"/>
  <c r="M14" i="46"/>
  <c r="M8" i="46"/>
  <c r="L8" i="46"/>
  <c r="J13" i="46"/>
  <c r="K13" i="46" s="1"/>
  <c r="J9" i="46"/>
  <c r="K9" i="46" s="1"/>
  <c r="L9" i="46"/>
  <c r="M9" i="46"/>
  <c r="L12" i="46"/>
  <c r="J12" i="46"/>
  <c r="K12" i="46" s="1"/>
  <c r="M12" i="46"/>
  <c r="L15" i="46"/>
  <c r="M15" i="46"/>
  <c r="J15" i="46"/>
  <c r="K15" i="46" s="1"/>
  <c r="M10" i="46"/>
  <c r="J10" i="46"/>
  <c r="K10" i="46" s="1"/>
  <c r="L6" i="46"/>
  <c r="J17" i="46"/>
  <c r="K17" i="46" s="1"/>
  <c r="M17" i="46"/>
  <c r="L17" i="46"/>
  <c r="K6" i="46"/>
  <c r="M13" i="44"/>
  <c r="L9" i="44"/>
  <c r="J6" i="44"/>
  <c r="M9" i="44"/>
  <c r="L6" i="44"/>
  <c r="J13" i="44"/>
  <c r="K13" i="44" s="1"/>
  <c r="L17" i="44"/>
  <c r="L22" i="44" s="1"/>
  <c r="M17" i="44"/>
  <c r="J20" i="44"/>
  <c r="K20" i="44" s="1"/>
  <c r="M16" i="44"/>
  <c r="J16" i="44"/>
  <c r="K16" i="44" s="1"/>
  <c r="K6" i="44"/>
  <c r="L16" i="43"/>
  <c r="M16" i="43"/>
  <c r="J16" i="43"/>
  <c r="K16" i="43" s="1"/>
  <c r="M23" i="43"/>
  <c r="L23" i="43"/>
  <c r="J23" i="43"/>
  <c r="K23" i="43" s="1"/>
  <c r="M15" i="43"/>
  <c r="L15" i="43"/>
  <c r="J15" i="43"/>
  <c r="K15" i="43" s="1"/>
  <c r="J18" i="43"/>
  <c r="K18" i="43" s="1"/>
  <c r="L18" i="43"/>
  <c r="M18" i="43"/>
  <c r="J22" i="43"/>
  <c r="K22" i="43" s="1"/>
  <c r="M22" i="43"/>
  <c r="L22" i="43"/>
  <c r="J19" i="43"/>
  <c r="K19" i="43" s="1"/>
  <c r="L19" i="43"/>
  <c r="M19" i="43"/>
  <c r="J14" i="43"/>
  <c r="K14" i="43" s="1"/>
  <c r="M14" i="43"/>
  <c r="L14" i="43"/>
  <c r="L17" i="43"/>
  <c r="M17" i="43"/>
  <c r="J17" i="43"/>
  <c r="K17" i="43" s="1"/>
  <c r="J21" i="43"/>
  <c r="K21" i="43" s="1"/>
  <c r="M21" i="43"/>
  <c r="L21" i="43"/>
  <c r="L24" i="43"/>
  <c r="M24" i="43"/>
  <c r="J24" i="43"/>
  <c r="K24" i="43" s="1"/>
  <c r="J20" i="43"/>
  <c r="K20" i="43" s="1"/>
  <c r="L20" i="43"/>
  <c r="M20" i="43"/>
  <c r="M12" i="43"/>
  <c r="L9" i="43"/>
  <c r="M9" i="43"/>
  <c r="L10" i="43"/>
  <c r="M10" i="43"/>
  <c r="J12" i="43"/>
  <c r="K12" i="43" s="1"/>
  <c r="M8" i="43"/>
  <c r="M13" i="43"/>
  <c r="L6" i="43"/>
  <c r="M6" i="43"/>
  <c r="J6" i="43"/>
  <c r="K6" i="43" s="1"/>
  <c r="J8" i="43"/>
  <c r="K8" i="43" s="1"/>
  <c r="L13" i="43"/>
  <c r="J11" i="43"/>
  <c r="K11" i="43" s="1"/>
  <c r="L11" i="43"/>
  <c r="J7" i="43"/>
  <c r="K7" i="43" s="1"/>
  <c r="M7" i="43"/>
  <c r="L7" i="43"/>
  <c r="K17" i="42"/>
  <c r="M16" i="42"/>
  <c r="L16" i="42"/>
  <c r="K16" i="42"/>
  <c r="J17" i="42"/>
  <c r="J16" i="42"/>
  <c r="L17" i="42"/>
  <c r="F21" i="41"/>
  <c r="F20" i="41"/>
  <c r="F17" i="40"/>
  <c r="F18" i="40"/>
  <c r="E15" i="11"/>
  <c r="E43" i="15"/>
  <c r="F43" i="15" s="1"/>
  <c r="H55" i="15"/>
  <c r="E6" i="16"/>
  <c r="F16" i="11"/>
  <c r="E22" i="11"/>
  <c r="E14" i="11"/>
  <c r="L8" i="35"/>
  <c r="F10" i="12"/>
  <c r="E17" i="13"/>
  <c r="E21" i="11"/>
  <c r="E13" i="11"/>
  <c r="G6" i="20"/>
  <c r="E16" i="13"/>
  <c r="E20" i="11"/>
  <c r="E19" i="11"/>
  <c r="E11" i="11"/>
  <c r="H51" i="15"/>
  <c r="F12" i="11"/>
  <c r="H14" i="13"/>
  <c r="F15" i="13"/>
  <c r="E11" i="13"/>
  <c r="E18" i="11"/>
  <c r="F18" i="11" s="1"/>
  <c r="E10" i="11"/>
  <c r="E17" i="11"/>
  <c r="F19" i="38"/>
  <c r="F20" i="38"/>
  <c r="F20" i="37"/>
  <c r="F19" i="37"/>
  <c r="F7" i="36"/>
  <c r="E8" i="36"/>
  <c r="H7" i="36"/>
  <c r="I8" i="36" s="1"/>
  <c r="K7" i="36"/>
  <c r="L7" i="35"/>
  <c r="J7" i="35"/>
  <c r="K7" i="35" s="1"/>
  <c r="D10" i="35"/>
  <c r="E9" i="35"/>
  <c r="F9" i="35" s="1"/>
  <c r="G8" i="35"/>
  <c r="M7" i="35"/>
  <c r="H8" i="35"/>
  <c r="H7" i="33"/>
  <c r="G7" i="33"/>
  <c r="E8" i="33"/>
  <c r="F8" i="33" s="1"/>
  <c r="L7" i="33"/>
  <c r="M7" i="33"/>
  <c r="E9" i="33"/>
  <c r="F9" i="33" s="1"/>
  <c r="D10" i="33"/>
  <c r="J7" i="30"/>
  <c r="K7" i="30" s="1"/>
  <c r="M7" i="30" s="1"/>
  <c r="F9" i="30"/>
  <c r="I8" i="30"/>
  <c r="L8" i="30" s="1"/>
  <c r="G7" i="28"/>
  <c r="H7" i="28"/>
  <c r="L7" i="28" s="1"/>
  <c r="D9" i="28"/>
  <c r="E8" i="28"/>
  <c r="G8" i="28" s="1"/>
  <c r="D11" i="30"/>
  <c r="E10" i="30"/>
  <c r="G10" i="30" s="1"/>
  <c r="G9" i="30"/>
  <c r="I10" i="30" s="1"/>
  <c r="I9" i="30"/>
  <c r="J8" i="30"/>
  <c r="K8" i="30" s="1"/>
  <c r="M8" i="30" s="1"/>
  <c r="H27" i="27"/>
  <c r="H18" i="27"/>
  <c r="H9" i="27"/>
  <c r="I11" i="27"/>
  <c r="I10" i="27"/>
  <c r="I13" i="27"/>
  <c r="H23" i="27"/>
  <c r="H14" i="27"/>
  <c r="I24" i="27"/>
  <c r="I7" i="27"/>
  <c r="I6" i="27"/>
  <c r="H6" i="27"/>
  <c r="I18" i="27"/>
  <c r="H28" i="27"/>
  <c r="H19" i="27"/>
  <c r="H10" i="27"/>
  <c r="J10" i="27" s="1"/>
  <c r="I20" i="27"/>
  <c r="I12" i="27"/>
  <c r="I17" i="27"/>
  <c r="I21" i="27"/>
  <c r="H24" i="27"/>
  <c r="H15" i="27"/>
  <c r="H13" i="27"/>
  <c r="J13" i="27" s="1"/>
  <c r="I16" i="27"/>
  <c r="I8" i="27"/>
  <c r="I9" i="27"/>
  <c r="H17" i="27"/>
  <c r="H20" i="27"/>
  <c r="J20" i="27" s="1"/>
  <c r="H11" i="27"/>
  <c r="H29" i="27"/>
  <c r="I27" i="27"/>
  <c r="I14" i="27"/>
  <c r="I28" i="27"/>
  <c r="I15" i="27"/>
  <c r="H16" i="27"/>
  <c r="H7" i="27"/>
  <c r="J7" i="27" s="1"/>
  <c r="H25" i="27"/>
  <c r="I23" i="27"/>
  <c r="I26" i="27"/>
  <c r="I29" i="27"/>
  <c r="J29" i="27" s="1"/>
  <c r="H22" i="27"/>
  <c r="H12" i="27"/>
  <c r="H26" i="27"/>
  <c r="H21" i="27"/>
  <c r="I19" i="27"/>
  <c r="I22" i="27"/>
  <c r="I25" i="27"/>
  <c r="J25" i="27" s="1"/>
  <c r="H8" i="27"/>
  <c r="J8" i="27" s="1"/>
  <c r="J17" i="27"/>
  <c r="J12" i="27"/>
  <c r="J24" i="27"/>
  <c r="H30" i="27"/>
  <c r="I30" i="27"/>
  <c r="F19" i="25"/>
  <c r="G19" i="25"/>
  <c r="H17" i="25" s="1"/>
  <c r="F19" i="24"/>
  <c r="E19" i="24"/>
  <c r="G19" i="24"/>
  <c r="F19" i="23"/>
  <c r="D7" i="21"/>
  <c r="G7" i="21" s="1"/>
  <c r="G6" i="21"/>
  <c r="F6" i="21"/>
  <c r="D8" i="16"/>
  <c r="D8" i="20"/>
  <c r="G8" i="20" s="1"/>
  <c r="E7" i="20"/>
  <c r="E6" i="20"/>
  <c r="D7" i="19"/>
  <c r="G7" i="19" s="1"/>
  <c r="E6" i="19"/>
  <c r="E7" i="16"/>
  <c r="H59" i="15"/>
  <c r="H58" i="15"/>
  <c r="E48" i="15"/>
  <c r="F48" i="15" s="1"/>
  <c r="E40" i="15"/>
  <c r="F40" i="15" s="1"/>
  <c r="G43" i="15"/>
  <c r="E45" i="15"/>
  <c r="F45" i="15" s="1"/>
  <c r="G51" i="15"/>
  <c r="E53" i="15"/>
  <c r="F53" i="15" s="1"/>
  <c r="E56" i="15"/>
  <c r="F56" i="15" s="1"/>
  <c r="G40" i="15"/>
  <c r="G48" i="15"/>
  <c r="G56" i="15"/>
  <c r="G45" i="15"/>
  <c r="G53" i="15"/>
  <c r="H24" i="15"/>
  <c r="E28" i="15"/>
  <c r="F28" i="15" s="1"/>
  <c r="E27" i="15"/>
  <c r="F27" i="15" s="1"/>
  <c r="H25" i="15"/>
  <c r="H23" i="15"/>
  <c r="H26" i="15"/>
  <c r="H19" i="15"/>
  <c r="H16" i="15"/>
  <c r="E10" i="15"/>
  <c r="F10" i="15" s="1"/>
  <c r="E18" i="15"/>
  <c r="F18" i="15" s="1"/>
  <c r="H21" i="15"/>
  <c r="H11" i="15"/>
  <c r="H13" i="15"/>
  <c r="E15" i="15"/>
  <c r="F15" i="15" s="1"/>
  <c r="E12" i="15"/>
  <c r="F12" i="15" s="1"/>
  <c r="E9" i="15"/>
  <c r="E17" i="15"/>
  <c r="F17" i="15" s="1"/>
  <c r="E20" i="15"/>
  <c r="F20" i="15" s="1"/>
  <c r="E14" i="15"/>
  <c r="F14" i="15" s="1"/>
  <c r="E22" i="15"/>
  <c r="F22" i="15" s="1"/>
  <c r="E11" i="15"/>
  <c r="F11" i="15" s="1"/>
  <c r="E19" i="15"/>
  <c r="F19" i="15" s="1"/>
  <c r="H18" i="13"/>
  <c r="F14" i="13"/>
  <c r="F17" i="13"/>
  <c r="F19" i="13"/>
  <c r="H20" i="13"/>
  <c r="H15" i="13"/>
  <c r="F18" i="13"/>
  <c r="H16" i="13"/>
  <c r="F12" i="13"/>
  <c r="H13" i="13"/>
  <c r="F20" i="13"/>
  <c r="H21" i="13"/>
  <c r="F16" i="13"/>
  <c r="H22" i="12"/>
  <c r="F20" i="12"/>
  <c r="H19" i="12"/>
  <c r="H17" i="12"/>
  <c r="F16" i="12"/>
  <c r="F15" i="12"/>
  <c r="H14" i="12"/>
  <c r="F12" i="12"/>
  <c r="H11" i="12"/>
  <c r="F11" i="12"/>
  <c r="H9" i="12"/>
  <c r="H10" i="12"/>
  <c r="F17" i="12"/>
  <c r="H18" i="12"/>
  <c r="H21" i="12"/>
  <c r="H13" i="12"/>
  <c r="H19" i="11"/>
  <c r="F21" i="11"/>
  <c r="H18" i="11"/>
  <c r="H16" i="11"/>
  <c r="F13" i="11"/>
  <c r="H11" i="11"/>
  <c r="F10" i="11"/>
  <c r="F9" i="11"/>
  <c r="F20" i="11"/>
  <c r="F15" i="11"/>
  <c r="F17" i="11"/>
  <c r="F14" i="11"/>
  <c r="F22" i="11"/>
  <c r="F11" i="11"/>
  <c r="H12" i="11"/>
  <c r="F19" i="11"/>
  <c r="H9" i="11"/>
  <c r="F8" i="48" l="1"/>
  <c r="H8" i="48" s="1"/>
  <c r="G8" i="48"/>
  <c r="K8" i="48"/>
  <c r="L8" i="48" s="1"/>
  <c r="N8" i="48" s="1"/>
  <c r="M8" i="48"/>
  <c r="D11" i="48"/>
  <c r="E9" i="48"/>
  <c r="F8" i="49"/>
  <c r="H8" i="49" s="1"/>
  <c r="N7" i="49"/>
  <c r="D10" i="49"/>
  <c r="E9" i="49"/>
  <c r="G7" i="49"/>
  <c r="J8" i="49" s="1"/>
  <c r="L19" i="47"/>
  <c r="L20" i="47"/>
  <c r="M20" i="47"/>
  <c r="M19" i="47"/>
  <c r="J19" i="47"/>
  <c r="J20" i="47"/>
  <c r="K6" i="47"/>
  <c r="M20" i="46"/>
  <c r="L19" i="46"/>
  <c r="L20" i="46"/>
  <c r="J20" i="46"/>
  <c r="M19" i="46"/>
  <c r="K19" i="46"/>
  <c r="K20" i="46"/>
  <c r="J19" i="46"/>
  <c r="L23" i="44"/>
  <c r="M23" i="44"/>
  <c r="M22" i="44"/>
  <c r="J22" i="44"/>
  <c r="K23" i="44"/>
  <c r="K22" i="44"/>
  <c r="J23" i="44"/>
  <c r="M26" i="43"/>
  <c r="L26" i="43"/>
  <c r="M27" i="43"/>
  <c r="L27" i="43"/>
  <c r="J26" i="43"/>
  <c r="K27" i="43"/>
  <c r="K26" i="43"/>
  <c r="J27" i="43"/>
  <c r="J11" i="27"/>
  <c r="D9" i="16"/>
  <c r="G8" i="16"/>
  <c r="J26" i="27"/>
  <c r="I8" i="33"/>
  <c r="F8" i="28"/>
  <c r="F6" i="16"/>
  <c r="J21" i="27"/>
  <c r="J15" i="27"/>
  <c r="H8" i="36"/>
  <c r="G8" i="36"/>
  <c r="F8" i="36"/>
  <c r="E9" i="36"/>
  <c r="L8" i="36"/>
  <c r="J8" i="36"/>
  <c r="M7" i="36"/>
  <c r="I9" i="35"/>
  <c r="J9" i="35" s="1"/>
  <c r="H9" i="35"/>
  <c r="E10" i="35"/>
  <c r="F10" i="35" s="1"/>
  <c r="D11" i="35"/>
  <c r="G9" i="35"/>
  <c r="H8" i="33"/>
  <c r="I9" i="33" s="1"/>
  <c r="G8" i="33"/>
  <c r="H9" i="33"/>
  <c r="J8" i="33"/>
  <c r="K8" i="33" s="1"/>
  <c r="L8" i="33"/>
  <c r="E10" i="33"/>
  <c r="F10" i="33" s="1"/>
  <c r="D11" i="33"/>
  <c r="G9" i="33"/>
  <c r="F10" i="30"/>
  <c r="H8" i="28"/>
  <c r="I9" i="28" s="1"/>
  <c r="D10" i="28"/>
  <c r="E9" i="28"/>
  <c r="H9" i="28" s="1"/>
  <c r="I8" i="28"/>
  <c r="L9" i="30"/>
  <c r="J9" i="30"/>
  <c r="K9" i="30" s="1"/>
  <c r="M9" i="30" s="1"/>
  <c r="J10" i="30"/>
  <c r="K10" i="30" s="1"/>
  <c r="M10" i="30" s="1"/>
  <c r="L10" i="30"/>
  <c r="H10" i="30"/>
  <c r="E11" i="30"/>
  <c r="G11" i="30" s="1"/>
  <c r="D12" i="30"/>
  <c r="J19" i="27"/>
  <c r="M19" i="27" s="1"/>
  <c r="J9" i="27"/>
  <c r="J14" i="27"/>
  <c r="K14" i="27" s="1"/>
  <c r="L14" i="27" s="1"/>
  <c r="J22" i="27"/>
  <c r="M22" i="27" s="1"/>
  <c r="J28" i="27"/>
  <c r="K28" i="27" s="1"/>
  <c r="J23" i="27"/>
  <c r="J16" i="27"/>
  <c r="M14" i="27"/>
  <c r="J18" i="27"/>
  <c r="J27" i="27"/>
  <c r="M7" i="27"/>
  <c r="K7" i="27"/>
  <c r="M24" i="27"/>
  <c r="K24" i="27"/>
  <c r="M15" i="27"/>
  <c r="K15" i="27"/>
  <c r="M28" i="27"/>
  <c r="M20" i="27"/>
  <c r="K20" i="27"/>
  <c r="M8" i="27"/>
  <c r="K8" i="27"/>
  <c r="K11" i="27"/>
  <c r="M11" i="27"/>
  <c r="M21" i="27"/>
  <c r="K21" i="27"/>
  <c r="M13" i="27"/>
  <c r="K13" i="27"/>
  <c r="K10" i="27"/>
  <c r="M10" i="27"/>
  <c r="M29" i="27"/>
  <c r="K29" i="27"/>
  <c r="M17" i="27"/>
  <c r="K17" i="27"/>
  <c r="M25" i="27"/>
  <c r="K25" i="27"/>
  <c r="M12" i="27"/>
  <c r="K12" i="27"/>
  <c r="N14" i="27"/>
  <c r="K26" i="27"/>
  <c r="M26" i="27"/>
  <c r="J30" i="27"/>
  <c r="J6" i="27"/>
  <c r="I6" i="25"/>
  <c r="I17" i="25"/>
  <c r="J17" i="25" s="1"/>
  <c r="M17" i="25" s="1"/>
  <c r="I14" i="25"/>
  <c r="H7" i="25"/>
  <c r="I9" i="25"/>
  <c r="I7" i="25"/>
  <c r="H8" i="25"/>
  <c r="I13" i="25"/>
  <c r="I11" i="25"/>
  <c r="H16" i="25"/>
  <c r="I15" i="25"/>
  <c r="H6" i="25"/>
  <c r="I16" i="25"/>
  <c r="H18" i="25"/>
  <c r="H14" i="25"/>
  <c r="I8" i="25"/>
  <c r="H11" i="25"/>
  <c r="H10" i="25"/>
  <c r="I12" i="25"/>
  <c r="H15" i="25"/>
  <c r="H9" i="25"/>
  <c r="J9" i="25" s="1"/>
  <c r="K9" i="25" s="1"/>
  <c r="N9" i="25" s="1"/>
  <c r="H13" i="25"/>
  <c r="I10" i="25"/>
  <c r="I18" i="25"/>
  <c r="J18" i="25" s="1"/>
  <c r="H12" i="25"/>
  <c r="H12" i="24"/>
  <c r="H8" i="24"/>
  <c r="H16" i="24"/>
  <c r="H10" i="24"/>
  <c r="H14" i="24"/>
  <c r="I8" i="24"/>
  <c r="I6" i="24"/>
  <c r="H9" i="24"/>
  <c r="I18" i="24"/>
  <c r="H13" i="24"/>
  <c r="I16" i="24"/>
  <c r="I14" i="24"/>
  <c r="H7" i="24"/>
  <c r="I9" i="24"/>
  <c r="I7" i="24"/>
  <c r="H11" i="24"/>
  <c r="H17" i="24"/>
  <c r="I13" i="24"/>
  <c r="I11" i="24"/>
  <c r="H15" i="24"/>
  <c r="I10" i="24"/>
  <c r="I17" i="24"/>
  <c r="I15" i="24"/>
  <c r="H18" i="24"/>
  <c r="I12" i="24"/>
  <c r="H6" i="24"/>
  <c r="E19" i="23"/>
  <c r="G19" i="23"/>
  <c r="E7" i="21"/>
  <c r="D8" i="21"/>
  <c r="G8" i="21" s="1"/>
  <c r="E8" i="16"/>
  <c r="F8" i="16" s="1"/>
  <c r="F7" i="16"/>
  <c r="D8" i="19"/>
  <c r="G8" i="19" s="1"/>
  <c r="F6" i="20"/>
  <c r="F7" i="20"/>
  <c r="H7" i="20"/>
  <c r="D9" i="20"/>
  <c r="G9" i="20" s="1"/>
  <c r="E8" i="20"/>
  <c r="E7" i="19"/>
  <c r="F6" i="19"/>
  <c r="E59" i="15"/>
  <c r="E58" i="15"/>
  <c r="G59" i="15"/>
  <c r="G58" i="15"/>
  <c r="H31" i="15"/>
  <c r="H30" i="15"/>
  <c r="G31" i="15"/>
  <c r="G30" i="15"/>
  <c r="E31" i="15"/>
  <c r="E30" i="15"/>
  <c r="F9" i="15"/>
  <c r="H24" i="13"/>
  <c r="G24" i="13"/>
  <c r="H23" i="13"/>
  <c r="G23" i="13"/>
  <c r="E24" i="13"/>
  <c r="F11" i="13"/>
  <c r="E23" i="13"/>
  <c r="G25" i="12"/>
  <c r="H24" i="12"/>
  <c r="H25" i="12"/>
  <c r="G24" i="12"/>
  <c r="E25" i="12"/>
  <c r="F9" i="12"/>
  <c r="E24" i="12"/>
  <c r="E25" i="11"/>
  <c r="H25" i="11"/>
  <c r="H24" i="11"/>
  <c r="E24" i="11"/>
  <c r="F25" i="11"/>
  <c r="F24" i="11"/>
  <c r="G25" i="11"/>
  <c r="G24" i="11"/>
  <c r="F9" i="48" l="1"/>
  <c r="G9" i="48"/>
  <c r="J10" i="48" s="1"/>
  <c r="H9" i="48"/>
  <c r="J9" i="48"/>
  <c r="D12" i="48"/>
  <c r="E10" i="48"/>
  <c r="E11" i="48" s="1"/>
  <c r="G8" i="49"/>
  <c r="J9" i="49" s="1"/>
  <c r="M9" i="49" s="1"/>
  <c r="F9" i="49"/>
  <c r="G9" i="49" s="1"/>
  <c r="K8" i="49"/>
  <c r="M8" i="49"/>
  <c r="D11" i="49"/>
  <c r="E10" i="49"/>
  <c r="K19" i="47"/>
  <c r="K20" i="47"/>
  <c r="D9" i="19"/>
  <c r="G9" i="19" s="1"/>
  <c r="K19" i="27"/>
  <c r="N19" i="27" s="1"/>
  <c r="D10" i="16"/>
  <c r="G9" i="16"/>
  <c r="E9" i="16"/>
  <c r="F9" i="28"/>
  <c r="I10" i="35"/>
  <c r="J10" i="35" s="1"/>
  <c r="K10" i="35" s="1"/>
  <c r="M10" i="35" s="1"/>
  <c r="E8" i="19"/>
  <c r="I9" i="36"/>
  <c r="H9" i="36"/>
  <c r="F9" i="36"/>
  <c r="G9" i="36"/>
  <c r="I10" i="36" s="1"/>
  <c r="E10" i="36"/>
  <c r="K8" i="36"/>
  <c r="G10" i="35"/>
  <c r="H10" i="35"/>
  <c r="L9" i="35"/>
  <c r="E11" i="35"/>
  <c r="F11" i="35" s="1"/>
  <c r="D12" i="35"/>
  <c r="L10" i="35"/>
  <c r="K9" i="35"/>
  <c r="H10" i="33"/>
  <c r="I10" i="33"/>
  <c r="L10" i="33" s="1"/>
  <c r="E11" i="33"/>
  <c r="F11" i="33" s="1"/>
  <c r="D12" i="33"/>
  <c r="G10" i="33"/>
  <c r="J10" i="33"/>
  <c r="K10" i="33" s="1"/>
  <c r="M10" i="33" s="1"/>
  <c r="M8" i="33"/>
  <c r="L9" i="33"/>
  <c r="J9" i="33"/>
  <c r="I11" i="30"/>
  <c r="J11" i="30" s="1"/>
  <c r="K11" i="30" s="1"/>
  <c r="M11" i="30" s="1"/>
  <c r="F11" i="30"/>
  <c r="J9" i="28"/>
  <c r="K9" i="28" s="1"/>
  <c r="M9" i="28" s="1"/>
  <c r="L9" i="28"/>
  <c r="J8" i="28"/>
  <c r="K8" i="28" s="1"/>
  <c r="M8" i="28" s="1"/>
  <c r="L8" i="28"/>
  <c r="G9" i="28"/>
  <c r="I10" i="28" s="1"/>
  <c r="D11" i="28"/>
  <c r="E10" i="28"/>
  <c r="G10" i="28" s="1"/>
  <c r="H11" i="30"/>
  <c r="D13" i="30"/>
  <c r="E12" i="30"/>
  <c r="G12" i="30" s="1"/>
  <c r="K22" i="27"/>
  <c r="L22" i="27" s="1"/>
  <c r="K9" i="27"/>
  <c r="M9" i="27"/>
  <c r="J31" i="27"/>
  <c r="K27" i="27"/>
  <c r="M27" i="27"/>
  <c r="K18" i="27"/>
  <c r="M18" i="27"/>
  <c r="M16" i="27"/>
  <c r="K16" i="27"/>
  <c r="M23" i="27"/>
  <c r="K23" i="27"/>
  <c r="N22" i="27"/>
  <c r="N8" i="27"/>
  <c r="L8" i="27"/>
  <c r="N25" i="27"/>
  <c r="L25" i="27"/>
  <c r="N13" i="27"/>
  <c r="L13" i="27"/>
  <c r="N28" i="27"/>
  <c r="L28" i="27"/>
  <c r="N12" i="27"/>
  <c r="L12" i="27"/>
  <c r="L10" i="27"/>
  <c r="N10" i="27"/>
  <c r="L26" i="27"/>
  <c r="N26" i="27"/>
  <c r="L11" i="27"/>
  <c r="N11" i="27"/>
  <c r="N24" i="27"/>
  <c r="L24" i="27"/>
  <c r="N17" i="27"/>
  <c r="L17" i="27"/>
  <c r="N21" i="27"/>
  <c r="L21" i="27"/>
  <c r="N15" i="27"/>
  <c r="L15" i="27"/>
  <c r="N7" i="27"/>
  <c r="L7" i="27"/>
  <c r="N29" i="27"/>
  <c r="L29" i="27"/>
  <c r="N20" i="27"/>
  <c r="L20" i="27"/>
  <c r="L19" i="27"/>
  <c r="M6" i="27"/>
  <c r="K6" i="27"/>
  <c r="J8" i="25"/>
  <c r="K8" i="25" s="1"/>
  <c r="N8" i="25" s="1"/>
  <c r="J7" i="25"/>
  <c r="K7" i="25" s="1"/>
  <c r="N7" i="25" s="1"/>
  <c r="J10" i="25"/>
  <c r="M10" i="25" s="1"/>
  <c r="J14" i="25"/>
  <c r="M14" i="25" s="1"/>
  <c r="J16" i="25"/>
  <c r="M16" i="25" s="1"/>
  <c r="J12" i="25"/>
  <c r="K12" i="25" s="1"/>
  <c r="N12" i="25" s="1"/>
  <c r="J6" i="25"/>
  <c r="K6" i="25" s="1"/>
  <c r="N6" i="25" s="1"/>
  <c r="J15" i="25"/>
  <c r="K15" i="25" s="1"/>
  <c r="J11" i="25"/>
  <c r="M11" i="25" s="1"/>
  <c r="J13" i="25"/>
  <c r="M13" i="25" s="1"/>
  <c r="K17" i="25"/>
  <c r="M9" i="25"/>
  <c r="M8" i="25"/>
  <c r="L9" i="25"/>
  <c r="J12" i="24"/>
  <c r="M12" i="24" s="1"/>
  <c r="J7" i="24"/>
  <c r="K7" i="24" s="1"/>
  <c r="N7" i="24" s="1"/>
  <c r="J13" i="24"/>
  <c r="M13" i="24" s="1"/>
  <c r="J14" i="24"/>
  <c r="M14" i="24" s="1"/>
  <c r="J16" i="24"/>
  <c r="K16" i="24" s="1"/>
  <c r="N16" i="24" s="1"/>
  <c r="J8" i="24"/>
  <c r="K8" i="24" s="1"/>
  <c r="N8" i="24" s="1"/>
  <c r="J10" i="24"/>
  <c r="M10" i="24" s="1"/>
  <c r="J9" i="24"/>
  <c r="M9" i="24" s="1"/>
  <c r="J15" i="24"/>
  <c r="J17" i="24"/>
  <c r="M17" i="24" s="1"/>
  <c r="J6" i="24"/>
  <c r="J18" i="24"/>
  <c r="J11" i="24"/>
  <c r="H18" i="23"/>
  <c r="H14" i="23"/>
  <c r="H10" i="23"/>
  <c r="H7" i="23"/>
  <c r="H11" i="23"/>
  <c r="H15" i="23"/>
  <c r="H17" i="23"/>
  <c r="H13" i="23"/>
  <c r="H8" i="23"/>
  <c r="H16" i="23"/>
  <c r="H9" i="23"/>
  <c r="H12" i="23"/>
  <c r="H6" i="23"/>
  <c r="I18" i="23"/>
  <c r="I14" i="23"/>
  <c r="I10" i="23"/>
  <c r="I6" i="23"/>
  <c r="I17" i="23"/>
  <c r="I13" i="23"/>
  <c r="I9" i="23"/>
  <c r="I16" i="23"/>
  <c r="I12" i="23"/>
  <c r="I8" i="23"/>
  <c r="I15" i="23"/>
  <c r="I11" i="23"/>
  <c r="I7" i="23"/>
  <c r="J10" i="23"/>
  <c r="E8" i="21"/>
  <c r="D9" i="21"/>
  <c r="F7" i="21"/>
  <c r="H7" i="21"/>
  <c r="E9" i="20"/>
  <c r="D10" i="20"/>
  <c r="G10" i="20" s="1"/>
  <c r="F8" i="20"/>
  <c r="H8" i="20"/>
  <c r="H7" i="19"/>
  <c r="F7" i="19"/>
  <c r="F8" i="19"/>
  <c r="H8" i="19"/>
  <c r="D10" i="19"/>
  <c r="G10" i="19" s="1"/>
  <c r="E9" i="19"/>
  <c r="F59" i="15"/>
  <c r="F58" i="15"/>
  <c r="F31" i="15"/>
  <c r="F30" i="15"/>
  <c r="F24" i="13"/>
  <c r="F23" i="13"/>
  <c r="F25" i="12"/>
  <c r="F24" i="12"/>
  <c r="E12" i="48" l="1"/>
  <c r="D13" i="48"/>
  <c r="K9" i="48"/>
  <c r="L9" i="48" s="1"/>
  <c r="N9" i="48" s="1"/>
  <c r="M9" i="48"/>
  <c r="F10" i="48"/>
  <c r="F11" i="48" s="1"/>
  <c r="G11" i="48" s="1"/>
  <c r="G10" i="48"/>
  <c r="H10" i="48"/>
  <c r="M10" i="48"/>
  <c r="K10" i="48"/>
  <c r="L10" i="48" s="1"/>
  <c r="N10" i="48" s="1"/>
  <c r="H9" i="49"/>
  <c r="J10" i="49" s="1"/>
  <c r="M10" i="49" s="1"/>
  <c r="F10" i="49"/>
  <c r="G10" i="49" s="1"/>
  <c r="K9" i="49"/>
  <c r="L9" i="49" s="1"/>
  <c r="N9" i="49" s="1"/>
  <c r="D12" i="49"/>
  <c r="E11" i="49"/>
  <c r="L8" i="49"/>
  <c r="H10" i="28"/>
  <c r="I11" i="28"/>
  <c r="L11" i="28" s="1"/>
  <c r="L17" i="25"/>
  <c r="N17" i="25"/>
  <c r="D11" i="16"/>
  <c r="G10" i="16"/>
  <c r="E10" i="16"/>
  <c r="F10" i="28"/>
  <c r="G9" i="21"/>
  <c r="L15" i="25"/>
  <c r="N15" i="25"/>
  <c r="F10" i="36"/>
  <c r="E11" i="36"/>
  <c r="H10" i="36"/>
  <c r="G10" i="36"/>
  <c r="L9" i="36"/>
  <c r="J9" i="36"/>
  <c r="L10" i="36"/>
  <c r="J10" i="36"/>
  <c r="K10" i="36" s="1"/>
  <c r="M10" i="36" s="1"/>
  <c r="M8" i="36"/>
  <c r="I11" i="35"/>
  <c r="L11" i="35" s="1"/>
  <c r="J11" i="35"/>
  <c r="K11" i="35" s="1"/>
  <c r="M11" i="35" s="1"/>
  <c r="G11" i="35"/>
  <c r="H11" i="35"/>
  <c r="D13" i="35"/>
  <c r="E12" i="35"/>
  <c r="F12" i="35" s="1"/>
  <c r="M9" i="35"/>
  <c r="H11" i="33"/>
  <c r="I11" i="33"/>
  <c r="J11" i="33" s="1"/>
  <c r="K11" i="33" s="1"/>
  <c r="M11" i="33" s="1"/>
  <c r="K9" i="33"/>
  <c r="G11" i="33"/>
  <c r="D13" i="33"/>
  <c r="E12" i="33"/>
  <c r="F12" i="33" s="1"/>
  <c r="L11" i="30"/>
  <c r="I12" i="30"/>
  <c r="L12" i="30" s="1"/>
  <c r="F12" i="30"/>
  <c r="J11" i="28"/>
  <c r="K11" i="28" s="1"/>
  <c r="M11" i="28" s="1"/>
  <c r="D12" i="28"/>
  <c r="E11" i="28"/>
  <c r="H11" i="28" s="1"/>
  <c r="J10" i="28"/>
  <c r="K10" i="28" s="1"/>
  <c r="M10" i="28" s="1"/>
  <c r="L10" i="28"/>
  <c r="J12" i="30"/>
  <c r="K12" i="30" s="1"/>
  <c r="M12" i="30" s="1"/>
  <c r="H12" i="30"/>
  <c r="E13" i="30"/>
  <c r="H13" i="30" s="1"/>
  <c r="D14" i="30"/>
  <c r="N9" i="27"/>
  <c r="L9" i="27"/>
  <c r="N23" i="27"/>
  <c r="L23" i="27"/>
  <c r="N16" i="27"/>
  <c r="L16" i="27"/>
  <c r="L18" i="27"/>
  <c r="N18" i="27"/>
  <c r="N27" i="27"/>
  <c r="L27" i="27"/>
  <c r="K32" i="27"/>
  <c r="K31" i="27"/>
  <c r="M32" i="27"/>
  <c r="M31" i="27"/>
  <c r="N6" i="27"/>
  <c r="L6" i="27"/>
  <c r="M6" i="25"/>
  <c r="M7" i="25"/>
  <c r="K16" i="25"/>
  <c r="N16" i="25" s="1"/>
  <c r="K14" i="25"/>
  <c r="N14" i="25" s="1"/>
  <c r="K10" i="25"/>
  <c r="N10" i="25" s="1"/>
  <c r="K13" i="25"/>
  <c r="M12" i="25"/>
  <c r="M15" i="25"/>
  <c r="J19" i="25"/>
  <c r="K11" i="25"/>
  <c r="K6" i="24"/>
  <c r="J19" i="24"/>
  <c r="L7" i="25"/>
  <c r="L6" i="25"/>
  <c r="L12" i="25"/>
  <c r="L8" i="25"/>
  <c r="K12" i="24"/>
  <c r="N12" i="24" s="1"/>
  <c r="M7" i="24"/>
  <c r="K14" i="24"/>
  <c r="K13" i="24"/>
  <c r="N13" i="24" s="1"/>
  <c r="M16" i="24"/>
  <c r="M8" i="24"/>
  <c r="K10" i="24"/>
  <c r="K9" i="24"/>
  <c r="L16" i="24"/>
  <c r="K17" i="24"/>
  <c r="K15" i="24"/>
  <c r="N15" i="24" s="1"/>
  <c r="M15" i="24"/>
  <c r="M6" i="24"/>
  <c r="K11" i="24"/>
  <c r="N11" i="24" s="1"/>
  <c r="M11" i="24"/>
  <c r="L7" i="24"/>
  <c r="L8" i="24"/>
  <c r="J18" i="23"/>
  <c r="J14" i="23"/>
  <c r="K14" i="23" s="1"/>
  <c r="J17" i="23"/>
  <c r="K17" i="23" s="1"/>
  <c r="J16" i="23"/>
  <c r="K16" i="23" s="1"/>
  <c r="J15" i="23"/>
  <c r="M10" i="23"/>
  <c r="K10" i="23"/>
  <c r="J7" i="23"/>
  <c r="J13" i="23"/>
  <c r="J12" i="23"/>
  <c r="J11" i="23"/>
  <c r="J9" i="23"/>
  <c r="J6" i="23"/>
  <c r="J8" i="23"/>
  <c r="H8" i="21"/>
  <c r="F8" i="21"/>
  <c r="D10" i="21"/>
  <c r="E9" i="21"/>
  <c r="D11" i="20"/>
  <c r="E10" i="20"/>
  <c r="F9" i="20"/>
  <c r="H9" i="20"/>
  <c r="H9" i="19"/>
  <c r="F9" i="19"/>
  <c r="E10" i="19"/>
  <c r="D11" i="19"/>
  <c r="E13" i="48" l="1"/>
  <c r="D14" i="48"/>
  <c r="F12" i="48"/>
  <c r="G12" i="48" s="1"/>
  <c r="J11" i="48"/>
  <c r="H11" i="48"/>
  <c r="J12" i="48" s="1"/>
  <c r="H10" i="49"/>
  <c r="F11" i="49"/>
  <c r="H11" i="49" s="1"/>
  <c r="K10" i="49"/>
  <c r="L10" i="49" s="1"/>
  <c r="N10" i="49" s="1"/>
  <c r="J11" i="49"/>
  <c r="M11" i="49" s="1"/>
  <c r="K11" i="49"/>
  <c r="D13" i="49"/>
  <c r="E12" i="49"/>
  <c r="N8" i="49"/>
  <c r="G11" i="20"/>
  <c r="L13" i="25"/>
  <c r="N13" i="25"/>
  <c r="L17" i="23"/>
  <c r="N17" i="23"/>
  <c r="L14" i="24"/>
  <c r="N14" i="24"/>
  <c r="L6" i="24"/>
  <c r="N6" i="24"/>
  <c r="L17" i="24"/>
  <c r="N17" i="24"/>
  <c r="L11" i="25"/>
  <c r="N11" i="25"/>
  <c r="N19" i="25" s="1"/>
  <c r="F11" i="28"/>
  <c r="D12" i="16"/>
  <c r="G11" i="16"/>
  <c r="E11" i="16"/>
  <c r="L16" i="23"/>
  <c r="N16" i="23"/>
  <c r="G11" i="19"/>
  <c r="G10" i="21"/>
  <c r="M16" i="23"/>
  <c r="L10" i="23"/>
  <c r="N10" i="23"/>
  <c r="L9" i="24"/>
  <c r="N9" i="24"/>
  <c r="L14" i="23"/>
  <c r="N14" i="23"/>
  <c r="L10" i="24"/>
  <c r="N10" i="24"/>
  <c r="F11" i="36"/>
  <c r="H11" i="36"/>
  <c r="E12" i="36"/>
  <c r="G11" i="36"/>
  <c r="I12" i="36" s="1"/>
  <c r="I11" i="36"/>
  <c r="K9" i="36"/>
  <c r="I12" i="35"/>
  <c r="J12" i="35" s="1"/>
  <c r="K12" i="35" s="1"/>
  <c r="G12" i="35"/>
  <c r="D14" i="35"/>
  <c r="E13" i="35"/>
  <c r="F13" i="35" s="1"/>
  <c r="H12" i="35"/>
  <c r="H12" i="33"/>
  <c r="L11" i="33"/>
  <c r="I12" i="33"/>
  <c r="M9" i="33"/>
  <c r="E13" i="33"/>
  <c r="F13" i="33" s="1"/>
  <c r="D14" i="33"/>
  <c r="G12" i="33"/>
  <c r="I13" i="30"/>
  <c r="J13" i="30" s="1"/>
  <c r="K13" i="30" s="1"/>
  <c r="M13" i="30" s="1"/>
  <c r="G13" i="30"/>
  <c r="I14" i="30" s="1"/>
  <c r="F13" i="30"/>
  <c r="G11" i="28"/>
  <c r="I12" i="28" s="1"/>
  <c r="D13" i="28"/>
  <c r="E12" i="28"/>
  <c r="G12" i="28" s="1"/>
  <c r="H12" i="28"/>
  <c r="E14" i="30"/>
  <c r="G14" i="30" s="1"/>
  <c r="D15" i="30"/>
  <c r="L32" i="27"/>
  <c r="L31" i="27"/>
  <c r="N31" i="27"/>
  <c r="N32" i="27"/>
  <c r="M20" i="25"/>
  <c r="L16" i="25"/>
  <c r="M19" i="25"/>
  <c r="L14" i="25"/>
  <c r="L10" i="25"/>
  <c r="K20" i="25"/>
  <c r="K19" i="25"/>
  <c r="L12" i="24"/>
  <c r="L13" i="24"/>
  <c r="M20" i="24"/>
  <c r="M19" i="24"/>
  <c r="L15" i="24"/>
  <c r="L11" i="24"/>
  <c r="K19" i="24"/>
  <c r="K20" i="24"/>
  <c r="M14" i="23"/>
  <c r="M17" i="23"/>
  <c r="K8" i="23"/>
  <c r="M8" i="23"/>
  <c r="K11" i="23"/>
  <c r="M11" i="23"/>
  <c r="K13" i="23"/>
  <c r="M13" i="23"/>
  <c r="K9" i="23"/>
  <c r="M9" i="23"/>
  <c r="M12" i="23"/>
  <c r="K12" i="23"/>
  <c r="K7" i="23"/>
  <c r="M7" i="23"/>
  <c r="K6" i="23"/>
  <c r="N6" i="23" s="1"/>
  <c r="M6" i="23"/>
  <c r="K15" i="23"/>
  <c r="M15" i="23"/>
  <c r="F9" i="21"/>
  <c r="H9" i="21"/>
  <c r="E10" i="21"/>
  <c r="D11" i="21"/>
  <c r="H10" i="20"/>
  <c r="F10" i="20"/>
  <c r="D12" i="20"/>
  <c r="G12" i="20" s="1"/>
  <c r="E11" i="20"/>
  <c r="E11" i="19"/>
  <c r="D12" i="19"/>
  <c r="G12" i="19" s="1"/>
  <c r="F10" i="19"/>
  <c r="H10" i="19"/>
  <c r="M12" i="48" l="1"/>
  <c r="K12" i="48"/>
  <c r="L12" i="48" s="1"/>
  <c r="N12" i="48" s="1"/>
  <c r="F13" i="48"/>
  <c r="D15" i="48"/>
  <c r="E14" i="48"/>
  <c r="F14" i="48" s="1"/>
  <c r="G14" i="48"/>
  <c r="H14" i="48"/>
  <c r="H12" i="48"/>
  <c r="J13" i="48" s="1"/>
  <c r="K11" i="48"/>
  <c r="L11" i="48" s="1"/>
  <c r="N11" i="48" s="1"/>
  <c r="M11" i="48"/>
  <c r="G11" i="49"/>
  <c r="J12" i="49" s="1"/>
  <c r="F12" i="49"/>
  <c r="H12" i="49" s="1"/>
  <c r="L11" i="49"/>
  <c r="E13" i="49"/>
  <c r="D14" i="49"/>
  <c r="H13" i="35"/>
  <c r="L9" i="23"/>
  <c r="N9" i="23"/>
  <c r="L11" i="23"/>
  <c r="N11" i="23"/>
  <c r="L15" i="23"/>
  <c r="N15" i="23"/>
  <c r="D13" i="16"/>
  <c r="G12" i="16"/>
  <c r="E12" i="16"/>
  <c r="L8" i="23"/>
  <c r="N8" i="23"/>
  <c r="L13" i="23"/>
  <c r="N13" i="23"/>
  <c r="L12" i="35"/>
  <c r="F12" i="28"/>
  <c r="F13" i="28" s="1"/>
  <c r="L7" i="23"/>
  <c r="N7" i="23"/>
  <c r="L12" i="23"/>
  <c r="N12" i="23"/>
  <c r="G11" i="21"/>
  <c r="F12" i="36"/>
  <c r="G12" i="36"/>
  <c r="H12" i="36"/>
  <c r="E13" i="36"/>
  <c r="L12" i="36"/>
  <c r="M9" i="36"/>
  <c r="J11" i="36"/>
  <c r="L11" i="36"/>
  <c r="G13" i="35"/>
  <c r="I14" i="35" s="1"/>
  <c r="I13" i="35"/>
  <c r="E14" i="35"/>
  <c r="F14" i="35" s="1"/>
  <c r="D15" i="35"/>
  <c r="M12" i="35"/>
  <c r="H13" i="33"/>
  <c r="I13" i="33"/>
  <c r="J13" i="33" s="1"/>
  <c r="K13" i="33" s="1"/>
  <c r="M13" i="33" s="1"/>
  <c r="D15" i="33"/>
  <c r="E14" i="33"/>
  <c r="F14" i="33" s="1"/>
  <c r="L12" i="33"/>
  <c r="J12" i="33"/>
  <c r="G13" i="33"/>
  <c r="L13" i="30"/>
  <c r="H14" i="30"/>
  <c r="F14" i="30"/>
  <c r="E13" i="28"/>
  <c r="H13" i="28" s="1"/>
  <c r="D14" i="28"/>
  <c r="G13" i="28"/>
  <c r="I14" i="28" s="1"/>
  <c r="L14" i="28" s="1"/>
  <c r="I13" i="28"/>
  <c r="L12" i="28"/>
  <c r="J12" i="28"/>
  <c r="K12" i="28" s="1"/>
  <c r="M12" i="28" s="1"/>
  <c r="L14" i="30"/>
  <c r="J14" i="30"/>
  <c r="K14" i="30" s="1"/>
  <c r="M14" i="30" s="1"/>
  <c r="E15" i="30"/>
  <c r="H15" i="30" s="1"/>
  <c r="D16" i="30"/>
  <c r="L20" i="25"/>
  <c r="N20" i="25"/>
  <c r="L19" i="25"/>
  <c r="L20" i="24"/>
  <c r="N20" i="24"/>
  <c r="N19" i="24"/>
  <c r="L19" i="24"/>
  <c r="L6" i="23"/>
  <c r="H10" i="21"/>
  <c r="F10" i="21"/>
  <c r="D12" i="21"/>
  <c r="E11" i="21"/>
  <c r="E12" i="20"/>
  <c r="D13" i="20"/>
  <c r="G13" i="20" s="1"/>
  <c r="H11" i="20"/>
  <c r="F11" i="20"/>
  <c r="D13" i="19"/>
  <c r="G13" i="19" s="1"/>
  <c r="E12" i="19"/>
  <c r="H11" i="19"/>
  <c r="F11" i="19"/>
  <c r="H7" i="16"/>
  <c r="M13" i="48" l="1"/>
  <c r="K13" i="48"/>
  <c r="L13" i="48" s="1"/>
  <c r="N13" i="48" s="1"/>
  <c r="D16" i="48"/>
  <c r="E15" i="48"/>
  <c r="F15" i="48" s="1"/>
  <c r="G15" i="48" s="1"/>
  <c r="H13" i="48"/>
  <c r="G13" i="48"/>
  <c r="J15" i="48"/>
  <c r="G12" i="49"/>
  <c r="J13" i="49" s="1"/>
  <c r="K13" i="49" s="1"/>
  <c r="F13" i="49"/>
  <c r="H13" i="49" s="1"/>
  <c r="M12" i="49"/>
  <c r="K12" i="49"/>
  <c r="L12" i="49" s="1"/>
  <c r="N12" i="49" s="1"/>
  <c r="G13" i="49"/>
  <c r="D15" i="49"/>
  <c r="E14" i="49"/>
  <c r="N11" i="49"/>
  <c r="D14" i="16"/>
  <c r="G13" i="16"/>
  <c r="E13" i="16"/>
  <c r="G12" i="21"/>
  <c r="N19" i="23"/>
  <c r="I13" i="36"/>
  <c r="F13" i="36"/>
  <c r="G13" i="36"/>
  <c r="H13" i="36"/>
  <c r="E14" i="36"/>
  <c r="J12" i="36"/>
  <c r="K12" i="36" s="1"/>
  <c r="M12" i="36" s="1"/>
  <c r="K11" i="36"/>
  <c r="H14" i="35"/>
  <c r="G14" i="35"/>
  <c r="D16" i="35"/>
  <c r="E15" i="35"/>
  <c r="F15" i="35" s="1"/>
  <c r="L13" i="35"/>
  <c r="J13" i="35"/>
  <c r="L14" i="35"/>
  <c r="J14" i="35"/>
  <c r="K14" i="35" s="1"/>
  <c r="M14" i="35" s="1"/>
  <c r="H14" i="33"/>
  <c r="L13" i="33"/>
  <c r="I14" i="33"/>
  <c r="J14" i="33" s="1"/>
  <c r="K14" i="33" s="1"/>
  <c r="M14" i="33" s="1"/>
  <c r="G14" i="33"/>
  <c r="K12" i="33"/>
  <c r="E15" i="33"/>
  <c r="F15" i="33" s="1"/>
  <c r="D16" i="33"/>
  <c r="I15" i="30"/>
  <c r="J15" i="30" s="1"/>
  <c r="K15" i="30" s="1"/>
  <c r="M15" i="30" s="1"/>
  <c r="F15" i="30"/>
  <c r="J14" i="28"/>
  <c r="K14" i="28" s="1"/>
  <c r="M14" i="28" s="1"/>
  <c r="D15" i="28"/>
  <c r="E14" i="28"/>
  <c r="H14" i="28" s="1"/>
  <c r="J13" i="28"/>
  <c r="K13" i="28" s="1"/>
  <c r="M13" i="28" s="1"/>
  <c r="L13" i="28"/>
  <c r="D17" i="30"/>
  <c r="E16" i="30"/>
  <c r="H16" i="30" s="1"/>
  <c r="G15" i="30"/>
  <c r="I16" i="30" s="1"/>
  <c r="D13" i="21"/>
  <c r="G13" i="21" s="1"/>
  <c r="E12" i="21"/>
  <c r="F11" i="21"/>
  <c r="H11" i="21"/>
  <c r="H12" i="20"/>
  <c r="F12" i="20"/>
  <c r="D14" i="20"/>
  <c r="G14" i="20" s="1"/>
  <c r="E13" i="20"/>
  <c r="H12" i="19"/>
  <c r="F12" i="19"/>
  <c r="E13" i="19"/>
  <c r="D14" i="19"/>
  <c r="G14" i="19" s="1"/>
  <c r="H8" i="16"/>
  <c r="H15" i="48" l="1"/>
  <c r="J16" i="48" s="1"/>
  <c r="D17" i="48"/>
  <c r="E16" i="48"/>
  <c r="F16" i="48" s="1"/>
  <c r="G16" i="48"/>
  <c r="J14" i="48"/>
  <c r="K15" i="48"/>
  <c r="L15" i="48" s="1"/>
  <c r="N15" i="48" s="1"/>
  <c r="M15" i="48"/>
  <c r="J14" i="49"/>
  <c r="F14" i="49"/>
  <c r="G14" i="49" s="1"/>
  <c r="M13" i="49"/>
  <c r="D16" i="49"/>
  <c r="E15" i="49"/>
  <c r="K14" i="49"/>
  <c r="L14" i="49" s="1"/>
  <c r="N14" i="49" s="1"/>
  <c r="M14" i="49"/>
  <c r="L13" i="49"/>
  <c r="F14" i="28"/>
  <c r="D15" i="16"/>
  <c r="G14" i="16"/>
  <c r="E14" i="16"/>
  <c r="J13" i="36"/>
  <c r="K13" i="36" s="1"/>
  <c r="M13" i="36" s="1"/>
  <c r="L13" i="36"/>
  <c r="I14" i="36"/>
  <c r="F14" i="36"/>
  <c r="H14" i="36"/>
  <c r="G14" i="36"/>
  <c r="M11" i="36"/>
  <c r="I15" i="35"/>
  <c r="J15" i="35" s="1"/>
  <c r="K15" i="35" s="1"/>
  <c r="M15" i="35" s="1"/>
  <c r="K13" i="35"/>
  <c r="D17" i="35"/>
  <c r="E16" i="35"/>
  <c r="F16" i="35" s="1"/>
  <c r="G15" i="35"/>
  <c r="H15" i="35"/>
  <c r="H15" i="33"/>
  <c r="I15" i="33"/>
  <c r="L15" i="33" s="1"/>
  <c r="L14" i="33"/>
  <c r="G15" i="33"/>
  <c r="I16" i="33" s="1"/>
  <c r="L16" i="33" s="1"/>
  <c r="M12" i="33"/>
  <c r="D17" i="33"/>
  <c r="E16" i="33"/>
  <c r="F16" i="33" s="1"/>
  <c r="F16" i="30"/>
  <c r="L15" i="30"/>
  <c r="G14" i="28"/>
  <c r="I15" i="28" s="1"/>
  <c r="D16" i="28"/>
  <c r="E15" i="28"/>
  <c r="G15" i="28" s="1"/>
  <c r="G16" i="30"/>
  <c r="I17" i="30" s="1"/>
  <c r="L16" i="30"/>
  <c r="J16" i="30"/>
  <c r="K16" i="30" s="1"/>
  <c r="M16" i="30" s="1"/>
  <c r="E17" i="30"/>
  <c r="G17" i="30" s="1"/>
  <c r="D18" i="30"/>
  <c r="H12" i="21"/>
  <c r="F12" i="21"/>
  <c r="E13" i="21"/>
  <c r="D14" i="21"/>
  <c r="G14" i="21" s="1"/>
  <c r="E14" i="20"/>
  <c r="D15" i="20"/>
  <c r="G15" i="20" s="1"/>
  <c r="H13" i="20"/>
  <c r="F13" i="20"/>
  <c r="H13" i="19"/>
  <c r="F13" i="19"/>
  <c r="D15" i="19"/>
  <c r="G15" i="19" s="1"/>
  <c r="E14" i="19"/>
  <c r="H9" i="16"/>
  <c r="F9" i="16"/>
  <c r="K16" i="48" l="1"/>
  <c r="L16" i="48" s="1"/>
  <c r="N16" i="48" s="1"/>
  <c r="M16" i="48"/>
  <c r="M14" i="48"/>
  <c r="K14" i="48"/>
  <c r="L14" i="48" s="1"/>
  <c r="N14" i="48" s="1"/>
  <c r="D18" i="48"/>
  <c r="E17" i="48"/>
  <c r="F17" i="48" s="1"/>
  <c r="H17" i="48"/>
  <c r="G17" i="48"/>
  <c r="J18" i="48" s="1"/>
  <c r="H16" i="48"/>
  <c r="J17" i="48" s="1"/>
  <c r="D17" i="49"/>
  <c r="H14" i="49"/>
  <c r="J15" i="49"/>
  <c r="F15" i="49"/>
  <c r="G15" i="49" s="1"/>
  <c r="N13" i="49"/>
  <c r="E16" i="49"/>
  <c r="D16" i="16"/>
  <c r="G15" i="16"/>
  <c r="E15" i="16"/>
  <c r="F15" i="28"/>
  <c r="H15" i="28"/>
  <c r="I16" i="28" s="1"/>
  <c r="L15" i="35"/>
  <c r="G16" i="35"/>
  <c r="H16" i="35"/>
  <c r="D18" i="35"/>
  <c r="E17" i="35"/>
  <c r="F17" i="35" s="1"/>
  <c r="I16" i="35"/>
  <c r="M13" i="35"/>
  <c r="D18" i="33"/>
  <c r="H16" i="33"/>
  <c r="J15" i="33"/>
  <c r="K15" i="33" s="1"/>
  <c r="G16" i="33"/>
  <c r="J16" i="33"/>
  <c r="K16" i="33" s="1"/>
  <c r="M16" i="33" s="1"/>
  <c r="E17" i="33"/>
  <c r="F17" i="33" s="1"/>
  <c r="F17" i="30"/>
  <c r="E16" i="28"/>
  <c r="H16" i="28" s="1"/>
  <c r="D17" i="28"/>
  <c r="L15" i="28"/>
  <c r="J15" i="28"/>
  <c r="K15" i="28" s="1"/>
  <c r="M15" i="28" s="1"/>
  <c r="L17" i="30"/>
  <c r="J17" i="30"/>
  <c r="K17" i="30" s="1"/>
  <c r="M17" i="30" s="1"/>
  <c r="H17" i="30"/>
  <c r="E18" i="30"/>
  <c r="H18" i="30" s="1"/>
  <c r="D19" i="30"/>
  <c r="D15" i="21"/>
  <c r="E14" i="21"/>
  <c r="H13" i="21"/>
  <c r="F13" i="21"/>
  <c r="H14" i="20"/>
  <c r="F14" i="20"/>
  <c r="E15" i="20"/>
  <c r="D16" i="20"/>
  <c r="D16" i="19"/>
  <c r="E15" i="19"/>
  <c r="H14" i="19"/>
  <c r="F14" i="19"/>
  <c r="H10" i="16"/>
  <c r="F10" i="16"/>
  <c r="M17" i="48" l="1"/>
  <c r="K17" i="48"/>
  <c r="L17" i="48" s="1"/>
  <c r="N17" i="48" s="1"/>
  <c r="M18" i="48"/>
  <c r="K18" i="48"/>
  <c r="L18" i="48" s="1"/>
  <c r="N18" i="48" s="1"/>
  <c r="E18" i="48"/>
  <c r="F18" i="48" s="1"/>
  <c r="D19" i="48"/>
  <c r="G18" i="48"/>
  <c r="H18" i="48"/>
  <c r="E17" i="49"/>
  <c r="D18" i="49"/>
  <c r="H15" i="49"/>
  <c r="J16" i="49" s="1"/>
  <c r="F16" i="49"/>
  <c r="H16" i="49" s="1"/>
  <c r="D19" i="49"/>
  <c r="K15" i="49"/>
  <c r="M15" i="49"/>
  <c r="G16" i="19"/>
  <c r="D18" i="19"/>
  <c r="D19" i="19"/>
  <c r="F16" i="28"/>
  <c r="G16" i="20"/>
  <c r="D17" i="20"/>
  <c r="G15" i="21"/>
  <c r="D16" i="21"/>
  <c r="D18" i="21"/>
  <c r="D17" i="21"/>
  <c r="G16" i="28"/>
  <c r="I17" i="28" s="1"/>
  <c r="D17" i="16"/>
  <c r="G16" i="16"/>
  <c r="E16" i="16"/>
  <c r="I16" i="36"/>
  <c r="I15" i="36"/>
  <c r="H17" i="35"/>
  <c r="I17" i="35"/>
  <c r="I20" i="35" s="1"/>
  <c r="J16" i="35"/>
  <c r="L16" i="35"/>
  <c r="E18" i="35"/>
  <c r="F18" i="35" s="1"/>
  <c r="G17" i="35"/>
  <c r="H17" i="33"/>
  <c r="D19" i="33"/>
  <c r="G17" i="33"/>
  <c r="D20" i="33"/>
  <c r="E18" i="33"/>
  <c r="H18" i="33" s="1"/>
  <c r="I17" i="33"/>
  <c r="J17" i="33" s="1"/>
  <c r="M15" i="33"/>
  <c r="I18" i="30"/>
  <c r="I20" i="30" s="1"/>
  <c r="F18" i="30"/>
  <c r="J16" i="28"/>
  <c r="K16" i="28" s="1"/>
  <c r="M16" i="28" s="1"/>
  <c r="L16" i="28"/>
  <c r="D18" i="28"/>
  <c r="E17" i="28"/>
  <c r="G17" i="28" s="1"/>
  <c r="G18" i="30"/>
  <c r="I19" i="30" s="1"/>
  <c r="E19" i="30"/>
  <c r="H19" i="30" s="1"/>
  <c r="I21" i="30"/>
  <c r="H14" i="21"/>
  <c r="F14" i="21"/>
  <c r="E15" i="21"/>
  <c r="D17" i="19"/>
  <c r="H15" i="20"/>
  <c r="F15" i="20"/>
  <c r="E16" i="20"/>
  <c r="F15" i="19"/>
  <c r="H15" i="19"/>
  <c r="E16" i="19"/>
  <c r="H11" i="16"/>
  <c r="F11" i="16"/>
  <c r="J19" i="48" l="1"/>
  <c r="D20" i="48"/>
  <c r="E19" i="48"/>
  <c r="F19" i="48" s="1"/>
  <c r="H19" i="48"/>
  <c r="E18" i="49"/>
  <c r="F17" i="49"/>
  <c r="G16" i="49"/>
  <c r="J17" i="49" s="1"/>
  <c r="M16" i="49"/>
  <c r="K16" i="49"/>
  <c r="L16" i="49" s="1"/>
  <c r="N16" i="49" s="1"/>
  <c r="E19" i="49"/>
  <c r="L15" i="49"/>
  <c r="G17" i="16"/>
  <c r="D18" i="16"/>
  <c r="E17" i="16"/>
  <c r="D19" i="16"/>
  <c r="D20" i="16"/>
  <c r="F17" i="28"/>
  <c r="J17" i="28"/>
  <c r="L17" i="28"/>
  <c r="G18" i="19"/>
  <c r="K9" i="19" s="1"/>
  <c r="G19" i="19"/>
  <c r="L19" i="28"/>
  <c r="E17" i="21"/>
  <c r="E18" i="21"/>
  <c r="G17" i="21"/>
  <c r="G18" i="21"/>
  <c r="I19" i="28"/>
  <c r="L20" i="28"/>
  <c r="E17" i="20"/>
  <c r="G17" i="20"/>
  <c r="D18" i="20"/>
  <c r="D19" i="20"/>
  <c r="D20" i="20"/>
  <c r="I20" i="28"/>
  <c r="E19" i="19"/>
  <c r="E18" i="19"/>
  <c r="J20" i="28"/>
  <c r="H17" i="28"/>
  <c r="I18" i="28" s="1"/>
  <c r="I31" i="33"/>
  <c r="L16" i="36"/>
  <c r="L15" i="36"/>
  <c r="J16" i="36"/>
  <c r="J15" i="36"/>
  <c r="L17" i="35"/>
  <c r="L20" i="35" s="1"/>
  <c r="I18" i="35"/>
  <c r="G18" i="35"/>
  <c r="J17" i="35"/>
  <c r="K17" i="35" s="1"/>
  <c r="M17" i="35" s="1"/>
  <c r="H18" i="35"/>
  <c r="I19" i="35"/>
  <c r="K16" i="35"/>
  <c r="I32" i="33"/>
  <c r="L17" i="33"/>
  <c r="L32" i="33" s="1"/>
  <c r="I18" i="33"/>
  <c r="J18" i="33" s="1"/>
  <c r="K18" i="33" s="1"/>
  <c r="M18" i="33" s="1"/>
  <c r="F18" i="33"/>
  <c r="G18" i="33"/>
  <c r="D21" i="33"/>
  <c r="E19" i="33"/>
  <c r="E20" i="33" s="1"/>
  <c r="H20" i="33" s="1"/>
  <c r="K17" i="33"/>
  <c r="J32" i="33"/>
  <c r="J31" i="33"/>
  <c r="L18" i="30"/>
  <c r="L20" i="30" s="1"/>
  <c r="J18" i="30"/>
  <c r="K18" i="30" s="1"/>
  <c r="M18" i="30" s="1"/>
  <c r="F19" i="30"/>
  <c r="E18" i="28"/>
  <c r="G19" i="30"/>
  <c r="F15" i="21"/>
  <c r="H15" i="21"/>
  <c r="H16" i="20"/>
  <c r="F16" i="20"/>
  <c r="F16" i="19"/>
  <c r="H16" i="19"/>
  <c r="H12" i="16"/>
  <c r="F12" i="16"/>
  <c r="D21" i="48" l="1"/>
  <c r="E20" i="48"/>
  <c r="F20" i="48" s="1"/>
  <c r="G20" i="48" s="1"/>
  <c r="H20" i="48"/>
  <c r="J21" i="48" s="1"/>
  <c r="G19" i="48"/>
  <c r="J20" i="48" s="1"/>
  <c r="M19" i="48"/>
  <c r="K19" i="48"/>
  <c r="L19" i="48" s="1"/>
  <c r="N19" i="48" s="1"/>
  <c r="K17" i="49"/>
  <c r="L17" i="49" s="1"/>
  <c r="N17" i="49" s="1"/>
  <c r="M17" i="49"/>
  <c r="H17" i="49"/>
  <c r="G17" i="49"/>
  <c r="J18" i="49" s="1"/>
  <c r="F18" i="49"/>
  <c r="N15" i="49"/>
  <c r="F17" i="21"/>
  <c r="F18" i="21"/>
  <c r="K17" i="28"/>
  <c r="J19" i="28"/>
  <c r="G20" i="20"/>
  <c r="G19" i="20"/>
  <c r="K9" i="20" s="1"/>
  <c r="H19" i="19"/>
  <c r="K10" i="19" s="1"/>
  <c r="H18" i="19"/>
  <c r="F19" i="19"/>
  <c r="K8" i="19" s="1"/>
  <c r="F18" i="19"/>
  <c r="H17" i="20"/>
  <c r="F17" i="20"/>
  <c r="E19" i="20"/>
  <c r="E20" i="20"/>
  <c r="H17" i="16"/>
  <c r="F17" i="16"/>
  <c r="E20" i="16"/>
  <c r="E19" i="16"/>
  <c r="J20" i="30"/>
  <c r="J20" i="35"/>
  <c r="H18" i="28"/>
  <c r="F18" i="28"/>
  <c r="G19" i="16"/>
  <c r="K9" i="16" s="1"/>
  <c r="G20" i="16"/>
  <c r="H17" i="21"/>
  <c r="H18" i="21"/>
  <c r="K16" i="36"/>
  <c r="K15" i="36"/>
  <c r="L19" i="35"/>
  <c r="J19" i="35"/>
  <c r="M16" i="35"/>
  <c r="K19" i="35"/>
  <c r="K20" i="35"/>
  <c r="H19" i="33"/>
  <c r="L31" i="33"/>
  <c r="L18" i="33"/>
  <c r="I19" i="33"/>
  <c r="J19" i="33" s="1"/>
  <c r="K19" i="33" s="1"/>
  <c r="M19" i="33" s="1"/>
  <c r="G20" i="33"/>
  <c r="D22" i="33"/>
  <c r="E21" i="33"/>
  <c r="H21" i="33" s="1"/>
  <c r="F19" i="33"/>
  <c r="F20" i="33" s="1"/>
  <c r="G19" i="33"/>
  <c r="M17" i="33"/>
  <c r="K31" i="33"/>
  <c r="K32" i="33"/>
  <c r="J21" i="30"/>
  <c r="L21" i="30"/>
  <c r="G18" i="28"/>
  <c r="K20" i="30"/>
  <c r="K21" i="30"/>
  <c r="H13" i="16"/>
  <c r="F13" i="16"/>
  <c r="K20" i="48" l="1"/>
  <c r="L20" i="48" s="1"/>
  <c r="N20" i="48" s="1"/>
  <c r="M20" i="48"/>
  <c r="K21" i="48"/>
  <c r="L21" i="48" s="1"/>
  <c r="N21" i="48" s="1"/>
  <c r="M21" i="48"/>
  <c r="E21" i="48"/>
  <c r="F21" i="48" s="1"/>
  <c r="D22" i="48"/>
  <c r="H21" i="48"/>
  <c r="G18" i="49"/>
  <c r="H18" i="49"/>
  <c r="K18" i="49"/>
  <c r="L18" i="49" s="1"/>
  <c r="N18" i="49" s="1"/>
  <c r="M18" i="49"/>
  <c r="J20" i="49"/>
  <c r="J21" i="49"/>
  <c r="F19" i="49"/>
  <c r="L21" i="49"/>
  <c r="L20" i="49"/>
  <c r="N20" i="49"/>
  <c r="N21" i="49"/>
  <c r="F20" i="20"/>
  <c r="F19" i="20"/>
  <c r="K8" i="20" s="1"/>
  <c r="H19" i="20"/>
  <c r="K10" i="20" s="1"/>
  <c r="H20" i="20"/>
  <c r="K20" i="28"/>
  <c r="K19" i="28"/>
  <c r="M17" i="28"/>
  <c r="M16" i="36"/>
  <c r="M15" i="36"/>
  <c r="M19" i="35"/>
  <c r="M20" i="35"/>
  <c r="L19" i="33"/>
  <c r="I20" i="33"/>
  <c r="J20" i="33" s="1"/>
  <c r="K20" i="33" s="1"/>
  <c r="M20" i="33" s="1"/>
  <c r="I21" i="33"/>
  <c r="J21" i="33" s="1"/>
  <c r="K21" i="33" s="1"/>
  <c r="M21" i="33" s="1"/>
  <c r="F21" i="33"/>
  <c r="G21" i="33"/>
  <c r="I22" i="33" s="1"/>
  <c r="E22" i="33"/>
  <c r="F22" i="33" s="1"/>
  <c r="D23" i="33"/>
  <c r="M32" i="33"/>
  <c r="M31" i="33"/>
  <c r="M20" i="30"/>
  <c r="M21" i="30"/>
  <c r="K20" i="23"/>
  <c r="K19" i="23"/>
  <c r="M19" i="23"/>
  <c r="M20" i="23"/>
  <c r="F14" i="16"/>
  <c r="H14" i="16"/>
  <c r="E22" i="48" l="1"/>
  <c r="F22" i="48" s="1"/>
  <c r="D23" i="48"/>
  <c r="H22" i="48"/>
  <c r="G22" i="48"/>
  <c r="G21" i="48"/>
  <c r="J22" i="48" s="1"/>
  <c r="H19" i="49"/>
  <c r="G19" i="49"/>
  <c r="M20" i="49"/>
  <c r="M21" i="49"/>
  <c r="K20" i="49"/>
  <c r="K21" i="49"/>
  <c r="J19" i="49"/>
  <c r="L21" i="33"/>
  <c r="M19" i="28"/>
  <c r="M20" i="28"/>
  <c r="H22" i="33"/>
  <c r="L20" i="33"/>
  <c r="G22" i="33"/>
  <c r="E23" i="33"/>
  <c r="F23" i="33" s="1"/>
  <c r="D24" i="33"/>
  <c r="J22" i="33"/>
  <c r="K22" i="33" s="1"/>
  <c r="M22" i="33" s="1"/>
  <c r="L22" i="33"/>
  <c r="N20" i="23"/>
  <c r="L19" i="23"/>
  <c r="L20" i="23"/>
  <c r="K9" i="21"/>
  <c r="H15" i="16"/>
  <c r="F15" i="16"/>
  <c r="J23" i="48" l="1"/>
  <c r="K22" i="48"/>
  <c r="L22" i="48" s="1"/>
  <c r="N22" i="48" s="1"/>
  <c r="M22" i="48"/>
  <c r="D24" i="48"/>
  <c r="E23" i="48"/>
  <c r="F23" i="48" s="1"/>
  <c r="G23" i="48" s="1"/>
  <c r="H23" i="33"/>
  <c r="I23" i="33"/>
  <c r="J23" i="33" s="1"/>
  <c r="K23" i="33" s="1"/>
  <c r="M23" i="33" s="1"/>
  <c r="D25" i="33"/>
  <c r="E24" i="33"/>
  <c r="F24" i="33" s="1"/>
  <c r="G23" i="33"/>
  <c r="K10" i="21"/>
  <c r="K8" i="21"/>
  <c r="H16" i="16"/>
  <c r="H20" i="16" s="1"/>
  <c r="F16" i="16"/>
  <c r="F20" i="16" s="1"/>
  <c r="D25" i="48" l="1"/>
  <c r="E24" i="48"/>
  <c r="F24" i="48" s="1"/>
  <c r="H24" i="48" s="1"/>
  <c r="G24" i="48"/>
  <c r="J25" i="48" s="1"/>
  <c r="H23" i="48"/>
  <c r="J24" i="48" s="1"/>
  <c r="K23" i="48"/>
  <c r="L23" i="48" s="1"/>
  <c r="N23" i="48" s="1"/>
  <c r="M23" i="48"/>
  <c r="F19" i="16"/>
  <c r="K8" i="16" s="1"/>
  <c r="H19" i="16"/>
  <c r="K10" i="16" s="1"/>
  <c r="I24" i="33"/>
  <c r="H24" i="33"/>
  <c r="L23" i="33"/>
  <c r="J24" i="33"/>
  <c r="K24" i="33" s="1"/>
  <c r="M24" i="33" s="1"/>
  <c r="L24" i="33"/>
  <c r="G24" i="33"/>
  <c r="D26" i="33"/>
  <c r="E25" i="33"/>
  <c r="F25" i="33" s="1"/>
  <c r="K24" i="48" l="1"/>
  <c r="L24" i="48" s="1"/>
  <c r="N24" i="48" s="1"/>
  <c r="M24" i="48"/>
  <c r="M25" i="48"/>
  <c r="K25" i="48"/>
  <c r="L25" i="48" s="1"/>
  <c r="N25" i="48" s="1"/>
  <c r="E25" i="48"/>
  <c r="F25" i="48" s="1"/>
  <c r="D26" i="48"/>
  <c r="H25" i="33"/>
  <c r="D27" i="33"/>
  <c r="E26" i="33"/>
  <c r="F26" i="33" s="1"/>
  <c r="G25" i="33"/>
  <c r="I25" i="33"/>
  <c r="D27" i="48" l="1"/>
  <c r="E26" i="48"/>
  <c r="F26" i="48" s="1"/>
  <c r="G26" i="48" s="1"/>
  <c r="H25" i="48"/>
  <c r="G25" i="48"/>
  <c r="H26" i="33"/>
  <c r="I26" i="33"/>
  <c r="J26" i="33" s="1"/>
  <c r="K26" i="33" s="1"/>
  <c r="M26" i="33" s="1"/>
  <c r="J25" i="33"/>
  <c r="K25" i="33" s="1"/>
  <c r="M25" i="33" s="1"/>
  <c r="L25" i="33"/>
  <c r="G26" i="33"/>
  <c r="E27" i="33"/>
  <c r="F27" i="33" s="1"/>
  <c r="D28" i="33"/>
  <c r="J26" i="48" l="1"/>
  <c r="E27" i="48"/>
  <c r="F27" i="48" s="1"/>
  <c r="G27" i="48"/>
  <c r="D28" i="48"/>
  <c r="H27" i="48"/>
  <c r="H26" i="48"/>
  <c r="J27" i="48" s="1"/>
  <c r="I27" i="33"/>
  <c r="J27" i="33" s="1"/>
  <c r="K27" i="33" s="1"/>
  <c r="M27" i="33" s="1"/>
  <c r="H27" i="33"/>
  <c r="L26" i="33"/>
  <c r="G27" i="33"/>
  <c r="E28" i="33"/>
  <c r="F28" i="33" s="1"/>
  <c r="D29" i="33"/>
  <c r="M27" i="48" l="1"/>
  <c r="K27" i="48"/>
  <c r="L27" i="48" s="1"/>
  <c r="N27" i="48" s="1"/>
  <c r="E28" i="48"/>
  <c r="F28" i="48" s="1"/>
  <c r="G28" i="48" s="1"/>
  <c r="D29" i="48"/>
  <c r="H28" i="48"/>
  <c r="J28" i="48"/>
  <c r="M26" i="48"/>
  <c r="K26" i="48"/>
  <c r="L26" i="48" s="1"/>
  <c r="N26" i="48" s="1"/>
  <c r="L27" i="33"/>
  <c r="I28" i="33"/>
  <c r="H28" i="33"/>
  <c r="G28" i="33"/>
  <c r="I29" i="33" s="1"/>
  <c r="D30" i="33"/>
  <c r="E29" i="33"/>
  <c r="F29" i="33" s="1"/>
  <c r="J28" i="33"/>
  <c r="K28" i="33" s="1"/>
  <c r="M28" i="33" s="1"/>
  <c r="L28" i="33"/>
  <c r="K28" i="48" l="1"/>
  <c r="L28" i="48" s="1"/>
  <c r="N28" i="48" s="1"/>
  <c r="M28" i="48"/>
  <c r="J29" i="48"/>
  <c r="D30" i="48"/>
  <c r="E29" i="48"/>
  <c r="F29" i="48" s="1"/>
  <c r="H29" i="33"/>
  <c r="G29" i="33"/>
  <c r="E30" i="33"/>
  <c r="F30" i="33" s="1"/>
  <c r="J29" i="33"/>
  <c r="K29" i="33" s="1"/>
  <c r="M29" i="33" s="1"/>
  <c r="L29" i="33"/>
  <c r="H29" i="48" l="1"/>
  <c r="E30" i="48"/>
  <c r="F30" i="48" s="1"/>
  <c r="G30" i="48" s="1"/>
  <c r="J31" i="48" s="1"/>
  <c r="D31" i="48"/>
  <c r="H30" i="48"/>
  <c r="G29" i="48"/>
  <c r="J30" i="48" s="1"/>
  <c r="M29" i="48"/>
  <c r="K29" i="48"/>
  <c r="L29" i="48" s="1"/>
  <c r="N29" i="48" s="1"/>
  <c r="H30" i="33"/>
  <c r="I30" i="33"/>
  <c r="G30" i="33"/>
  <c r="M31" i="48" l="1"/>
  <c r="K31" i="48"/>
  <c r="L31" i="48" s="1"/>
  <c r="N31" i="48" s="1"/>
  <c r="K30" i="48"/>
  <c r="L30" i="48" s="1"/>
  <c r="N30" i="48" s="1"/>
  <c r="M30" i="48"/>
  <c r="D32" i="48"/>
  <c r="E31" i="48"/>
  <c r="F31" i="48" s="1"/>
  <c r="H31" i="48"/>
  <c r="G31" i="48"/>
  <c r="J32" i="48" l="1"/>
  <c r="D33" i="48"/>
  <c r="E32" i="48"/>
  <c r="F32" i="48" s="1"/>
  <c r="H32" i="48" s="1"/>
  <c r="G32" i="48"/>
  <c r="J33" i="48" l="1"/>
  <c r="D34" i="48"/>
  <c r="E33" i="48"/>
  <c r="F33" i="48" s="1"/>
  <c r="G33" i="48"/>
  <c r="H33" i="48"/>
  <c r="M32" i="48"/>
  <c r="K32" i="48"/>
  <c r="L32" i="48" s="1"/>
  <c r="N32" i="48" s="1"/>
  <c r="J34" i="48" l="1"/>
  <c r="E34" i="48"/>
  <c r="F34" i="48" s="1"/>
  <c r="D35" i="48"/>
  <c r="G34" i="48"/>
  <c r="H34" i="48"/>
  <c r="K33" i="48"/>
  <c r="L33" i="48" s="1"/>
  <c r="N33" i="48" s="1"/>
  <c r="M33" i="48"/>
  <c r="J35" i="48" l="1"/>
  <c r="E35" i="48"/>
  <c r="F35" i="48" s="1"/>
  <c r="H35" i="48"/>
  <c r="D36" i="48"/>
  <c r="K34" i="48"/>
  <c r="L34" i="48" s="1"/>
  <c r="N34" i="48" s="1"/>
  <c r="M34" i="48"/>
  <c r="E36" i="48" l="1"/>
  <c r="F36" i="48" s="1"/>
  <c r="D37" i="48"/>
  <c r="H36" i="48"/>
  <c r="G35" i="48"/>
  <c r="J36" i="48" s="1"/>
  <c r="M35" i="48"/>
  <c r="K35" i="48"/>
  <c r="L35" i="48" s="1"/>
  <c r="N35" i="48" s="1"/>
  <c r="K36" i="48" l="1"/>
  <c r="L36" i="48" s="1"/>
  <c r="N36" i="48" s="1"/>
  <c r="M36" i="48"/>
  <c r="E37" i="48"/>
  <c r="F37" i="48" s="1"/>
  <c r="H37" i="48"/>
  <c r="G37" i="48"/>
  <c r="D38" i="48"/>
  <c r="G36" i="48"/>
  <c r="J37" i="48" s="1"/>
  <c r="M37" i="48" l="1"/>
  <c r="K37" i="48"/>
  <c r="L37" i="48" s="1"/>
  <c r="N37" i="48" s="1"/>
  <c r="E38" i="48"/>
  <c r="F38" i="48" s="1"/>
  <c r="H38" i="48" s="1"/>
  <c r="D39" i="48"/>
  <c r="G38" i="48"/>
  <c r="J39" i="48" s="1"/>
  <c r="J38" i="48"/>
  <c r="K39" i="48" l="1"/>
  <c r="L39" i="48" s="1"/>
  <c r="N39" i="48" s="1"/>
  <c r="M39" i="48"/>
  <c r="K38" i="48"/>
  <c r="L38" i="48" s="1"/>
  <c r="N38" i="48" s="1"/>
  <c r="M38" i="48"/>
  <c r="E39" i="48"/>
  <c r="F39" i="48" s="1"/>
  <c r="D40" i="48"/>
  <c r="H39" i="48"/>
  <c r="G39" i="48"/>
  <c r="E40" i="48" l="1"/>
  <c r="F40" i="48" s="1"/>
  <c r="D41" i="48"/>
  <c r="G40" i="48"/>
  <c r="H40" i="48"/>
  <c r="J40" i="48"/>
  <c r="M40" i="48" l="1"/>
  <c r="K40" i="48"/>
  <c r="L40" i="48" s="1"/>
  <c r="N40" i="48" s="1"/>
  <c r="J41" i="48"/>
  <c r="E41" i="48"/>
  <c r="F41" i="48" s="1"/>
  <c r="D42" i="48"/>
  <c r="H41" i="48"/>
  <c r="G41" i="48"/>
  <c r="J42" i="48" l="1"/>
  <c r="E42" i="48"/>
  <c r="F42" i="48" s="1"/>
  <c r="D43" i="48"/>
  <c r="H42" i="48"/>
  <c r="G42" i="48"/>
  <c r="J43" i="48" s="1"/>
  <c r="M41" i="48"/>
  <c r="K41" i="48"/>
  <c r="L41" i="48" s="1"/>
  <c r="N41" i="48" s="1"/>
  <c r="K43" i="48" l="1"/>
  <c r="L43" i="48" s="1"/>
  <c r="M43" i="48"/>
  <c r="E43" i="48"/>
  <c r="F43" i="48" s="1"/>
  <c r="D44" i="48"/>
  <c r="M42" i="48"/>
  <c r="K42" i="48"/>
  <c r="L42" i="48" s="1"/>
  <c r="N42" i="48" s="1"/>
  <c r="N43" i="48"/>
  <c r="G43" i="48" l="1"/>
  <c r="D45" i="48"/>
  <c r="E44" i="48"/>
  <c r="F44" i="48" s="1"/>
  <c r="H44" i="48" s="1"/>
  <c r="H43" i="48"/>
  <c r="G44" i="48" l="1"/>
  <c r="J45" i="48" s="1"/>
  <c r="E45" i="48"/>
  <c r="F45" i="48" s="1"/>
  <c r="G45" i="48" s="1"/>
  <c r="D46" i="48"/>
  <c r="H45" i="48"/>
  <c r="J46" i="48" s="1"/>
  <c r="J44" i="48"/>
  <c r="K46" i="48" l="1"/>
  <c r="L46" i="48" s="1"/>
  <c r="N46" i="48" s="1"/>
  <c r="M46" i="48"/>
  <c r="K44" i="48"/>
  <c r="L44" i="48" s="1"/>
  <c r="N44" i="48" s="1"/>
  <c r="M44" i="48"/>
  <c r="D47" i="48"/>
  <c r="E46" i="48"/>
  <c r="F46" i="48" s="1"/>
  <c r="H46" i="48"/>
  <c r="M45" i="48"/>
  <c r="K45" i="48"/>
  <c r="L45" i="48" s="1"/>
  <c r="N45" i="48" s="1"/>
  <c r="E47" i="48" l="1"/>
  <c r="F47" i="48" s="1"/>
  <c r="G47" i="48" s="1"/>
  <c r="D48" i="48"/>
  <c r="H47" i="48"/>
  <c r="G46" i="48"/>
  <c r="J47" i="48" s="1"/>
  <c r="M47" i="48" l="1"/>
  <c r="K47" i="48"/>
  <c r="L47" i="48" s="1"/>
  <c r="N47" i="48" s="1"/>
  <c r="D49" i="48"/>
  <c r="E48" i="48"/>
  <c r="F48" i="48" s="1"/>
  <c r="H48" i="48" s="1"/>
  <c r="J48" i="48"/>
  <c r="K48" i="48" l="1"/>
  <c r="L48" i="48" s="1"/>
  <c r="N48" i="48" s="1"/>
  <c r="M48" i="48"/>
  <c r="G48" i="48"/>
  <c r="J49" i="48" s="1"/>
  <c r="D50" i="48"/>
  <c r="E49" i="48"/>
  <c r="F49" i="48" s="1"/>
  <c r="H49" i="48"/>
  <c r="G49" i="48"/>
  <c r="E50" i="48" l="1"/>
  <c r="F50" i="48" s="1"/>
  <c r="G50" i="48"/>
  <c r="D51" i="48"/>
  <c r="J50" i="48"/>
  <c r="K49" i="48"/>
  <c r="L49" i="48" s="1"/>
  <c r="N49" i="48" s="1"/>
  <c r="M49" i="48"/>
  <c r="D52" i="48" l="1"/>
  <c r="E51" i="48"/>
  <c r="F51" i="48" s="1"/>
  <c r="H51" i="48"/>
  <c r="K50" i="48"/>
  <c r="L50" i="48" s="1"/>
  <c r="N50" i="48" s="1"/>
  <c r="M50" i="48"/>
  <c r="H50" i="48"/>
  <c r="J51" i="48" s="1"/>
  <c r="K51" i="48" l="1"/>
  <c r="L51" i="48" s="1"/>
  <c r="N51" i="48" s="1"/>
  <c r="M51" i="48"/>
  <c r="D53" i="48"/>
  <c r="E52" i="48"/>
  <c r="F52" i="48" s="1"/>
  <c r="G52" i="48" s="1"/>
  <c r="H52" i="48"/>
  <c r="G51" i="48"/>
  <c r="J52" i="48" s="1"/>
  <c r="M52" i="48" l="1"/>
  <c r="K52" i="48"/>
  <c r="L52" i="48" s="1"/>
  <c r="N52" i="48" s="1"/>
  <c r="J53" i="48"/>
  <c r="E53" i="48"/>
  <c r="F53" i="48" s="1"/>
  <c r="H53" i="48" s="1"/>
  <c r="D54" i="48"/>
  <c r="G53" i="48"/>
  <c r="J54" i="48" l="1"/>
  <c r="E54" i="48"/>
  <c r="F54" i="48" s="1"/>
  <c r="G54" i="48" s="1"/>
  <c r="D55" i="48"/>
  <c r="H54" i="48"/>
  <c r="J55" i="48" s="1"/>
  <c r="K53" i="48"/>
  <c r="L53" i="48" s="1"/>
  <c r="N53" i="48" s="1"/>
  <c r="M53" i="48"/>
  <c r="E55" i="48" l="1"/>
  <c r="F55" i="48" s="1"/>
  <c r="D56" i="48"/>
  <c r="H55" i="48"/>
  <c r="G55" i="48"/>
  <c r="K55" i="48"/>
  <c r="L55" i="48" s="1"/>
  <c r="N55" i="48" s="1"/>
  <c r="M55" i="48"/>
  <c r="K54" i="48"/>
  <c r="L54" i="48" s="1"/>
  <c r="N54" i="48" s="1"/>
  <c r="M54" i="48"/>
  <c r="J56" i="48" l="1"/>
  <c r="E56" i="48"/>
  <c r="F56" i="48" s="1"/>
  <c r="D57" i="48"/>
  <c r="H56" i="48"/>
  <c r="G56" i="48"/>
  <c r="J57" i="48" s="1"/>
  <c r="M57" i="48" l="1"/>
  <c r="K57" i="48"/>
  <c r="L57" i="48" s="1"/>
  <c r="N57" i="48" s="1"/>
  <c r="E57" i="48"/>
  <c r="F57" i="48" s="1"/>
  <c r="G57" i="48" s="1"/>
  <c r="D58" i="48"/>
  <c r="M56" i="48"/>
  <c r="K56" i="48"/>
  <c r="L56" i="48" s="1"/>
  <c r="N56" i="48" s="1"/>
  <c r="E58" i="48" l="1"/>
  <c r="F58" i="48" s="1"/>
  <c r="D59" i="48"/>
  <c r="G58" i="48"/>
  <c r="H58" i="48"/>
  <c r="H57" i="48"/>
  <c r="J58" i="48" s="1"/>
  <c r="K58" i="48" l="1"/>
  <c r="M58" i="48"/>
  <c r="J62" i="48"/>
  <c r="J59" i="48"/>
  <c r="D60" i="48"/>
  <c r="E59" i="48"/>
  <c r="F59" i="48" s="1"/>
  <c r="H59" i="48"/>
  <c r="G59" i="48"/>
  <c r="J60" i="48" l="1"/>
  <c r="E60" i="48"/>
  <c r="F60" i="48" s="1"/>
  <c r="G60" i="48"/>
  <c r="H60" i="48"/>
  <c r="M59" i="48"/>
  <c r="K59" i="48"/>
  <c r="L59" i="48" s="1"/>
  <c r="N59" i="48" s="1"/>
  <c r="J61" i="48"/>
  <c r="M62" i="48"/>
  <c r="M61" i="48"/>
  <c r="L58" i="48"/>
  <c r="K61" i="48"/>
  <c r="K62" i="48"/>
  <c r="N58" i="48" l="1"/>
  <c r="L61" i="48"/>
  <c r="L62" i="48"/>
  <c r="K60" i="48"/>
  <c r="L60" i="48" s="1"/>
  <c r="N60" i="48" s="1"/>
  <c r="M60" i="48"/>
  <c r="N61" i="48" l="1"/>
  <c r="N62" i="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Kencana</author>
  </authors>
  <commentList>
    <comment ref="B2" authorId="0" shapeId="0" xr:uid="{75F9885A-E66B-4058-9729-26D4DA4B585C}">
      <text>
        <r>
          <rPr>
            <b/>
            <sz val="9"/>
            <color indexed="81"/>
            <rFont val="Tahoma"/>
            <charset val="1"/>
          </rPr>
          <t>Christian Kencana:</t>
        </r>
        <r>
          <rPr>
            <sz val="9"/>
            <color indexed="81"/>
            <rFont val="Tahoma"/>
            <charset val="1"/>
          </rPr>
          <t xml:space="preserve">
Pendekatan Naïve
Naïve Approach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Kencana</author>
  </authors>
  <commentList>
    <comment ref="B2" authorId="0" shapeId="0" xr:uid="{8942A31B-837C-4091-B345-D91AD7AC00B0}">
      <text>
        <r>
          <rPr>
            <b/>
            <sz val="9"/>
            <color indexed="81"/>
            <rFont val="Tahoma"/>
            <charset val="1"/>
          </rPr>
          <t>Christian Kencana:</t>
        </r>
        <r>
          <rPr>
            <sz val="9"/>
            <color indexed="81"/>
            <rFont val="Tahoma"/>
            <charset val="1"/>
          </rPr>
          <t xml:space="preserve">
Pendekatan Naïve
Naïve Approach</t>
        </r>
      </text>
    </comment>
    <comment ref="D5" authorId="0" shapeId="0" xr:uid="{35C25C3E-21C1-42D8-B24E-0CFFC1B07A3C}">
      <text>
        <r>
          <rPr>
            <b/>
            <sz val="9"/>
            <color indexed="81"/>
            <rFont val="Tahoma"/>
            <family val="2"/>
          </rPr>
          <t>Penentuan nilai X didapat dari jumlah banyaknya data
Diawali dengan nilai negatif. Nilai Negatif di awal data dan Nilai Positif di akhir data, 
bentuk nilainya harus sama
- Jika banyak data ganjil, diawali dengan Nilai Negatif genap, Titik tengah sumbu nilainya ada Nilai 0
- Jika banyak data genap, diawali dengan Nilai Negatif ganjil, Titik tengah sumbu nilainya tidak ada Nilai 0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Kencana</author>
  </authors>
  <commentList>
    <comment ref="B2" authorId="0" shapeId="0" xr:uid="{B55AAEF8-49E4-4322-B617-30DDE48BBCDD}">
      <text>
        <r>
          <rPr>
            <b/>
            <sz val="9"/>
            <color indexed="81"/>
            <rFont val="Tahoma"/>
            <charset val="1"/>
          </rPr>
          <t>Christian Kencana:</t>
        </r>
        <r>
          <rPr>
            <sz val="9"/>
            <color indexed="81"/>
            <rFont val="Tahoma"/>
            <charset val="1"/>
          </rPr>
          <t xml:space="preserve">
Pendekatan Naïve
Naïve Approach</t>
        </r>
      </text>
    </comment>
    <comment ref="D5" authorId="0" shapeId="0" xr:uid="{503A5FD4-545C-430E-B7B6-E364868A8F4C}">
      <text>
        <r>
          <rPr>
            <b/>
            <sz val="9"/>
            <color indexed="81"/>
            <rFont val="Tahoma"/>
            <family val="2"/>
          </rPr>
          <t>Penentuan nilai X didapat dari jumlah banyaknya data
Diawali dengan nilai negatif. Nilai Negatif di awal data dan Nilai Positif di akhir data, 
bentuk nilainya harus sama
- Jika banyak data ganjil, diawali dengan Nilai Negatif genap, Titik tengah sumbu nilainya ada Nilai 0
- Jika banyak data genap, diawali dengan Nilai Negatif ganjil, Titik tengah sumbu nilainya tidak ada Nilai 0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Kencana</author>
  </authors>
  <commentList>
    <comment ref="B2" authorId="0" shapeId="0" xr:uid="{3D93C725-AFBE-49FF-AEF8-64879D32D9FA}">
      <text>
        <r>
          <rPr>
            <b/>
            <sz val="9"/>
            <color indexed="81"/>
            <rFont val="Tahoma"/>
            <charset val="1"/>
          </rPr>
          <t>Christian Kencana:</t>
        </r>
        <r>
          <rPr>
            <sz val="9"/>
            <color indexed="81"/>
            <rFont val="Tahoma"/>
            <charset val="1"/>
          </rPr>
          <t xml:space="preserve">
Pendekatan Naïve
Naïve Approach</t>
        </r>
      </text>
    </comment>
    <comment ref="D5" authorId="0" shapeId="0" xr:uid="{ADC6FD8E-5C91-491C-B203-2F57CB56B4F1}">
      <text>
        <r>
          <rPr>
            <b/>
            <sz val="9"/>
            <color indexed="81"/>
            <rFont val="Tahoma"/>
            <family val="2"/>
          </rPr>
          <t>Penentuan nilai X didapat dari jumlah banyaknya data
Diawali dengan nilai negatif. Nilai Negatif di awal data dan Nilai Positif di akhir data, 
bentuk nilainya harus sama
- Jika banyak data ganjil, diawali dengan Nilai Negatif genap, Titik tengah sumbu nilainya ada Nilai 0
- Jika banyak data genap, diawali dengan Nilai Negatif ganjil, Titik tengah sumbu nilainya tidak ada Nilai 0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Kencana</author>
  </authors>
  <commentList>
    <comment ref="B2" authorId="0" shapeId="0" xr:uid="{5B9B06D7-E422-4217-9883-4BABA5065431}">
      <text>
        <r>
          <rPr>
            <b/>
            <sz val="9"/>
            <color indexed="81"/>
            <rFont val="Tahoma"/>
            <charset val="1"/>
          </rPr>
          <t>Christian Kencana:</t>
        </r>
        <r>
          <rPr>
            <sz val="9"/>
            <color indexed="81"/>
            <rFont val="Tahoma"/>
            <charset val="1"/>
          </rPr>
          <t xml:space="preserve">
Pendekatan Naïve
Naïve Approach</t>
        </r>
      </text>
    </comment>
    <comment ref="D5" authorId="0" shapeId="0" xr:uid="{156A5D2F-C04A-4FD3-9F0A-EBB4529931CE}">
      <text>
        <r>
          <rPr>
            <b/>
            <sz val="9"/>
            <color indexed="81"/>
            <rFont val="Tahoma"/>
            <family val="2"/>
          </rPr>
          <t>Penentuan nilai X didapat dari jumlah banyaknya data
Diawali dengan nilai negatif. Nilai Negatif di awal data dan Nilai Positif di akhir data, 
bentuk nilainya harus sama
- Jika banyak data ganjil, diawali dengan Nilai Negatif genap, Titik tengah sumbu nilainya ada Nilai 0
- Jika banyak data genap, diawali dengan Nilai Negatif ganjil, Titik tengah sumbu nilainya tidak ada Nilai 0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Kencana</author>
  </authors>
  <commentList>
    <comment ref="B2" authorId="0" shapeId="0" xr:uid="{70948E4C-DBA1-4055-964E-8009A89D64DE}">
      <text>
        <r>
          <rPr>
            <b/>
            <sz val="9"/>
            <color indexed="81"/>
            <rFont val="Tahoma"/>
            <charset val="1"/>
          </rPr>
          <t>Christian Kencana:</t>
        </r>
        <r>
          <rPr>
            <sz val="9"/>
            <color indexed="81"/>
            <rFont val="Tahoma"/>
            <charset val="1"/>
          </rPr>
          <t xml:space="preserve">
Pendekatan Naïve
Naïve Approach</t>
        </r>
      </text>
    </comment>
    <comment ref="D5" authorId="0" shapeId="0" xr:uid="{9CBE7B19-A633-4AF8-8D40-7D838CE8B266}">
      <text>
        <r>
          <rPr>
            <b/>
            <sz val="9"/>
            <color indexed="81"/>
            <rFont val="Tahoma"/>
            <family val="2"/>
          </rPr>
          <t>Penentuan nilai X didapat dari jumlah banyaknya data
Diawali dengan nilai negatif. Nilai Negatif di awal data dan Nilai Positif di akhir data, 
bentuk nilainya harus sama
- Jika banyak data ganjil, diawali dengan Nilai Negatif genap, Titik tengah sumbu nilainya ada Nilai 0
- Jika banyak data genap, diawali dengan Nilai Negatif ganjil, Titik tengah sumbu nilainya tidak ada Nilai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Kencana</author>
  </authors>
  <commentList>
    <comment ref="B2" authorId="0" shapeId="0" xr:uid="{B7990355-EA94-4282-B69C-3A22EF87E3B8}">
      <text>
        <r>
          <rPr>
            <b/>
            <sz val="9"/>
            <color indexed="81"/>
            <rFont val="Tahoma"/>
            <charset val="1"/>
          </rPr>
          <t>Christian Kencana:</t>
        </r>
        <r>
          <rPr>
            <sz val="9"/>
            <color indexed="81"/>
            <rFont val="Tahoma"/>
            <charset val="1"/>
          </rPr>
          <t xml:space="preserve">
Pendekatan Naïve
Naïve Approach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Kencana</author>
  </authors>
  <commentList>
    <comment ref="B2" authorId="0" shapeId="0" xr:uid="{87BC628C-0E41-45D3-94E3-67970C059282}">
      <text>
        <r>
          <rPr>
            <b/>
            <sz val="9"/>
            <color indexed="81"/>
            <rFont val="Tahoma"/>
            <charset val="1"/>
          </rPr>
          <t>Christian Kencana:</t>
        </r>
        <r>
          <rPr>
            <sz val="9"/>
            <color indexed="81"/>
            <rFont val="Tahoma"/>
            <charset val="1"/>
          </rPr>
          <t xml:space="preserve">
Pendekatan Naïve
Naïve Approach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Kencana</author>
  </authors>
  <commentList>
    <comment ref="B2" authorId="0" shapeId="0" xr:uid="{52F2005C-F7B7-48B1-8B62-C94CF3AF6CEF}">
      <text>
        <r>
          <rPr>
            <b/>
            <sz val="9"/>
            <color indexed="81"/>
            <rFont val="Tahoma"/>
            <charset val="1"/>
          </rPr>
          <t>Christian Kencana:</t>
        </r>
        <r>
          <rPr>
            <sz val="9"/>
            <color indexed="81"/>
            <rFont val="Tahoma"/>
            <charset val="1"/>
          </rPr>
          <t xml:space="preserve">
Pendekatan Naïve
Naïve Approach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Kencana</author>
  </authors>
  <commentList>
    <comment ref="B2" authorId="0" shapeId="0" xr:uid="{7EBE0C23-8A1A-4E07-8D94-3D185ED28D44}">
      <text>
        <r>
          <rPr>
            <b/>
            <sz val="9"/>
            <color indexed="81"/>
            <rFont val="Tahoma"/>
            <charset val="1"/>
          </rPr>
          <t>Christian Kencana:</t>
        </r>
        <r>
          <rPr>
            <sz val="9"/>
            <color indexed="81"/>
            <rFont val="Tahoma"/>
            <charset val="1"/>
          </rPr>
          <t xml:space="preserve">
Pendekatan Naïve
Naïve Approach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Kencana</author>
  </authors>
  <commentList>
    <comment ref="C5" authorId="0" shapeId="0" xr:uid="{D7ABDB02-C46B-4183-915A-088231AC47C3}">
      <text>
        <r>
          <rPr>
            <b/>
            <sz val="9"/>
            <color indexed="81"/>
            <rFont val="Tahoma"/>
            <family val="2"/>
          </rPr>
          <t>X bersifat flexible, karena tidak ada ketentuan, jadi urutan aja 1-12
jika ada data, masukin saja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Kencana</author>
  </authors>
  <commentList>
    <comment ref="C5" authorId="0" shapeId="0" xr:uid="{05DB4330-9D92-4A19-AB91-8FC86B67624A}">
      <text>
        <r>
          <rPr>
            <b/>
            <sz val="9"/>
            <color indexed="81"/>
            <rFont val="Tahoma"/>
            <family val="2"/>
          </rPr>
          <t>X bersifat flexible, karena tidak ada ketentuan, jadi urutan aja 1-12
jika ada data, masukin saja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Kencana</author>
  </authors>
  <commentList>
    <comment ref="C5" authorId="0" shapeId="0" xr:uid="{18FF8CFC-0F1A-443A-B39B-A8FE7DB720AB}">
      <text>
        <r>
          <rPr>
            <b/>
            <sz val="9"/>
            <color indexed="81"/>
            <rFont val="Tahoma"/>
            <family val="2"/>
          </rPr>
          <t>X bersifat flexible, karena tidak ada ketentuan, jadi urutan aja 1-12
jika ada data, masukin saja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Kencana</author>
  </authors>
  <commentList>
    <comment ref="C5" authorId="0" shapeId="0" xr:uid="{7576FB1A-6B9A-49B0-9E04-E25CBCDA00B9}">
      <text>
        <r>
          <rPr>
            <b/>
            <sz val="9"/>
            <color indexed="81"/>
            <rFont val="Tahoma"/>
            <family val="2"/>
          </rPr>
          <t>X bersifat flexible, karena tidak ada ketentuan, jadi urutan aja 1-12
jika ada data, masukin saja</t>
        </r>
      </text>
    </comment>
  </commentList>
</comments>
</file>

<file path=xl/sharedStrings.xml><?xml version="1.0" encoding="utf-8"?>
<sst xmlns="http://schemas.openxmlformats.org/spreadsheetml/2006/main" count="673" uniqueCount="127">
  <si>
    <t>Bulan</t>
  </si>
  <si>
    <t>-</t>
  </si>
  <si>
    <t>Periode 3 Bulan, WMA</t>
  </si>
  <si>
    <t>Data (Actual)</t>
  </si>
  <si>
    <t>WMA (Peramalan)</t>
  </si>
  <si>
    <t>Error</t>
  </si>
  <si>
    <t>MAD</t>
  </si>
  <si>
    <t>MSE</t>
  </si>
  <si>
    <t>MAPE</t>
  </si>
  <si>
    <t>Total</t>
  </si>
  <si>
    <t>Rata-Rata</t>
  </si>
  <si>
    <t>No</t>
  </si>
  <si>
    <t>Jurnal 2021</t>
  </si>
  <si>
    <t>https://jurnal.unej.ac.id/index.php/INFORMAL/article/view/28467/10566</t>
  </si>
  <si>
    <t>Implementasi Metode Weighted Moving Average Untuk Sistem Peramalan Penjualan Markas Coffee</t>
  </si>
  <si>
    <t>Jurnal 2022</t>
  </si>
  <si>
    <t>Pendekatan Metode Weighted Moving Average Untuk Meramal Jumlah Penjualan Keripik</t>
  </si>
  <si>
    <t>http://3.8.6.95/ijcs/index.php/ijcs/article/view/3086/62</t>
  </si>
  <si>
    <t>Sep 1 - 7</t>
  </si>
  <si>
    <t>Sep 8 - 14</t>
  </si>
  <si>
    <t>Waktu</t>
  </si>
  <si>
    <t>Sep 15 - 21</t>
  </si>
  <si>
    <t>Sep 22 - 28</t>
  </si>
  <si>
    <t>Sep 29 - 5 Okt</t>
  </si>
  <si>
    <t>Okt 6 - 12</t>
  </si>
  <si>
    <t>Okt 13 - 19</t>
  </si>
  <si>
    <t>Okt 20 - 26</t>
  </si>
  <si>
    <t>Okt 27 - Nov 2</t>
  </si>
  <si>
    <t>Nov 3 - 9</t>
  </si>
  <si>
    <t>Nov 10 - 16</t>
  </si>
  <si>
    <t>Nov 17 - 23</t>
  </si>
  <si>
    <t>Nov 24 - 30</t>
  </si>
  <si>
    <t>Des 1 - 7</t>
  </si>
  <si>
    <t>Des 8 - 14</t>
  </si>
  <si>
    <t>Des 15 - 21</t>
  </si>
  <si>
    <t>Des 22 - 28</t>
  </si>
  <si>
    <t>Des 29 - Jan 4</t>
  </si>
  <si>
    <t>https://jurnal.padangtekno.com/index.php/jimnu/article/view/127/72</t>
  </si>
  <si>
    <t>Penerapan Metode Weighted Moving Average PadaProses Peramalan Penjualan Kue Kering Difa</t>
  </si>
  <si>
    <t>Jurnal 2023</t>
  </si>
  <si>
    <t>Jurnal 2024</t>
  </si>
  <si>
    <t>Comparison of Double Exponential Smoothing Method with Weighted Moving Average in Forecasting UD Sales. Setya Abadi D. M as Financial Literacy</t>
  </si>
  <si>
    <t>https://acityajournal.com/index.php/jebd/article/view/121/138</t>
  </si>
  <si>
    <t>Periode 4 Bulan, WMA</t>
  </si>
  <si>
    <t>Periode 5 Bulan, WMA</t>
  </si>
  <si>
    <t>SES (Peramalan)</t>
  </si>
  <si>
    <t>Alpha α</t>
  </si>
  <si>
    <t>Penerapan Metode Single Exponential Smoothing Dalam Meramalkan Penjualan Sofa Berbasis Web</t>
  </si>
  <si>
    <t>https://e-jurnal.lppmunsera.org/index.php/jsii/article/view/4486/2250</t>
  </si>
  <si>
    <t>PERAMALAN PERSEDIAAN OBAT MENGGUNAKAN METODE SINGLE EXPONENTIAL SMOOTHING</t>
  </si>
  <si>
    <t>Penerapan Metode Simple Moving Average dan Single Exponential Smoothing Dalam Peramalan Permintaan Obat Paracetamol Pada Rsud Dr. Achmad Mochtar</t>
  </si>
  <si>
    <t>https://www.jptam.org/index.php/jptam/article/view/13526/10468</t>
  </si>
  <si>
    <t>http://www.ejurnal.stmik-budidarma.ac.id/index.php/komik/article/view/5720/3344</t>
  </si>
  <si>
    <t>https://jurnal.itscience.org/index.php/CNAPC/article/view/2455/1940</t>
  </si>
  <si>
    <t>Application of the Single Exponential Smoothing Method For Flood Disaster Prediction</t>
  </si>
  <si>
    <t>b</t>
  </si>
  <si>
    <t>RL (Peramalan)</t>
  </si>
  <si>
    <t>https://jurnal.kaputama.ac.id/index.php/JTIK/article/view/285/233</t>
  </si>
  <si>
    <t>PENERAPAN REGRESI LINIER UNTUK PERAMALAN PENJUALAN</t>
  </si>
  <si>
    <t>XY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</si>
  <si>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</si>
  <si>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a</t>
  </si>
  <si>
    <t>Data (Actual) Y</t>
  </si>
  <si>
    <t>Data (Actual) X</t>
  </si>
  <si>
    <r>
      <t>Y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</si>
  <si>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Rumus Perhitungan</t>
  </si>
  <si>
    <t>https://ejournal.itn.ac.id/index.php/jati/article/view/4537/3046</t>
  </si>
  <si>
    <t>PENERAPAN METODE REGRESI LINIER DALAM PREDIKSI PENJUALAN LIQUID VAPE DI TOKO VAPOR PANDAAN BERBASIS WEBSITE</t>
  </si>
  <si>
    <t>https://journal.universitasbumigora.ac.id/index.php/bite/article/view/2416/1158</t>
  </si>
  <si>
    <t>Prediksi Penjualan Produk Unilever Menggunakan Metode Regresi Linear</t>
  </si>
  <si>
    <t>https://journal.universitaspahlawan.ac.id/index.php/jutin/article/view/24763/17526</t>
  </si>
  <si>
    <t>Analisis Peramalan Demand Produk RBL dengan Metode Double Exponensial Smoothing, Moving Avarage, dan Regresi Linear di PT Seiwa Indonesia</t>
  </si>
  <si>
    <t>At</t>
  </si>
  <si>
    <t>Bt</t>
  </si>
  <si>
    <t>DES (Peramalan) Ft</t>
  </si>
  <si>
    <t>https://www.ejournal.pelitaindonesia.ac.id/ojs32/index.php/SENATIKA/article/view/3556/1408</t>
  </si>
  <si>
    <t>Implementasi Metode Double Exponential Smoothing untuk Aplikasi Peramalan Persediaan Barang Dagang (Studi Kasus: PT. Calispo Jaya Abadi)</t>
  </si>
  <si>
    <t>S’t (Single)</t>
  </si>
  <si>
    <t>S’’t (Double)</t>
  </si>
  <si>
    <t>https://ojs3.unpatti.ac.id/index.php/parameter/article/view/12300/7494</t>
  </si>
  <si>
    <t>PERBANDINGAN METODE DOUBLE EXPONENTIAL SMOOTHING DAN TRIPLE EXPONENTIAL SMOOTHING DALAM MEMPREDIKSI TINGKAT KRIMINALITAS</t>
  </si>
  <si>
    <t>S’’’t (Triple)</t>
  </si>
  <si>
    <t>https://jurnal.uinsu.ac.id/index.php/zero/article/view/12455/5747</t>
  </si>
  <si>
    <t>IMPLEMENTATION OF THE DOUBLE EXPONENTIAL SMOOTHING (DES) METHOD TO FORECET THE CONSUMER PRICE INDEX (CPI) IN MEDAN CITY</t>
  </si>
  <si>
    <t>https://p3m.sinus.ac.id/jurnal/index.php/TIKomSiN/article/view/548/440</t>
  </si>
  <si>
    <t>Prediksi Penjualan Kertas Menggunakan Metode Double Exponential Smoothing</t>
  </si>
  <si>
    <t>https://journals.unisba.ac.id/index.php/matematika/article/view/301/746</t>
  </si>
  <si>
    <t>Penerapan Metode Double Exponential Smoothing Dari Brown Untuk Peramalan Jumlah Produksi Air</t>
  </si>
  <si>
    <t>https://ujost.org/index.php/journal/article/view/135/58</t>
  </si>
  <si>
    <t>Naive (Peramalan)</t>
  </si>
  <si>
    <t>ANALYSIS OF SNACK G SALES FORECAST AT CV. GATSU JAYA PERKASA ABADI USING NAÏVE FORECAST, EXPONENTIAL SMOOTHING AND LINEAR REGRESSION METHOD</t>
  </si>
  <si>
    <t>https://ejurnal.politeknikpratama.ac.id/index.php/jtmei/article/view/3234/3027</t>
  </si>
  <si>
    <t>Implementasi Metode Peramalan (Forecasting) Pada Penjualan Kuas  di PT ABC</t>
  </si>
  <si>
    <t>Analisis Perbandingan Single Moving Average, Single Exponential Smoothing dan Naive Model (Kasus : Peramalan Penjualan Bangunan)</t>
  </si>
  <si>
    <t>https://ejurnal.dipanegara.ac.id/index.php/dipakomti/article/view/1505</t>
  </si>
  <si>
    <t>https://www.bajangjournal.com/index.php/JCI/article/view/6107/4602</t>
  </si>
  <si>
    <t>PENENTUAN METODE PERAMALAN (FORECASTING) PADA  PERMINTAAN PENJUALAN DI CV. LIA TIRTA JAYA PRIGEN</t>
  </si>
  <si>
    <t>Implementasi Data Mining Menggunakan Metode Least Square untuk Memprediksi Penjualan Lampu LED pada PT. Sumber Dinamika Solusitama</t>
  </si>
  <si>
    <t>https://sostech.greenvest.co.id/index.php/sostech/article/view/182/220</t>
  </si>
  <si>
    <t>Least Square (Peramalan)</t>
  </si>
  <si>
    <t>X</t>
  </si>
  <si>
    <t>Penerapan Metode Least Squares Method Dalam Estimasi Penjualan Produk Elektronik</t>
  </si>
  <si>
    <t>https://journal.fkpt.org/index.php/comforch/article/view/380/324</t>
  </si>
  <si>
    <t>https://jurnal-itsi.org/index.php/jitsi/article/view/100/74</t>
  </si>
  <si>
    <t>Implementasi Metode Least Square untuk Peramalan Persediaan Barang Pada Sistem Inventori CV. Tre Jaya Perkasa</t>
  </si>
  <si>
    <t>https://ejournal.ubhara.ac.id/jeecs/article/view/1009/188</t>
  </si>
  <si>
    <t>Implementation of Least Square Algorithm to Predict Monthly Revenue (Case Study: Djuju’s Grocery Store)</t>
  </si>
  <si>
    <t>https://journal.uin-alauddin.ac.id/index.php/msa/article/view/27870/15835</t>
  </si>
  <si>
    <t>Peramalan Penjualan Produk Cup 220 Ml Menggunakan Metode Least Square Pada PT. Panen Embun Kemakmuran Tahun 2022</t>
  </si>
  <si>
    <t>TES (Peramalan) Ft</t>
  </si>
  <si>
    <t>https://journal.unj.ac.id/unj/index.php/statistika/article/view/23822/11781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</si>
  <si>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</si>
  <si>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</si>
  <si>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</si>
  <si>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</si>
  <si>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</si>
  <si>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</si>
  <si>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</si>
  <si>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</si>
  <si>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</si>
  <si>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</si>
  <si>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</si>
  <si>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</si>
  <si>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</si>
  <si>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</si>
  <si>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Analisis Triple Exponential Smoothing untuk PeramalanKredit yang Diberikan Bank Umum Konvensional dan Syariah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</si>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</sst>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mmmm\ yyyy"/>
    <numFmt numFmtId="165" formatCode="_-* #,##0.00_-;\-* #,##0.00_-;_-* &quot;-&quot;_-;_-@_-"/>
    <numFmt numFmtId="166" formatCode="_-* #,##0.000_-;\-* #,##0.000_-;_-* &quot;-&quot;_-;_-@_-"/>
    <numFmt numFmtId="167" formatCode="0.000"/>
    <numFmt numFmtId="168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0" fontId="5" fillId="0" borderId="1" xfId="2" applyNumberFormat="1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6" fillId="0" borderId="0" xfId="3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165" fontId="2" fillId="0" borderId="1" xfId="1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166" fontId="8" fillId="4" borderId="1" xfId="1" applyNumberFormat="1" applyFont="1" applyFill="1" applyBorder="1" applyAlignment="1">
      <alignment horizontal="center" vertical="center"/>
    </xf>
    <xf numFmtId="41" fontId="9" fillId="4" borderId="1" xfId="1" applyFon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horizontal="center" vertical="center"/>
    </xf>
    <xf numFmtId="165" fontId="9" fillId="4" borderId="1" xfId="1" applyNumberFormat="1" applyFont="1" applyFill="1" applyBorder="1" applyAlignment="1">
      <alignment horizontal="center" vertical="center"/>
    </xf>
    <xf numFmtId="167" fontId="0" fillId="0" borderId="1" xfId="2" applyNumberFormat="1" applyFont="1" applyBorder="1" applyAlignment="1">
      <alignment horizontal="right" vertical="center"/>
    </xf>
    <xf numFmtId="165" fontId="2" fillId="6" borderId="1" xfId="1" applyNumberFormat="1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right" vertical="center"/>
    </xf>
    <xf numFmtId="165" fontId="0" fillId="0" borderId="1" xfId="1" applyNumberFormat="1" applyFont="1" applyFill="1" applyBorder="1" applyAlignment="1">
      <alignment horizontal="center" vertical="center"/>
    </xf>
    <xf numFmtId="41" fontId="0" fillId="7" borderId="1" xfId="1" applyFont="1" applyFill="1" applyBorder="1" applyAlignment="1">
      <alignment horizontal="center" vertical="center"/>
    </xf>
    <xf numFmtId="165" fontId="0" fillId="7" borderId="1" xfId="1" applyNumberFormat="1" applyFont="1" applyFill="1" applyBorder="1" applyAlignment="1">
      <alignment horizontal="center" vertical="center"/>
    </xf>
    <xf numFmtId="166" fontId="0" fillId="7" borderId="1" xfId="1" applyNumberFormat="1" applyFont="1" applyFill="1" applyBorder="1" applyAlignment="1">
      <alignment horizontal="center" vertical="center"/>
    </xf>
    <xf numFmtId="165" fontId="12" fillId="0" borderId="1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right" vertical="center"/>
    </xf>
    <xf numFmtId="10" fontId="2" fillId="0" borderId="1" xfId="2" applyNumberFormat="1" applyFont="1" applyFill="1" applyBorder="1" applyAlignment="1">
      <alignment horizontal="right" vertical="center"/>
    </xf>
    <xf numFmtId="41" fontId="8" fillId="4" borderId="1" xfId="1" applyFont="1" applyFill="1" applyBorder="1" applyAlignment="1">
      <alignment horizontal="center" vertical="center"/>
    </xf>
    <xf numFmtId="43" fontId="0" fillId="3" borderId="1" xfId="4" applyFont="1" applyFill="1" applyBorder="1" applyAlignment="1">
      <alignment horizontal="center" vertical="center"/>
    </xf>
    <xf numFmtId="43" fontId="0" fillId="2" borderId="1" xfId="4" applyFont="1" applyFill="1" applyBorder="1" applyAlignment="1">
      <alignment horizontal="center" vertical="center"/>
    </xf>
    <xf numFmtId="43" fontId="8" fillId="4" borderId="1" xfId="4" applyFont="1" applyFill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right" vertical="center"/>
    </xf>
    <xf numFmtId="0" fontId="8" fillId="8" borderId="1" xfId="0" applyFont="1" applyFill="1" applyBorder="1"/>
    <xf numFmtId="0" fontId="9" fillId="8" borderId="1" xfId="0" applyFont="1" applyFill="1" applyBorder="1" applyAlignment="1">
      <alignment horizontal="center" vertical="center"/>
    </xf>
    <xf numFmtId="41" fontId="9" fillId="8" borderId="1" xfId="1" applyFont="1" applyFill="1" applyBorder="1" applyAlignment="1">
      <alignment horizontal="center" vertical="center"/>
    </xf>
    <xf numFmtId="165" fontId="9" fillId="8" borderId="1" xfId="1" applyNumberFormat="1" applyFont="1" applyFill="1" applyBorder="1" applyAlignment="1">
      <alignment horizontal="center" vertical="center"/>
    </xf>
    <xf numFmtId="168" fontId="0" fillId="0" borderId="1" xfId="2" applyNumberFormat="1" applyFont="1" applyBorder="1" applyAlignment="1">
      <alignment horizontal="right" vertical="center"/>
    </xf>
    <xf numFmtId="43" fontId="0" fillId="0" borderId="1" xfId="4" applyFont="1" applyFill="1" applyBorder="1" applyAlignment="1">
      <alignment horizontal="center" vertical="center"/>
    </xf>
    <xf numFmtId="166" fontId="0" fillId="5" borderId="1" xfId="1" applyNumberFormat="1" applyFont="1" applyFill="1" applyBorder="1" applyAlignment="1">
      <alignment horizontal="center" vertical="center"/>
    </xf>
    <xf numFmtId="166" fontId="0" fillId="2" borderId="1" xfId="1" applyNumberFormat="1" applyFont="1" applyFill="1" applyBorder="1" applyAlignment="1">
      <alignment horizontal="center" vertical="center"/>
    </xf>
    <xf numFmtId="43" fontId="8" fillId="8" borderId="1" xfId="4" applyFont="1" applyFill="1" applyBorder="1" applyAlignment="1">
      <alignment horizontal="center" vertical="center"/>
    </xf>
    <xf numFmtId="0" fontId="6" fillId="0" borderId="0" xfId="3" applyAlignment="1">
      <alignment horizontal="center" vertical="center"/>
    </xf>
    <xf numFmtId="43" fontId="12" fillId="0" borderId="1" xfId="1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1" xfId="0" quotePrefix="1" applyNumberFormat="1" applyBorder="1" applyAlignment="1">
      <alignment horizontal="right" vertical="center"/>
    </xf>
    <xf numFmtId="164" fontId="8" fillId="8" borderId="1" xfId="0" quotePrefix="1" applyNumberFormat="1" applyFont="1" applyFill="1" applyBorder="1" applyAlignment="1">
      <alignment horizontal="right" vertical="center"/>
    </xf>
    <xf numFmtId="166" fontId="8" fillId="8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41" fontId="2" fillId="0" borderId="1" xfId="1" applyNumberFormat="1" applyFont="1" applyFill="1" applyBorder="1" applyAlignment="1">
      <alignment horizontal="left" vertical="center" indent="1"/>
    </xf>
    <xf numFmtId="41" fontId="0" fillId="2" borderId="1" xfId="1" applyNumberFormat="1" applyFont="1" applyFill="1" applyBorder="1" applyAlignment="1">
      <alignment horizontal="left" vertical="center" indent="1"/>
    </xf>
    <xf numFmtId="41" fontId="0" fillId="7" borderId="1" xfId="1" applyNumberFormat="1" applyFont="1" applyFill="1" applyBorder="1" applyAlignment="1">
      <alignment horizontal="left" vertical="center" indent="1"/>
    </xf>
    <xf numFmtId="41" fontId="12" fillId="0" borderId="1" xfId="1" applyNumberFormat="1" applyFont="1" applyFill="1" applyBorder="1" applyAlignment="1">
      <alignment horizontal="left" vertical="center" indent="1"/>
    </xf>
    <xf numFmtId="41" fontId="0" fillId="0" borderId="1" xfId="1" applyNumberFormat="1" applyFont="1" applyFill="1" applyBorder="1" applyAlignment="1">
      <alignment horizontal="left" vertical="center" indent="1"/>
    </xf>
    <xf numFmtId="41" fontId="0" fillId="0" borderId="1" xfId="1" applyNumberFormat="1" applyFont="1" applyBorder="1" applyAlignment="1">
      <alignment horizontal="left" vertical="center" indent="1"/>
    </xf>
    <xf numFmtId="41" fontId="8" fillId="8" borderId="1" xfId="1" applyNumberFormat="1" applyFont="1" applyFill="1" applyBorder="1" applyAlignment="1">
      <alignment horizontal="left" vertical="center" indent="1"/>
    </xf>
    <xf numFmtId="41" fontId="5" fillId="0" borderId="1" xfId="0" applyNumberFormat="1" applyFont="1" applyBorder="1" applyAlignment="1">
      <alignment horizontal="left" vertical="center" indent="1"/>
    </xf>
    <xf numFmtId="165" fontId="9" fillId="9" borderId="1" xfId="1" applyNumberFormat="1" applyFont="1" applyFill="1" applyBorder="1" applyAlignment="1">
      <alignment horizontal="center" vertical="center"/>
    </xf>
    <xf numFmtId="43" fontId="12" fillId="9" borderId="1" xfId="1" applyNumberFormat="1" applyFont="1" applyFill="1" applyBorder="1" applyAlignment="1">
      <alignment horizontal="center" vertical="center"/>
    </xf>
    <xf numFmtId="165" fontId="8" fillId="9" borderId="1" xfId="1" applyNumberFormat="1" applyFont="1" applyFill="1" applyBorder="1" applyAlignment="1">
      <alignment horizontal="center" vertical="center"/>
    </xf>
  </cellXfs>
  <cellStyles count="5">
    <cellStyle name="Comma" xfId="4" builtinId="3"/>
    <cellStyle name="Comma [0]" xfId="1" builtinId="6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jangjournal.com/index.php/JCI/article/view/6107/4602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ejurnal.stmik-budidarma.ac.id/index.php/komik/article/view/5720/3344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-jurnal.lppmunsera.org/index.php/jsii/article/view/4486/2250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jptam.org/index.php/jptam/article/view/13526/10468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jurnal.itscience.org/index.php/CNAPC/article/view/2455/1940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www.ejournal.pelitaindonesia.ac.id/ojs32/index.php/SENATIKA/article/view/3556/1408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ojs3.unpatti.ac.id/index.php/parameter/article/view/12300/7494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jurnal.uinsu.ac.id/index.php/zero/article/view/12455/5747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p3m.sinus.ac.id/jurnal/index.php/TIKomSiN/article/view/548/440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ojs3.unpatti.ac.id/index.php/parameter/article/view/12300/7494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journal.unj.ac.id/unj/index.php/statistika/article/view/23822/1178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jurnal.dipanegara.ac.id/index.php/dipakomti/article/view/1505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journals.unisba.ac.id/index.php/matematika/article/view/301/746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jurnal.kaputama.ac.id/index.php/JTIK/article/view/285/233" TargetMode="External"/><Relationship Id="rId4" Type="http://schemas.openxmlformats.org/officeDocument/2006/relationships/comments" Target="../comments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ejournal.itn.ac.id/index.php/jati/article/view/4537/3046" TargetMode="External"/><Relationship Id="rId4" Type="http://schemas.openxmlformats.org/officeDocument/2006/relationships/comments" Target="../comments7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journal.universitasbumigora.ac.id/index.php/bite/article/view/2416/1158" TargetMode="External"/><Relationship Id="rId4" Type="http://schemas.openxmlformats.org/officeDocument/2006/relationships/comments" Target="../comments8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journal.universitaspahlawan.ac.id/index.php/jutin/article/view/24763/17526" TargetMode="External"/><Relationship Id="rId4" Type="http://schemas.openxmlformats.org/officeDocument/2006/relationships/comments" Target="../comments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sostech.greenvest.co.id/index.php/sostech/article/view/182/220" TargetMode="External"/><Relationship Id="rId4" Type="http://schemas.openxmlformats.org/officeDocument/2006/relationships/comments" Target="../comments10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journal.uin-alauddin.ac.id/index.php/msa/article/view/27870/15835" TargetMode="External"/><Relationship Id="rId4" Type="http://schemas.openxmlformats.org/officeDocument/2006/relationships/comments" Target="../comments11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journal.fkpt.org/index.php/comforch/article/view/380/324" TargetMode="External"/><Relationship Id="rId4" Type="http://schemas.openxmlformats.org/officeDocument/2006/relationships/comments" Target="../comments12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jurnal-itsi.org/index.php/jitsi/article/view/100/74" TargetMode="External"/><Relationship Id="rId4" Type="http://schemas.openxmlformats.org/officeDocument/2006/relationships/comments" Target="../comments13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ejournal.ubhara.ac.id/jeecs/article/view/1009/188" TargetMode="External"/><Relationship Id="rId4" Type="http://schemas.openxmlformats.org/officeDocument/2006/relationships/comments" Target="../comments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jurnal.politeknikpratama.ac.id/index.php/jtmei/article/view/3234/3027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ujost.org/index.php/journal/article/view/135/58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jurnal.dipanegara.ac.id/index.php/dipakomti/article/view/1505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jurnal.unej.ac.id/index.php/INFORMAL/article/view/28467/10566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3.8.6.95/ijcs/index.php/ijcs/article/view/3086/62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jurnal.padangtekno.com/index.php/jimnu/article/view/127/72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acityajournal.com/index.php/jebd/article/view/121/1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121F0-208F-45D8-8E98-DF4DF6244692}">
  <sheetPr>
    <tabColor rgb="FF002060"/>
  </sheetPr>
  <dimension ref="A1:K20"/>
  <sheetViews>
    <sheetView showGridLines="0" zoomScale="90" zoomScaleNormal="90" workbookViewId="0">
      <selection activeCell="G7" sqref="G7"/>
    </sheetView>
  </sheetViews>
  <sheetFormatPr defaultRowHeight="15" x14ac:dyDescent="0.25"/>
  <cols>
    <col min="2" max="2" width="18.85546875" style="3" customWidth="1"/>
    <col min="3" max="8" width="21.42578125" style="2" customWidth="1"/>
    <col min="10" max="11" width="12.7109375" customWidth="1"/>
  </cols>
  <sheetData>
    <row r="1" spans="1:11" x14ac:dyDescent="0.25">
      <c r="B1" s="23" t="s">
        <v>40</v>
      </c>
      <c r="C1" s="22" t="s">
        <v>96</v>
      </c>
    </row>
    <row r="2" spans="1:11" x14ac:dyDescent="0.25">
      <c r="C2" s="21" t="s">
        <v>95</v>
      </c>
    </row>
    <row r="5" spans="1:11" s="1" customFormat="1" x14ac:dyDescent="0.25">
      <c r="A5" s="20" t="s">
        <v>11</v>
      </c>
      <c r="B5" s="4" t="s">
        <v>20</v>
      </c>
      <c r="C5" s="32" t="s">
        <v>3</v>
      </c>
      <c r="D5" s="24" t="s">
        <v>89</v>
      </c>
      <c r="E5" s="5" t="s">
        <v>5</v>
      </c>
      <c r="F5" s="5" t="s">
        <v>6</v>
      </c>
      <c r="G5" s="5" t="s">
        <v>7</v>
      </c>
      <c r="H5" s="5" t="s">
        <v>8</v>
      </c>
      <c r="J5"/>
      <c r="K5"/>
    </row>
    <row r="6" spans="1:11" x14ac:dyDescent="0.25">
      <c r="A6" s="19">
        <v>1</v>
      </c>
      <c r="B6" s="6">
        <v>44531</v>
      </c>
      <c r="C6" s="33">
        <v>2858112</v>
      </c>
      <c r="D6" s="25"/>
      <c r="E6" s="47"/>
      <c r="F6" s="47"/>
      <c r="G6" s="47"/>
      <c r="H6" s="48" t="s">
        <v>1</v>
      </c>
    </row>
    <row r="7" spans="1:11" x14ac:dyDescent="0.25">
      <c r="A7" s="19">
        <v>2</v>
      </c>
      <c r="B7" s="6">
        <v>44562</v>
      </c>
      <c r="C7" s="33">
        <v>2614864</v>
      </c>
      <c r="D7" s="25">
        <f>C6</f>
        <v>2858112</v>
      </c>
      <c r="E7" s="9">
        <f t="shared" ref="E7:E8" si="0">C7-D7</f>
        <v>-243248</v>
      </c>
      <c r="F7" s="9">
        <f t="shared" ref="F7:F8" si="1">ABS(E7)</f>
        <v>243248</v>
      </c>
      <c r="G7" s="9">
        <f>(C7-D7)^2</f>
        <v>59169589504</v>
      </c>
      <c r="H7" s="51">
        <f t="shared" ref="H7:H8" si="2">ABS((D7/C7)-1)</f>
        <v>9.3025105703394173E-2</v>
      </c>
    </row>
    <row r="8" spans="1:11" x14ac:dyDescent="0.25">
      <c r="A8" s="19">
        <v>3</v>
      </c>
      <c r="B8" s="6">
        <v>44593</v>
      </c>
      <c r="C8" s="33">
        <v>2578144</v>
      </c>
      <c r="D8" s="25">
        <f t="shared" ref="D8:D16" si="3">C7</f>
        <v>2614864</v>
      </c>
      <c r="E8" s="9">
        <f t="shared" si="0"/>
        <v>-36720</v>
      </c>
      <c r="F8" s="9">
        <f t="shared" si="1"/>
        <v>36720</v>
      </c>
      <c r="G8" s="9">
        <f t="shared" ref="G8:G15" si="4">(C8-D8)^2</f>
        <v>1348358400</v>
      </c>
      <c r="H8" s="51">
        <f t="shared" si="2"/>
        <v>1.4242804125758735E-2</v>
      </c>
    </row>
    <row r="9" spans="1:11" x14ac:dyDescent="0.25">
      <c r="A9" s="19">
        <v>4</v>
      </c>
      <c r="B9" s="6">
        <v>44621</v>
      </c>
      <c r="C9" s="33">
        <v>1929722</v>
      </c>
      <c r="D9" s="25">
        <f t="shared" si="3"/>
        <v>2578144</v>
      </c>
      <c r="E9" s="9">
        <f>C9-D9</f>
        <v>-648422</v>
      </c>
      <c r="F9" s="9">
        <f>ABS(E9)</f>
        <v>648422</v>
      </c>
      <c r="G9" s="9">
        <f t="shared" si="4"/>
        <v>420451090084</v>
      </c>
      <c r="H9" s="51">
        <f>ABS((D9/C9)-1)</f>
        <v>0.33601834875697123</v>
      </c>
    </row>
    <row r="10" spans="1:11" x14ac:dyDescent="0.25">
      <c r="A10" s="19">
        <v>5</v>
      </c>
      <c r="B10" s="6">
        <v>44652</v>
      </c>
      <c r="C10" s="33">
        <v>2976992</v>
      </c>
      <c r="D10" s="25">
        <f t="shared" si="3"/>
        <v>1929722</v>
      </c>
      <c r="E10" s="9">
        <f t="shared" ref="E10:E15" si="5">C10-D10</f>
        <v>1047270</v>
      </c>
      <c r="F10" s="9">
        <f t="shared" ref="F10:F15" si="6">ABS(E10)</f>
        <v>1047270</v>
      </c>
      <c r="G10" s="9">
        <f t="shared" si="4"/>
        <v>1096774452900</v>
      </c>
      <c r="H10" s="51">
        <f t="shared" ref="H10:H15" si="7">ABS((D10/C10)-1)</f>
        <v>0.35178797927572525</v>
      </c>
    </row>
    <row r="11" spans="1:11" x14ac:dyDescent="0.25">
      <c r="A11" s="19">
        <v>6</v>
      </c>
      <c r="B11" s="6">
        <v>44682</v>
      </c>
      <c r="C11" s="33">
        <v>2066896</v>
      </c>
      <c r="D11" s="25">
        <f t="shared" si="3"/>
        <v>2976992</v>
      </c>
      <c r="E11" s="9">
        <f t="shared" si="5"/>
        <v>-910096</v>
      </c>
      <c r="F11" s="9">
        <f t="shared" si="6"/>
        <v>910096</v>
      </c>
      <c r="G11" s="9">
        <f t="shared" si="4"/>
        <v>828274729216</v>
      </c>
      <c r="H11" s="51">
        <f t="shared" si="7"/>
        <v>0.44032017092296849</v>
      </c>
    </row>
    <row r="12" spans="1:11" x14ac:dyDescent="0.25">
      <c r="A12" s="19">
        <v>7</v>
      </c>
      <c r="B12" s="6">
        <v>44713</v>
      </c>
      <c r="C12" s="33">
        <v>2169664</v>
      </c>
      <c r="D12" s="25">
        <f t="shared" si="3"/>
        <v>2066896</v>
      </c>
      <c r="E12" s="9">
        <f t="shared" si="5"/>
        <v>102768</v>
      </c>
      <c r="F12" s="9">
        <f t="shared" si="6"/>
        <v>102768</v>
      </c>
      <c r="G12" s="9">
        <f t="shared" si="4"/>
        <v>10561261824</v>
      </c>
      <c r="H12" s="51">
        <f t="shared" si="7"/>
        <v>4.7365859414176592E-2</v>
      </c>
    </row>
    <row r="13" spans="1:11" x14ac:dyDescent="0.25">
      <c r="A13" s="19">
        <v>8</v>
      </c>
      <c r="B13" s="6">
        <v>44743</v>
      </c>
      <c r="C13" s="33">
        <v>1896721</v>
      </c>
      <c r="D13" s="25">
        <f t="shared" si="3"/>
        <v>2169664</v>
      </c>
      <c r="E13" s="9">
        <f t="shared" si="5"/>
        <v>-272943</v>
      </c>
      <c r="F13" s="9">
        <f t="shared" si="6"/>
        <v>272943</v>
      </c>
      <c r="G13" s="9">
        <f t="shared" si="4"/>
        <v>74497881249</v>
      </c>
      <c r="H13" s="51">
        <f t="shared" si="7"/>
        <v>0.14390255604277069</v>
      </c>
    </row>
    <row r="14" spans="1:11" x14ac:dyDescent="0.25">
      <c r="A14" s="19">
        <v>9</v>
      </c>
      <c r="B14" s="6">
        <v>44774</v>
      </c>
      <c r="C14" s="33">
        <v>1994304</v>
      </c>
      <c r="D14" s="25">
        <f t="shared" si="3"/>
        <v>1896721</v>
      </c>
      <c r="E14" s="9">
        <f t="shared" si="5"/>
        <v>97583</v>
      </c>
      <c r="F14" s="9">
        <f t="shared" si="6"/>
        <v>97583</v>
      </c>
      <c r="G14" s="9">
        <f t="shared" si="4"/>
        <v>9522441889</v>
      </c>
      <c r="H14" s="51">
        <f t="shared" si="7"/>
        <v>4.8930855075254298E-2</v>
      </c>
    </row>
    <row r="15" spans="1:11" x14ac:dyDescent="0.25">
      <c r="A15" s="19">
        <v>10</v>
      </c>
      <c r="B15" s="6">
        <v>44805</v>
      </c>
      <c r="C15" s="33">
        <v>2876432</v>
      </c>
      <c r="D15" s="25">
        <f t="shared" si="3"/>
        <v>1994304</v>
      </c>
      <c r="E15" s="9">
        <f t="shared" si="5"/>
        <v>882128</v>
      </c>
      <c r="F15" s="9">
        <f t="shared" si="6"/>
        <v>882128</v>
      </c>
      <c r="G15" s="9">
        <f t="shared" si="4"/>
        <v>778149808384</v>
      </c>
      <c r="H15" s="51">
        <f t="shared" si="7"/>
        <v>0.30667437992624191</v>
      </c>
    </row>
    <row r="16" spans="1:11" x14ac:dyDescent="0.25">
      <c r="A16" s="19">
        <v>11</v>
      </c>
      <c r="B16" s="6">
        <v>44896</v>
      </c>
      <c r="C16" s="34" t="s">
        <v>1</v>
      </c>
      <c r="D16" s="53">
        <f t="shared" si="3"/>
        <v>2876432</v>
      </c>
      <c r="E16" s="35"/>
      <c r="F16" s="35"/>
      <c r="G16" s="35"/>
      <c r="H16" s="36"/>
    </row>
    <row r="17" spans="2:8" x14ac:dyDescent="0.25">
      <c r="B17" s="11"/>
      <c r="C17" s="12"/>
      <c r="D17" s="13" t="s">
        <v>9</v>
      </c>
      <c r="E17" s="13">
        <f>SUM(E6:E15)</f>
        <v>18320</v>
      </c>
      <c r="F17" s="13">
        <f>SUM(F6:F15)</f>
        <v>4241178</v>
      </c>
      <c r="G17" s="13">
        <f>SUM(G6:G15)</f>
        <v>3278749613450</v>
      </c>
      <c r="H17" s="52">
        <f>SUM(H6:H15)</f>
        <v>1.7822680592432614</v>
      </c>
    </row>
    <row r="18" spans="2:8" x14ac:dyDescent="0.25">
      <c r="B18" s="11"/>
      <c r="C18" s="12"/>
      <c r="D18" s="18" t="s">
        <v>10</v>
      </c>
      <c r="E18" s="16">
        <f>AVERAGE(E6:E15)</f>
        <v>2035.5555555555557</v>
      </c>
      <c r="F18" s="16">
        <f>AVERAGE(F6:F15)</f>
        <v>471242</v>
      </c>
      <c r="G18" s="16">
        <f>AVERAGE(G6:G15)</f>
        <v>364305512605.55554</v>
      </c>
      <c r="H18" s="17">
        <f>AVERAGE(H6:H15)</f>
        <v>0.19802978436036237</v>
      </c>
    </row>
    <row r="20" spans="2:8" x14ac:dyDescent="0.25">
      <c r="E20" s="15"/>
      <c r="F20" s="15"/>
      <c r="G20" s="15"/>
      <c r="H20" s="15"/>
    </row>
  </sheetData>
  <hyperlinks>
    <hyperlink ref="C2" r:id="rId1" xr:uid="{195F9CD5-8AAA-477E-B642-EF9826279148}"/>
  </hyperlinks>
  <pageMargins left="0.7" right="0.7" top="0.75" bottom="0.75" header="0.3" footer="0.3"/>
  <pageSetup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9470-B1EB-4782-8B0E-C4F7104ADA26}">
  <sheetPr>
    <tabColor rgb="FF0070C0"/>
  </sheetPr>
  <dimension ref="A1:K22"/>
  <sheetViews>
    <sheetView showGridLines="0" zoomScale="90" zoomScaleNormal="90" workbookViewId="0">
      <selection activeCell="G7" sqref="G7"/>
    </sheetView>
  </sheetViews>
  <sheetFormatPr defaultRowHeight="15" x14ac:dyDescent="0.25"/>
  <cols>
    <col min="2" max="2" width="18.85546875" style="3" customWidth="1"/>
    <col min="3" max="8" width="21.42578125" style="2" customWidth="1"/>
    <col min="10" max="10" width="7.85546875" bestFit="1" customWidth="1"/>
    <col min="11" max="11" width="15" bestFit="1" customWidth="1"/>
  </cols>
  <sheetData>
    <row r="1" spans="1:11" x14ac:dyDescent="0.25">
      <c r="B1" s="23" t="s">
        <v>15</v>
      </c>
      <c r="C1" s="22" t="s">
        <v>47</v>
      </c>
    </row>
    <row r="2" spans="1:11" x14ac:dyDescent="0.25">
      <c r="C2" s="21" t="s">
        <v>52</v>
      </c>
    </row>
    <row r="5" spans="1:11" s="1" customFormat="1" x14ac:dyDescent="0.25">
      <c r="A5" s="20" t="s">
        <v>11</v>
      </c>
      <c r="B5" s="4" t="s">
        <v>20</v>
      </c>
      <c r="C5" s="32" t="s">
        <v>3</v>
      </c>
      <c r="D5" s="24" t="s">
        <v>45</v>
      </c>
      <c r="E5" s="5" t="s">
        <v>5</v>
      </c>
      <c r="F5" s="5" t="s">
        <v>6</v>
      </c>
      <c r="G5" s="5" t="s">
        <v>7</v>
      </c>
      <c r="H5" s="5" t="s">
        <v>8</v>
      </c>
      <c r="J5" s="7" t="s">
        <v>46</v>
      </c>
      <c r="K5" s="7">
        <v>0.5</v>
      </c>
    </row>
    <row r="6" spans="1:11" x14ac:dyDescent="0.25">
      <c r="A6" s="19">
        <v>1</v>
      </c>
      <c r="B6" s="6">
        <v>44197</v>
      </c>
      <c r="C6" s="33">
        <v>66</v>
      </c>
      <c r="D6" s="27">
        <f>C6</f>
        <v>66</v>
      </c>
      <c r="E6" s="8">
        <f>C6-D6</f>
        <v>0</v>
      </c>
      <c r="F6" s="9">
        <f t="shared" ref="F6:F8" si="0">ABS(E6)</f>
        <v>0</v>
      </c>
      <c r="G6" s="9">
        <f>(C6-D6)^2</f>
        <v>0</v>
      </c>
      <c r="H6" s="10" t="s">
        <v>1</v>
      </c>
    </row>
    <row r="7" spans="1:11" x14ac:dyDescent="0.25">
      <c r="A7" s="19">
        <v>2</v>
      </c>
      <c r="B7" s="6">
        <v>44228</v>
      </c>
      <c r="C7" s="33">
        <v>53</v>
      </c>
      <c r="D7" s="26">
        <f t="shared" ref="D7:D18" si="1">($K$5*C6) + ((1-$K$5)*D6)</f>
        <v>66</v>
      </c>
      <c r="E7" s="8">
        <f t="shared" ref="E7:E17" si="2">C7-D7</f>
        <v>-13</v>
      </c>
      <c r="F7" s="9">
        <f t="shared" si="0"/>
        <v>13</v>
      </c>
      <c r="G7" s="9">
        <f t="shared" ref="G7:G17" si="3">(C7-D7)^2</f>
        <v>169</v>
      </c>
      <c r="H7" s="10">
        <f>E7/C7*100%</f>
        <v>-0.24528301886792453</v>
      </c>
    </row>
    <row r="8" spans="1:11" x14ac:dyDescent="0.25">
      <c r="A8" s="19">
        <v>3</v>
      </c>
      <c r="B8" s="6">
        <v>44256</v>
      </c>
      <c r="C8" s="33">
        <v>70</v>
      </c>
      <c r="D8" s="26">
        <f t="shared" si="1"/>
        <v>59.5</v>
      </c>
      <c r="E8" s="8">
        <f t="shared" si="2"/>
        <v>10.5</v>
      </c>
      <c r="F8" s="9">
        <f t="shared" si="0"/>
        <v>10.5</v>
      </c>
      <c r="G8" s="9">
        <f t="shared" si="3"/>
        <v>110.25</v>
      </c>
      <c r="H8" s="10">
        <f t="shared" ref="H8:H17" si="4">E8/C8*100%</f>
        <v>0.15</v>
      </c>
      <c r="J8" s="19" t="s">
        <v>6</v>
      </c>
      <c r="K8" s="28">
        <f>F19/COUNT(B6:B17)</f>
        <v>12.155843098958334</v>
      </c>
    </row>
    <row r="9" spans="1:11" x14ac:dyDescent="0.25">
      <c r="A9" s="19">
        <v>4</v>
      </c>
      <c r="B9" s="6">
        <v>44287</v>
      </c>
      <c r="C9" s="33">
        <v>68</v>
      </c>
      <c r="D9" s="26">
        <f t="shared" si="1"/>
        <v>64.75</v>
      </c>
      <c r="E9" s="8">
        <f t="shared" si="2"/>
        <v>3.25</v>
      </c>
      <c r="F9" s="9">
        <f>ABS(E9)</f>
        <v>3.25</v>
      </c>
      <c r="G9" s="9">
        <f t="shared" si="3"/>
        <v>10.5625</v>
      </c>
      <c r="H9" s="10">
        <f t="shared" si="4"/>
        <v>4.779411764705882E-2</v>
      </c>
      <c r="J9" s="29" t="s">
        <v>7</v>
      </c>
      <c r="K9" s="30">
        <f>G19/COUNT(B6:B17)</f>
        <v>206.72891338666281</v>
      </c>
    </row>
    <row r="10" spans="1:11" x14ac:dyDescent="0.25">
      <c r="A10" s="19">
        <v>5</v>
      </c>
      <c r="B10" s="6">
        <v>44317</v>
      </c>
      <c r="C10" s="33">
        <v>73</v>
      </c>
      <c r="D10" s="26">
        <f t="shared" si="1"/>
        <v>66.375</v>
      </c>
      <c r="E10" s="8">
        <f t="shared" si="2"/>
        <v>6.625</v>
      </c>
      <c r="F10" s="9">
        <f t="shared" ref="F10:F17" si="5">ABS(E10)</f>
        <v>6.625</v>
      </c>
      <c r="G10" s="9">
        <f t="shared" si="3"/>
        <v>43.890625</v>
      </c>
      <c r="H10" s="10">
        <f t="shared" si="4"/>
        <v>9.0753424657534248E-2</v>
      </c>
      <c r="J10" s="19" t="s">
        <v>8</v>
      </c>
      <c r="K10" s="28">
        <f>H19/COUNT(B6:B17)</f>
        <v>-4.4656633812139496E-2</v>
      </c>
    </row>
    <row r="11" spans="1:11" x14ac:dyDescent="0.25">
      <c r="A11" s="19">
        <v>6</v>
      </c>
      <c r="B11" s="6">
        <v>44348</v>
      </c>
      <c r="C11" s="33">
        <v>44</v>
      </c>
      <c r="D11" s="26">
        <f t="shared" si="1"/>
        <v>69.6875</v>
      </c>
      <c r="E11" s="8">
        <f t="shared" si="2"/>
        <v>-25.6875</v>
      </c>
      <c r="F11" s="9">
        <f t="shared" si="5"/>
        <v>25.6875</v>
      </c>
      <c r="G11" s="9">
        <f t="shared" si="3"/>
        <v>659.84765625</v>
      </c>
      <c r="H11" s="10">
        <f t="shared" si="4"/>
        <v>-0.58380681818181823</v>
      </c>
    </row>
    <row r="12" spans="1:11" x14ac:dyDescent="0.25">
      <c r="A12" s="19">
        <v>7</v>
      </c>
      <c r="B12" s="6">
        <v>44378</v>
      </c>
      <c r="C12" s="33">
        <v>36</v>
      </c>
      <c r="D12" s="26">
        <f t="shared" si="1"/>
        <v>56.84375</v>
      </c>
      <c r="E12" s="8">
        <f t="shared" si="2"/>
        <v>-20.84375</v>
      </c>
      <c r="F12" s="9">
        <f t="shared" si="5"/>
        <v>20.84375</v>
      </c>
      <c r="G12" s="9">
        <f t="shared" si="3"/>
        <v>434.4619140625</v>
      </c>
      <c r="H12" s="10">
        <f t="shared" si="4"/>
        <v>-0.57899305555555558</v>
      </c>
    </row>
    <row r="13" spans="1:11" x14ac:dyDescent="0.25">
      <c r="A13" s="19">
        <v>8</v>
      </c>
      <c r="B13" s="6">
        <v>44409</v>
      </c>
      <c r="C13" s="33">
        <v>37</v>
      </c>
      <c r="D13" s="26">
        <f t="shared" si="1"/>
        <v>46.421875</v>
      </c>
      <c r="E13" s="8">
        <f t="shared" si="2"/>
        <v>-9.421875</v>
      </c>
      <c r="F13" s="9">
        <f t="shared" si="5"/>
        <v>9.421875</v>
      </c>
      <c r="G13" s="9">
        <f t="shared" si="3"/>
        <v>88.771728515625</v>
      </c>
      <c r="H13" s="10">
        <f t="shared" si="4"/>
        <v>-0.25464527027027029</v>
      </c>
    </row>
    <row r="14" spans="1:11" x14ac:dyDescent="0.25">
      <c r="A14" s="19">
        <v>9</v>
      </c>
      <c r="B14" s="6">
        <v>44440</v>
      </c>
      <c r="C14" s="33">
        <v>46</v>
      </c>
      <c r="D14" s="26">
        <f t="shared" si="1"/>
        <v>41.7109375</v>
      </c>
      <c r="E14" s="8">
        <f t="shared" si="2"/>
        <v>4.2890625</v>
      </c>
      <c r="F14" s="9">
        <f t="shared" si="5"/>
        <v>4.2890625</v>
      </c>
      <c r="G14" s="9">
        <f t="shared" si="3"/>
        <v>18.39605712890625</v>
      </c>
      <c r="H14" s="10">
        <f t="shared" si="4"/>
        <v>9.3240489130434784E-2</v>
      </c>
    </row>
    <row r="15" spans="1:11" x14ac:dyDescent="0.25">
      <c r="A15" s="19">
        <v>10</v>
      </c>
      <c r="B15" s="6">
        <v>44470</v>
      </c>
      <c r="C15" s="33">
        <v>66</v>
      </c>
      <c r="D15" s="26">
        <f t="shared" si="1"/>
        <v>43.85546875</v>
      </c>
      <c r="E15" s="8">
        <f t="shared" si="2"/>
        <v>22.14453125</v>
      </c>
      <c r="F15" s="9">
        <f t="shared" si="5"/>
        <v>22.14453125</v>
      </c>
      <c r="G15" s="9">
        <f t="shared" si="3"/>
        <v>490.38026428222656</v>
      </c>
      <c r="H15" s="10">
        <f t="shared" si="4"/>
        <v>0.33552320075757575</v>
      </c>
    </row>
    <row r="16" spans="1:11" x14ac:dyDescent="0.25">
      <c r="A16" s="19">
        <v>11</v>
      </c>
      <c r="B16" s="6">
        <v>44501</v>
      </c>
      <c r="C16" s="33">
        <v>69</v>
      </c>
      <c r="D16" s="26">
        <f t="shared" si="1"/>
        <v>54.927734375</v>
      </c>
      <c r="E16" s="8">
        <f t="shared" si="2"/>
        <v>14.072265625</v>
      </c>
      <c r="F16" s="9">
        <f t="shared" si="5"/>
        <v>14.072265625</v>
      </c>
      <c r="G16" s="9">
        <f t="shared" si="3"/>
        <v>198.02865982055664</v>
      </c>
      <c r="H16" s="10">
        <f t="shared" si="4"/>
        <v>0.20394587862318841</v>
      </c>
    </row>
    <row r="17" spans="1:8" x14ac:dyDescent="0.25">
      <c r="A17" s="19">
        <v>12</v>
      </c>
      <c r="B17" s="6">
        <v>44531</v>
      </c>
      <c r="C17" s="33">
        <v>78</v>
      </c>
      <c r="D17" s="26">
        <f t="shared" si="1"/>
        <v>61.9638671875</v>
      </c>
      <c r="E17" s="8">
        <f t="shared" si="2"/>
        <v>16.0361328125</v>
      </c>
      <c r="F17" s="9">
        <f t="shared" si="5"/>
        <v>16.0361328125</v>
      </c>
      <c r="G17" s="9">
        <f t="shared" si="3"/>
        <v>257.15755558013916</v>
      </c>
      <c r="H17" s="10">
        <f t="shared" si="4"/>
        <v>0.20559144631410256</v>
      </c>
    </row>
    <row r="18" spans="1:8" x14ac:dyDescent="0.25">
      <c r="A18" s="19">
        <v>13</v>
      </c>
      <c r="B18" s="6">
        <v>44562</v>
      </c>
      <c r="C18" s="37">
        <v>0</v>
      </c>
      <c r="D18" s="35">
        <f t="shared" si="1"/>
        <v>69.98193359375</v>
      </c>
      <c r="E18" s="35"/>
      <c r="F18" s="35"/>
      <c r="G18" s="35"/>
      <c r="H18" s="36"/>
    </row>
    <row r="19" spans="1:8" x14ac:dyDescent="0.25">
      <c r="B19" s="13" t="s">
        <v>9</v>
      </c>
      <c r="C19" s="13">
        <f>SUM(C6:C17)</f>
        <v>706</v>
      </c>
      <c r="D19" s="13">
        <f t="shared" ref="D19:H19" si="6">SUM(D6:D17)</f>
        <v>698.0361328125</v>
      </c>
      <c r="E19" s="13">
        <f t="shared" si="6"/>
        <v>7.9638671875</v>
      </c>
      <c r="F19" s="13">
        <f t="shared" si="6"/>
        <v>145.8701171875</v>
      </c>
      <c r="G19" s="13">
        <f t="shared" si="6"/>
        <v>2480.7469606399536</v>
      </c>
      <c r="H19" s="31">
        <f t="shared" si="6"/>
        <v>-0.53587960574567395</v>
      </c>
    </row>
    <row r="20" spans="1:8" x14ac:dyDescent="0.25">
      <c r="B20" s="18" t="s">
        <v>10</v>
      </c>
      <c r="C20" s="16">
        <f>AVERAGE(C6:C17)</f>
        <v>58.833333333333336</v>
      </c>
      <c r="D20" s="16">
        <f t="shared" ref="D20:H20" si="7">AVERAGE(D6:D17)</f>
        <v>58.169677734375</v>
      </c>
      <c r="E20" s="16">
        <f t="shared" si="7"/>
        <v>0.66365559895833337</v>
      </c>
      <c r="F20" s="16">
        <f t="shared" si="7"/>
        <v>12.155843098958334</v>
      </c>
      <c r="G20" s="16">
        <f t="shared" si="7"/>
        <v>206.72891338666281</v>
      </c>
      <c r="H20" s="17">
        <f t="shared" si="7"/>
        <v>-4.8716327795061271E-2</v>
      </c>
    </row>
    <row r="22" spans="1:8" x14ac:dyDescent="0.25">
      <c r="E22" s="15"/>
      <c r="F22" s="15"/>
      <c r="G22" s="15"/>
      <c r="H22" s="15"/>
    </row>
  </sheetData>
  <hyperlinks>
    <hyperlink ref="C2" r:id="rId1" xr:uid="{CF50F04A-FDA0-477A-AB83-3788419ECB24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269C-9C56-44F1-B081-6604E24D413A}">
  <sheetPr>
    <tabColor rgb="FF0070C0"/>
  </sheetPr>
  <dimension ref="A1:K21"/>
  <sheetViews>
    <sheetView showGridLines="0" zoomScale="90" zoomScaleNormal="90" workbookViewId="0">
      <selection activeCell="C6" sqref="C6"/>
    </sheetView>
  </sheetViews>
  <sheetFormatPr defaultRowHeight="15" x14ac:dyDescent="0.25"/>
  <cols>
    <col min="2" max="2" width="18.85546875" style="3" customWidth="1"/>
    <col min="3" max="8" width="21.42578125" style="2" customWidth="1"/>
    <col min="10" max="10" width="7.85546875" bestFit="1" customWidth="1"/>
    <col min="11" max="11" width="15" bestFit="1" customWidth="1"/>
  </cols>
  <sheetData>
    <row r="1" spans="1:11" x14ac:dyDescent="0.25">
      <c r="B1" s="23" t="s">
        <v>15</v>
      </c>
      <c r="C1" s="22" t="s">
        <v>49</v>
      </c>
    </row>
    <row r="2" spans="1:11" x14ac:dyDescent="0.25">
      <c r="C2" s="21" t="s">
        <v>48</v>
      </c>
    </row>
    <row r="5" spans="1:11" s="1" customFormat="1" x14ac:dyDescent="0.25">
      <c r="A5" s="20" t="s">
        <v>11</v>
      </c>
      <c r="B5" s="4" t="s">
        <v>20</v>
      </c>
      <c r="C5" s="32" t="s">
        <v>3</v>
      </c>
      <c r="D5" s="24" t="s">
        <v>45</v>
      </c>
      <c r="E5" s="5" t="s">
        <v>5</v>
      </c>
      <c r="F5" s="5" t="s">
        <v>6</v>
      </c>
      <c r="G5" s="5" t="s">
        <v>7</v>
      </c>
      <c r="H5" s="5" t="s">
        <v>8</v>
      </c>
      <c r="J5" s="7" t="s">
        <v>46</v>
      </c>
      <c r="K5" s="7">
        <v>0.1</v>
      </c>
    </row>
    <row r="6" spans="1:11" x14ac:dyDescent="0.25">
      <c r="A6" s="19">
        <v>1</v>
      </c>
      <c r="B6" s="6">
        <v>44197</v>
      </c>
      <c r="C6" s="33">
        <v>42</v>
      </c>
      <c r="D6" s="27">
        <f>C6</f>
        <v>42</v>
      </c>
      <c r="E6" s="8">
        <f>C6-D6</f>
        <v>0</v>
      </c>
      <c r="F6" s="9">
        <f t="shared" ref="F6:F8" si="0">ABS(E6)</f>
        <v>0</v>
      </c>
      <c r="G6" s="9">
        <f>(C6-D6)^2</f>
        <v>0</v>
      </c>
      <c r="H6" s="10" t="s">
        <v>1</v>
      </c>
    </row>
    <row r="7" spans="1:11" x14ac:dyDescent="0.25">
      <c r="A7" s="19">
        <v>2</v>
      </c>
      <c r="B7" s="6">
        <v>44228</v>
      </c>
      <c r="C7" s="33">
        <v>40</v>
      </c>
      <c r="D7" s="26">
        <f t="shared" ref="D7:D16" si="1">($K$5*C6) + ((1-$K$5)*D6)</f>
        <v>42.000000000000007</v>
      </c>
      <c r="E7" s="8">
        <f t="shared" ref="E7:E16" si="2">C7-D7</f>
        <v>-2.0000000000000071</v>
      </c>
      <c r="F7" s="9">
        <f t="shared" si="0"/>
        <v>2.0000000000000071</v>
      </c>
      <c r="G7" s="9">
        <f t="shared" ref="G7:G16" si="3">(C7-D7)^2</f>
        <v>4.0000000000000284</v>
      </c>
      <c r="H7" s="10">
        <f>E7/C7*100%</f>
        <v>-5.0000000000000176E-2</v>
      </c>
    </row>
    <row r="8" spans="1:11" x14ac:dyDescent="0.25">
      <c r="A8" s="19">
        <v>3</v>
      </c>
      <c r="B8" s="6">
        <v>44256</v>
      </c>
      <c r="C8" s="33">
        <v>43</v>
      </c>
      <c r="D8" s="26">
        <f t="shared" si="1"/>
        <v>41.800000000000004</v>
      </c>
      <c r="E8" s="8">
        <f t="shared" si="2"/>
        <v>1.1999999999999957</v>
      </c>
      <c r="F8" s="9">
        <f t="shared" si="0"/>
        <v>1.1999999999999957</v>
      </c>
      <c r="G8" s="9">
        <f t="shared" si="3"/>
        <v>1.4399999999999897</v>
      </c>
      <c r="H8" s="10">
        <f t="shared" ref="H8:H16" si="4">E8/C8*100%</f>
        <v>2.7906976744185949E-2</v>
      </c>
      <c r="J8" s="19" t="s">
        <v>6</v>
      </c>
      <c r="K8" s="28">
        <f>F19/COUNT(B6:B16)</f>
        <v>0.20230919808264475</v>
      </c>
    </row>
    <row r="9" spans="1:11" x14ac:dyDescent="0.25">
      <c r="A9" s="19">
        <v>4</v>
      </c>
      <c r="B9" s="6">
        <v>44287</v>
      </c>
      <c r="C9" s="33">
        <v>40</v>
      </c>
      <c r="D9" s="26">
        <f t="shared" si="1"/>
        <v>41.92</v>
      </c>
      <c r="E9" s="8">
        <f t="shared" si="2"/>
        <v>-1.9200000000000017</v>
      </c>
      <c r="F9" s="9">
        <f>ABS(E9)</f>
        <v>1.9200000000000017</v>
      </c>
      <c r="G9" s="9">
        <f t="shared" si="3"/>
        <v>3.6864000000000066</v>
      </c>
      <c r="H9" s="10">
        <f t="shared" si="4"/>
        <v>-4.8000000000000043E-2</v>
      </c>
      <c r="J9" s="29" t="s">
        <v>7</v>
      </c>
      <c r="K9" s="30">
        <f>G18/COUNT(B6:B16)</f>
        <v>6.7174139456363546</v>
      </c>
    </row>
    <row r="10" spans="1:11" x14ac:dyDescent="0.25">
      <c r="A10" s="19">
        <v>5</v>
      </c>
      <c r="B10" s="6">
        <v>44317</v>
      </c>
      <c r="C10" s="33">
        <v>41</v>
      </c>
      <c r="D10" s="26">
        <f t="shared" si="1"/>
        <v>41.728000000000002</v>
      </c>
      <c r="E10" s="8">
        <f t="shared" si="2"/>
        <v>-0.72800000000000153</v>
      </c>
      <c r="F10" s="9">
        <f t="shared" ref="F10:F16" si="5">ABS(E10)</f>
        <v>0.72800000000000153</v>
      </c>
      <c r="G10" s="9">
        <f t="shared" si="3"/>
        <v>0.52998400000000223</v>
      </c>
      <c r="H10" s="10">
        <f t="shared" si="4"/>
        <v>-1.7756097560975646E-2</v>
      </c>
      <c r="J10" s="19" t="s">
        <v>8</v>
      </c>
      <c r="K10" s="28">
        <f>H19/COUNT(B6:B16)</f>
        <v>-9.4948326334759752E-4</v>
      </c>
    </row>
    <row r="11" spans="1:11" x14ac:dyDescent="0.25">
      <c r="A11" s="19">
        <v>6</v>
      </c>
      <c r="B11" s="6">
        <v>44348</v>
      </c>
      <c r="C11" s="33">
        <v>39</v>
      </c>
      <c r="D11" s="26">
        <f t="shared" si="1"/>
        <v>41.655200000000001</v>
      </c>
      <c r="E11" s="8">
        <f t="shared" si="2"/>
        <v>-2.6552000000000007</v>
      </c>
      <c r="F11" s="9">
        <f t="shared" si="5"/>
        <v>2.6552000000000007</v>
      </c>
      <c r="G11" s="9">
        <f t="shared" si="3"/>
        <v>7.0500870400000037</v>
      </c>
      <c r="H11" s="10">
        <f t="shared" si="4"/>
        <v>-6.8082051282051304E-2</v>
      </c>
    </row>
    <row r="12" spans="1:11" x14ac:dyDescent="0.25">
      <c r="A12" s="19">
        <v>7</v>
      </c>
      <c r="B12" s="6">
        <v>44378</v>
      </c>
      <c r="C12" s="33">
        <v>46</v>
      </c>
      <c r="D12" s="26">
        <f t="shared" si="1"/>
        <v>41.389679999999998</v>
      </c>
      <c r="E12" s="8">
        <f t="shared" si="2"/>
        <v>4.6103200000000015</v>
      </c>
      <c r="F12" s="9">
        <f t="shared" si="5"/>
        <v>4.6103200000000015</v>
      </c>
      <c r="G12" s="9">
        <f t="shared" si="3"/>
        <v>21.255050502400014</v>
      </c>
      <c r="H12" s="10">
        <f t="shared" si="4"/>
        <v>0.100224347826087</v>
      </c>
    </row>
    <row r="13" spans="1:11" x14ac:dyDescent="0.25">
      <c r="A13" s="19">
        <v>8</v>
      </c>
      <c r="B13" s="6">
        <v>44409</v>
      </c>
      <c r="C13" s="33">
        <v>44</v>
      </c>
      <c r="D13" s="26">
        <f t="shared" si="1"/>
        <v>41.850712000000001</v>
      </c>
      <c r="E13" s="8">
        <f t="shared" si="2"/>
        <v>2.1492879999999985</v>
      </c>
      <c r="F13" s="9">
        <f t="shared" si="5"/>
        <v>2.1492879999999985</v>
      </c>
      <c r="G13" s="9">
        <f t="shared" si="3"/>
        <v>4.6194389069439934</v>
      </c>
      <c r="H13" s="10">
        <f t="shared" si="4"/>
        <v>4.8847454545454513E-2</v>
      </c>
    </row>
    <row r="14" spans="1:11" x14ac:dyDescent="0.25">
      <c r="A14" s="19">
        <v>9</v>
      </c>
      <c r="B14" s="6">
        <v>44440</v>
      </c>
      <c r="C14" s="33">
        <v>45</v>
      </c>
      <c r="D14" s="26">
        <f t="shared" si="1"/>
        <v>42.065640800000004</v>
      </c>
      <c r="E14" s="8">
        <f t="shared" si="2"/>
        <v>2.9343591999999958</v>
      </c>
      <c r="F14" s="9">
        <f t="shared" si="5"/>
        <v>2.9343591999999958</v>
      </c>
      <c r="G14" s="9">
        <f t="shared" si="3"/>
        <v>8.6104639146246154</v>
      </c>
      <c r="H14" s="10">
        <f t="shared" si="4"/>
        <v>6.5207982222222127E-2</v>
      </c>
    </row>
    <row r="15" spans="1:11" x14ac:dyDescent="0.25">
      <c r="A15" s="19">
        <v>10</v>
      </c>
      <c r="B15" s="6">
        <v>44470</v>
      </c>
      <c r="C15" s="33">
        <v>38</v>
      </c>
      <c r="D15" s="26">
        <f t="shared" si="1"/>
        <v>42.359076720000004</v>
      </c>
      <c r="E15" s="8">
        <f t="shared" si="2"/>
        <v>-4.3590767200000045</v>
      </c>
      <c r="F15" s="9">
        <f t="shared" si="5"/>
        <v>4.3590767200000045</v>
      </c>
      <c r="G15" s="9">
        <f t="shared" si="3"/>
        <v>19.001549850845997</v>
      </c>
      <c r="H15" s="10">
        <f t="shared" si="4"/>
        <v>-0.11471254526315801</v>
      </c>
    </row>
    <row r="16" spans="1:11" x14ac:dyDescent="0.25">
      <c r="A16" s="19">
        <v>11</v>
      </c>
      <c r="B16" s="6">
        <v>44501</v>
      </c>
      <c r="C16" s="33">
        <v>40</v>
      </c>
      <c r="D16" s="26">
        <f t="shared" si="1"/>
        <v>41.923169048000005</v>
      </c>
      <c r="E16" s="8">
        <f t="shared" si="2"/>
        <v>-1.9231690480000054</v>
      </c>
      <c r="F16" s="9">
        <f t="shared" si="5"/>
        <v>1.9231690480000054</v>
      </c>
      <c r="G16" s="9">
        <f t="shared" si="3"/>
        <v>3.6985791871852474</v>
      </c>
      <c r="H16" s="10">
        <f t="shared" si="4"/>
        <v>-4.8079226200000137E-2</v>
      </c>
    </row>
    <row r="17" spans="1:8" x14ac:dyDescent="0.25">
      <c r="A17" s="19">
        <v>12</v>
      </c>
      <c r="B17" s="6">
        <v>44531</v>
      </c>
      <c r="C17" s="37">
        <v>0</v>
      </c>
      <c r="D17" s="35">
        <f t="shared" ref="D17" si="6">($K$5*C16) + ((1-$K$5)*D16)</f>
        <v>41.730852143200003</v>
      </c>
      <c r="E17" s="35"/>
      <c r="F17" s="35"/>
      <c r="G17" s="35"/>
      <c r="H17" s="36"/>
    </row>
    <row r="18" spans="1:8" x14ac:dyDescent="0.25">
      <c r="B18" s="13" t="s">
        <v>9</v>
      </c>
      <c r="C18" s="13">
        <f>SUM(C5:C16)</f>
        <v>458</v>
      </c>
      <c r="D18" s="13">
        <f t="shared" ref="D18:H18" si="7">SUM(D5:D16)</f>
        <v>460.69147856799998</v>
      </c>
      <c r="E18" s="13">
        <f t="shared" si="7"/>
        <v>-2.6914785680000293</v>
      </c>
      <c r="F18" s="13">
        <f t="shared" si="7"/>
        <v>24.479412968000013</v>
      </c>
      <c r="G18" s="13">
        <f t="shared" si="7"/>
        <v>73.8915534019999</v>
      </c>
      <c r="H18" s="31">
        <f t="shared" si="7"/>
        <v>-0.10444315896823572</v>
      </c>
    </row>
    <row r="19" spans="1:8" x14ac:dyDescent="0.25">
      <c r="B19" s="18" t="s">
        <v>10</v>
      </c>
      <c r="C19" s="16">
        <f>AVERAGE(C5:C16)</f>
        <v>41.636363636363633</v>
      </c>
      <c r="D19" s="16">
        <f t="shared" ref="D19:H19" si="8">AVERAGE(D5:D16)</f>
        <v>41.881043506181818</v>
      </c>
      <c r="E19" s="16">
        <f t="shared" si="8"/>
        <v>-0.24467986981818449</v>
      </c>
      <c r="F19" s="16">
        <f t="shared" si="8"/>
        <v>2.2254011789090922</v>
      </c>
      <c r="G19" s="16">
        <f t="shared" si="8"/>
        <v>6.7174139456363546</v>
      </c>
      <c r="H19" s="17">
        <f t="shared" si="8"/>
        <v>-1.0444315896823573E-2</v>
      </c>
    </row>
    <row r="21" spans="1:8" x14ac:dyDescent="0.25">
      <c r="E21" s="15"/>
      <c r="F21" s="15"/>
      <c r="G21" s="15"/>
      <c r="H21" s="15"/>
    </row>
  </sheetData>
  <hyperlinks>
    <hyperlink ref="C2" r:id="rId1" xr:uid="{675E57AA-A912-4613-BA3B-22EC4189A62E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BE28-5BB4-4EDE-A5AF-F24A014391FC}">
  <sheetPr>
    <tabColor rgb="FF0070C0"/>
  </sheetPr>
  <dimension ref="A1:K22"/>
  <sheetViews>
    <sheetView showGridLines="0" zoomScale="90" zoomScaleNormal="90" workbookViewId="0">
      <selection activeCell="C6" sqref="C6"/>
    </sheetView>
  </sheetViews>
  <sheetFormatPr defaultRowHeight="15" x14ac:dyDescent="0.25"/>
  <cols>
    <col min="2" max="2" width="18.85546875" style="3" customWidth="1"/>
    <col min="3" max="8" width="21.42578125" style="2" customWidth="1"/>
    <col min="10" max="10" width="7.85546875" bestFit="1" customWidth="1"/>
    <col min="11" max="11" width="15" bestFit="1" customWidth="1"/>
  </cols>
  <sheetData>
    <row r="1" spans="1:11" x14ac:dyDescent="0.25">
      <c r="B1" s="23" t="s">
        <v>40</v>
      </c>
      <c r="C1" s="22" t="s">
        <v>50</v>
      </c>
    </row>
    <row r="2" spans="1:11" x14ac:dyDescent="0.25">
      <c r="C2" s="21" t="s">
        <v>51</v>
      </c>
    </row>
    <row r="5" spans="1:11" s="1" customFormat="1" x14ac:dyDescent="0.25">
      <c r="A5" s="20" t="s">
        <v>11</v>
      </c>
      <c r="B5" s="4" t="s">
        <v>20</v>
      </c>
      <c r="C5" s="32" t="s">
        <v>3</v>
      </c>
      <c r="D5" s="24" t="s">
        <v>45</v>
      </c>
      <c r="E5" s="5" t="s">
        <v>5</v>
      </c>
      <c r="F5" s="5" t="s">
        <v>6</v>
      </c>
      <c r="G5" s="5" t="s">
        <v>7</v>
      </c>
      <c r="H5" s="5" t="s">
        <v>8</v>
      </c>
      <c r="J5" s="7" t="s">
        <v>46</v>
      </c>
      <c r="K5" s="7">
        <v>0.1</v>
      </c>
    </row>
    <row r="6" spans="1:11" x14ac:dyDescent="0.25">
      <c r="A6" s="19">
        <v>1</v>
      </c>
      <c r="B6" s="6">
        <v>44896</v>
      </c>
      <c r="C6" s="33">
        <v>15618</v>
      </c>
      <c r="D6" s="27">
        <f>C6</f>
        <v>15618</v>
      </c>
      <c r="E6" s="8">
        <f>C6-D6</f>
        <v>0</v>
      </c>
      <c r="F6" s="9">
        <f t="shared" ref="F6:F8" si="0">ABS(E6)</f>
        <v>0</v>
      </c>
      <c r="G6" s="9">
        <f>(C6-D6)^2</f>
        <v>0</v>
      </c>
      <c r="H6" s="10" t="s">
        <v>1</v>
      </c>
    </row>
    <row r="7" spans="1:11" x14ac:dyDescent="0.25">
      <c r="A7" s="19">
        <v>2</v>
      </c>
      <c r="B7" s="6">
        <v>44927</v>
      </c>
      <c r="C7" s="33">
        <v>14348</v>
      </c>
      <c r="D7" s="26">
        <f t="shared" ref="D7:D17" si="1">($K$5*C6) + ((1-$K$5)*D6)</f>
        <v>15618</v>
      </c>
      <c r="E7" s="8">
        <f t="shared" ref="E7:E16" si="2">C7-D7</f>
        <v>-1270</v>
      </c>
      <c r="F7" s="9">
        <f t="shared" si="0"/>
        <v>1270</v>
      </c>
      <c r="G7" s="9">
        <f t="shared" ref="G7:G17" si="3">(C7-D7)^2</f>
        <v>1612900</v>
      </c>
      <c r="H7" s="10">
        <f>E7/C7*100%</f>
        <v>-8.8514078617228875E-2</v>
      </c>
    </row>
    <row r="8" spans="1:11" x14ac:dyDescent="0.25">
      <c r="A8" s="19">
        <v>3</v>
      </c>
      <c r="B8" s="6">
        <v>44958</v>
      </c>
      <c r="C8" s="33">
        <v>16666</v>
      </c>
      <c r="D8" s="26">
        <f t="shared" si="1"/>
        <v>15491</v>
      </c>
      <c r="E8" s="8">
        <f t="shared" si="2"/>
        <v>1175</v>
      </c>
      <c r="F8" s="9">
        <f t="shared" si="0"/>
        <v>1175</v>
      </c>
      <c r="G8" s="9">
        <f t="shared" si="3"/>
        <v>1380625</v>
      </c>
      <c r="H8" s="10">
        <f t="shared" ref="H8:H16" si="4">E8/C8*100%</f>
        <v>7.050282011280451E-2</v>
      </c>
      <c r="J8" s="19" t="s">
        <v>6</v>
      </c>
      <c r="K8" s="28">
        <f>F19/COUNT(B6:B17)</f>
        <v>2841.9575954512497</v>
      </c>
    </row>
    <row r="9" spans="1:11" x14ac:dyDescent="0.25">
      <c r="A9" s="19">
        <v>4</v>
      </c>
      <c r="B9" s="6">
        <v>44986</v>
      </c>
      <c r="C9" s="33">
        <v>13395</v>
      </c>
      <c r="D9" s="26">
        <f t="shared" si="1"/>
        <v>15608.5</v>
      </c>
      <c r="E9" s="8">
        <f t="shared" si="2"/>
        <v>-2213.5</v>
      </c>
      <c r="F9" s="9">
        <f>ABS(E9)</f>
        <v>2213.5</v>
      </c>
      <c r="G9" s="9">
        <f t="shared" si="3"/>
        <v>4899582.25</v>
      </c>
      <c r="H9" s="10">
        <f t="shared" si="4"/>
        <v>-0.1652482269503546</v>
      </c>
      <c r="J9" s="29" t="s">
        <v>7</v>
      </c>
      <c r="K9" s="30">
        <f>G19/COUNT(B6:B17)</f>
        <v>14648108.269331193</v>
      </c>
    </row>
    <row r="10" spans="1:11" x14ac:dyDescent="0.25">
      <c r="A10" s="19">
        <v>5</v>
      </c>
      <c r="B10" s="6">
        <v>45017</v>
      </c>
      <c r="C10" s="33">
        <v>17211</v>
      </c>
      <c r="D10" s="26">
        <f t="shared" si="1"/>
        <v>15387.15</v>
      </c>
      <c r="E10" s="8">
        <f t="shared" si="2"/>
        <v>1823.8500000000004</v>
      </c>
      <c r="F10" s="9">
        <f t="shared" ref="F10:F16" si="5">ABS(E10)</f>
        <v>1823.8500000000004</v>
      </c>
      <c r="G10" s="9">
        <f t="shared" si="3"/>
        <v>3326428.8225000012</v>
      </c>
      <c r="H10" s="10">
        <f t="shared" si="4"/>
        <v>0.10597001917378424</v>
      </c>
      <c r="J10" s="19" t="s">
        <v>8</v>
      </c>
      <c r="K10" s="28">
        <f>H19/COUNT(B6:B17)</f>
        <v>9.704319772719705E-2</v>
      </c>
    </row>
    <row r="11" spans="1:11" x14ac:dyDescent="0.25">
      <c r="A11" s="19">
        <v>6</v>
      </c>
      <c r="B11" s="6">
        <v>45047</v>
      </c>
      <c r="C11" s="33">
        <v>26256</v>
      </c>
      <c r="D11" s="26">
        <f t="shared" si="1"/>
        <v>15569.535</v>
      </c>
      <c r="E11" s="8">
        <f t="shared" si="2"/>
        <v>10686.465</v>
      </c>
      <c r="F11" s="9">
        <f t="shared" si="5"/>
        <v>10686.465</v>
      </c>
      <c r="G11" s="9">
        <f t="shared" si="3"/>
        <v>114200534.196225</v>
      </c>
      <c r="H11" s="10">
        <f t="shared" si="4"/>
        <v>0.40701039762340036</v>
      </c>
    </row>
    <row r="12" spans="1:11" x14ac:dyDescent="0.25">
      <c r="A12" s="19">
        <v>7</v>
      </c>
      <c r="B12" s="6">
        <v>45078</v>
      </c>
      <c r="C12" s="33">
        <v>18670</v>
      </c>
      <c r="D12" s="26">
        <f t="shared" si="1"/>
        <v>16638.181499999999</v>
      </c>
      <c r="E12" s="8">
        <f t="shared" si="2"/>
        <v>2031.8185000000012</v>
      </c>
      <c r="F12" s="9">
        <f t="shared" si="5"/>
        <v>2031.8185000000012</v>
      </c>
      <c r="G12" s="9">
        <f t="shared" si="3"/>
        <v>4128286.4169422551</v>
      </c>
      <c r="H12" s="10">
        <f t="shared" si="4"/>
        <v>0.10882798607391543</v>
      </c>
    </row>
    <row r="13" spans="1:11" x14ac:dyDescent="0.25">
      <c r="A13" s="19">
        <v>8</v>
      </c>
      <c r="B13" s="6">
        <v>45108</v>
      </c>
      <c r="C13" s="33">
        <v>20777</v>
      </c>
      <c r="D13" s="26">
        <f t="shared" si="1"/>
        <v>16841.36335</v>
      </c>
      <c r="E13" s="8">
        <f t="shared" si="2"/>
        <v>3935.6366500000004</v>
      </c>
      <c r="F13" s="9">
        <f t="shared" si="5"/>
        <v>3935.6366500000004</v>
      </c>
      <c r="G13" s="9">
        <f t="shared" si="3"/>
        <v>15489235.840823226</v>
      </c>
      <c r="H13" s="10">
        <f t="shared" si="4"/>
        <v>0.18942275833854744</v>
      </c>
    </row>
    <row r="14" spans="1:11" x14ac:dyDescent="0.25">
      <c r="A14" s="19">
        <v>9</v>
      </c>
      <c r="B14" s="6">
        <v>45139</v>
      </c>
      <c r="C14" s="33">
        <v>20525</v>
      </c>
      <c r="D14" s="26">
        <f t="shared" si="1"/>
        <v>17234.927015000001</v>
      </c>
      <c r="E14" s="8">
        <f t="shared" si="2"/>
        <v>3290.0729849999989</v>
      </c>
      <c r="F14" s="9">
        <f t="shared" si="5"/>
        <v>3290.0729849999989</v>
      </c>
      <c r="G14" s="9">
        <f t="shared" si="3"/>
        <v>10824580.246626804</v>
      </c>
      <c r="H14" s="10">
        <f t="shared" si="4"/>
        <v>0.16029588233861139</v>
      </c>
    </row>
    <row r="15" spans="1:11" x14ac:dyDescent="0.25">
      <c r="A15" s="19">
        <v>10</v>
      </c>
      <c r="B15" s="6">
        <v>45170</v>
      </c>
      <c r="C15" s="33">
        <v>20211</v>
      </c>
      <c r="D15" s="26">
        <f t="shared" si="1"/>
        <v>17563.934313500002</v>
      </c>
      <c r="E15" s="8">
        <f t="shared" si="2"/>
        <v>2647.0656864999983</v>
      </c>
      <c r="F15" s="9">
        <f t="shared" si="5"/>
        <v>2647.0656864999983</v>
      </c>
      <c r="G15" s="9">
        <f t="shared" si="3"/>
        <v>7006956.748645707</v>
      </c>
      <c r="H15" s="10">
        <f t="shared" si="4"/>
        <v>0.13097153463460484</v>
      </c>
    </row>
    <row r="16" spans="1:11" x14ac:dyDescent="0.25">
      <c r="A16" s="19">
        <v>11</v>
      </c>
      <c r="B16" s="6">
        <v>45200</v>
      </c>
      <c r="C16" s="33">
        <v>19985</v>
      </c>
      <c r="D16" s="26">
        <f t="shared" si="1"/>
        <v>17828.640882150001</v>
      </c>
      <c r="E16" s="8">
        <f t="shared" si="2"/>
        <v>2156.3591178499992</v>
      </c>
      <c r="F16" s="9">
        <f t="shared" si="5"/>
        <v>2156.3591178499992</v>
      </c>
      <c r="G16" s="9">
        <f t="shared" si="3"/>
        <v>4649884.6451348262</v>
      </c>
      <c r="H16" s="10">
        <f t="shared" si="4"/>
        <v>0.10789888005253936</v>
      </c>
    </row>
    <row r="17" spans="1:8" x14ac:dyDescent="0.25">
      <c r="A17" s="19">
        <v>12</v>
      </c>
      <c r="B17" s="6">
        <v>45231</v>
      </c>
      <c r="C17" s="33">
        <v>20918</v>
      </c>
      <c r="D17" s="26">
        <f t="shared" si="1"/>
        <v>18044.276793935001</v>
      </c>
      <c r="E17" s="8">
        <f t="shared" ref="E17" si="6">C17-D17</f>
        <v>2873.7232060649985</v>
      </c>
      <c r="F17" s="9">
        <f t="shared" ref="F17" si="7">ABS(E17)</f>
        <v>2873.7232060649985</v>
      </c>
      <c r="G17" s="9">
        <f t="shared" si="3"/>
        <v>8258285.0650764937</v>
      </c>
      <c r="H17" s="10">
        <f t="shared" ref="H17" si="8">E17/C17*100%</f>
        <v>0.13738039994574044</v>
      </c>
    </row>
    <row r="18" spans="1:8" x14ac:dyDescent="0.25">
      <c r="A18" s="19">
        <v>13</v>
      </c>
      <c r="B18" s="6">
        <v>45261</v>
      </c>
      <c r="C18" s="37">
        <v>0</v>
      </c>
      <c r="D18" s="35">
        <f t="shared" ref="D18" si="9">($K$5*C17) + ((1-$K$5)*D17)</f>
        <v>18331.649114541502</v>
      </c>
      <c r="E18" s="35"/>
      <c r="F18" s="35"/>
      <c r="G18" s="35"/>
      <c r="H18" s="36"/>
    </row>
    <row r="19" spans="1:8" x14ac:dyDescent="0.25">
      <c r="B19" s="13" t="s">
        <v>9</v>
      </c>
      <c r="C19" s="13">
        <f>SUM(C6:C17)</f>
        <v>224580</v>
      </c>
      <c r="D19" s="13">
        <f t="shared" ref="D19:H19" si="10">SUM(D6:D17)</f>
        <v>197443.508854585</v>
      </c>
      <c r="E19" s="13">
        <f t="shared" si="10"/>
        <v>27136.491145414999</v>
      </c>
      <c r="F19" s="13">
        <f t="shared" si="10"/>
        <v>34103.491145414999</v>
      </c>
      <c r="G19" s="13">
        <f t="shared" si="10"/>
        <v>175777299.2319743</v>
      </c>
      <c r="H19" s="31">
        <f t="shared" si="10"/>
        <v>1.1645183727263646</v>
      </c>
    </row>
    <row r="20" spans="1:8" x14ac:dyDescent="0.25">
      <c r="B20" s="18" t="s">
        <v>10</v>
      </c>
      <c r="C20" s="16">
        <f>AVERAGE(C6:C17)</f>
        <v>18715</v>
      </c>
      <c r="D20" s="16">
        <f t="shared" ref="D20:H20" si="11">AVERAGE(D6:D17)</f>
        <v>16453.625737882085</v>
      </c>
      <c r="E20" s="16">
        <f t="shared" si="11"/>
        <v>2261.3742621179167</v>
      </c>
      <c r="F20" s="16">
        <f t="shared" si="11"/>
        <v>2841.9575954512497</v>
      </c>
      <c r="G20" s="16">
        <f t="shared" si="11"/>
        <v>14648108.269331193</v>
      </c>
      <c r="H20" s="17">
        <f t="shared" si="11"/>
        <v>0.10586530661148769</v>
      </c>
    </row>
    <row r="22" spans="1:8" x14ac:dyDescent="0.25">
      <c r="E22" s="15"/>
      <c r="F22" s="15"/>
      <c r="G22" s="15"/>
      <c r="H22" s="15"/>
    </row>
  </sheetData>
  <hyperlinks>
    <hyperlink ref="C2" r:id="rId1" xr:uid="{1AA17CDF-1F3F-4186-A092-ACFD796581C5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AAD8-CB3E-4384-B372-F698211393B4}">
  <sheetPr>
    <tabColor rgb="FF0070C0"/>
  </sheetPr>
  <dimension ref="A1:K20"/>
  <sheetViews>
    <sheetView showGridLines="0" zoomScale="90" zoomScaleNormal="90" workbookViewId="0">
      <selection activeCell="C6" sqref="C6"/>
    </sheetView>
  </sheetViews>
  <sheetFormatPr defaultRowHeight="15" x14ac:dyDescent="0.25"/>
  <cols>
    <col min="2" max="2" width="18.85546875" style="3" customWidth="1"/>
    <col min="3" max="8" width="21.42578125" style="2" customWidth="1"/>
    <col min="10" max="10" width="7.85546875" bestFit="1" customWidth="1"/>
    <col min="11" max="11" width="15" bestFit="1" customWidth="1"/>
  </cols>
  <sheetData>
    <row r="1" spans="1:11" x14ac:dyDescent="0.25">
      <c r="B1" s="23" t="s">
        <v>40</v>
      </c>
      <c r="C1" s="22" t="s">
        <v>54</v>
      </c>
    </row>
    <row r="2" spans="1:11" x14ac:dyDescent="0.25">
      <c r="C2" s="21" t="s">
        <v>53</v>
      </c>
    </row>
    <row r="5" spans="1:11" s="1" customFormat="1" x14ac:dyDescent="0.25">
      <c r="A5" s="20" t="s">
        <v>11</v>
      </c>
      <c r="B5" s="4" t="s">
        <v>20</v>
      </c>
      <c r="C5" s="32" t="s">
        <v>3</v>
      </c>
      <c r="D5" s="24" t="s">
        <v>45</v>
      </c>
      <c r="E5" s="5" t="s">
        <v>5</v>
      </c>
      <c r="F5" s="5" t="s">
        <v>6</v>
      </c>
      <c r="G5" s="5" t="s">
        <v>7</v>
      </c>
      <c r="H5" s="5" t="s">
        <v>8</v>
      </c>
      <c r="J5" s="7" t="s">
        <v>46</v>
      </c>
      <c r="K5" s="7">
        <v>0.8</v>
      </c>
    </row>
    <row r="6" spans="1:11" x14ac:dyDescent="0.25">
      <c r="A6" s="19">
        <v>1</v>
      </c>
      <c r="B6" s="6">
        <v>40544</v>
      </c>
      <c r="C6" s="33">
        <v>183</v>
      </c>
      <c r="D6" s="27">
        <f>C6</f>
        <v>183</v>
      </c>
      <c r="E6" s="8">
        <f>C6-D6</f>
        <v>0</v>
      </c>
      <c r="F6" s="9">
        <f t="shared" ref="F6:F8" si="0">ABS(E6)</f>
        <v>0</v>
      </c>
      <c r="G6" s="9">
        <f>(C6-D6)^2</f>
        <v>0</v>
      </c>
      <c r="H6" s="10" t="s">
        <v>1</v>
      </c>
    </row>
    <row r="7" spans="1:11" x14ac:dyDescent="0.25">
      <c r="A7" s="19">
        <v>2</v>
      </c>
      <c r="B7" s="6">
        <v>40909</v>
      </c>
      <c r="C7" s="33">
        <v>87</v>
      </c>
      <c r="D7" s="26">
        <f t="shared" ref="D7:D15" si="1">($K$5*C6) + ((1-$K$5)*D6)</f>
        <v>183</v>
      </c>
      <c r="E7" s="8">
        <f t="shared" ref="E7:E15" si="2">C7-D7</f>
        <v>-96</v>
      </c>
      <c r="F7" s="9">
        <f t="shared" si="0"/>
        <v>96</v>
      </c>
      <c r="G7" s="9">
        <f t="shared" ref="G7:G15" si="3">(C7-D7)^2</f>
        <v>9216</v>
      </c>
      <c r="H7" s="10">
        <f>E7/C7*100%</f>
        <v>-1.103448275862069</v>
      </c>
    </row>
    <row r="8" spans="1:11" x14ac:dyDescent="0.25">
      <c r="A8" s="19">
        <v>3</v>
      </c>
      <c r="B8" s="6">
        <v>41275</v>
      </c>
      <c r="C8" s="33">
        <v>49</v>
      </c>
      <c r="D8" s="26">
        <f t="shared" si="1"/>
        <v>106.2</v>
      </c>
      <c r="E8" s="8">
        <f t="shared" si="2"/>
        <v>-57.2</v>
      </c>
      <c r="F8" s="9">
        <f t="shared" si="0"/>
        <v>57.2</v>
      </c>
      <c r="G8" s="9">
        <f t="shared" si="3"/>
        <v>3271.84</v>
      </c>
      <c r="H8" s="10">
        <f t="shared" ref="H8:H15" si="4">E8/C8*100%</f>
        <v>-1.1673469387755102</v>
      </c>
      <c r="J8" s="19" t="s">
        <v>6</v>
      </c>
      <c r="K8" s="28">
        <f>F17/COUNT(B6:B15)</f>
        <v>72.837108095999994</v>
      </c>
    </row>
    <row r="9" spans="1:11" x14ac:dyDescent="0.25">
      <c r="A9" s="19">
        <v>4</v>
      </c>
      <c r="B9" s="6">
        <v>41640</v>
      </c>
      <c r="C9" s="33">
        <v>106</v>
      </c>
      <c r="D9" s="26">
        <f t="shared" si="1"/>
        <v>60.44</v>
      </c>
      <c r="E9" s="8">
        <f t="shared" si="2"/>
        <v>45.56</v>
      </c>
      <c r="F9" s="9">
        <f>ABS(E9)</f>
        <v>45.56</v>
      </c>
      <c r="G9" s="9">
        <f t="shared" si="3"/>
        <v>2075.7136</v>
      </c>
      <c r="H9" s="10">
        <f t="shared" si="4"/>
        <v>0.42981132075471701</v>
      </c>
      <c r="J9" s="29" t="s">
        <v>7</v>
      </c>
      <c r="K9" s="30">
        <f>G17/COUNT(B6:B15)</f>
        <v>11391.488374697574</v>
      </c>
    </row>
    <row r="10" spans="1:11" x14ac:dyDescent="0.25">
      <c r="A10" s="19">
        <v>5</v>
      </c>
      <c r="B10" s="6">
        <v>42005</v>
      </c>
      <c r="C10" s="33">
        <v>98</v>
      </c>
      <c r="D10" s="26">
        <f t="shared" si="1"/>
        <v>96.888000000000005</v>
      </c>
      <c r="E10" s="8">
        <f t="shared" si="2"/>
        <v>1.1119999999999948</v>
      </c>
      <c r="F10" s="9">
        <f t="shared" ref="F10:F15" si="5">ABS(E10)</f>
        <v>1.1119999999999948</v>
      </c>
      <c r="G10" s="9">
        <f t="shared" si="3"/>
        <v>1.2365439999999883</v>
      </c>
      <c r="H10" s="10">
        <f t="shared" si="4"/>
        <v>1.134693877551015E-2</v>
      </c>
      <c r="J10" s="19" t="s">
        <v>8</v>
      </c>
      <c r="K10" s="28">
        <f>H17/COUNT(B6:B15)</f>
        <v>-0.31502631118050994</v>
      </c>
    </row>
    <row r="11" spans="1:11" x14ac:dyDescent="0.25">
      <c r="A11" s="19">
        <v>6</v>
      </c>
      <c r="B11" s="6">
        <v>42370</v>
      </c>
      <c r="C11" s="33">
        <v>351.5</v>
      </c>
      <c r="D11" s="26">
        <f t="shared" si="1"/>
        <v>97.777600000000007</v>
      </c>
      <c r="E11" s="8">
        <f t="shared" si="2"/>
        <v>253.72239999999999</v>
      </c>
      <c r="F11" s="9">
        <f t="shared" si="5"/>
        <v>253.72239999999999</v>
      </c>
      <c r="G11" s="9">
        <f t="shared" si="3"/>
        <v>64375.056261759994</v>
      </c>
      <c r="H11" s="10">
        <f t="shared" si="4"/>
        <v>0.72182759601706969</v>
      </c>
    </row>
    <row r="12" spans="1:11" x14ac:dyDescent="0.25">
      <c r="A12" s="19">
        <v>7</v>
      </c>
      <c r="B12" s="6">
        <v>42736</v>
      </c>
      <c r="C12" s="33">
        <v>128</v>
      </c>
      <c r="D12" s="26">
        <f t="shared" si="1"/>
        <v>300.75551999999999</v>
      </c>
      <c r="E12" s="8">
        <f t="shared" si="2"/>
        <v>-172.75551999999999</v>
      </c>
      <c r="F12" s="9">
        <f t="shared" si="5"/>
        <v>172.75551999999999</v>
      </c>
      <c r="G12" s="9">
        <f t="shared" si="3"/>
        <v>29844.469690470396</v>
      </c>
      <c r="H12" s="10">
        <f t="shared" si="4"/>
        <v>-1.3496524999999999</v>
      </c>
    </row>
    <row r="13" spans="1:11" x14ac:dyDescent="0.25">
      <c r="A13" s="19">
        <v>8</v>
      </c>
      <c r="B13" s="6">
        <v>43101</v>
      </c>
      <c r="C13" s="33">
        <v>181</v>
      </c>
      <c r="D13" s="26">
        <f t="shared" si="1"/>
        <v>162.55110399999998</v>
      </c>
      <c r="E13" s="8">
        <f t="shared" si="2"/>
        <v>18.448896000000019</v>
      </c>
      <c r="F13" s="9">
        <f t="shared" si="5"/>
        <v>18.448896000000019</v>
      </c>
      <c r="G13" s="9">
        <f t="shared" si="3"/>
        <v>340.36176361881672</v>
      </c>
      <c r="H13" s="10">
        <f t="shared" si="4"/>
        <v>0.10192760220994486</v>
      </c>
    </row>
    <row r="14" spans="1:11" x14ac:dyDescent="0.25">
      <c r="A14" s="19">
        <v>9</v>
      </c>
      <c r="B14" s="6">
        <v>43466</v>
      </c>
      <c r="C14" s="33">
        <v>161</v>
      </c>
      <c r="D14" s="26">
        <f t="shared" si="1"/>
        <v>177.3102208</v>
      </c>
      <c r="E14" s="8">
        <f t="shared" si="2"/>
        <v>-16.310220799999996</v>
      </c>
      <c r="F14" s="9">
        <f t="shared" si="5"/>
        <v>16.310220799999996</v>
      </c>
      <c r="G14" s="9">
        <f t="shared" si="3"/>
        <v>266.02330254475254</v>
      </c>
      <c r="H14" s="10">
        <f t="shared" si="4"/>
        <v>-0.10130571925465837</v>
      </c>
    </row>
    <row r="15" spans="1:11" x14ac:dyDescent="0.25">
      <c r="A15" s="19">
        <v>10</v>
      </c>
      <c r="B15" s="6">
        <v>43831</v>
      </c>
      <c r="C15" s="33">
        <v>97</v>
      </c>
      <c r="D15" s="26">
        <f t="shared" si="1"/>
        <v>164.26204416000002</v>
      </c>
      <c r="E15" s="8">
        <f t="shared" si="2"/>
        <v>-67.262044160000016</v>
      </c>
      <c r="F15" s="9">
        <f t="shared" si="5"/>
        <v>67.262044160000016</v>
      </c>
      <c r="G15" s="9">
        <f t="shared" si="3"/>
        <v>4524.1825845817921</v>
      </c>
      <c r="H15" s="10">
        <f t="shared" si="4"/>
        <v>-0.69342313567010327</v>
      </c>
    </row>
    <row r="16" spans="1:11" x14ac:dyDescent="0.25">
      <c r="A16" s="19">
        <v>11</v>
      </c>
      <c r="B16" s="6">
        <v>44197</v>
      </c>
      <c r="C16" s="37">
        <v>0</v>
      </c>
      <c r="D16" s="35">
        <f t="shared" ref="D16" si="6">($K$5*C15) + ((1-$K$5)*D15)</f>
        <v>110.452408832</v>
      </c>
      <c r="E16" s="35"/>
      <c r="F16" s="35"/>
      <c r="G16" s="35"/>
      <c r="H16" s="36"/>
    </row>
    <row r="17" spans="2:8" x14ac:dyDescent="0.25">
      <c r="B17" s="13" t="s">
        <v>9</v>
      </c>
      <c r="C17" s="13">
        <f>SUM(C6:C15)</f>
        <v>1441.5</v>
      </c>
      <c r="D17" s="13">
        <f t="shared" ref="D17:H17" si="7">SUM(D6:D15)</f>
        <v>1532.18448896</v>
      </c>
      <c r="E17" s="13">
        <f t="shared" si="7"/>
        <v>-90.684488959999982</v>
      </c>
      <c r="F17" s="13">
        <f t="shared" si="7"/>
        <v>728.37108095999997</v>
      </c>
      <c r="G17" s="13">
        <f t="shared" si="7"/>
        <v>113914.88374697574</v>
      </c>
      <c r="H17" s="31">
        <f t="shared" si="7"/>
        <v>-3.1502631118050997</v>
      </c>
    </row>
    <row r="18" spans="2:8" x14ac:dyDescent="0.25">
      <c r="B18" s="18" t="s">
        <v>10</v>
      </c>
      <c r="C18" s="16">
        <f>AVERAGE(C6:C15)</f>
        <v>144.15</v>
      </c>
      <c r="D18" s="16">
        <f t="shared" ref="D18:H18" si="8">AVERAGE(D6:D15)</f>
        <v>153.21844889599998</v>
      </c>
      <c r="E18" s="16">
        <f t="shared" si="8"/>
        <v>-9.0684488959999978</v>
      </c>
      <c r="F18" s="16">
        <f t="shared" si="8"/>
        <v>72.837108095999994</v>
      </c>
      <c r="G18" s="16">
        <f t="shared" si="8"/>
        <v>11391.488374697574</v>
      </c>
      <c r="H18" s="17">
        <f t="shared" si="8"/>
        <v>-0.35002923464501107</v>
      </c>
    </row>
    <row r="20" spans="2:8" x14ac:dyDescent="0.25">
      <c r="E20" s="15"/>
      <c r="F20" s="15"/>
      <c r="G20" s="15"/>
      <c r="H20" s="15"/>
    </row>
  </sheetData>
  <hyperlinks>
    <hyperlink ref="C2" r:id="rId1" xr:uid="{8A7ED203-C454-4D63-841F-F4B8E9B59611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321C-2302-4762-AD66-E4AEF1B7539E}">
  <sheetPr>
    <tabColor rgb="FF00B050"/>
  </sheetPr>
  <dimension ref="A1:P22"/>
  <sheetViews>
    <sheetView showGridLines="0" zoomScale="90" zoomScaleNormal="90" workbookViewId="0">
      <selection activeCell="M7" sqref="M7"/>
    </sheetView>
  </sheetViews>
  <sheetFormatPr defaultRowHeight="15" x14ac:dyDescent="0.25"/>
  <cols>
    <col min="2" max="2" width="18.85546875" style="3" customWidth="1"/>
    <col min="3" max="3" width="21.42578125" style="2" customWidth="1"/>
    <col min="4" max="7" width="14.28515625" style="2" customWidth="1"/>
    <col min="8" max="8" width="12.28515625" style="2" customWidth="1"/>
    <col min="9" max="9" width="18" style="2" bestFit="1" customWidth="1"/>
    <col min="10" max="12" width="18.7109375" style="2" customWidth="1"/>
    <col min="13" max="13" width="13" style="2" customWidth="1"/>
    <col min="15" max="15" width="7.85546875" bestFit="1" customWidth="1"/>
    <col min="16" max="16" width="15" bestFit="1" customWidth="1"/>
  </cols>
  <sheetData>
    <row r="1" spans="1:16" x14ac:dyDescent="0.25">
      <c r="B1" s="23" t="s">
        <v>39</v>
      </c>
      <c r="C1" s="22" t="s">
        <v>76</v>
      </c>
      <c r="D1" s="22"/>
      <c r="E1" s="22"/>
      <c r="F1" s="22"/>
      <c r="G1" s="22"/>
      <c r="H1" s="22"/>
    </row>
    <row r="2" spans="1:16" x14ac:dyDescent="0.25">
      <c r="C2" s="21" t="s">
        <v>75</v>
      </c>
      <c r="D2" s="21"/>
      <c r="E2" s="21"/>
      <c r="F2" s="21"/>
      <c r="G2" s="21"/>
      <c r="H2" s="21"/>
    </row>
    <row r="5" spans="1:16" s="1" customFormat="1" x14ac:dyDescent="0.25">
      <c r="A5" s="20" t="s">
        <v>11</v>
      </c>
      <c r="B5" s="4" t="s">
        <v>20</v>
      </c>
      <c r="C5" s="32" t="s">
        <v>3</v>
      </c>
      <c r="D5" s="5" t="s">
        <v>77</v>
      </c>
      <c r="E5" s="5" t="s">
        <v>78</v>
      </c>
      <c r="F5" s="5" t="s">
        <v>81</v>
      </c>
      <c r="G5" s="5" t="s">
        <v>72</v>
      </c>
      <c r="H5" s="5" t="s">
        <v>73</v>
      </c>
      <c r="I5" s="24" t="s">
        <v>74</v>
      </c>
      <c r="J5" s="5" t="s">
        <v>5</v>
      </c>
      <c r="K5" s="5" t="s">
        <v>6</v>
      </c>
      <c r="L5" s="5" t="s">
        <v>7</v>
      </c>
      <c r="M5" s="5" t="s">
        <v>8</v>
      </c>
      <c r="O5" s="7" t="s">
        <v>46</v>
      </c>
      <c r="P5" s="7">
        <v>0.1</v>
      </c>
    </row>
    <row r="6" spans="1:16" x14ac:dyDescent="0.25">
      <c r="A6" s="19">
        <v>1</v>
      </c>
      <c r="B6" s="6">
        <v>44440</v>
      </c>
      <c r="C6" s="33">
        <v>9745</v>
      </c>
      <c r="D6" s="13">
        <f>C6</f>
        <v>9745</v>
      </c>
      <c r="E6" s="13">
        <f>C6</f>
        <v>9745</v>
      </c>
      <c r="F6" s="13">
        <f>D6</f>
        <v>9745</v>
      </c>
      <c r="G6" s="13">
        <f t="shared" ref="G6" si="0">(2*D6)-E6</f>
        <v>9745</v>
      </c>
      <c r="H6" s="13">
        <f>(($P$5)/(1-$P$5))*(D6-E6)</f>
        <v>0</v>
      </c>
      <c r="I6" s="26"/>
      <c r="J6" s="46"/>
      <c r="K6" s="47"/>
      <c r="L6" s="47"/>
      <c r="M6" s="48"/>
    </row>
    <row r="7" spans="1:16" x14ac:dyDescent="0.25">
      <c r="A7" s="19">
        <v>2</v>
      </c>
      <c r="B7" s="6">
        <v>44470</v>
      </c>
      <c r="C7" s="33">
        <v>10326</v>
      </c>
      <c r="D7" s="49">
        <f t="shared" ref="D7:D17" si="1">($P$5*C7)+(1-$P$5)*D6</f>
        <v>9803.1</v>
      </c>
      <c r="E7" s="49">
        <f t="shared" ref="E7:E17" si="2">($P$5*D7)+(1-$P$5)*E6</f>
        <v>9750.81</v>
      </c>
      <c r="F7" s="49">
        <f t="shared" ref="F7:F17" si="3">($P$5*E7)+(1-$P$5)*F6</f>
        <v>9745.5810000000001</v>
      </c>
      <c r="G7" s="49">
        <f>(2*D7)-E7</f>
        <v>9855.3900000000012</v>
      </c>
      <c r="H7" s="49">
        <f>(($P$5)/(1-$P$5))*(D7-E7)</f>
        <v>5.8100000000000973</v>
      </c>
      <c r="I7" s="26">
        <f>G6+H6</f>
        <v>9745</v>
      </c>
      <c r="J7" s="9">
        <f t="shared" ref="J7:J17" si="4">C7-I7</f>
        <v>581</v>
      </c>
      <c r="K7" s="9">
        <f t="shared" ref="K7:K8" si="5">ABS(J7)</f>
        <v>581</v>
      </c>
      <c r="L7" s="9">
        <f t="shared" ref="L7:L17" si="6">(C7-I7)^2</f>
        <v>337561</v>
      </c>
      <c r="M7" s="10">
        <f>K7/C7*100%</f>
        <v>5.6265736974627154E-2</v>
      </c>
    </row>
    <row r="8" spans="1:16" x14ac:dyDescent="0.25">
      <c r="A8" s="19">
        <v>3</v>
      </c>
      <c r="B8" s="6">
        <v>44501</v>
      </c>
      <c r="C8" s="33">
        <v>9074</v>
      </c>
      <c r="D8" s="45">
        <f t="shared" si="1"/>
        <v>9730.19</v>
      </c>
      <c r="E8" s="45">
        <f t="shared" si="2"/>
        <v>9748.7479999999996</v>
      </c>
      <c r="F8" s="45">
        <f t="shared" si="3"/>
        <v>9745.8976999999995</v>
      </c>
      <c r="G8" s="45">
        <f t="shared" ref="G8:G18" si="7">(2*D8)-E8</f>
        <v>9711.6320000000014</v>
      </c>
      <c r="H8" s="45">
        <f t="shared" ref="H8:H18" si="8">(($P$5)/(1-$P$5))*(D8-E8)</f>
        <v>-2.0619999999998981</v>
      </c>
      <c r="I8" s="26">
        <f t="shared" ref="I8:I18" si="9">G7+H7</f>
        <v>9861.2000000000007</v>
      </c>
      <c r="J8" s="9">
        <f t="shared" si="4"/>
        <v>-787.20000000000073</v>
      </c>
      <c r="K8" s="9">
        <f t="shared" si="5"/>
        <v>787.20000000000073</v>
      </c>
      <c r="L8" s="9">
        <f t="shared" si="6"/>
        <v>619683.84000000113</v>
      </c>
      <c r="M8" s="10">
        <f t="shared" ref="M8:M17" si="10">K8/C8*100%</f>
        <v>8.6753361251928673E-2</v>
      </c>
    </row>
    <row r="9" spans="1:16" x14ac:dyDescent="0.25">
      <c r="A9" s="19">
        <v>4</v>
      </c>
      <c r="B9" s="6">
        <v>44531</v>
      </c>
      <c r="C9" s="33">
        <v>10692</v>
      </c>
      <c r="D9" s="45">
        <f t="shared" si="1"/>
        <v>9826.371000000001</v>
      </c>
      <c r="E9" s="45">
        <f t="shared" si="2"/>
        <v>9756.5102999999999</v>
      </c>
      <c r="F9" s="45">
        <f t="shared" si="3"/>
        <v>9746.9589599999999</v>
      </c>
      <c r="G9" s="45">
        <f t="shared" si="7"/>
        <v>9896.2317000000021</v>
      </c>
      <c r="H9" s="45">
        <f t="shared" si="8"/>
        <v>7.7623000000001214</v>
      </c>
      <c r="I9" s="26">
        <f t="shared" si="9"/>
        <v>9709.5700000000015</v>
      </c>
      <c r="J9" s="9">
        <f t="shared" si="4"/>
        <v>982.42999999999847</v>
      </c>
      <c r="K9" s="9">
        <f>ABS(J9)</f>
        <v>982.42999999999847</v>
      </c>
      <c r="L9" s="9">
        <f t="shared" si="6"/>
        <v>965168.70489999698</v>
      </c>
      <c r="M9" s="10">
        <f t="shared" si="10"/>
        <v>9.1884586606808691E-2</v>
      </c>
    </row>
    <row r="10" spans="1:16" x14ac:dyDescent="0.25">
      <c r="A10" s="19">
        <v>5</v>
      </c>
      <c r="B10" s="6">
        <v>44562</v>
      </c>
      <c r="C10" s="33">
        <v>11586</v>
      </c>
      <c r="D10" s="45">
        <f t="shared" si="1"/>
        <v>10002.333900000001</v>
      </c>
      <c r="E10" s="45">
        <f t="shared" si="2"/>
        <v>9781.0926600000003</v>
      </c>
      <c r="F10" s="45">
        <f t="shared" si="3"/>
        <v>9750.3723300000001</v>
      </c>
      <c r="G10" s="45">
        <f t="shared" si="7"/>
        <v>10223.575140000003</v>
      </c>
      <c r="H10" s="45">
        <f t="shared" si="8"/>
        <v>24.582360000000136</v>
      </c>
      <c r="I10" s="26">
        <f t="shared" si="9"/>
        <v>9903.9940000000024</v>
      </c>
      <c r="J10" s="9">
        <f t="shared" si="4"/>
        <v>1682.0059999999976</v>
      </c>
      <c r="K10" s="9">
        <f t="shared" ref="K10:K17" si="11">ABS(J10)</f>
        <v>1682.0059999999976</v>
      </c>
      <c r="L10" s="9">
        <f t="shared" si="6"/>
        <v>2829144.1840359918</v>
      </c>
      <c r="M10" s="10">
        <f t="shared" si="10"/>
        <v>0.1451757293284997</v>
      </c>
    </row>
    <row r="11" spans="1:16" x14ac:dyDescent="0.25">
      <c r="A11" s="19">
        <v>6</v>
      </c>
      <c r="B11" s="6">
        <v>44593</v>
      </c>
      <c r="C11" s="33">
        <v>12973</v>
      </c>
      <c r="D11" s="45">
        <f t="shared" si="1"/>
        <v>10299.400510000003</v>
      </c>
      <c r="E11" s="45">
        <f t="shared" si="2"/>
        <v>9832.9234450000004</v>
      </c>
      <c r="F11" s="45">
        <f t="shared" si="3"/>
        <v>9758.6274415000007</v>
      </c>
      <c r="G11" s="45">
        <f t="shared" si="7"/>
        <v>10765.877575000006</v>
      </c>
      <c r="H11" s="45">
        <f t="shared" si="8"/>
        <v>51.830785000000311</v>
      </c>
      <c r="I11" s="26">
        <f t="shared" si="9"/>
        <v>10248.157500000003</v>
      </c>
      <c r="J11" s="9">
        <f t="shared" si="4"/>
        <v>2724.842499999997</v>
      </c>
      <c r="K11" s="9">
        <f t="shared" si="11"/>
        <v>2724.842499999997</v>
      </c>
      <c r="L11" s="9">
        <f t="shared" si="6"/>
        <v>7424766.6498062341</v>
      </c>
      <c r="M11" s="10">
        <f t="shared" si="10"/>
        <v>0.21003950512603076</v>
      </c>
    </row>
    <row r="12" spans="1:16" x14ac:dyDescent="0.25">
      <c r="A12" s="19">
        <v>7</v>
      </c>
      <c r="B12" s="6">
        <v>44621</v>
      </c>
      <c r="C12" s="33">
        <v>14177</v>
      </c>
      <c r="D12" s="45">
        <f t="shared" si="1"/>
        <v>10687.160459000004</v>
      </c>
      <c r="E12" s="45">
        <f t="shared" si="2"/>
        <v>9918.3471464000013</v>
      </c>
      <c r="F12" s="45">
        <f t="shared" si="3"/>
        <v>9774.5994119900024</v>
      </c>
      <c r="G12" s="45">
        <f t="shared" si="7"/>
        <v>11455.973771600007</v>
      </c>
      <c r="H12" s="45">
        <f t="shared" si="8"/>
        <v>85.42370140000034</v>
      </c>
      <c r="I12" s="26">
        <f t="shared" si="9"/>
        <v>10817.708360000006</v>
      </c>
      <c r="J12" s="9">
        <f t="shared" si="4"/>
        <v>3359.291639999994</v>
      </c>
      <c r="K12" s="9">
        <f t="shared" si="11"/>
        <v>3359.291639999994</v>
      </c>
      <c r="L12" s="9">
        <f t="shared" si="6"/>
        <v>11284840.32257385</v>
      </c>
      <c r="M12" s="10">
        <f t="shared" si="10"/>
        <v>0.2369536319390558</v>
      </c>
    </row>
    <row r="13" spans="1:16" x14ac:dyDescent="0.25">
      <c r="A13" s="19">
        <v>8</v>
      </c>
      <c r="B13" s="6">
        <v>44652</v>
      </c>
      <c r="C13" s="33">
        <v>12930</v>
      </c>
      <c r="D13" s="45">
        <f t="shared" si="1"/>
        <v>10911.444413100004</v>
      </c>
      <c r="E13" s="45">
        <f t="shared" si="2"/>
        <v>10017.656873070002</v>
      </c>
      <c r="F13" s="45">
        <f t="shared" si="3"/>
        <v>9798.9051580980031</v>
      </c>
      <c r="G13" s="45">
        <f t="shared" si="7"/>
        <v>11805.231953130005</v>
      </c>
      <c r="H13" s="45">
        <f t="shared" si="8"/>
        <v>99.309726670000202</v>
      </c>
      <c r="I13" s="26">
        <f t="shared" si="9"/>
        <v>11541.397473000008</v>
      </c>
      <c r="J13" s="9">
        <f t="shared" si="4"/>
        <v>1388.6025269999918</v>
      </c>
      <c r="K13" s="9">
        <f t="shared" si="11"/>
        <v>1388.6025269999918</v>
      </c>
      <c r="L13" s="9">
        <f t="shared" si="6"/>
        <v>1928216.977990763</v>
      </c>
      <c r="M13" s="10">
        <f t="shared" si="10"/>
        <v>0.10739385359628707</v>
      </c>
    </row>
    <row r="14" spans="1:16" x14ac:dyDescent="0.25">
      <c r="A14" s="19">
        <v>9</v>
      </c>
      <c r="B14" s="6">
        <v>44682</v>
      </c>
      <c r="C14" s="33">
        <v>10787</v>
      </c>
      <c r="D14" s="45">
        <f t="shared" si="1"/>
        <v>10898.999971790005</v>
      </c>
      <c r="E14" s="45">
        <f t="shared" si="2"/>
        <v>10105.791182942003</v>
      </c>
      <c r="F14" s="45">
        <f t="shared" si="3"/>
        <v>9829.5937605824038</v>
      </c>
      <c r="G14" s="45">
        <f t="shared" si="7"/>
        <v>11692.208760638006</v>
      </c>
      <c r="H14" s="45">
        <f t="shared" si="8"/>
        <v>88.134309872000216</v>
      </c>
      <c r="I14" s="26">
        <f t="shared" si="9"/>
        <v>11904.541679800006</v>
      </c>
      <c r="J14" s="9">
        <f t="shared" si="4"/>
        <v>-1117.541679800006</v>
      </c>
      <c r="K14" s="9">
        <f t="shared" si="11"/>
        <v>1117.541679800006</v>
      </c>
      <c r="L14" s="9">
        <f t="shared" si="6"/>
        <v>1248899.4060902193</v>
      </c>
      <c r="M14" s="10">
        <f t="shared" si="10"/>
        <v>0.10360078611291425</v>
      </c>
    </row>
    <row r="15" spans="1:16" x14ac:dyDescent="0.25">
      <c r="A15" s="19">
        <v>10</v>
      </c>
      <c r="B15" s="6">
        <v>44713</v>
      </c>
      <c r="C15" s="33">
        <v>11554</v>
      </c>
      <c r="D15" s="45">
        <f t="shared" si="1"/>
        <v>10964.499974611004</v>
      </c>
      <c r="E15" s="45">
        <f t="shared" si="2"/>
        <v>10191.662062108904</v>
      </c>
      <c r="F15" s="45">
        <f t="shared" si="3"/>
        <v>9865.8005907350544</v>
      </c>
      <c r="G15" s="45">
        <f t="shared" si="7"/>
        <v>11737.337887113104</v>
      </c>
      <c r="H15" s="45">
        <f t="shared" si="8"/>
        <v>85.870879166900025</v>
      </c>
      <c r="I15" s="26">
        <f t="shared" si="9"/>
        <v>11780.343070510007</v>
      </c>
      <c r="J15" s="9">
        <f t="shared" si="4"/>
        <v>-226.34307051000724</v>
      </c>
      <c r="K15" s="9">
        <f t="shared" si="11"/>
        <v>226.34307051000724</v>
      </c>
      <c r="L15" s="9">
        <f t="shared" si="6"/>
        <v>51231.185567898108</v>
      </c>
      <c r="M15" s="10">
        <f t="shared" si="10"/>
        <v>1.9590018219664811E-2</v>
      </c>
    </row>
    <row r="16" spans="1:16" x14ac:dyDescent="0.25">
      <c r="A16" s="19">
        <v>11</v>
      </c>
      <c r="B16" s="6">
        <v>44743</v>
      </c>
      <c r="C16" s="33">
        <v>10889</v>
      </c>
      <c r="D16" s="45">
        <f t="shared" si="1"/>
        <v>10956.949977149903</v>
      </c>
      <c r="E16" s="45">
        <f t="shared" si="2"/>
        <v>10268.190853613005</v>
      </c>
      <c r="F16" s="45">
        <f t="shared" si="3"/>
        <v>9906.0396170228487</v>
      </c>
      <c r="G16" s="45">
        <f t="shared" si="7"/>
        <v>11645.709100686801</v>
      </c>
      <c r="H16" s="45">
        <f t="shared" si="8"/>
        <v>76.5287915040998</v>
      </c>
      <c r="I16" s="26">
        <f t="shared" si="9"/>
        <v>11823.208766280004</v>
      </c>
      <c r="J16" s="9">
        <f t="shared" si="4"/>
        <v>-934.20876628000406</v>
      </c>
      <c r="K16" s="9">
        <f t="shared" si="11"/>
        <v>934.20876628000406</v>
      </c>
      <c r="L16" s="9">
        <f t="shared" si="6"/>
        <v>872746.01899440726</v>
      </c>
      <c r="M16" s="10">
        <f t="shared" si="10"/>
        <v>8.5793807170539443E-2</v>
      </c>
    </row>
    <row r="17" spans="1:13" x14ac:dyDescent="0.25">
      <c r="A17" s="19">
        <v>12</v>
      </c>
      <c r="B17" s="6">
        <v>44774</v>
      </c>
      <c r="C17" s="33">
        <v>8245</v>
      </c>
      <c r="D17" s="45">
        <f t="shared" si="1"/>
        <v>10685.754979434912</v>
      </c>
      <c r="E17" s="45">
        <f t="shared" si="2"/>
        <v>10309.947266195197</v>
      </c>
      <c r="F17" s="45">
        <f t="shared" si="3"/>
        <v>9946.430381940083</v>
      </c>
      <c r="G17" s="45">
        <f t="shared" si="7"/>
        <v>11061.562692674628</v>
      </c>
      <c r="H17" s="45">
        <f t="shared" si="8"/>
        <v>41.756412582190634</v>
      </c>
      <c r="I17" s="26">
        <f t="shared" si="9"/>
        <v>11722.2378921909</v>
      </c>
      <c r="J17" s="9">
        <f t="shared" si="4"/>
        <v>-3477.2378921909003</v>
      </c>
      <c r="K17" s="9">
        <f t="shared" si="11"/>
        <v>3477.2378921909003</v>
      </c>
      <c r="L17" s="9">
        <f t="shared" si="6"/>
        <v>12091183.358888214</v>
      </c>
      <c r="M17" s="10">
        <f t="shared" si="10"/>
        <v>0.42173898025359613</v>
      </c>
    </row>
    <row r="18" spans="1:13" x14ac:dyDescent="0.25">
      <c r="A18" s="58">
        <v>13</v>
      </c>
      <c r="B18" s="57">
        <v>44805</v>
      </c>
      <c r="C18" s="60">
        <v>0</v>
      </c>
      <c r="D18" s="41">
        <f>($P$5*C18)+(1-$P$5)*D17</f>
        <v>9617.179481491421</v>
      </c>
      <c r="E18" s="41">
        <f>($P$5*D18)+(1-$P$5)*E17</f>
        <v>10240.670487724819</v>
      </c>
      <c r="F18" s="41">
        <f t="shared" ref="F18" si="12">($P$5*E18)+(1-$P$5)*F17</f>
        <v>9975.8543925185568</v>
      </c>
      <c r="G18" s="41">
        <f t="shared" si="7"/>
        <v>8993.6884752580227</v>
      </c>
      <c r="H18" s="41">
        <f t="shared" si="8"/>
        <v>-69.276778470377607</v>
      </c>
      <c r="I18" s="35">
        <f t="shared" si="9"/>
        <v>11103.319105256818</v>
      </c>
      <c r="J18" s="35"/>
      <c r="K18" s="35"/>
      <c r="L18" s="35"/>
      <c r="M18" s="36"/>
    </row>
    <row r="19" spans="1:13" x14ac:dyDescent="0.25">
      <c r="B19" s="13" t="s">
        <v>9</v>
      </c>
      <c r="C19" s="13">
        <f>SUM(C6:C17)</f>
        <v>132978</v>
      </c>
      <c r="D19" s="13"/>
      <c r="E19" s="13"/>
      <c r="F19" s="13"/>
      <c r="G19" s="13"/>
      <c r="H19" s="13"/>
      <c r="I19" s="13">
        <f t="shared" ref="I19:M19" si="13">SUM(I6:I17)</f>
        <v>119057.35874178093</v>
      </c>
      <c r="J19" s="13">
        <f t="shared" si="13"/>
        <v>4175.6412582190605</v>
      </c>
      <c r="K19" s="13">
        <f t="shared" si="13"/>
        <v>17260.704075780897</v>
      </c>
      <c r="L19" s="13">
        <f t="shared" si="13"/>
        <v>39653441.648847573</v>
      </c>
      <c r="M19" s="31">
        <f t="shared" si="13"/>
        <v>1.5651899965799529</v>
      </c>
    </row>
    <row r="20" spans="1:13" x14ac:dyDescent="0.25">
      <c r="B20" s="18" t="s">
        <v>10</v>
      </c>
      <c r="C20" s="16">
        <f>AVERAGE(C6:C17)</f>
        <v>11081.5</v>
      </c>
      <c r="D20" s="16"/>
      <c r="E20" s="16"/>
      <c r="F20" s="16"/>
      <c r="G20" s="16"/>
      <c r="H20" s="16"/>
      <c r="I20" s="16">
        <f t="shared" ref="I20:M20" si="14">AVERAGE(I6:I17)</f>
        <v>10823.396249252812</v>
      </c>
      <c r="J20" s="16">
        <f t="shared" si="14"/>
        <v>379.60375074718735</v>
      </c>
      <c r="K20" s="16">
        <f t="shared" si="14"/>
        <v>1569.1549159800816</v>
      </c>
      <c r="L20" s="16">
        <f t="shared" si="14"/>
        <v>3604858.3317134157</v>
      </c>
      <c r="M20" s="17">
        <f t="shared" si="14"/>
        <v>0.14228999968908662</v>
      </c>
    </row>
    <row r="22" spans="1:13" x14ac:dyDescent="0.25">
      <c r="J22" s="15"/>
      <c r="K22" s="15"/>
      <c r="L22" s="15"/>
      <c r="M22" s="15"/>
    </row>
  </sheetData>
  <hyperlinks>
    <hyperlink ref="C2" r:id="rId1" xr:uid="{F30464D9-B9BF-4271-91B5-0D0DBDF30ABA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9668-EE81-4244-BB13-430F1CD2667B}">
  <sheetPr>
    <tabColor rgb="FF00B050"/>
  </sheetPr>
  <dimension ref="A1:P23"/>
  <sheetViews>
    <sheetView showGridLines="0" zoomScale="90" zoomScaleNormal="90" workbookViewId="0">
      <selection activeCell="M7" sqref="M7:M18"/>
    </sheetView>
  </sheetViews>
  <sheetFormatPr defaultRowHeight="15" x14ac:dyDescent="0.25"/>
  <cols>
    <col min="2" max="2" width="18.85546875" style="3" customWidth="1"/>
    <col min="3" max="3" width="21.42578125" style="2" customWidth="1"/>
    <col min="4" max="7" width="14.28515625" style="2" customWidth="1"/>
    <col min="8" max="8" width="12.28515625" style="2" customWidth="1"/>
    <col min="9" max="9" width="18" style="2" bestFit="1" customWidth="1"/>
    <col min="10" max="12" width="18.5703125" style="2" customWidth="1"/>
    <col min="13" max="13" width="13" style="2" customWidth="1"/>
    <col min="15" max="15" width="7.85546875" bestFit="1" customWidth="1"/>
    <col min="16" max="16" width="15" bestFit="1" customWidth="1"/>
  </cols>
  <sheetData>
    <row r="1" spans="1:16" x14ac:dyDescent="0.25">
      <c r="B1" s="23" t="s">
        <v>40</v>
      </c>
      <c r="C1" s="22" t="s">
        <v>80</v>
      </c>
      <c r="D1" s="22"/>
      <c r="E1" s="22"/>
      <c r="F1" s="22"/>
      <c r="G1" s="22"/>
      <c r="H1" s="22"/>
    </row>
    <row r="2" spans="1:16" x14ac:dyDescent="0.25">
      <c r="C2" s="21" t="s">
        <v>79</v>
      </c>
      <c r="D2" s="21"/>
      <c r="E2" s="21"/>
      <c r="F2" s="21"/>
      <c r="G2" s="21"/>
      <c r="H2" s="21"/>
    </row>
    <row r="5" spans="1:16" s="1" customFormat="1" x14ac:dyDescent="0.25">
      <c r="A5" s="20" t="s">
        <v>11</v>
      </c>
      <c r="B5" s="4" t="s">
        <v>20</v>
      </c>
      <c r="C5" s="32" t="s">
        <v>3</v>
      </c>
      <c r="D5" s="5" t="s">
        <v>77</v>
      </c>
      <c r="E5" s="5" t="s">
        <v>78</v>
      </c>
      <c r="F5" s="5" t="s">
        <v>81</v>
      </c>
      <c r="G5" s="5" t="s">
        <v>72</v>
      </c>
      <c r="H5" s="5" t="s">
        <v>73</v>
      </c>
      <c r="I5" s="24" t="s">
        <v>74</v>
      </c>
      <c r="J5" s="5" t="s">
        <v>5</v>
      </c>
      <c r="K5" s="5" t="s">
        <v>6</v>
      </c>
      <c r="L5" s="5" t="s">
        <v>7</v>
      </c>
      <c r="M5" s="5" t="s">
        <v>8</v>
      </c>
      <c r="O5" s="7" t="s">
        <v>46</v>
      </c>
      <c r="P5" s="7">
        <v>0.1</v>
      </c>
    </row>
    <row r="6" spans="1:16" x14ac:dyDescent="0.25">
      <c r="A6" s="19">
        <v>1</v>
      </c>
      <c r="B6" s="6">
        <v>40179</v>
      </c>
      <c r="C6" s="33">
        <v>533</v>
      </c>
      <c r="D6" s="13">
        <f>C6</f>
        <v>533</v>
      </c>
      <c r="E6" s="13">
        <f>C6</f>
        <v>533</v>
      </c>
      <c r="F6" s="13">
        <f>D6</f>
        <v>533</v>
      </c>
      <c r="G6" s="13">
        <f>(2*D6)-E6</f>
        <v>533</v>
      </c>
      <c r="H6" s="13">
        <f t="shared" ref="H6:H19" si="0">(($P$5)/(1-$P$5))*(D6-E6)</f>
        <v>0</v>
      </c>
      <c r="I6" s="26"/>
      <c r="J6" s="46"/>
      <c r="K6" s="47"/>
      <c r="L6" s="47"/>
      <c r="M6" s="48"/>
    </row>
    <row r="7" spans="1:16" x14ac:dyDescent="0.25">
      <c r="A7" s="19">
        <v>2</v>
      </c>
      <c r="B7" s="6">
        <v>40544</v>
      </c>
      <c r="C7" s="33">
        <v>458</v>
      </c>
      <c r="D7" s="49">
        <f t="shared" ref="D7:D19" si="1">($P$5*C7)+(1-$P$5)*D6</f>
        <v>525.5</v>
      </c>
      <c r="E7" s="49">
        <f t="shared" ref="E7:E19" si="2">($P$5*D7)+(1-$P$5)*E6</f>
        <v>532.25</v>
      </c>
      <c r="F7" s="49">
        <f t="shared" ref="F7:F19" si="3">($P$5*E7)+(1-$P$5)*F6</f>
        <v>532.92499999999995</v>
      </c>
      <c r="G7" s="49">
        <f>(2*D7)-E7</f>
        <v>518.75</v>
      </c>
      <c r="H7" s="49">
        <f t="shared" si="0"/>
        <v>-0.75</v>
      </c>
      <c r="I7" s="26">
        <f t="shared" ref="I7:I19" si="4">G6+H6</f>
        <v>533</v>
      </c>
      <c r="J7" s="9">
        <f t="shared" ref="J7:J18" si="5">C7-I7</f>
        <v>-75</v>
      </c>
      <c r="K7" s="9">
        <f t="shared" ref="K7" si="6">ABS(J7)</f>
        <v>75</v>
      </c>
      <c r="L7" s="9">
        <f t="shared" ref="L7:L18" si="7">(C7-I7)^2</f>
        <v>5625</v>
      </c>
      <c r="M7" s="10">
        <f t="shared" ref="M7:M18" si="8">K7/C7*100%</f>
        <v>0.16375545851528384</v>
      </c>
    </row>
    <row r="8" spans="1:16" x14ac:dyDescent="0.25">
      <c r="A8" s="19">
        <v>3</v>
      </c>
      <c r="B8" s="6">
        <v>40909</v>
      </c>
      <c r="C8" s="33">
        <v>548</v>
      </c>
      <c r="D8" s="45">
        <f t="shared" si="1"/>
        <v>527.75</v>
      </c>
      <c r="E8" s="45">
        <f t="shared" si="2"/>
        <v>531.80000000000007</v>
      </c>
      <c r="F8" s="45">
        <f t="shared" si="3"/>
        <v>532.8125</v>
      </c>
      <c r="G8" s="45">
        <f t="shared" ref="G8:G19" si="9">(2*D8)-E8</f>
        <v>523.69999999999993</v>
      </c>
      <c r="H8" s="45">
        <f t="shared" si="0"/>
        <v>-0.45000000000000762</v>
      </c>
      <c r="I8" s="26">
        <f t="shared" si="4"/>
        <v>518</v>
      </c>
      <c r="J8" s="9">
        <f t="shared" si="5"/>
        <v>30</v>
      </c>
      <c r="K8" s="9">
        <f t="shared" ref="K8:K18" si="10">ABS(J8)</f>
        <v>30</v>
      </c>
      <c r="L8" s="9">
        <f t="shared" si="7"/>
        <v>900</v>
      </c>
      <c r="M8" s="10">
        <f t="shared" si="8"/>
        <v>5.4744525547445258E-2</v>
      </c>
    </row>
    <row r="9" spans="1:16" x14ac:dyDescent="0.25">
      <c r="A9" s="19">
        <v>4</v>
      </c>
      <c r="B9" s="6">
        <v>41275</v>
      </c>
      <c r="C9" s="33">
        <v>517</v>
      </c>
      <c r="D9" s="45">
        <f t="shared" si="1"/>
        <v>526.67500000000007</v>
      </c>
      <c r="E9" s="45">
        <f t="shared" si="2"/>
        <v>531.28750000000002</v>
      </c>
      <c r="F9" s="45">
        <f t="shared" si="3"/>
        <v>532.66</v>
      </c>
      <c r="G9" s="45">
        <f t="shared" si="9"/>
        <v>522.06250000000011</v>
      </c>
      <c r="H9" s="45">
        <f t="shared" si="0"/>
        <v>-0.51249999999999496</v>
      </c>
      <c r="I9" s="26">
        <f t="shared" si="4"/>
        <v>523.24999999999989</v>
      </c>
      <c r="J9" s="9">
        <f t="shared" si="5"/>
        <v>-6.2499999999998863</v>
      </c>
      <c r="K9" s="9">
        <f t="shared" si="10"/>
        <v>6.2499999999998863</v>
      </c>
      <c r="L9" s="9">
        <f t="shared" si="7"/>
        <v>39.062499999998579</v>
      </c>
      <c r="M9" s="10">
        <f t="shared" si="8"/>
        <v>1.2088974854932082E-2</v>
      </c>
    </row>
    <row r="10" spans="1:16" x14ac:dyDescent="0.25">
      <c r="A10" s="19">
        <v>5</v>
      </c>
      <c r="B10" s="6">
        <v>41640</v>
      </c>
      <c r="C10" s="33">
        <v>648</v>
      </c>
      <c r="D10" s="45">
        <f t="shared" si="1"/>
        <v>538.8075</v>
      </c>
      <c r="E10" s="45">
        <f t="shared" si="2"/>
        <v>532.03950000000009</v>
      </c>
      <c r="F10" s="45">
        <f t="shared" si="3"/>
        <v>532.59794999999997</v>
      </c>
      <c r="G10" s="45">
        <f t="shared" si="9"/>
        <v>545.57549999999992</v>
      </c>
      <c r="H10" s="45">
        <f t="shared" si="0"/>
        <v>0.75199999999999068</v>
      </c>
      <c r="I10" s="26">
        <f t="shared" si="4"/>
        <v>521.55000000000007</v>
      </c>
      <c r="J10" s="9">
        <f t="shared" si="5"/>
        <v>126.44999999999993</v>
      </c>
      <c r="K10" s="9">
        <f t="shared" si="10"/>
        <v>126.44999999999993</v>
      </c>
      <c r="L10" s="9">
        <f t="shared" si="7"/>
        <v>15989.602499999983</v>
      </c>
      <c r="M10" s="10">
        <f t="shared" si="8"/>
        <v>0.19513888888888878</v>
      </c>
    </row>
    <row r="11" spans="1:16" x14ac:dyDescent="0.25">
      <c r="A11" s="19">
        <v>6</v>
      </c>
      <c r="B11" s="6">
        <v>42005</v>
      </c>
      <c r="C11" s="33">
        <v>684</v>
      </c>
      <c r="D11" s="45">
        <f t="shared" si="1"/>
        <v>553.32675000000006</v>
      </c>
      <c r="E11" s="45">
        <f t="shared" si="2"/>
        <v>534.16822500000012</v>
      </c>
      <c r="F11" s="45">
        <f t="shared" si="3"/>
        <v>532.7549775</v>
      </c>
      <c r="G11" s="45">
        <f t="shared" si="9"/>
        <v>572.485275</v>
      </c>
      <c r="H11" s="45">
        <f t="shared" si="0"/>
        <v>2.1287249999999935</v>
      </c>
      <c r="I11" s="26">
        <f t="shared" si="4"/>
        <v>546.32749999999987</v>
      </c>
      <c r="J11" s="9">
        <f t="shared" si="5"/>
        <v>137.67250000000013</v>
      </c>
      <c r="K11" s="9">
        <f t="shared" si="10"/>
        <v>137.67250000000013</v>
      </c>
      <c r="L11" s="9">
        <f t="shared" si="7"/>
        <v>18953.717256250035</v>
      </c>
      <c r="M11" s="10">
        <f t="shared" si="8"/>
        <v>0.20127558479532182</v>
      </c>
    </row>
    <row r="12" spans="1:16" x14ac:dyDescent="0.25">
      <c r="A12" s="19">
        <v>7</v>
      </c>
      <c r="B12" s="6">
        <v>42370</v>
      </c>
      <c r="C12" s="33">
        <v>611</v>
      </c>
      <c r="D12" s="45">
        <f t="shared" si="1"/>
        <v>559.09407500000009</v>
      </c>
      <c r="E12" s="45">
        <f t="shared" si="2"/>
        <v>536.66081000000008</v>
      </c>
      <c r="F12" s="45">
        <f t="shared" si="3"/>
        <v>533.14556074999996</v>
      </c>
      <c r="G12" s="45">
        <f t="shared" si="9"/>
        <v>581.52734000000009</v>
      </c>
      <c r="H12" s="45">
        <f t="shared" si="0"/>
        <v>2.4925850000000009</v>
      </c>
      <c r="I12" s="26">
        <f t="shared" si="4"/>
        <v>574.61400000000003</v>
      </c>
      <c r="J12" s="9">
        <f t="shared" si="5"/>
        <v>36.385999999999967</v>
      </c>
      <c r="K12" s="9">
        <f t="shared" si="10"/>
        <v>36.385999999999967</v>
      </c>
      <c r="L12" s="9">
        <f t="shared" si="7"/>
        <v>1323.9409959999975</v>
      </c>
      <c r="M12" s="10">
        <f t="shared" si="8"/>
        <v>5.955155482815052E-2</v>
      </c>
    </row>
    <row r="13" spans="1:16" x14ac:dyDescent="0.25">
      <c r="A13" s="19">
        <v>8</v>
      </c>
      <c r="B13" s="6">
        <v>42736</v>
      </c>
      <c r="C13" s="33">
        <v>814</v>
      </c>
      <c r="D13" s="45">
        <f t="shared" si="1"/>
        <v>584.58466750000014</v>
      </c>
      <c r="E13" s="45">
        <f t="shared" si="2"/>
        <v>541.45319575000008</v>
      </c>
      <c r="F13" s="45">
        <f t="shared" si="3"/>
        <v>533.97632424999995</v>
      </c>
      <c r="G13" s="45">
        <f t="shared" si="9"/>
        <v>627.7161392500002</v>
      </c>
      <c r="H13" s="45">
        <f t="shared" si="0"/>
        <v>4.7923857500000073</v>
      </c>
      <c r="I13" s="26">
        <f t="shared" si="4"/>
        <v>584.01992500000006</v>
      </c>
      <c r="J13" s="9">
        <f t="shared" si="5"/>
        <v>229.98007499999994</v>
      </c>
      <c r="K13" s="9">
        <f t="shared" si="10"/>
        <v>229.98007499999994</v>
      </c>
      <c r="L13" s="9">
        <f t="shared" si="7"/>
        <v>52890.834897005596</v>
      </c>
      <c r="M13" s="10">
        <f t="shared" si="8"/>
        <v>0.2825308046683046</v>
      </c>
    </row>
    <row r="14" spans="1:16" x14ac:dyDescent="0.25">
      <c r="A14" s="19">
        <v>9</v>
      </c>
      <c r="B14" s="6">
        <v>43101</v>
      </c>
      <c r="C14" s="33">
        <v>866</v>
      </c>
      <c r="D14" s="45">
        <f t="shared" si="1"/>
        <v>612.7262007500002</v>
      </c>
      <c r="E14" s="45">
        <f t="shared" si="2"/>
        <v>548.58049625000012</v>
      </c>
      <c r="F14" s="45">
        <f t="shared" si="3"/>
        <v>535.43674145</v>
      </c>
      <c r="G14" s="45">
        <f t="shared" si="9"/>
        <v>676.87190525000028</v>
      </c>
      <c r="H14" s="45">
        <f t="shared" si="0"/>
        <v>7.1273005000000094</v>
      </c>
      <c r="I14" s="26">
        <f t="shared" si="4"/>
        <v>632.50852500000019</v>
      </c>
      <c r="J14" s="9">
        <f t="shared" si="5"/>
        <v>233.49147499999981</v>
      </c>
      <c r="K14" s="9">
        <f t="shared" si="10"/>
        <v>233.49147499999981</v>
      </c>
      <c r="L14" s="9">
        <f t="shared" si="7"/>
        <v>54518.268897675538</v>
      </c>
      <c r="M14" s="10">
        <f t="shared" si="8"/>
        <v>0.26962064087759791</v>
      </c>
    </row>
    <row r="15" spans="1:16" x14ac:dyDescent="0.25">
      <c r="A15" s="19">
        <v>10</v>
      </c>
      <c r="B15" s="6">
        <v>43466</v>
      </c>
      <c r="C15" s="33">
        <v>965</v>
      </c>
      <c r="D15" s="45">
        <f t="shared" si="1"/>
        <v>647.95358067500024</v>
      </c>
      <c r="E15" s="45">
        <f t="shared" si="2"/>
        <v>558.51780469250014</v>
      </c>
      <c r="F15" s="45">
        <f t="shared" si="3"/>
        <v>537.74484777425005</v>
      </c>
      <c r="G15" s="45">
        <f t="shared" si="9"/>
        <v>737.38935665750034</v>
      </c>
      <c r="H15" s="45">
        <f t="shared" si="0"/>
        <v>9.9373084425000116</v>
      </c>
      <c r="I15" s="26">
        <f t="shared" si="4"/>
        <v>683.99920575000033</v>
      </c>
      <c r="J15" s="9">
        <f t="shared" si="5"/>
        <v>281.00079424999967</v>
      </c>
      <c r="K15" s="9">
        <f t="shared" si="10"/>
        <v>281.00079424999967</v>
      </c>
      <c r="L15" s="9">
        <f t="shared" si="7"/>
        <v>78961.446369130645</v>
      </c>
      <c r="M15" s="10">
        <f t="shared" si="8"/>
        <v>0.29119253290155406</v>
      </c>
    </row>
    <row r="16" spans="1:16" x14ac:dyDescent="0.25">
      <c r="A16" s="19">
        <v>11</v>
      </c>
      <c r="B16" s="6">
        <v>43831</v>
      </c>
      <c r="C16" s="33">
        <v>1016</v>
      </c>
      <c r="D16" s="45">
        <f t="shared" si="1"/>
        <v>684.75822260750022</v>
      </c>
      <c r="E16" s="45">
        <f t="shared" si="2"/>
        <v>571.1418464840001</v>
      </c>
      <c r="F16" s="45">
        <f t="shared" si="3"/>
        <v>541.08454764522503</v>
      </c>
      <c r="G16" s="45">
        <f t="shared" si="9"/>
        <v>798.37459873100033</v>
      </c>
      <c r="H16" s="45">
        <f t="shared" si="0"/>
        <v>12.624041791500014</v>
      </c>
      <c r="I16" s="26">
        <f t="shared" si="4"/>
        <v>747.32666510000035</v>
      </c>
      <c r="J16" s="9">
        <f t="shared" si="5"/>
        <v>268.67333489999965</v>
      </c>
      <c r="K16" s="9">
        <f t="shared" si="10"/>
        <v>268.67333489999965</v>
      </c>
      <c r="L16" s="9">
        <f t="shared" si="7"/>
        <v>72185.360886287366</v>
      </c>
      <c r="M16" s="10">
        <f t="shared" si="8"/>
        <v>0.26444225875984217</v>
      </c>
    </row>
    <row r="17" spans="1:13" x14ac:dyDescent="0.25">
      <c r="A17" s="19">
        <v>12</v>
      </c>
      <c r="B17" s="6">
        <v>44197</v>
      </c>
      <c r="C17" s="33">
        <v>1222</v>
      </c>
      <c r="D17" s="45">
        <f t="shared" si="1"/>
        <v>738.4824003467503</v>
      </c>
      <c r="E17" s="45">
        <f t="shared" si="2"/>
        <v>587.87590187027513</v>
      </c>
      <c r="F17" s="45">
        <f t="shared" si="3"/>
        <v>545.76368306773008</v>
      </c>
      <c r="G17" s="45">
        <f t="shared" si="9"/>
        <v>889.08889882322546</v>
      </c>
      <c r="H17" s="45">
        <f t="shared" si="0"/>
        <v>16.734055386275021</v>
      </c>
      <c r="I17" s="26">
        <f t="shared" si="4"/>
        <v>810.9986405225003</v>
      </c>
      <c r="J17" s="9">
        <f t="shared" si="5"/>
        <v>411.0013594774997</v>
      </c>
      <c r="K17" s="9">
        <f t="shared" si="10"/>
        <v>411.0013594774997</v>
      </c>
      <c r="L17" s="9">
        <f t="shared" si="7"/>
        <v>168922.11749235293</v>
      </c>
      <c r="M17" s="10">
        <f t="shared" si="8"/>
        <v>0.33633499138911593</v>
      </c>
    </row>
    <row r="18" spans="1:13" x14ac:dyDescent="0.25">
      <c r="A18" s="19">
        <v>13</v>
      </c>
      <c r="B18" s="6">
        <v>44562</v>
      </c>
      <c r="C18" s="33">
        <v>1312</v>
      </c>
      <c r="D18" s="45">
        <f t="shared" si="1"/>
        <v>795.83416031207537</v>
      </c>
      <c r="E18" s="45">
        <f t="shared" si="2"/>
        <v>608.67172771445519</v>
      </c>
      <c r="F18" s="45">
        <f t="shared" si="3"/>
        <v>552.05448753240262</v>
      </c>
      <c r="G18" s="45">
        <f t="shared" si="9"/>
        <v>982.99659290969555</v>
      </c>
      <c r="H18" s="45">
        <f t="shared" si="0"/>
        <v>20.795825844180023</v>
      </c>
      <c r="I18" s="26">
        <f t="shared" si="4"/>
        <v>905.82295420950049</v>
      </c>
      <c r="J18" s="9">
        <f t="shared" si="5"/>
        <v>406.17704579049951</v>
      </c>
      <c r="K18" s="9">
        <f t="shared" si="10"/>
        <v>406.17704579049951</v>
      </c>
      <c r="L18" s="9">
        <f t="shared" si="7"/>
        <v>164979.79252709754</v>
      </c>
      <c r="M18" s="10">
        <f t="shared" si="8"/>
        <v>0.30958616295007585</v>
      </c>
    </row>
    <row r="19" spans="1:13" x14ac:dyDescent="0.25">
      <c r="A19" s="58">
        <v>14</v>
      </c>
      <c r="B19" s="57">
        <v>44927</v>
      </c>
      <c r="C19" s="60">
        <v>0</v>
      </c>
      <c r="D19" s="41">
        <f t="shared" si="1"/>
        <v>716.25074428086782</v>
      </c>
      <c r="E19" s="41">
        <f t="shared" si="2"/>
        <v>619.42962937109644</v>
      </c>
      <c r="F19" s="41">
        <f t="shared" si="3"/>
        <v>558.79200171627201</v>
      </c>
      <c r="G19" s="41">
        <f t="shared" si="9"/>
        <v>813.0718591906392</v>
      </c>
      <c r="H19" s="41">
        <f t="shared" si="0"/>
        <v>10.757901656641266</v>
      </c>
      <c r="I19" s="35">
        <f t="shared" si="4"/>
        <v>1003.7924187538756</v>
      </c>
      <c r="J19" s="35"/>
      <c r="K19" s="35"/>
      <c r="L19" s="35"/>
      <c r="M19" s="36"/>
    </row>
    <row r="20" spans="1:13" x14ac:dyDescent="0.25">
      <c r="B20" s="13" t="s">
        <v>9</v>
      </c>
      <c r="C20" s="13">
        <f>SUM(C6:C18)</f>
        <v>10194</v>
      </c>
      <c r="D20" s="13"/>
      <c r="E20" s="13"/>
      <c r="F20" s="13"/>
      <c r="G20" s="13"/>
      <c r="H20" s="13"/>
      <c r="I20" s="13">
        <f t="shared" ref="I20:M20" si="11">SUM(I6:I18)</f>
        <v>7581.417415582001</v>
      </c>
      <c r="J20" s="13">
        <f t="shared" si="11"/>
        <v>2079.5825844179985</v>
      </c>
      <c r="K20" s="13">
        <f t="shared" si="11"/>
        <v>2242.0825844179981</v>
      </c>
      <c r="L20" s="13">
        <f t="shared" si="11"/>
        <v>635289.14432179963</v>
      </c>
      <c r="M20" s="31">
        <f t="shared" si="11"/>
        <v>2.440262378976513</v>
      </c>
    </row>
    <row r="21" spans="1:13" x14ac:dyDescent="0.25">
      <c r="B21" s="18" t="s">
        <v>10</v>
      </c>
      <c r="C21" s="16">
        <f>AVERAGE(C6:C18)</f>
        <v>784.15384615384619</v>
      </c>
      <c r="D21" s="16"/>
      <c r="E21" s="16"/>
      <c r="F21" s="16"/>
      <c r="G21" s="16"/>
      <c r="H21" s="16"/>
      <c r="I21" s="16">
        <f t="shared" ref="I21:M21" si="12">AVERAGE(I6:I18)</f>
        <v>631.78478463183342</v>
      </c>
      <c r="J21" s="16">
        <f t="shared" si="12"/>
        <v>173.29854870149987</v>
      </c>
      <c r="K21" s="16">
        <f t="shared" si="12"/>
        <v>186.8402153681665</v>
      </c>
      <c r="L21" s="16">
        <f t="shared" si="12"/>
        <v>52940.762026816636</v>
      </c>
      <c r="M21" s="17">
        <f t="shared" si="12"/>
        <v>0.20335519824804274</v>
      </c>
    </row>
    <row r="23" spans="1:13" x14ac:dyDescent="0.25">
      <c r="J23" s="15"/>
      <c r="K23" s="15"/>
      <c r="L23" s="15"/>
      <c r="M23" s="15"/>
    </row>
  </sheetData>
  <hyperlinks>
    <hyperlink ref="C2" r:id="rId1" xr:uid="{7C481437-62BC-48AB-9739-76B738112079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96A33-A24A-4A9E-BC6B-1A90DD1E5CF1}">
  <sheetPr>
    <tabColor rgb="FF00B050"/>
  </sheetPr>
  <dimension ref="A1:P34"/>
  <sheetViews>
    <sheetView showGridLines="0" topLeftCell="A25" zoomScale="90" zoomScaleNormal="90" workbookViewId="0">
      <selection activeCell="M7" sqref="M7:M29"/>
    </sheetView>
  </sheetViews>
  <sheetFormatPr defaultRowHeight="15" x14ac:dyDescent="0.25"/>
  <cols>
    <col min="2" max="2" width="18.85546875" style="3" customWidth="1"/>
    <col min="3" max="3" width="21.42578125" style="2" customWidth="1"/>
    <col min="4" max="7" width="14.28515625" style="2" customWidth="1"/>
    <col min="8" max="8" width="12.28515625" style="2" customWidth="1"/>
    <col min="9" max="9" width="18" style="2" bestFit="1" customWidth="1"/>
    <col min="10" max="12" width="18.7109375" style="2" customWidth="1"/>
    <col min="13" max="13" width="13" style="2" customWidth="1"/>
    <col min="15" max="15" width="7.85546875" bestFit="1" customWidth="1"/>
    <col min="16" max="16" width="15" bestFit="1" customWidth="1"/>
  </cols>
  <sheetData>
    <row r="1" spans="1:16" x14ac:dyDescent="0.25">
      <c r="B1" s="23" t="s">
        <v>15</v>
      </c>
      <c r="C1" s="22" t="s">
        <v>83</v>
      </c>
      <c r="D1" s="22"/>
      <c r="E1" s="22"/>
      <c r="F1" s="22"/>
      <c r="G1" s="22"/>
      <c r="H1" s="22"/>
    </row>
    <row r="2" spans="1:16" x14ac:dyDescent="0.25">
      <c r="C2" s="21" t="s">
        <v>82</v>
      </c>
      <c r="D2" s="21"/>
      <c r="E2" s="21"/>
      <c r="F2" s="21"/>
      <c r="G2" s="21"/>
      <c r="H2" s="21"/>
    </row>
    <row r="5" spans="1:16" s="1" customFormat="1" x14ac:dyDescent="0.25">
      <c r="A5" s="20" t="s">
        <v>11</v>
      </c>
      <c r="B5" s="4" t="s">
        <v>20</v>
      </c>
      <c r="C5" s="32" t="s">
        <v>3</v>
      </c>
      <c r="D5" s="5" t="s">
        <v>77</v>
      </c>
      <c r="E5" s="5" t="s">
        <v>78</v>
      </c>
      <c r="F5" s="5" t="s">
        <v>81</v>
      </c>
      <c r="G5" s="5" t="s">
        <v>72</v>
      </c>
      <c r="H5" s="5" t="s">
        <v>73</v>
      </c>
      <c r="I5" s="24" t="s">
        <v>74</v>
      </c>
      <c r="J5" s="5" t="s">
        <v>5</v>
      </c>
      <c r="K5" s="5" t="s">
        <v>6</v>
      </c>
      <c r="L5" s="5" t="s">
        <v>7</v>
      </c>
      <c r="M5" s="5" t="s">
        <v>8</v>
      </c>
      <c r="O5" s="7" t="s">
        <v>46</v>
      </c>
      <c r="P5" s="7">
        <v>0.8</v>
      </c>
    </row>
    <row r="6" spans="1:16" x14ac:dyDescent="0.25">
      <c r="A6" s="19">
        <v>1</v>
      </c>
      <c r="B6" s="6">
        <v>43831</v>
      </c>
      <c r="C6" s="50">
        <v>102.95</v>
      </c>
      <c r="D6" s="13">
        <f>C6</f>
        <v>102.95</v>
      </c>
      <c r="E6" s="13">
        <f>C6</f>
        <v>102.95</v>
      </c>
      <c r="F6" s="13">
        <f>D6</f>
        <v>102.95</v>
      </c>
      <c r="G6" s="13">
        <f t="shared" ref="G6" si="0">(2*D6)-E6</f>
        <v>102.95</v>
      </c>
      <c r="H6" s="13">
        <f>(($P$5)/(1-$P$5))*(D6-E6)</f>
        <v>0</v>
      </c>
      <c r="I6" s="26"/>
      <c r="J6" s="46"/>
      <c r="K6" s="47"/>
      <c r="L6" s="47"/>
      <c r="M6" s="48"/>
    </row>
    <row r="7" spans="1:16" x14ac:dyDescent="0.25">
      <c r="A7" s="19">
        <v>2</v>
      </c>
      <c r="B7" s="6">
        <v>43862</v>
      </c>
      <c r="C7" s="50">
        <v>103.09</v>
      </c>
      <c r="D7" s="49">
        <f t="shared" ref="D7:D17" si="1">($P$5*C7)+(1-$P$5)*D6</f>
        <v>103.06200000000001</v>
      </c>
      <c r="E7" s="49">
        <f t="shared" ref="E7:E17" si="2">($P$5*D7)+(1-$P$5)*E6</f>
        <v>103.03960000000001</v>
      </c>
      <c r="F7" s="49">
        <f t="shared" ref="F7:F17" si="3">($P$5*E7)+(1-$P$5)*F6</f>
        <v>103.02168</v>
      </c>
      <c r="G7" s="49">
        <f>(2*D7)-E7</f>
        <v>103.08440000000002</v>
      </c>
      <c r="H7" s="49">
        <f>(($P$5)/(1-$P$5))*(D7-E7)</f>
        <v>8.9600000000018568E-2</v>
      </c>
      <c r="I7" s="26">
        <f t="shared" ref="I7:I17" si="4">G6+H6</f>
        <v>102.95</v>
      </c>
      <c r="J7" s="9">
        <f t="shared" ref="J7:J17" si="5">C7-I7</f>
        <v>0.14000000000000057</v>
      </c>
      <c r="K7" s="9">
        <f t="shared" ref="K7:K8" si="6">ABS(J7)</f>
        <v>0.14000000000000057</v>
      </c>
      <c r="L7" s="9">
        <f t="shared" ref="L7:L17" si="7">(C7-I7)^2</f>
        <v>1.9600000000000159E-2</v>
      </c>
      <c r="M7" s="10">
        <f>K7/C7*100%</f>
        <v>1.3580366669900142E-3</v>
      </c>
    </row>
    <row r="8" spans="1:16" x14ac:dyDescent="0.25">
      <c r="A8" s="19">
        <v>3</v>
      </c>
      <c r="B8" s="6">
        <v>43891</v>
      </c>
      <c r="C8" s="50">
        <v>102.89</v>
      </c>
      <c r="D8" s="45">
        <f t="shared" si="1"/>
        <v>102.92440000000001</v>
      </c>
      <c r="E8" s="45">
        <f t="shared" si="2"/>
        <v>102.94744</v>
      </c>
      <c r="F8" s="45">
        <f t="shared" si="3"/>
        <v>102.962288</v>
      </c>
      <c r="G8" s="45">
        <f t="shared" ref="G8:G17" si="8">(2*D8)-E8</f>
        <v>102.90136000000001</v>
      </c>
      <c r="H8" s="45">
        <f t="shared" ref="H8:H17" si="9">(($P$5)/(1-$P$5))*(D8-E8)</f>
        <v>-9.2159999999978495E-2</v>
      </c>
      <c r="I8" s="26">
        <f t="shared" si="4"/>
        <v>103.17400000000004</v>
      </c>
      <c r="J8" s="9">
        <f t="shared" si="5"/>
        <v>-0.28400000000003445</v>
      </c>
      <c r="K8" s="9">
        <f t="shared" si="6"/>
        <v>0.28400000000003445</v>
      </c>
      <c r="L8" s="9">
        <f t="shared" si="7"/>
        <v>8.0656000000019559E-2</v>
      </c>
      <c r="M8" s="10">
        <f t="shared" ref="M8:M17" si="10">K8/C8*100%</f>
        <v>2.7602293711734322E-3</v>
      </c>
    </row>
    <row r="9" spans="1:16" x14ac:dyDescent="0.25">
      <c r="A9" s="19">
        <v>4</v>
      </c>
      <c r="B9" s="6">
        <v>43922</v>
      </c>
      <c r="C9" s="50">
        <v>102.6</v>
      </c>
      <c r="D9" s="45">
        <f t="shared" si="1"/>
        <v>102.66488</v>
      </c>
      <c r="E9" s="45">
        <f t="shared" si="2"/>
        <v>102.72139200000001</v>
      </c>
      <c r="F9" s="45">
        <f t="shared" si="3"/>
        <v>102.7695712</v>
      </c>
      <c r="G9" s="45">
        <f t="shared" si="8"/>
        <v>102.60836799999998</v>
      </c>
      <c r="H9" s="45">
        <f t="shared" si="9"/>
        <v>-0.22604800000004849</v>
      </c>
      <c r="I9" s="26">
        <f t="shared" si="4"/>
        <v>102.80920000000003</v>
      </c>
      <c r="J9" s="9">
        <f t="shared" si="5"/>
        <v>-0.20920000000003824</v>
      </c>
      <c r="K9" s="9">
        <f>ABS(J9)</f>
        <v>0.20920000000003824</v>
      </c>
      <c r="L9" s="9">
        <f t="shared" si="7"/>
        <v>4.3764640000016002E-2</v>
      </c>
      <c r="M9" s="10">
        <f t="shared" si="10"/>
        <v>2.0389863547762015E-3</v>
      </c>
    </row>
    <row r="10" spans="1:16" x14ac:dyDescent="0.25">
      <c r="A10" s="19">
        <v>5</v>
      </c>
      <c r="B10" s="6">
        <v>43952</v>
      </c>
      <c r="C10" s="50">
        <v>103.03</v>
      </c>
      <c r="D10" s="45">
        <f t="shared" si="1"/>
        <v>102.956976</v>
      </c>
      <c r="E10" s="45">
        <f t="shared" si="2"/>
        <v>102.9098592</v>
      </c>
      <c r="F10" s="45">
        <f t="shared" si="3"/>
        <v>102.8818016</v>
      </c>
      <c r="G10" s="45">
        <f t="shared" si="8"/>
        <v>103.0040928</v>
      </c>
      <c r="H10" s="45">
        <f t="shared" si="9"/>
        <v>0.18846719999999101</v>
      </c>
      <c r="I10" s="26">
        <f t="shared" si="4"/>
        <v>102.38231999999994</v>
      </c>
      <c r="J10" s="9">
        <f t="shared" si="5"/>
        <v>0.64768000000006509</v>
      </c>
      <c r="K10" s="9">
        <f t="shared" ref="K10:K17" si="11">ABS(J10)</f>
        <v>0.64768000000006509</v>
      </c>
      <c r="L10" s="9">
        <f t="shared" si="7"/>
        <v>0.41948938240008432</v>
      </c>
      <c r="M10" s="10">
        <f t="shared" si="10"/>
        <v>6.2863243715429009E-3</v>
      </c>
    </row>
    <row r="11" spans="1:16" x14ac:dyDescent="0.25">
      <c r="A11" s="19">
        <v>6</v>
      </c>
      <c r="B11" s="6">
        <v>43983</v>
      </c>
      <c r="C11" s="50">
        <v>102.94</v>
      </c>
      <c r="D11" s="45">
        <f t="shared" si="1"/>
        <v>102.9433952</v>
      </c>
      <c r="E11" s="45">
        <f t="shared" si="2"/>
        <v>102.936688</v>
      </c>
      <c r="F11" s="45">
        <f t="shared" si="3"/>
        <v>102.92571072</v>
      </c>
      <c r="G11" s="45">
        <f t="shared" si="8"/>
        <v>102.95010239999999</v>
      </c>
      <c r="H11" s="45">
        <f t="shared" si="9"/>
        <v>2.6828799999975679E-2</v>
      </c>
      <c r="I11" s="26">
        <f t="shared" si="4"/>
        <v>103.19255999999999</v>
      </c>
      <c r="J11" s="9">
        <f t="shared" si="5"/>
        <v>-0.25255999999998835</v>
      </c>
      <c r="K11" s="9">
        <f t="shared" si="11"/>
        <v>0.25255999999998835</v>
      </c>
      <c r="L11" s="9">
        <f t="shared" si="7"/>
        <v>6.378655359999412E-2</v>
      </c>
      <c r="M11" s="10">
        <f t="shared" si="10"/>
        <v>2.4534680396346258E-3</v>
      </c>
    </row>
    <row r="12" spans="1:16" x14ac:dyDescent="0.25">
      <c r="A12" s="19">
        <v>7</v>
      </c>
      <c r="B12" s="6">
        <v>44013</v>
      </c>
      <c r="C12" s="50">
        <v>102.72</v>
      </c>
      <c r="D12" s="45">
        <f t="shared" si="1"/>
        <v>102.76467904</v>
      </c>
      <c r="E12" s="45">
        <f t="shared" si="2"/>
        <v>102.799080832</v>
      </c>
      <c r="F12" s="45">
        <f t="shared" si="3"/>
        <v>102.82440680959999</v>
      </c>
      <c r="G12" s="45">
        <f t="shared" si="8"/>
        <v>102.73027724800001</v>
      </c>
      <c r="H12" s="45">
        <f t="shared" si="9"/>
        <v>-0.13760716799998821</v>
      </c>
      <c r="I12" s="26">
        <f t="shared" si="4"/>
        <v>102.97693119999997</v>
      </c>
      <c r="J12" s="9">
        <f t="shared" si="5"/>
        <v>-0.25693119999996838</v>
      </c>
      <c r="K12" s="9">
        <f t="shared" si="11"/>
        <v>0.25693119999996838</v>
      </c>
      <c r="L12" s="9">
        <f t="shared" si="7"/>
        <v>6.6013641533423748E-2</v>
      </c>
      <c r="M12" s="10">
        <f t="shared" si="10"/>
        <v>2.5012772585666703E-3</v>
      </c>
    </row>
    <row r="13" spans="1:16" x14ac:dyDescent="0.25">
      <c r="A13" s="19">
        <v>8</v>
      </c>
      <c r="B13" s="6">
        <v>44044</v>
      </c>
      <c r="C13" s="50">
        <v>102.76</v>
      </c>
      <c r="D13" s="45">
        <f t="shared" si="1"/>
        <v>102.76093580800001</v>
      </c>
      <c r="E13" s="45">
        <f t="shared" si="2"/>
        <v>102.76856481280001</v>
      </c>
      <c r="F13" s="45">
        <f t="shared" si="3"/>
        <v>102.77973321216001</v>
      </c>
      <c r="G13" s="45">
        <f t="shared" si="8"/>
        <v>102.75330680320002</v>
      </c>
      <c r="H13" s="45">
        <f t="shared" si="9"/>
        <v>-3.0516019199978935E-2</v>
      </c>
      <c r="I13" s="26">
        <f t="shared" si="4"/>
        <v>102.59267008000002</v>
      </c>
      <c r="J13" s="9">
        <f t="shared" si="5"/>
        <v>0.16732991999998603</v>
      </c>
      <c r="K13" s="9">
        <f t="shared" si="11"/>
        <v>0.16732991999998603</v>
      </c>
      <c r="L13" s="9">
        <f t="shared" si="7"/>
        <v>2.7999302127201725E-2</v>
      </c>
      <c r="M13" s="10">
        <f t="shared" si="10"/>
        <v>1.6283565589722269E-3</v>
      </c>
    </row>
    <row r="14" spans="1:16" x14ac:dyDescent="0.25">
      <c r="A14" s="19">
        <v>9</v>
      </c>
      <c r="B14" s="6">
        <v>44075</v>
      </c>
      <c r="C14" s="50">
        <v>102.71</v>
      </c>
      <c r="D14" s="45">
        <f t="shared" si="1"/>
        <v>102.72018716160001</v>
      </c>
      <c r="E14" s="45">
        <f t="shared" si="2"/>
        <v>102.72986269184001</v>
      </c>
      <c r="F14" s="45">
        <f t="shared" si="3"/>
        <v>102.73983679590401</v>
      </c>
      <c r="G14" s="45">
        <f t="shared" si="8"/>
        <v>102.71051163136001</v>
      </c>
      <c r="H14" s="45">
        <f t="shared" si="9"/>
        <v>-3.8702120960010696E-2</v>
      </c>
      <c r="I14" s="26">
        <f t="shared" si="4"/>
        <v>102.72279078400004</v>
      </c>
      <c r="J14" s="9">
        <f t="shared" si="5"/>
        <v>-1.2790784000046074E-2</v>
      </c>
      <c r="K14" s="9">
        <f t="shared" si="11"/>
        <v>1.2790784000046074E-2</v>
      </c>
      <c r="L14" s="9">
        <f t="shared" si="7"/>
        <v>1.6360415533583464E-4</v>
      </c>
      <c r="M14" s="10">
        <f t="shared" si="10"/>
        <v>1.2453299581390395E-4</v>
      </c>
    </row>
    <row r="15" spans="1:16" x14ac:dyDescent="0.25">
      <c r="A15" s="19">
        <v>10</v>
      </c>
      <c r="B15" s="6">
        <v>44105</v>
      </c>
      <c r="C15" s="50">
        <v>103.17</v>
      </c>
      <c r="D15" s="45">
        <f t="shared" si="1"/>
        <v>103.08003743232</v>
      </c>
      <c r="E15" s="45">
        <f t="shared" si="2"/>
        <v>103.010002484224</v>
      </c>
      <c r="F15" s="45">
        <f t="shared" si="3"/>
        <v>102.95596934656001</v>
      </c>
      <c r="G15" s="45">
        <f t="shared" si="8"/>
        <v>103.15007238041599</v>
      </c>
      <c r="H15" s="45">
        <f t="shared" si="9"/>
        <v>0.28013979238397729</v>
      </c>
      <c r="I15" s="26">
        <f t="shared" si="4"/>
        <v>102.6718095104</v>
      </c>
      <c r="J15" s="9">
        <f t="shared" si="5"/>
        <v>0.498190489600006</v>
      </c>
      <c r="K15" s="9">
        <f t="shared" si="11"/>
        <v>0.498190489600006</v>
      </c>
      <c r="L15" s="9">
        <f t="shared" si="7"/>
        <v>0.24819376392789369</v>
      </c>
      <c r="M15" s="10">
        <f t="shared" si="10"/>
        <v>4.8288309547349613E-3</v>
      </c>
    </row>
    <row r="16" spans="1:16" x14ac:dyDescent="0.25">
      <c r="A16" s="19">
        <v>11</v>
      </c>
      <c r="B16" s="6">
        <v>44136</v>
      </c>
      <c r="C16" s="50">
        <v>103.48</v>
      </c>
      <c r="D16" s="45">
        <f t="shared" si="1"/>
        <v>103.40000748646401</v>
      </c>
      <c r="E16" s="45">
        <f t="shared" si="2"/>
        <v>103.32200648601601</v>
      </c>
      <c r="F16" s="45">
        <f t="shared" si="3"/>
        <v>103.2487990581248</v>
      </c>
      <c r="G16" s="45">
        <f t="shared" si="8"/>
        <v>103.478008486912</v>
      </c>
      <c r="H16" s="45">
        <f t="shared" si="9"/>
        <v>0.31200400179199056</v>
      </c>
      <c r="I16" s="26">
        <f t="shared" si="4"/>
        <v>103.43021217279997</v>
      </c>
      <c r="J16" s="9">
        <f t="shared" si="5"/>
        <v>4.978782720003494E-2</v>
      </c>
      <c r="K16" s="9">
        <f t="shared" si="11"/>
        <v>4.978782720003494E-2</v>
      </c>
      <c r="L16" s="9">
        <f t="shared" si="7"/>
        <v>2.4788277373005391E-3</v>
      </c>
      <c r="M16" s="10">
        <f t="shared" si="10"/>
        <v>4.8113478160064687E-4</v>
      </c>
    </row>
    <row r="17" spans="1:13" x14ac:dyDescent="0.25">
      <c r="A17" s="19">
        <v>12</v>
      </c>
      <c r="B17" s="6">
        <v>44166</v>
      </c>
      <c r="C17" s="50">
        <v>105.15</v>
      </c>
      <c r="D17" s="45">
        <f t="shared" si="1"/>
        <v>104.8000014972928</v>
      </c>
      <c r="E17" s="45">
        <f t="shared" si="2"/>
        <v>104.50440249503744</v>
      </c>
      <c r="F17" s="45">
        <f t="shared" si="3"/>
        <v>104.25328180765491</v>
      </c>
      <c r="G17" s="45">
        <f t="shared" si="8"/>
        <v>105.09560049954815</v>
      </c>
      <c r="H17" s="45">
        <f t="shared" si="9"/>
        <v>1.1823960090214316</v>
      </c>
      <c r="I17" s="26">
        <f t="shared" si="4"/>
        <v>103.79001248870399</v>
      </c>
      <c r="J17" s="9">
        <f t="shared" si="5"/>
        <v>1.359987511296012</v>
      </c>
      <c r="K17" s="9">
        <f t="shared" si="11"/>
        <v>1.359987511296012</v>
      </c>
      <c r="L17" s="9">
        <f t="shared" si="7"/>
        <v>1.8495660308811204</v>
      </c>
      <c r="M17" s="10">
        <f t="shared" si="10"/>
        <v>1.2933785176376719E-2</v>
      </c>
    </row>
    <row r="18" spans="1:13" x14ac:dyDescent="0.25">
      <c r="A18" s="19">
        <v>13</v>
      </c>
      <c r="B18" s="6">
        <v>44197</v>
      </c>
      <c r="C18" s="50">
        <v>104.551</v>
      </c>
      <c r="D18" s="45">
        <f t="shared" ref="D18:F18" si="12">($P$5*C18)+(1-$P$5)*D17</f>
        <v>104.60080029945857</v>
      </c>
      <c r="E18" s="45">
        <f t="shared" si="12"/>
        <v>104.58152073857434</v>
      </c>
      <c r="F18" s="45">
        <f t="shared" si="12"/>
        <v>104.51587295239045</v>
      </c>
      <c r="G18" s="45">
        <f t="shared" ref="G18:G29" si="13">(2*D18)-E18</f>
        <v>104.6200798603428</v>
      </c>
      <c r="H18" s="45">
        <f t="shared" ref="H18:H29" si="14">(($P$5)/(1-$P$5))*(D18-E18)</f>
        <v>7.7118243536915557E-2</v>
      </c>
      <c r="I18" s="26">
        <f t="shared" ref="I18:I29" si="15">G17+H17</f>
        <v>106.27799650856959</v>
      </c>
      <c r="J18" s="9">
        <f t="shared" ref="J18:J29" si="16">C18-I18</f>
        <v>-1.7269965085695844</v>
      </c>
      <c r="K18" s="9">
        <f t="shared" ref="K18:K29" si="17">ABS(J18)</f>
        <v>1.7269965085695844</v>
      </c>
      <c r="L18" s="9">
        <f t="shared" ref="L18:L29" si="18">(C18-I18)^2</f>
        <v>2.9825169406115348</v>
      </c>
      <c r="M18" s="10">
        <f t="shared" ref="M18:M29" si="19">K18/C18*100%</f>
        <v>1.6518220854602868E-2</v>
      </c>
    </row>
    <row r="19" spans="1:13" x14ac:dyDescent="0.25">
      <c r="A19" s="19">
        <v>14</v>
      </c>
      <c r="B19" s="6">
        <v>44228</v>
      </c>
      <c r="C19" s="50">
        <v>104.21</v>
      </c>
      <c r="D19" s="45">
        <f t="shared" ref="D19:F19" si="20">($P$5*C19)+(1-$P$5)*D18</f>
        <v>104.28816005989171</v>
      </c>
      <c r="E19" s="45">
        <f t="shared" si="20"/>
        <v>104.34683219562824</v>
      </c>
      <c r="F19" s="45">
        <f t="shared" si="20"/>
        <v>104.38064034698068</v>
      </c>
      <c r="G19" s="45">
        <f t="shared" si="13"/>
        <v>104.22948792415518</v>
      </c>
      <c r="H19" s="45">
        <f t="shared" si="14"/>
        <v>-0.2346885429461168</v>
      </c>
      <c r="I19" s="26">
        <f t="shared" si="15"/>
        <v>104.69719810387971</v>
      </c>
      <c r="J19" s="9">
        <f t="shared" si="16"/>
        <v>-0.48719810387972018</v>
      </c>
      <c r="K19" s="9">
        <f t="shared" si="17"/>
        <v>0.48719810387972018</v>
      </c>
      <c r="L19" s="9">
        <f t="shared" si="18"/>
        <v>0.23736199242399461</v>
      </c>
      <c r="M19" s="10">
        <f t="shared" si="19"/>
        <v>4.6751569319616179E-3</v>
      </c>
    </row>
    <row r="20" spans="1:13" x14ac:dyDescent="0.25">
      <c r="A20" s="19">
        <v>15</v>
      </c>
      <c r="B20" s="6">
        <v>44256</v>
      </c>
      <c r="C20" s="50">
        <v>104.18</v>
      </c>
      <c r="D20" s="45">
        <f t="shared" ref="D20:F20" si="21">($P$5*C20)+(1-$P$5)*D19</f>
        <v>104.20163201197835</v>
      </c>
      <c r="E20" s="45">
        <f t="shared" si="21"/>
        <v>104.23067204870833</v>
      </c>
      <c r="F20" s="45">
        <f t="shared" si="21"/>
        <v>104.26066570836279</v>
      </c>
      <c r="G20" s="45">
        <f t="shared" si="13"/>
        <v>104.17259197524837</v>
      </c>
      <c r="H20" s="45">
        <f t="shared" si="14"/>
        <v>-0.11616014691992407</v>
      </c>
      <c r="I20" s="26">
        <f t="shared" si="15"/>
        <v>103.99479938120906</v>
      </c>
      <c r="J20" s="9">
        <f t="shared" si="16"/>
        <v>0.18520061879094385</v>
      </c>
      <c r="K20" s="9">
        <f t="shared" si="17"/>
        <v>0.18520061879094385</v>
      </c>
      <c r="L20" s="9">
        <f t="shared" si="18"/>
        <v>3.4299269200548502E-2</v>
      </c>
      <c r="M20" s="10">
        <f t="shared" si="19"/>
        <v>1.777698394998501E-3</v>
      </c>
    </row>
    <row r="21" spans="1:13" x14ac:dyDescent="0.25">
      <c r="A21" s="19">
        <v>16</v>
      </c>
      <c r="B21" s="6">
        <v>44287</v>
      </c>
      <c r="C21" s="50">
        <v>104.22</v>
      </c>
      <c r="D21" s="45">
        <f t="shared" ref="D21:F21" si="22">($P$5*C21)+(1-$P$5)*D20</f>
        <v>104.21632640239567</v>
      </c>
      <c r="E21" s="45">
        <f t="shared" si="22"/>
        <v>104.2191955316582</v>
      </c>
      <c r="F21" s="45">
        <f t="shared" si="22"/>
        <v>104.22748956699913</v>
      </c>
      <c r="G21" s="45">
        <f t="shared" si="13"/>
        <v>104.21345727313313</v>
      </c>
      <c r="H21" s="45">
        <f t="shared" si="14"/>
        <v>-1.1476517050141412E-2</v>
      </c>
      <c r="I21" s="26">
        <f t="shared" si="15"/>
        <v>104.05643182832844</v>
      </c>
      <c r="J21" s="9">
        <f t="shared" si="16"/>
        <v>0.16356817167155668</v>
      </c>
      <c r="K21" s="9">
        <f t="shared" si="17"/>
        <v>0.16356817167155668</v>
      </c>
      <c r="L21" s="9">
        <f t="shared" si="18"/>
        <v>2.675454678397584E-2</v>
      </c>
      <c r="M21" s="10">
        <f t="shared" si="19"/>
        <v>1.569450889191678E-3</v>
      </c>
    </row>
    <row r="22" spans="1:13" x14ac:dyDescent="0.25">
      <c r="A22" s="19">
        <v>17</v>
      </c>
      <c r="B22" s="6">
        <v>44317</v>
      </c>
      <c r="C22" s="50">
        <v>104.471</v>
      </c>
      <c r="D22" s="45">
        <f t="shared" ref="D22:F22" si="23">($P$5*C22)+(1-$P$5)*D21</f>
        <v>104.42006528047914</v>
      </c>
      <c r="E22" s="45">
        <f t="shared" si="23"/>
        <v>104.37989133071494</v>
      </c>
      <c r="F22" s="45">
        <f t="shared" si="23"/>
        <v>104.34941097797179</v>
      </c>
      <c r="G22" s="45">
        <f t="shared" si="13"/>
        <v>104.46023923024333</v>
      </c>
      <c r="H22" s="45">
        <f t="shared" si="14"/>
        <v>0.16069579905678213</v>
      </c>
      <c r="I22" s="26">
        <f t="shared" si="15"/>
        <v>104.20198075608299</v>
      </c>
      <c r="J22" s="9">
        <f t="shared" si="16"/>
        <v>0.26901924391701471</v>
      </c>
      <c r="K22" s="9">
        <f t="shared" si="17"/>
        <v>0.26901924391701471</v>
      </c>
      <c r="L22" s="9">
        <f t="shared" si="18"/>
        <v>7.237135359768225E-2</v>
      </c>
      <c r="M22" s="10">
        <f t="shared" si="19"/>
        <v>2.5750614420941187E-3</v>
      </c>
    </row>
    <row r="23" spans="1:13" x14ac:dyDescent="0.25">
      <c r="A23" s="19">
        <v>18</v>
      </c>
      <c r="B23" s="6">
        <v>44348</v>
      </c>
      <c r="C23" s="50">
        <v>104.5</v>
      </c>
      <c r="D23" s="45">
        <f t="shared" ref="D23:F23" si="24">($P$5*C23)+(1-$P$5)*D22</f>
        <v>104.48401305609583</v>
      </c>
      <c r="E23" s="45">
        <f t="shared" si="24"/>
        <v>104.46318871101965</v>
      </c>
      <c r="F23" s="45">
        <f t="shared" si="24"/>
        <v>104.44043316441008</v>
      </c>
      <c r="G23" s="45">
        <f t="shared" si="13"/>
        <v>104.50483740117201</v>
      </c>
      <c r="H23" s="45">
        <f t="shared" si="14"/>
        <v>8.3297380304713911E-2</v>
      </c>
      <c r="I23" s="26">
        <f t="shared" si="15"/>
        <v>104.62093502930011</v>
      </c>
      <c r="J23" s="9">
        <f t="shared" si="16"/>
        <v>-0.12093502930011368</v>
      </c>
      <c r="K23" s="9">
        <f t="shared" si="17"/>
        <v>0.12093502930011368</v>
      </c>
      <c r="L23" s="9">
        <f t="shared" si="18"/>
        <v>1.4625281311819355E-2</v>
      </c>
      <c r="M23" s="10">
        <f t="shared" si="19"/>
        <v>1.1572730076565903E-3</v>
      </c>
    </row>
    <row r="24" spans="1:13" x14ac:dyDescent="0.25">
      <c r="A24" s="19">
        <v>19</v>
      </c>
      <c r="B24" s="6">
        <v>44378</v>
      </c>
      <c r="C24" s="50">
        <v>104.82</v>
      </c>
      <c r="D24" s="45">
        <f t="shared" ref="D24:F24" si="25">($P$5*C24)+(1-$P$5)*D23</f>
        <v>104.75280261121915</v>
      </c>
      <c r="E24" s="45">
        <f t="shared" si="25"/>
        <v>104.69487983117926</v>
      </c>
      <c r="F24" s="45">
        <f t="shared" si="25"/>
        <v>104.64399049782543</v>
      </c>
      <c r="G24" s="45">
        <f t="shared" si="13"/>
        <v>104.81072539125904</v>
      </c>
      <c r="H24" s="45">
        <f t="shared" si="14"/>
        <v>0.23169112015955312</v>
      </c>
      <c r="I24" s="26">
        <f t="shared" si="15"/>
        <v>104.58813478147673</v>
      </c>
      <c r="J24" s="9">
        <f t="shared" si="16"/>
        <v>0.23186521852326791</v>
      </c>
      <c r="K24" s="9">
        <f t="shared" si="17"/>
        <v>0.23186521852326791</v>
      </c>
      <c r="L24" s="9">
        <f t="shared" si="18"/>
        <v>5.3761479560842783E-2</v>
      </c>
      <c r="M24" s="10">
        <f t="shared" si="19"/>
        <v>2.2120322316663606E-3</v>
      </c>
    </row>
    <row r="25" spans="1:13" x14ac:dyDescent="0.25">
      <c r="A25" s="19">
        <v>20</v>
      </c>
      <c r="B25" s="6">
        <v>44409</v>
      </c>
      <c r="C25" s="50">
        <v>104.711</v>
      </c>
      <c r="D25" s="45">
        <f t="shared" ref="D25:F25" si="26">($P$5*C25)+(1-$P$5)*D24</f>
        <v>104.71936052224382</v>
      </c>
      <c r="E25" s="45">
        <f t="shared" si="26"/>
        <v>104.7144643840309</v>
      </c>
      <c r="F25" s="45">
        <f t="shared" si="26"/>
        <v>104.70036960678982</v>
      </c>
      <c r="G25" s="45">
        <f t="shared" si="13"/>
        <v>104.72425666045673</v>
      </c>
      <c r="H25" s="45">
        <f t="shared" si="14"/>
        <v>1.9584552851654283E-2</v>
      </c>
      <c r="I25" s="26">
        <f t="shared" si="15"/>
        <v>105.04241651141859</v>
      </c>
      <c r="J25" s="9">
        <f t="shared" si="16"/>
        <v>-0.33141651141859541</v>
      </c>
      <c r="K25" s="9">
        <f t="shared" si="17"/>
        <v>0.33141651141859541</v>
      </c>
      <c r="L25" s="9">
        <f t="shared" si="18"/>
        <v>0.10983690404087199</v>
      </c>
      <c r="M25" s="10">
        <f t="shared" si="19"/>
        <v>3.1650591763863912E-3</v>
      </c>
    </row>
    <row r="26" spans="1:13" x14ac:dyDescent="0.25">
      <c r="A26" s="19">
        <v>21</v>
      </c>
      <c r="B26" s="6">
        <v>44440</v>
      </c>
      <c r="C26" s="50">
        <v>105.03</v>
      </c>
      <c r="D26" s="45">
        <f t="shared" ref="D26:F26" si="27">($P$5*C26)+(1-$P$5)*D25</f>
        <v>104.96787210444876</v>
      </c>
      <c r="E26" s="45">
        <f t="shared" si="27"/>
        <v>104.91719056036519</v>
      </c>
      <c r="F26" s="45">
        <f t="shared" si="27"/>
        <v>104.87382636965012</v>
      </c>
      <c r="G26" s="45">
        <f t="shared" si="13"/>
        <v>105.01855364853233</v>
      </c>
      <c r="H26" s="45">
        <f t="shared" si="14"/>
        <v>0.20272617633429496</v>
      </c>
      <c r="I26" s="26">
        <f t="shared" si="15"/>
        <v>104.74384121330839</v>
      </c>
      <c r="J26" s="9">
        <f t="shared" si="16"/>
        <v>0.28615878669161532</v>
      </c>
      <c r="K26" s="9">
        <f t="shared" si="17"/>
        <v>0.28615878669161532</v>
      </c>
      <c r="L26" s="9">
        <f t="shared" si="18"/>
        <v>8.1886851200817401E-2</v>
      </c>
      <c r="M26" s="10">
        <f t="shared" si="19"/>
        <v>2.7245433370619377E-3</v>
      </c>
    </row>
    <row r="27" spans="1:13" x14ac:dyDescent="0.25">
      <c r="A27" s="19">
        <v>22</v>
      </c>
      <c r="B27" s="6">
        <v>44470</v>
      </c>
      <c r="C27" s="50">
        <v>104.98</v>
      </c>
      <c r="D27" s="45">
        <f t="shared" ref="D27:F27" si="28">($P$5*C27)+(1-$P$5)*D26</f>
        <v>104.97757442088975</v>
      </c>
      <c r="E27" s="45">
        <f t="shared" si="28"/>
        <v>104.96549764878483</v>
      </c>
      <c r="F27" s="45">
        <f t="shared" si="28"/>
        <v>104.94716339295789</v>
      </c>
      <c r="G27" s="45">
        <f t="shared" si="13"/>
        <v>104.98965119299467</v>
      </c>
      <c r="H27" s="45">
        <f t="shared" si="14"/>
        <v>4.8307088419676361E-2</v>
      </c>
      <c r="I27" s="26">
        <f t="shared" si="15"/>
        <v>105.22127982486663</v>
      </c>
      <c r="J27" s="9">
        <f t="shared" si="16"/>
        <v>-0.24127982486662347</v>
      </c>
      <c r="K27" s="9">
        <f t="shared" si="17"/>
        <v>0.24127982486662347</v>
      </c>
      <c r="L27" s="9">
        <f t="shared" si="18"/>
        <v>5.8215953887668495E-2</v>
      </c>
      <c r="M27" s="10">
        <f t="shared" si="19"/>
        <v>2.2983408731817819E-3</v>
      </c>
    </row>
    <row r="28" spans="1:13" x14ac:dyDescent="0.25">
      <c r="A28" s="19">
        <v>23</v>
      </c>
      <c r="B28" s="6">
        <v>44501</v>
      </c>
      <c r="C28" s="50">
        <v>105.46</v>
      </c>
      <c r="D28" s="45">
        <f t="shared" ref="D28:F28" si="29">($P$5*C28)+(1-$P$5)*D27</f>
        <v>105.36351488417795</v>
      </c>
      <c r="E28" s="45">
        <f t="shared" si="29"/>
        <v>105.28391143709932</v>
      </c>
      <c r="F28" s="45">
        <f t="shared" si="29"/>
        <v>105.21656182827103</v>
      </c>
      <c r="G28" s="45">
        <f t="shared" si="13"/>
        <v>105.44311833125657</v>
      </c>
      <c r="H28" s="45">
        <f t="shared" si="14"/>
        <v>0.31841378831450134</v>
      </c>
      <c r="I28" s="26">
        <f t="shared" si="15"/>
        <v>105.03795828141435</v>
      </c>
      <c r="J28" s="9">
        <f t="shared" si="16"/>
        <v>0.42204171858564621</v>
      </c>
      <c r="K28" s="9">
        <f t="shared" si="17"/>
        <v>0.42204171858564621</v>
      </c>
      <c r="L28" s="9">
        <f t="shared" si="18"/>
        <v>0.17811921222672578</v>
      </c>
      <c r="M28" s="10">
        <f t="shared" si="19"/>
        <v>4.0019127497216596E-3</v>
      </c>
    </row>
    <row r="29" spans="1:13" x14ac:dyDescent="0.25">
      <c r="A29" s="19">
        <v>24</v>
      </c>
      <c r="B29" s="6">
        <v>44531</v>
      </c>
      <c r="C29" s="50">
        <v>105.92</v>
      </c>
      <c r="D29" s="45">
        <f t="shared" ref="D29:F29" si="30">($P$5*C29)+(1-$P$5)*D28</f>
        <v>105.80870297683559</v>
      </c>
      <c r="E29" s="45">
        <f t="shared" si="30"/>
        <v>105.70374466888835</v>
      </c>
      <c r="F29" s="45">
        <f t="shared" si="30"/>
        <v>105.60630810076489</v>
      </c>
      <c r="G29" s="45">
        <f t="shared" si="13"/>
        <v>105.91366128478283</v>
      </c>
      <c r="H29" s="45">
        <f t="shared" si="14"/>
        <v>0.41983323178897092</v>
      </c>
      <c r="I29" s="26">
        <f t="shared" si="15"/>
        <v>105.76153211957107</v>
      </c>
      <c r="J29" s="9">
        <f t="shared" si="16"/>
        <v>0.15846788042892967</v>
      </c>
      <c r="K29" s="9">
        <f t="shared" si="17"/>
        <v>0.15846788042892967</v>
      </c>
      <c r="L29" s="9">
        <f t="shared" si="18"/>
        <v>2.5112069127637554E-2</v>
      </c>
      <c r="M29" s="10">
        <f t="shared" si="19"/>
        <v>1.4961091430223722E-3</v>
      </c>
    </row>
    <row r="30" spans="1:13" x14ac:dyDescent="0.25">
      <c r="A30" s="58">
        <v>25</v>
      </c>
      <c r="B30" s="57">
        <v>44562</v>
      </c>
      <c r="C30" s="61">
        <v>0</v>
      </c>
      <c r="D30" s="41">
        <f t="shared" ref="D30" si="31">($P$5*C30)+(1-$P$5)*D29</f>
        <v>21.161740595367114</v>
      </c>
      <c r="E30" s="41">
        <f t="shared" ref="E30" si="32">($P$5*D30)+(1-$P$5)*E29</f>
        <v>38.070141410071358</v>
      </c>
      <c r="F30" s="41">
        <f t="shared" ref="F30" si="33">($P$5*E30)+(1-$P$5)*F29</f>
        <v>51.577374748210062</v>
      </c>
      <c r="G30" s="41">
        <f t="shared" ref="G30" si="34">(2*D30)-E30</f>
        <v>4.2533397806628699</v>
      </c>
      <c r="H30" s="41">
        <f t="shared" ref="H30" si="35">(($P$5)/(1-$P$5))*(D30-E30)</f>
        <v>-67.63360325881699</v>
      </c>
      <c r="I30" s="35">
        <f t="shared" ref="I30" si="36">G29+H29</f>
        <v>106.3334945165718</v>
      </c>
      <c r="J30" s="35"/>
      <c r="K30" s="35"/>
      <c r="L30" s="35"/>
      <c r="M30" s="36"/>
    </row>
    <row r="31" spans="1:13" x14ac:dyDescent="0.25">
      <c r="B31" s="13" t="s">
        <v>9</v>
      </c>
      <c r="C31" s="13">
        <f>SUM(C6:C17)</f>
        <v>1237.4900000000002</v>
      </c>
      <c r="D31" s="13"/>
      <c r="E31" s="13"/>
      <c r="F31" s="13"/>
      <c r="G31" s="13"/>
      <c r="H31" s="13"/>
      <c r="I31" s="13">
        <f t="shared" ref="I31:M31" si="37">SUM(I6:I17)</f>
        <v>1132.6925062359039</v>
      </c>
      <c r="J31" s="13">
        <f t="shared" si="37"/>
        <v>1.8474937640960292</v>
      </c>
      <c r="K31" s="13">
        <f t="shared" si="37"/>
        <v>3.8784577320961802</v>
      </c>
      <c r="L31" s="13">
        <f t="shared" si="37"/>
        <v>2.8217117463623902</v>
      </c>
      <c r="M31" s="31">
        <f t="shared" si="37"/>
        <v>3.7394962530182305E-2</v>
      </c>
    </row>
    <row r="32" spans="1:13" x14ac:dyDescent="0.25">
      <c r="B32" s="18" t="s">
        <v>10</v>
      </c>
      <c r="C32" s="16">
        <f>AVERAGE(C6:C17)</f>
        <v>103.12416666666668</v>
      </c>
      <c r="D32" s="16"/>
      <c r="E32" s="16"/>
      <c r="F32" s="16"/>
      <c r="G32" s="16"/>
      <c r="H32" s="16"/>
      <c r="I32" s="16">
        <f t="shared" ref="I32:M32" si="38">AVERAGE(I6:I17)</f>
        <v>102.97204602144581</v>
      </c>
      <c r="J32" s="16">
        <f t="shared" si="38"/>
        <v>0.16795397855418448</v>
      </c>
      <c r="K32" s="16">
        <f t="shared" si="38"/>
        <v>0.35258706655419819</v>
      </c>
      <c r="L32" s="16">
        <f t="shared" si="38"/>
        <v>0.25651924966930822</v>
      </c>
      <c r="M32" s="17">
        <f t="shared" si="38"/>
        <v>3.3995420481983912E-3</v>
      </c>
    </row>
    <row r="34" spans="10:13" x14ac:dyDescent="0.25">
      <c r="J34" s="15"/>
      <c r="K34" s="15"/>
      <c r="L34" s="15"/>
      <c r="M34" s="15"/>
    </row>
  </sheetData>
  <hyperlinks>
    <hyperlink ref="C2" r:id="rId1" xr:uid="{B824E1EF-4300-4960-AFE5-6AFE22C6611E}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E3D3-9FAB-49DE-B6C9-1F56EA64A2E2}">
  <sheetPr>
    <tabColor rgb="FF00B050"/>
  </sheetPr>
  <dimension ref="A1:P22"/>
  <sheetViews>
    <sheetView showGridLines="0" zoomScale="90" zoomScaleNormal="90" workbookViewId="0">
      <selection activeCell="M20" sqref="M20"/>
    </sheetView>
  </sheetViews>
  <sheetFormatPr defaultRowHeight="15" x14ac:dyDescent="0.25"/>
  <cols>
    <col min="2" max="2" width="18.85546875" style="3" customWidth="1"/>
    <col min="3" max="3" width="21.42578125" style="2" customWidth="1"/>
    <col min="4" max="7" width="14.28515625" style="2" customWidth="1"/>
    <col min="8" max="8" width="12.28515625" style="2" customWidth="1"/>
    <col min="9" max="9" width="18" style="2" bestFit="1" customWidth="1"/>
    <col min="10" max="12" width="18.7109375" style="2" customWidth="1"/>
    <col min="13" max="13" width="13" style="2" customWidth="1"/>
    <col min="15" max="15" width="7.85546875" bestFit="1" customWidth="1"/>
    <col min="16" max="16" width="15" bestFit="1" customWidth="1"/>
  </cols>
  <sheetData>
    <row r="1" spans="1:16" x14ac:dyDescent="0.25">
      <c r="B1" s="23" t="s">
        <v>12</v>
      </c>
      <c r="C1" s="22" t="s">
        <v>85</v>
      </c>
      <c r="D1" s="22"/>
      <c r="E1" s="22"/>
      <c r="F1" s="22"/>
      <c r="G1" s="22"/>
      <c r="H1" s="22"/>
    </row>
    <row r="2" spans="1:16" x14ac:dyDescent="0.25">
      <c r="C2" s="21" t="s">
        <v>84</v>
      </c>
      <c r="D2" s="21"/>
      <c r="E2" s="21"/>
      <c r="F2" s="21"/>
      <c r="G2" s="21"/>
      <c r="H2" s="21"/>
    </row>
    <row r="5" spans="1:16" s="1" customFormat="1" x14ac:dyDescent="0.25">
      <c r="A5" s="20" t="s">
        <v>11</v>
      </c>
      <c r="B5" s="4" t="s">
        <v>20</v>
      </c>
      <c r="C5" s="32" t="s">
        <v>3</v>
      </c>
      <c r="D5" s="5" t="s">
        <v>77</v>
      </c>
      <c r="E5" s="5" t="s">
        <v>78</v>
      </c>
      <c r="F5" s="5" t="s">
        <v>81</v>
      </c>
      <c r="G5" s="5" t="s">
        <v>72</v>
      </c>
      <c r="H5" s="5" t="s">
        <v>73</v>
      </c>
      <c r="I5" s="24" t="s">
        <v>74</v>
      </c>
      <c r="J5" s="5" t="s">
        <v>5</v>
      </c>
      <c r="K5" s="5" t="s">
        <v>6</v>
      </c>
      <c r="L5" s="5" t="s">
        <v>7</v>
      </c>
      <c r="M5" s="5" t="s">
        <v>8</v>
      </c>
      <c r="O5" s="7" t="s">
        <v>46</v>
      </c>
      <c r="P5" s="7">
        <v>0.3</v>
      </c>
    </row>
    <row r="6" spans="1:16" x14ac:dyDescent="0.25">
      <c r="A6" s="19">
        <v>1</v>
      </c>
      <c r="B6" s="6">
        <v>43282</v>
      </c>
      <c r="C6" s="33">
        <v>1000</v>
      </c>
      <c r="D6" s="13">
        <f>C6</f>
        <v>1000</v>
      </c>
      <c r="E6" s="13">
        <f>C6</f>
        <v>1000</v>
      </c>
      <c r="F6" s="13">
        <f>D6</f>
        <v>1000</v>
      </c>
      <c r="G6" s="13">
        <f t="shared" ref="G6" si="0">(2*D6)-E6</f>
        <v>1000</v>
      </c>
      <c r="H6" s="13">
        <f>(($P$5)/(1-$P$5))*(D6-E6)</f>
        <v>0</v>
      </c>
      <c r="I6" s="26"/>
      <c r="J6" s="46"/>
      <c r="K6" s="47"/>
      <c r="L6" s="47"/>
      <c r="M6" s="48"/>
    </row>
    <row r="7" spans="1:16" x14ac:dyDescent="0.25">
      <c r="A7" s="19">
        <v>2</v>
      </c>
      <c r="B7" s="6">
        <v>43313</v>
      </c>
      <c r="C7" s="33">
        <v>850</v>
      </c>
      <c r="D7" s="49">
        <f t="shared" ref="D7:D17" si="1">($P$5*C7)+(1-$P$5)*D6</f>
        <v>955</v>
      </c>
      <c r="E7" s="49">
        <f t="shared" ref="E7:E17" si="2">($P$5*D7)+(1-$P$5)*E6</f>
        <v>986.5</v>
      </c>
      <c r="F7" s="49">
        <f t="shared" ref="F7:F17" si="3">($P$5*E7)+(1-$P$5)*F6</f>
        <v>995.95</v>
      </c>
      <c r="G7" s="49">
        <f>(2*D7)-E7</f>
        <v>923.5</v>
      </c>
      <c r="H7" s="49">
        <f>(($P$5)/(1-$P$5))*(D7-E7)</f>
        <v>-13.500000000000002</v>
      </c>
      <c r="I7" s="26">
        <f>G6+H6</f>
        <v>1000</v>
      </c>
      <c r="J7" s="9">
        <f t="shared" ref="J7:J17" si="4">C7-I7</f>
        <v>-150</v>
      </c>
      <c r="K7" s="9">
        <f t="shared" ref="K7:K8" si="5">ABS(J7)</f>
        <v>150</v>
      </c>
      <c r="L7" s="9">
        <f t="shared" ref="L7:L17" si="6">(C7-I7)^2</f>
        <v>22500</v>
      </c>
      <c r="M7" s="10">
        <f>K7/C7*100%</f>
        <v>0.17647058823529413</v>
      </c>
    </row>
    <row r="8" spans="1:16" x14ac:dyDescent="0.25">
      <c r="A8" s="19">
        <v>3</v>
      </c>
      <c r="B8" s="6">
        <v>43344</v>
      </c>
      <c r="C8" s="33">
        <v>750</v>
      </c>
      <c r="D8" s="45">
        <f t="shared" si="1"/>
        <v>893.5</v>
      </c>
      <c r="E8" s="45">
        <f t="shared" si="2"/>
        <v>958.59999999999991</v>
      </c>
      <c r="F8" s="45">
        <f t="shared" si="3"/>
        <v>984.74499999999989</v>
      </c>
      <c r="G8" s="45">
        <f t="shared" ref="G8:G18" si="7">(2*D8)-E8</f>
        <v>828.40000000000009</v>
      </c>
      <c r="H8" s="45">
        <f t="shared" ref="H8:H18" si="8">(($P$5)/(1-$P$5))*(D8-E8)</f>
        <v>-27.899999999999963</v>
      </c>
      <c r="I8" s="26">
        <f t="shared" ref="I8:I18" si="9">G7+H7</f>
        <v>910</v>
      </c>
      <c r="J8" s="9">
        <f t="shared" si="4"/>
        <v>-160</v>
      </c>
      <c r="K8" s="9">
        <f t="shared" si="5"/>
        <v>160</v>
      </c>
      <c r="L8" s="9">
        <f t="shared" si="6"/>
        <v>25600</v>
      </c>
      <c r="M8" s="10">
        <f t="shared" ref="M8:M17" si="10">K8/C8*100%</f>
        <v>0.21333333333333335</v>
      </c>
    </row>
    <row r="9" spans="1:16" x14ac:dyDescent="0.25">
      <c r="A9" s="19">
        <v>4</v>
      </c>
      <c r="B9" s="6">
        <v>43374</v>
      </c>
      <c r="C9" s="33">
        <v>660</v>
      </c>
      <c r="D9" s="45">
        <f t="shared" si="1"/>
        <v>823.44999999999993</v>
      </c>
      <c r="E9" s="45">
        <f t="shared" si="2"/>
        <v>918.05499999999984</v>
      </c>
      <c r="F9" s="45">
        <f t="shared" si="3"/>
        <v>964.73799999999983</v>
      </c>
      <c r="G9" s="45">
        <f t="shared" si="7"/>
        <v>728.84500000000003</v>
      </c>
      <c r="H9" s="45">
        <f t="shared" si="8"/>
        <v>-40.544999999999959</v>
      </c>
      <c r="I9" s="26">
        <f t="shared" si="9"/>
        <v>800.50000000000011</v>
      </c>
      <c r="J9" s="9">
        <f t="shared" si="4"/>
        <v>-140.50000000000011</v>
      </c>
      <c r="K9" s="9">
        <f>ABS(J9)</f>
        <v>140.50000000000011</v>
      </c>
      <c r="L9" s="9">
        <f t="shared" si="6"/>
        <v>19740.250000000033</v>
      </c>
      <c r="M9" s="10">
        <f t="shared" si="10"/>
        <v>0.21287878787878806</v>
      </c>
    </row>
    <row r="10" spans="1:16" x14ac:dyDescent="0.25">
      <c r="A10" s="19">
        <v>5</v>
      </c>
      <c r="B10" s="6">
        <v>43405</v>
      </c>
      <c r="C10" s="33">
        <v>773</v>
      </c>
      <c r="D10" s="45">
        <f t="shared" si="1"/>
        <v>808.31499999999994</v>
      </c>
      <c r="E10" s="45">
        <f t="shared" si="2"/>
        <v>885.13299999999981</v>
      </c>
      <c r="F10" s="45">
        <f t="shared" si="3"/>
        <v>940.85649999999987</v>
      </c>
      <c r="G10" s="45">
        <f t="shared" si="7"/>
        <v>731.49700000000007</v>
      </c>
      <c r="H10" s="45">
        <f t="shared" si="8"/>
        <v>-32.921999999999947</v>
      </c>
      <c r="I10" s="26">
        <f t="shared" si="9"/>
        <v>688.30000000000007</v>
      </c>
      <c r="J10" s="9">
        <f t="shared" si="4"/>
        <v>84.699999999999932</v>
      </c>
      <c r="K10" s="9">
        <f t="shared" ref="K10:K17" si="11">ABS(J10)</f>
        <v>84.699999999999932</v>
      </c>
      <c r="L10" s="9">
        <f t="shared" si="6"/>
        <v>7174.0899999999883</v>
      </c>
      <c r="M10" s="10">
        <f t="shared" si="10"/>
        <v>0.10957309184993523</v>
      </c>
    </row>
    <row r="11" spans="1:16" x14ac:dyDescent="0.25">
      <c r="A11" s="19">
        <v>6</v>
      </c>
      <c r="B11" s="6">
        <v>43435</v>
      </c>
      <c r="C11" s="33">
        <v>607</v>
      </c>
      <c r="D11" s="45">
        <f t="shared" si="1"/>
        <v>747.92049999999995</v>
      </c>
      <c r="E11" s="45">
        <f t="shared" si="2"/>
        <v>843.96924999999976</v>
      </c>
      <c r="F11" s="45">
        <f t="shared" si="3"/>
        <v>911.79032499999983</v>
      </c>
      <c r="G11" s="45">
        <f t="shared" si="7"/>
        <v>651.87175000000013</v>
      </c>
      <c r="H11" s="45">
        <f t="shared" si="8"/>
        <v>-41.163749999999922</v>
      </c>
      <c r="I11" s="26">
        <f t="shared" si="9"/>
        <v>698.57500000000016</v>
      </c>
      <c r="J11" s="9">
        <f t="shared" si="4"/>
        <v>-91.575000000000159</v>
      </c>
      <c r="K11" s="9">
        <f t="shared" si="11"/>
        <v>91.575000000000159</v>
      </c>
      <c r="L11" s="9">
        <f t="shared" si="6"/>
        <v>8385.9806250000292</v>
      </c>
      <c r="M11" s="10">
        <f t="shared" si="10"/>
        <v>0.15086490939044508</v>
      </c>
    </row>
    <row r="12" spans="1:16" x14ac:dyDescent="0.25">
      <c r="A12" s="19">
        <v>7</v>
      </c>
      <c r="B12" s="6">
        <v>43466</v>
      </c>
      <c r="C12" s="33">
        <v>715</v>
      </c>
      <c r="D12" s="45">
        <f t="shared" si="1"/>
        <v>738.04434999999989</v>
      </c>
      <c r="E12" s="45">
        <f t="shared" si="2"/>
        <v>812.19177999999977</v>
      </c>
      <c r="F12" s="45">
        <f t="shared" si="3"/>
        <v>881.91076149999981</v>
      </c>
      <c r="G12" s="45">
        <f t="shared" si="7"/>
        <v>663.89692000000002</v>
      </c>
      <c r="H12" s="45">
        <f t="shared" si="8"/>
        <v>-31.777469999999948</v>
      </c>
      <c r="I12" s="26">
        <f t="shared" si="9"/>
        <v>610.7080000000002</v>
      </c>
      <c r="J12" s="9">
        <f t="shared" si="4"/>
        <v>104.2919999999998</v>
      </c>
      <c r="K12" s="9">
        <f t="shared" si="11"/>
        <v>104.2919999999998</v>
      </c>
      <c r="L12" s="9">
        <f t="shared" si="6"/>
        <v>10876.821263999958</v>
      </c>
      <c r="M12" s="10">
        <f t="shared" si="10"/>
        <v>0.14586293706293679</v>
      </c>
    </row>
    <row r="13" spans="1:16" x14ac:dyDescent="0.25">
      <c r="A13" s="19">
        <v>8</v>
      </c>
      <c r="B13" s="6">
        <v>43497</v>
      </c>
      <c r="C13" s="33">
        <v>620</v>
      </c>
      <c r="D13" s="45">
        <f t="shared" si="1"/>
        <v>702.63104499999986</v>
      </c>
      <c r="E13" s="45">
        <f t="shared" si="2"/>
        <v>779.32355949999976</v>
      </c>
      <c r="F13" s="45">
        <f t="shared" si="3"/>
        <v>851.13460089999967</v>
      </c>
      <c r="G13" s="45">
        <f t="shared" si="7"/>
        <v>625.93853049999996</v>
      </c>
      <c r="H13" s="45">
        <f t="shared" si="8"/>
        <v>-32.868220499999957</v>
      </c>
      <c r="I13" s="26">
        <f t="shared" si="9"/>
        <v>632.11945000000003</v>
      </c>
      <c r="J13" s="9">
        <f t="shared" si="4"/>
        <v>-12.119450000000029</v>
      </c>
      <c r="K13" s="9">
        <f t="shared" si="11"/>
        <v>12.119450000000029</v>
      </c>
      <c r="L13" s="9">
        <f t="shared" si="6"/>
        <v>146.88106830250069</v>
      </c>
      <c r="M13" s="10">
        <f t="shared" si="10"/>
        <v>1.9547500000000047E-2</v>
      </c>
    </row>
    <row r="14" spans="1:16" x14ac:dyDescent="0.25">
      <c r="A14" s="19">
        <v>9</v>
      </c>
      <c r="B14" s="6">
        <v>43525</v>
      </c>
      <c r="C14" s="33">
        <v>570</v>
      </c>
      <c r="D14" s="45">
        <f t="shared" si="1"/>
        <v>662.84173149999992</v>
      </c>
      <c r="E14" s="45">
        <f t="shared" si="2"/>
        <v>744.37901109999973</v>
      </c>
      <c r="F14" s="45">
        <f t="shared" si="3"/>
        <v>819.10792395999965</v>
      </c>
      <c r="G14" s="45">
        <f t="shared" si="7"/>
        <v>581.30445190000012</v>
      </c>
      <c r="H14" s="45">
        <f t="shared" si="8"/>
        <v>-34.944548399999917</v>
      </c>
      <c r="I14" s="26">
        <f t="shared" si="9"/>
        <v>593.07030999999995</v>
      </c>
      <c r="J14" s="9">
        <f t="shared" si="4"/>
        <v>-23.070309999999949</v>
      </c>
      <c r="K14" s="9">
        <f t="shared" si="11"/>
        <v>23.070309999999949</v>
      </c>
      <c r="L14" s="9">
        <f t="shared" si="6"/>
        <v>532.23920349609762</v>
      </c>
      <c r="M14" s="10">
        <f t="shared" si="10"/>
        <v>4.0474228070175353E-2</v>
      </c>
    </row>
    <row r="15" spans="1:16" x14ac:dyDescent="0.25">
      <c r="A15" s="19">
        <v>10</v>
      </c>
      <c r="B15" s="6">
        <v>43556</v>
      </c>
      <c r="C15" s="33">
        <v>530</v>
      </c>
      <c r="D15" s="45">
        <f t="shared" si="1"/>
        <v>622.98921204999988</v>
      </c>
      <c r="E15" s="45">
        <f t="shared" si="2"/>
        <v>707.96207138499972</v>
      </c>
      <c r="F15" s="45">
        <f t="shared" si="3"/>
        <v>785.76416818749954</v>
      </c>
      <c r="G15" s="45">
        <f t="shared" si="7"/>
        <v>538.01635271500004</v>
      </c>
      <c r="H15" s="45">
        <f t="shared" si="8"/>
        <v>-36.416939714999934</v>
      </c>
      <c r="I15" s="26">
        <f t="shared" si="9"/>
        <v>546.3599035000002</v>
      </c>
      <c r="J15" s="9">
        <f t="shared" si="4"/>
        <v>-16.3599035000002</v>
      </c>
      <c r="K15" s="9">
        <f t="shared" si="11"/>
        <v>16.3599035000002</v>
      </c>
      <c r="L15" s="9">
        <f t="shared" si="6"/>
        <v>267.64644252931879</v>
      </c>
      <c r="M15" s="10">
        <f t="shared" si="10"/>
        <v>3.0867742452830568E-2</v>
      </c>
    </row>
    <row r="16" spans="1:16" x14ac:dyDescent="0.25">
      <c r="A16" s="19">
        <v>11</v>
      </c>
      <c r="B16" s="6">
        <v>43586</v>
      </c>
      <c r="C16" s="33">
        <v>605</v>
      </c>
      <c r="D16" s="45">
        <f t="shared" si="1"/>
        <v>617.59244843499982</v>
      </c>
      <c r="E16" s="45">
        <f t="shared" si="2"/>
        <v>680.8511844999997</v>
      </c>
      <c r="F16" s="45">
        <f t="shared" si="3"/>
        <v>754.29027308124955</v>
      </c>
      <c r="G16" s="45">
        <f t="shared" si="7"/>
        <v>554.33371236999994</v>
      </c>
      <c r="H16" s="45">
        <f t="shared" si="8"/>
        <v>-27.11088688499995</v>
      </c>
      <c r="I16" s="26">
        <f t="shared" si="9"/>
        <v>501.59941300000008</v>
      </c>
      <c r="J16" s="9">
        <f t="shared" si="4"/>
        <v>103.40058699999992</v>
      </c>
      <c r="K16" s="9">
        <f t="shared" si="11"/>
        <v>103.40058699999992</v>
      </c>
      <c r="L16" s="9">
        <f t="shared" si="6"/>
        <v>10691.681391944552</v>
      </c>
      <c r="M16" s="10">
        <f t="shared" si="10"/>
        <v>0.17091006115702465</v>
      </c>
    </row>
    <row r="17" spans="1:13" x14ac:dyDescent="0.25">
      <c r="A17" s="19">
        <v>12</v>
      </c>
      <c r="B17" s="6">
        <v>43617</v>
      </c>
      <c r="C17" s="33">
        <v>510</v>
      </c>
      <c r="D17" s="45">
        <f t="shared" si="1"/>
        <v>585.31471390449985</v>
      </c>
      <c r="E17" s="45">
        <f t="shared" si="2"/>
        <v>652.19024332134973</v>
      </c>
      <c r="F17" s="45">
        <f t="shared" si="3"/>
        <v>723.66026415327951</v>
      </c>
      <c r="G17" s="45">
        <f t="shared" si="7"/>
        <v>518.43918448764998</v>
      </c>
      <c r="H17" s="45">
        <f t="shared" si="8"/>
        <v>-28.660941178649946</v>
      </c>
      <c r="I17" s="26">
        <f t="shared" si="9"/>
        <v>527.22282548500004</v>
      </c>
      <c r="J17" s="9">
        <f t="shared" si="4"/>
        <v>-17.222825485000044</v>
      </c>
      <c r="K17" s="9">
        <f t="shared" si="11"/>
        <v>17.222825485000044</v>
      </c>
      <c r="L17" s="9">
        <f t="shared" si="6"/>
        <v>296.62571768676702</v>
      </c>
      <c r="M17" s="10">
        <f t="shared" si="10"/>
        <v>3.3770246049019695E-2</v>
      </c>
    </row>
    <row r="18" spans="1:13" x14ac:dyDescent="0.25">
      <c r="A18" s="58">
        <v>13</v>
      </c>
      <c r="B18" s="57">
        <v>43647</v>
      </c>
      <c r="C18" s="37">
        <v>0</v>
      </c>
      <c r="D18" s="41">
        <f>($P$5*C18)+(1-$P$5)*D17</f>
        <v>409.72029973314989</v>
      </c>
      <c r="E18" s="41">
        <f>($P$5*D18)+(1-$P$5)*E17</f>
        <v>579.44926024488973</v>
      </c>
      <c r="F18" s="41">
        <f t="shared" ref="F18" si="12">($P$5*E18)+(1-$P$5)*F17</f>
        <v>680.39696298076251</v>
      </c>
      <c r="G18" s="41">
        <f t="shared" si="7"/>
        <v>239.99133922141004</v>
      </c>
      <c r="H18" s="41">
        <f t="shared" si="8"/>
        <v>-72.740983076459941</v>
      </c>
      <c r="I18" s="35">
        <f t="shared" si="9"/>
        <v>489.77824330900006</v>
      </c>
      <c r="J18" s="35"/>
      <c r="K18" s="35"/>
      <c r="L18" s="35"/>
      <c r="M18" s="36"/>
    </row>
    <row r="19" spans="1:13" x14ac:dyDescent="0.25">
      <c r="B19" s="13" t="s">
        <v>9</v>
      </c>
      <c r="C19" s="13">
        <f>SUM(C6:C17)</f>
        <v>8190</v>
      </c>
      <c r="D19" s="13"/>
      <c r="E19" s="13"/>
      <c r="F19" s="13"/>
      <c r="G19" s="13"/>
      <c r="H19" s="13"/>
      <c r="I19" s="13">
        <f t="shared" ref="I19:M19" si="13">SUM(I6:I17)</f>
        <v>7508.4549019850001</v>
      </c>
      <c r="J19" s="13">
        <f t="shared" si="13"/>
        <v>-318.45490198500084</v>
      </c>
      <c r="K19" s="13">
        <f t="shared" si="13"/>
        <v>903.24007598500009</v>
      </c>
      <c r="L19" s="13">
        <f t="shared" si="13"/>
        <v>106212.21571295924</v>
      </c>
      <c r="M19" s="31">
        <f t="shared" si="13"/>
        <v>1.3045534254797828</v>
      </c>
    </row>
    <row r="20" spans="1:13" x14ac:dyDescent="0.25">
      <c r="B20" s="18" t="s">
        <v>10</v>
      </c>
      <c r="C20" s="16">
        <f>AVERAGE(C6:C17)</f>
        <v>682.5</v>
      </c>
      <c r="D20" s="16"/>
      <c r="E20" s="16"/>
      <c r="F20" s="16"/>
      <c r="G20" s="16"/>
      <c r="H20" s="16"/>
      <c r="I20" s="16">
        <f t="shared" ref="I20:M20" si="14">AVERAGE(I6:I17)</f>
        <v>682.58680927136368</v>
      </c>
      <c r="J20" s="16">
        <f t="shared" si="14"/>
        <v>-28.950445635000076</v>
      </c>
      <c r="K20" s="16">
        <f t="shared" si="14"/>
        <v>82.112734180454552</v>
      </c>
      <c r="L20" s="16">
        <f t="shared" si="14"/>
        <v>9655.6559739053846</v>
      </c>
      <c r="M20" s="17">
        <f t="shared" si="14"/>
        <v>0.11859576595270753</v>
      </c>
    </row>
    <row r="22" spans="1:13" x14ac:dyDescent="0.25">
      <c r="J22" s="15"/>
      <c r="K22" s="15"/>
      <c r="L22" s="15"/>
      <c r="M22" s="15"/>
    </row>
  </sheetData>
  <hyperlinks>
    <hyperlink ref="C2" r:id="rId1" xr:uid="{BE5F88BA-03E9-433E-A3DB-51FC663ECD6D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5AA9-E381-458A-A7C6-CB55C2E8FE4A}">
  <sheetPr>
    <tabColor rgb="FFFF0000"/>
  </sheetPr>
  <dimension ref="A1:S23"/>
  <sheetViews>
    <sheetView showGridLines="0" zoomScale="90" zoomScaleNormal="90" workbookViewId="0">
      <selection activeCell="J19" sqref="J19"/>
    </sheetView>
  </sheetViews>
  <sheetFormatPr defaultRowHeight="15" x14ac:dyDescent="0.25"/>
  <cols>
    <col min="2" max="2" width="18.85546875" style="3" customWidth="1"/>
    <col min="3" max="3" width="12" style="2" customWidth="1"/>
    <col min="4" max="4" width="10.5703125" style="2" bestFit="1" customWidth="1"/>
    <col min="5" max="5" width="12.140625" style="2" bestFit="1" customWidth="1"/>
    <col min="6" max="6" width="11.42578125" style="2" bestFit="1" customWidth="1"/>
    <col min="7" max="7" width="10.28515625" style="2" customWidth="1"/>
    <col min="8" max="8" width="7.28515625" style="2" bestFit="1" customWidth="1"/>
    <col min="9" max="9" width="7.28515625" style="2" customWidth="1"/>
    <col min="10" max="10" width="18" style="2" bestFit="1" customWidth="1"/>
    <col min="11" max="12" width="10" style="2" bestFit="1" customWidth="1"/>
    <col min="13" max="13" width="12.140625" style="2" bestFit="1" customWidth="1"/>
    <col min="14" max="14" width="7.42578125" style="2" bestFit="1" customWidth="1"/>
    <col min="16" max="16" width="7.85546875" bestFit="1" customWidth="1"/>
    <col min="17" max="17" width="15" bestFit="1" customWidth="1"/>
  </cols>
  <sheetData>
    <row r="1" spans="1:19" x14ac:dyDescent="0.25">
      <c r="B1" s="23" t="s">
        <v>12</v>
      </c>
      <c r="C1" s="22" t="s">
        <v>80</v>
      </c>
      <c r="D1" s="22"/>
      <c r="E1" s="22"/>
      <c r="F1" s="22"/>
      <c r="G1" s="22"/>
      <c r="H1" s="22"/>
      <c r="I1" s="22"/>
    </row>
    <row r="2" spans="1:19" x14ac:dyDescent="0.25">
      <c r="C2" s="21" t="s">
        <v>79</v>
      </c>
      <c r="D2" s="21"/>
      <c r="E2" s="21"/>
      <c r="F2" s="21"/>
      <c r="G2" s="21"/>
      <c r="H2" s="21"/>
      <c r="I2" s="21"/>
      <c r="N2" s="67"/>
    </row>
    <row r="3" spans="1:19" x14ac:dyDescent="0.25">
      <c r="N3" s="67"/>
    </row>
    <row r="5" spans="1:19" s="1" customFormat="1" x14ac:dyDescent="0.25">
      <c r="A5" s="20" t="s">
        <v>11</v>
      </c>
      <c r="B5" s="4" t="s">
        <v>20</v>
      </c>
      <c r="C5" s="32" t="s">
        <v>3</v>
      </c>
      <c r="D5" s="5" t="s">
        <v>77</v>
      </c>
      <c r="E5" s="5" t="s">
        <v>78</v>
      </c>
      <c r="F5" s="5" t="s">
        <v>81</v>
      </c>
      <c r="G5" s="5" t="s">
        <v>72</v>
      </c>
      <c r="H5" s="5" t="s">
        <v>73</v>
      </c>
      <c r="I5" s="5" t="s">
        <v>126</v>
      </c>
      <c r="J5" s="24" t="s">
        <v>109</v>
      </c>
      <c r="K5" s="5" t="s">
        <v>5</v>
      </c>
      <c r="L5" s="5" t="s">
        <v>6</v>
      </c>
      <c r="M5" s="5" t="s">
        <v>7</v>
      </c>
      <c r="N5" s="5" t="s">
        <v>8</v>
      </c>
      <c r="P5" s="7" t="s">
        <v>46</v>
      </c>
      <c r="Q5" s="7">
        <v>0.1</v>
      </c>
    </row>
    <row r="6" spans="1:19" x14ac:dyDescent="0.25">
      <c r="A6" s="19">
        <v>1</v>
      </c>
      <c r="B6" s="70" t="s">
        <v>111</v>
      </c>
      <c r="C6" s="33">
        <v>533</v>
      </c>
      <c r="D6" s="13">
        <f>C6</f>
        <v>533</v>
      </c>
      <c r="E6" s="13">
        <f>C6</f>
        <v>533</v>
      </c>
      <c r="F6" s="13">
        <f>D6</f>
        <v>533</v>
      </c>
      <c r="G6" s="13">
        <f t="shared" ref="G6" si="0">(2*D6)-E6</f>
        <v>533</v>
      </c>
      <c r="H6" s="13">
        <f>(($Q$5)/(1-$Q$5))*(D6-E6)</f>
        <v>0</v>
      </c>
      <c r="I6" s="13"/>
      <c r="J6" s="26"/>
      <c r="K6" s="46"/>
      <c r="L6" s="47"/>
      <c r="M6" s="47"/>
      <c r="N6" s="48"/>
    </row>
    <row r="7" spans="1:19" x14ac:dyDescent="0.25">
      <c r="A7" s="19">
        <v>2</v>
      </c>
      <c r="B7" s="70" t="s">
        <v>112</v>
      </c>
      <c r="C7" s="33">
        <v>458</v>
      </c>
      <c r="D7" s="49">
        <f t="shared" ref="D7:D16" si="1">($Q$5*C7)+(1-$Q$5)*D6</f>
        <v>525.5</v>
      </c>
      <c r="E7" s="49">
        <f t="shared" ref="E7:E16" si="2">($Q$5*D7)+(1-$Q$5)*E6</f>
        <v>532.25</v>
      </c>
      <c r="F7" s="49">
        <f t="shared" ref="F7:F16" si="3">($Q$5*E7)+(1-$Q$5)*F6</f>
        <v>532.92499999999995</v>
      </c>
      <c r="G7" s="45">
        <f>(3*D7)-(3*E7)+F7</f>
        <v>512.67499999999995</v>
      </c>
      <c r="H7" s="68">
        <f t="shared" ref="H7:H16" si="4">(($Q$5)/(2*(1-$Q$5)^2))*((6-5*$Q$5)*D7-(10-8*$Q$5)*E7+(4-3*$Q$5)*F7)</f>
        <v>-2.1374999999999891</v>
      </c>
      <c r="I7" s="68">
        <f>(($Q$5^2)/((1-$Q$5)^2))*(D7-(2*E7)+F7)</f>
        <v>-7.5000000000000566E-2</v>
      </c>
      <c r="J7" s="26">
        <f>G6+H6</f>
        <v>533</v>
      </c>
      <c r="K7" s="9">
        <f t="shared" ref="K7:K16" si="5">C7-J7</f>
        <v>-75</v>
      </c>
      <c r="L7" s="9">
        <f t="shared" ref="L7:L8" si="6">ABS(K7)</f>
        <v>75</v>
      </c>
      <c r="M7" s="9">
        <f t="shared" ref="M7:M16" si="7">(C7-J7)^2</f>
        <v>5625</v>
      </c>
      <c r="N7" s="10">
        <f t="shared" ref="N7:N16" si="8">L7/C7*100%</f>
        <v>0.16375545851528384</v>
      </c>
      <c r="Q7" s="69"/>
    </row>
    <row r="8" spans="1:19" x14ac:dyDescent="0.25">
      <c r="A8" s="19">
        <v>3</v>
      </c>
      <c r="B8" s="70" t="s">
        <v>113</v>
      </c>
      <c r="C8" s="33">
        <v>548</v>
      </c>
      <c r="D8" s="45">
        <f t="shared" si="1"/>
        <v>527.75</v>
      </c>
      <c r="E8" s="45">
        <f t="shared" si="2"/>
        <v>531.80000000000007</v>
      </c>
      <c r="F8" s="45">
        <f t="shared" si="3"/>
        <v>532.8125</v>
      </c>
      <c r="G8" s="45">
        <f t="shared" ref="G8:G19" si="9">(3*D8)-(3*E8)+F8</f>
        <v>520.66249999999991</v>
      </c>
      <c r="H8" s="68">
        <f t="shared" si="4"/>
        <v>-1.1437500000000247</v>
      </c>
      <c r="I8" s="68">
        <f t="shared" ref="I8:I19" si="10">(($Q$5^2)/((1-$Q$5)^2))*(D8-(2*E8)+F8)</f>
        <v>-3.7500000000001685E-2</v>
      </c>
      <c r="J8" s="26">
        <f t="shared" ref="J8:J19" si="11">G7+H7</f>
        <v>510.53749999999997</v>
      </c>
      <c r="K8" s="9">
        <f t="shared" si="5"/>
        <v>37.462500000000034</v>
      </c>
      <c r="L8" s="9">
        <f t="shared" si="6"/>
        <v>37.462500000000034</v>
      </c>
      <c r="M8" s="9">
        <f t="shared" si="7"/>
        <v>1403.4389062500024</v>
      </c>
      <c r="N8" s="10">
        <f t="shared" si="8"/>
        <v>6.8362226277372332E-2</v>
      </c>
    </row>
    <row r="9" spans="1:19" x14ac:dyDescent="0.25">
      <c r="A9" s="19">
        <v>4</v>
      </c>
      <c r="B9" s="70" t="s">
        <v>114</v>
      </c>
      <c r="C9" s="33">
        <v>517</v>
      </c>
      <c r="D9" s="45">
        <f t="shared" si="1"/>
        <v>526.67500000000007</v>
      </c>
      <c r="E9" s="45">
        <f t="shared" si="2"/>
        <v>531.28750000000002</v>
      </c>
      <c r="F9" s="45">
        <f t="shared" si="3"/>
        <v>532.66</v>
      </c>
      <c r="G9" s="45">
        <f t="shared" si="9"/>
        <v>518.82249999999988</v>
      </c>
      <c r="H9" s="68">
        <f t="shared" si="4"/>
        <v>-1.25249999999999</v>
      </c>
      <c r="I9" s="68">
        <f t="shared" si="10"/>
        <v>-4.0000000000000119E-2</v>
      </c>
      <c r="J9" s="26">
        <f t="shared" si="11"/>
        <v>519.51874999999984</v>
      </c>
      <c r="K9" s="9">
        <f t="shared" si="5"/>
        <v>-2.5187499999998408</v>
      </c>
      <c r="L9" s="9">
        <f>ABS(K9)</f>
        <v>2.5187499999998408</v>
      </c>
      <c r="M9" s="9">
        <f t="shared" si="7"/>
        <v>6.3441015624991985</v>
      </c>
      <c r="N9" s="10">
        <f t="shared" si="8"/>
        <v>4.8718568665374095E-3</v>
      </c>
      <c r="Q9" s="69"/>
      <c r="R9" s="69"/>
      <c r="S9" s="69"/>
    </row>
    <row r="10" spans="1:19" x14ac:dyDescent="0.25">
      <c r="A10" s="19">
        <v>5</v>
      </c>
      <c r="B10" s="70" t="s">
        <v>115</v>
      </c>
      <c r="C10" s="33">
        <v>648</v>
      </c>
      <c r="D10" s="45">
        <f t="shared" si="1"/>
        <v>538.8075</v>
      </c>
      <c r="E10" s="45">
        <f t="shared" si="2"/>
        <v>532.03950000000009</v>
      </c>
      <c r="F10" s="45">
        <f t="shared" si="3"/>
        <v>532.59794999999997</v>
      </c>
      <c r="G10" s="45">
        <f t="shared" si="9"/>
        <v>552.90194999999983</v>
      </c>
      <c r="H10" s="68">
        <f t="shared" si="4"/>
        <v>2.4253249999999493</v>
      </c>
      <c r="I10" s="68">
        <f t="shared" si="10"/>
        <v>9.0449999999997477E-2</v>
      </c>
      <c r="J10" s="26">
        <f t="shared" si="11"/>
        <v>517.56999999999994</v>
      </c>
      <c r="K10" s="9">
        <f t="shared" si="5"/>
        <v>130.43000000000006</v>
      </c>
      <c r="L10" s="9">
        <f t="shared" ref="L10:L16" si="12">ABS(K10)</f>
        <v>130.43000000000006</v>
      </c>
      <c r="M10" s="9">
        <f t="shared" si="7"/>
        <v>17011.984900000018</v>
      </c>
      <c r="N10" s="10">
        <f t="shared" si="8"/>
        <v>0.20128086419753097</v>
      </c>
      <c r="Q10" s="69"/>
    </row>
    <row r="11" spans="1:19" x14ac:dyDescent="0.25">
      <c r="A11" s="19">
        <v>6</v>
      </c>
      <c r="B11" s="70" t="s">
        <v>116</v>
      </c>
      <c r="C11" s="33">
        <v>684</v>
      </c>
      <c r="D11" s="45">
        <f t="shared" si="1"/>
        <v>553.32675000000006</v>
      </c>
      <c r="E11" s="45">
        <f t="shared" si="2"/>
        <v>534.16822500000012</v>
      </c>
      <c r="F11" s="45">
        <f t="shared" si="3"/>
        <v>532.7549775</v>
      </c>
      <c r="G11" s="45">
        <f t="shared" si="9"/>
        <v>590.2305524999997</v>
      </c>
      <c r="H11" s="68">
        <f t="shared" si="4"/>
        <v>6.1816587499999738</v>
      </c>
      <c r="I11" s="68">
        <f t="shared" si="10"/>
        <v>0.21907749999999773</v>
      </c>
      <c r="J11" s="26">
        <f t="shared" si="11"/>
        <v>555.32727499999976</v>
      </c>
      <c r="K11" s="9">
        <f t="shared" si="5"/>
        <v>128.67272500000024</v>
      </c>
      <c r="L11" s="9">
        <f t="shared" si="12"/>
        <v>128.67272500000024</v>
      </c>
      <c r="M11" s="9">
        <f t="shared" si="7"/>
        <v>16556.670158925688</v>
      </c>
      <c r="N11" s="10">
        <f t="shared" si="8"/>
        <v>0.18811801900584832</v>
      </c>
    </row>
    <row r="12" spans="1:19" x14ac:dyDescent="0.25">
      <c r="A12" s="19">
        <v>7</v>
      </c>
      <c r="B12" s="70" t="s">
        <v>117</v>
      </c>
      <c r="C12" s="33">
        <v>611</v>
      </c>
      <c r="D12" s="45">
        <f t="shared" si="1"/>
        <v>559.09407500000009</v>
      </c>
      <c r="E12" s="45">
        <f t="shared" si="2"/>
        <v>536.66081000000008</v>
      </c>
      <c r="F12" s="45">
        <f t="shared" si="3"/>
        <v>533.14556074999996</v>
      </c>
      <c r="G12" s="45">
        <f t="shared" si="9"/>
        <v>600.44535575000009</v>
      </c>
      <c r="H12" s="68">
        <f t="shared" si="4"/>
        <v>6.8133663749999807</v>
      </c>
      <c r="I12" s="68">
        <f t="shared" si="10"/>
        <v>0.23355574999999856</v>
      </c>
      <c r="J12" s="26">
        <f t="shared" si="11"/>
        <v>596.4122112499997</v>
      </c>
      <c r="K12" s="9">
        <f t="shared" si="5"/>
        <v>14.5877887500003</v>
      </c>
      <c r="L12" s="9">
        <f t="shared" si="12"/>
        <v>14.5877887500003</v>
      </c>
      <c r="M12" s="9">
        <f t="shared" si="7"/>
        <v>212.80358061463531</v>
      </c>
      <c r="N12" s="10">
        <f t="shared" si="8"/>
        <v>2.3875268003273813E-2</v>
      </c>
      <c r="Q12" s="69"/>
    </row>
    <row r="13" spans="1:19" x14ac:dyDescent="0.25">
      <c r="A13" s="19">
        <v>8</v>
      </c>
      <c r="B13" s="70" t="s">
        <v>118</v>
      </c>
      <c r="C13" s="33">
        <v>814</v>
      </c>
      <c r="D13" s="45">
        <f t="shared" si="1"/>
        <v>584.58466750000014</v>
      </c>
      <c r="E13" s="45">
        <f t="shared" si="2"/>
        <v>541.45319575000008</v>
      </c>
      <c r="F13" s="45">
        <f t="shared" si="3"/>
        <v>533.97632424999995</v>
      </c>
      <c r="G13" s="45">
        <f t="shared" si="9"/>
        <v>663.37073950000001</v>
      </c>
      <c r="H13" s="68">
        <f t="shared" si="4"/>
        <v>12.935720375000042</v>
      </c>
      <c r="I13" s="68">
        <f t="shared" si="10"/>
        <v>0.44018024999999916</v>
      </c>
      <c r="J13" s="26">
        <f t="shared" si="11"/>
        <v>607.25872212500008</v>
      </c>
      <c r="K13" s="9">
        <f t="shared" si="5"/>
        <v>206.74127787499992</v>
      </c>
      <c r="L13" s="9">
        <f t="shared" si="12"/>
        <v>206.74127787499992</v>
      </c>
      <c r="M13" s="9">
        <f t="shared" si="7"/>
        <v>42741.95597738793</v>
      </c>
      <c r="N13" s="10">
        <f t="shared" si="8"/>
        <v>0.25398191385135127</v>
      </c>
    </row>
    <row r="14" spans="1:19" x14ac:dyDescent="0.25">
      <c r="A14" s="19">
        <v>9</v>
      </c>
      <c r="B14" s="70" t="s">
        <v>119</v>
      </c>
      <c r="C14" s="33">
        <v>866</v>
      </c>
      <c r="D14" s="45">
        <f t="shared" si="1"/>
        <v>612.7262007500002</v>
      </c>
      <c r="E14" s="45">
        <f t="shared" si="2"/>
        <v>548.58049625000012</v>
      </c>
      <c r="F14" s="45">
        <f t="shared" si="3"/>
        <v>535.43674145</v>
      </c>
      <c r="G14" s="45">
        <f t="shared" si="9"/>
        <v>727.87385495000012</v>
      </c>
      <c r="H14" s="68">
        <f t="shared" si="4"/>
        <v>18.775893950000022</v>
      </c>
      <c r="I14" s="68">
        <f t="shared" si="10"/>
        <v>0.62965369999999954</v>
      </c>
      <c r="J14" s="26">
        <f t="shared" si="11"/>
        <v>676.30645987500009</v>
      </c>
      <c r="K14" s="9">
        <f t="shared" si="5"/>
        <v>189.69354012499991</v>
      </c>
      <c r="L14" s="9">
        <f t="shared" si="12"/>
        <v>189.69354012499991</v>
      </c>
      <c r="M14" s="9">
        <f t="shared" si="7"/>
        <v>35983.639165154949</v>
      </c>
      <c r="N14" s="10">
        <f t="shared" si="8"/>
        <v>0.21904565834295603</v>
      </c>
    </row>
    <row r="15" spans="1:19" x14ac:dyDescent="0.25">
      <c r="A15" s="19">
        <v>10</v>
      </c>
      <c r="B15" s="70" t="s">
        <v>120</v>
      </c>
      <c r="C15" s="33">
        <v>965</v>
      </c>
      <c r="D15" s="45">
        <f t="shared" si="1"/>
        <v>647.95358067500024</v>
      </c>
      <c r="E15" s="45">
        <f t="shared" si="2"/>
        <v>558.51780469250014</v>
      </c>
      <c r="F15" s="45">
        <f t="shared" si="3"/>
        <v>537.74484777425005</v>
      </c>
      <c r="G15" s="45">
        <f t="shared" si="9"/>
        <v>806.05217572175047</v>
      </c>
      <c r="H15" s="68">
        <f t="shared" si="4"/>
        <v>25.619557241125065</v>
      </c>
      <c r="I15" s="68">
        <f t="shared" si="10"/>
        <v>0.84768912425000031</v>
      </c>
      <c r="J15" s="26">
        <f t="shared" si="11"/>
        <v>746.64974890000019</v>
      </c>
      <c r="K15" s="9">
        <f t="shared" si="5"/>
        <v>218.35025109999981</v>
      </c>
      <c r="L15" s="9">
        <f t="shared" si="12"/>
        <v>218.35025109999981</v>
      </c>
      <c r="M15" s="9">
        <f t="shared" si="7"/>
        <v>47676.832155432967</v>
      </c>
      <c r="N15" s="10">
        <f t="shared" si="8"/>
        <v>0.22626969025906715</v>
      </c>
    </row>
    <row r="16" spans="1:19" x14ac:dyDescent="0.25">
      <c r="A16" s="19">
        <v>11</v>
      </c>
      <c r="B16" s="70" t="s">
        <v>121</v>
      </c>
      <c r="C16" s="33">
        <v>1016</v>
      </c>
      <c r="D16" s="45">
        <f t="shared" si="1"/>
        <v>684.75822260750022</v>
      </c>
      <c r="E16" s="45">
        <f t="shared" si="2"/>
        <v>571.1418464840001</v>
      </c>
      <c r="F16" s="45">
        <f t="shared" si="3"/>
        <v>541.08454764522503</v>
      </c>
      <c r="G16" s="45">
        <f t="shared" si="9"/>
        <v>881.9336760157255</v>
      </c>
      <c r="H16" s="68">
        <f t="shared" si="4"/>
        <v>31.708522405912568</v>
      </c>
      <c r="I16" s="68">
        <f t="shared" si="10"/>
        <v>1.0315935467250006</v>
      </c>
      <c r="J16" s="26">
        <f t="shared" si="11"/>
        <v>831.67173296287558</v>
      </c>
      <c r="K16" s="9">
        <f t="shared" si="5"/>
        <v>184.32826703712442</v>
      </c>
      <c r="L16" s="9">
        <f t="shared" si="12"/>
        <v>184.32826703712442</v>
      </c>
      <c r="M16" s="9">
        <f t="shared" si="7"/>
        <v>33976.910028909449</v>
      </c>
      <c r="N16" s="10">
        <f t="shared" si="8"/>
        <v>0.18142545968220908</v>
      </c>
    </row>
    <row r="17" spans="1:14" x14ac:dyDescent="0.25">
      <c r="A17" s="19">
        <v>12</v>
      </c>
      <c r="B17" s="70" t="s">
        <v>122</v>
      </c>
      <c r="C17" s="33">
        <v>1222</v>
      </c>
      <c r="D17" s="45">
        <f t="shared" ref="D17:D18" si="13">($Q$5*C17)+(1-$Q$5)*D16</f>
        <v>738.4824003467503</v>
      </c>
      <c r="E17" s="45">
        <f t="shared" ref="E17:E18" si="14">($Q$5*D17)+(1-$Q$5)*E16</f>
        <v>587.87590187027513</v>
      </c>
      <c r="F17" s="45">
        <f t="shared" ref="F17:F18" si="15">($Q$5*E17)+(1-$Q$5)*F16</f>
        <v>545.76368306773008</v>
      </c>
      <c r="G17" s="45">
        <f t="shared" ref="G17:G18" si="16">(3*D17)-(3*E17)+F17</f>
        <v>997.5831784971557</v>
      </c>
      <c r="H17" s="68">
        <f t="shared" ref="H17:H18" si="17">(($Q$5)/(2*(1-$Q$5)^2))*((6-5*$Q$5)*D17-(10-8*$Q$5)*E17+(4-3*$Q$5)*F17)</f>
        <v>41.513613089580062</v>
      </c>
      <c r="I17" s="68">
        <f t="shared" si="10"/>
        <v>1.3394355515300016</v>
      </c>
      <c r="J17" s="26">
        <f t="shared" ref="J17:J18" si="18">G16+H16</f>
        <v>913.64219842163811</v>
      </c>
      <c r="K17" s="9">
        <f t="shared" ref="K17:K18" si="19">C17-J17</f>
        <v>308.35780157836189</v>
      </c>
      <c r="L17" s="9">
        <f t="shared" ref="L17:L18" si="20">ABS(K17)</f>
        <v>308.35780157836189</v>
      </c>
      <c r="M17" s="9">
        <f t="shared" ref="M17:M18" si="21">(C17-J17)^2</f>
        <v>95084.5337942404</v>
      </c>
      <c r="N17" s="10">
        <f t="shared" ref="N17:N18" si="22">L17/C17*100%</f>
        <v>0.25233862649620448</v>
      </c>
    </row>
    <row r="18" spans="1:14" x14ac:dyDescent="0.25">
      <c r="A18" s="19">
        <v>13</v>
      </c>
      <c r="B18" s="70" t="s">
        <v>123</v>
      </c>
      <c r="C18" s="33">
        <v>1312</v>
      </c>
      <c r="D18" s="45">
        <f t="shared" si="13"/>
        <v>795.83416031207537</v>
      </c>
      <c r="E18" s="45">
        <f t="shared" si="14"/>
        <v>608.67172771445519</v>
      </c>
      <c r="F18" s="45">
        <f t="shared" si="15"/>
        <v>552.05448753240262</v>
      </c>
      <c r="G18" s="45">
        <f t="shared" si="16"/>
        <v>1113.5417853252634</v>
      </c>
      <c r="H18" s="68">
        <f t="shared" si="17"/>
        <v>50.611703124278812</v>
      </c>
      <c r="I18" s="68">
        <f t="shared" si="10"/>
        <v>1.6116690421675015</v>
      </c>
      <c r="J18" s="26">
        <f t="shared" si="18"/>
        <v>1039.0967915867357</v>
      </c>
      <c r="K18" s="9">
        <f t="shared" si="19"/>
        <v>272.90320841326434</v>
      </c>
      <c r="L18" s="9">
        <f t="shared" si="20"/>
        <v>272.90320841326434</v>
      </c>
      <c r="M18" s="9">
        <f t="shared" si="21"/>
        <v>74476.161162253586</v>
      </c>
      <c r="N18" s="10">
        <f t="shared" si="22"/>
        <v>0.20800549421742709</v>
      </c>
    </row>
    <row r="19" spans="1:14" x14ac:dyDescent="0.25">
      <c r="A19" s="58">
        <v>13</v>
      </c>
      <c r="B19" s="71" t="s">
        <v>124</v>
      </c>
      <c r="C19" s="60">
        <v>0</v>
      </c>
      <c r="D19" s="41">
        <f>($Q$5*C19)+(1-$Q$5)*D18</f>
        <v>716.25074428086782</v>
      </c>
      <c r="E19" s="41">
        <f>($Q$5*D19)+(1-$Q$5)*E18</f>
        <v>619.42962937109644</v>
      </c>
      <c r="F19" s="41">
        <f>($Q$5*E19)+(1-$Q$5)*F18</f>
        <v>558.79200171627201</v>
      </c>
      <c r="G19" s="85">
        <f t="shared" si="9"/>
        <v>849.25534644558604</v>
      </c>
      <c r="H19" s="86">
        <f>(($Q$5)/(2*(1-$Q$5)^2))*(((5.5*D19))-(9.2*E19)+(3.7*F19))</f>
        <v>19.02203146178352</v>
      </c>
      <c r="I19" s="86">
        <f t="shared" si="10"/>
        <v>0.44670971919687602</v>
      </c>
      <c r="J19" s="87">
        <f t="shared" si="11"/>
        <v>1164.1534884495422</v>
      </c>
      <c r="K19" s="35"/>
      <c r="L19" s="35"/>
      <c r="M19" s="35"/>
      <c r="N19" s="36"/>
    </row>
    <row r="20" spans="1:14" x14ac:dyDescent="0.25">
      <c r="B20" s="13" t="s">
        <v>9</v>
      </c>
      <c r="C20" s="13">
        <f>SUM(C6:C18)</f>
        <v>10194</v>
      </c>
      <c r="D20" s="13"/>
      <c r="E20" s="13"/>
      <c r="F20" s="13"/>
      <c r="G20" s="13"/>
      <c r="H20" s="13"/>
      <c r="I20" s="13"/>
      <c r="J20" s="13">
        <f t="shared" ref="J20:N20" si="23">SUM(J6:J18)</f>
        <v>8046.9913901212485</v>
      </c>
      <c r="K20" s="13">
        <f t="shared" si="23"/>
        <v>1614.008609878751</v>
      </c>
      <c r="L20" s="13">
        <f t="shared" si="23"/>
        <v>1769.0461098787507</v>
      </c>
      <c r="M20" s="13">
        <f t="shared" si="23"/>
        <v>370756.2739307321</v>
      </c>
      <c r="N20" s="31">
        <f t="shared" si="23"/>
        <v>1.9913305357150617</v>
      </c>
    </row>
    <row r="21" spans="1:14" x14ac:dyDescent="0.25">
      <c r="B21" s="18" t="s">
        <v>10</v>
      </c>
      <c r="C21" s="16">
        <f>AVERAGE(C6:C18)</f>
        <v>784.15384615384619</v>
      </c>
      <c r="D21" s="16"/>
      <c r="E21" s="16"/>
      <c r="F21" s="16"/>
      <c r="G21" s="16"/>
      <c r="H21" s="16"/>
      <c r="I21" s="16"/>
      <c r="J21" s="16">
        <f t="shared" ref="J21:N21" si="24">AVERAGE(J6:J18)</f>
        <v>670.58261584343734</v>
      </c>
      <c r="K21" s="16">
        <f t="shared" si="24"/>
        <v>134.50071748989592</v>
      </c>
      <c r="L21" s="16">
        <f t="shared" si="24"/>
        <v>147.42050915656256</v>
      </c>
      <c r="M21" s="16">
        <f t="shared" si="24"/>
        <v>30896.356160894342</v>
      </c>
      <c r="N21" s="17">
        <f t="shared" si="24"/>
        <v>0.16594421130958847</v>
      </c>
    </row>
    <row r="23" spans="1:14" x14ac:dyDescent="0.25">
      <c r="K23" s="15"/>
      <c r="L23" s="15"/>
      <c r="M23" s="15"/>
      <c r="N23" s="15"/>
    </row>
  </sheetData>
  <phoneticPr fontId="7" type="noConversion"/>
  <hyperlinks>
    <hyperlink ref="C2" r:id="rId1" xr:uid="{2222C5EB-434A-4DD9-901F-182C86E31CB6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4A2B6-0B25-4AA5-B154-5B3633453E7A}">
  <sheetPr>
    <tabColor rgb="FFFF0000"/>
  </sheetPr>
  <dimension ref="A1:S64"/>
  <sheetViews>
    <sheetView showGridLines="0" tabSelected="1" zoomScale="80" zoomScaleNormal="80" workbookViewId="0">
      <selection activeCell="J13" sqref="J13"/>
    </sheetView>
  </sheetViews>
  <sheetFormatPr defaultRowHeight="15" x14ac:dyDescent="0.25"/>
  <cols>
    <col min="2" max="2" width="18.85546875" style="3" customWidth="1"/>
    <col min="3" max="3" width="12" style="2" customWidth="1"/>
    <col min="4" max="7" width="12.140625" style="2" bestFit="1" customWidth="1"/>
    <col min="8" max="8" width="24.85546875" style="2" bestFit="1" customWidth="1"/>
    <col min="9" max="9" width="8.5703125" style="2" bestFit="1" customWidth="1"/>
    <col min="10" max="10" width="17.7109375" style="2" bestFit="1" customWidth="1"/>
    <col min="11" max="12" width="12.140625" style="2" bestFit="1" customWidth="1"/>
    <col min="13" max="13" width="21" style="2" bestFit="1" customWidth="1"/>
    <col min="14" max="14" width="7.85546875" style="2" bestFit="1" customWidth="1"/>
    <col min="16" max="16" width="8.7109375" bestFit="1" customWidth="1"/>
    <col min="17" max="17" width="4.42578125" bestFit="1" customWidth="1"/>
  </cols>
  <sheetData>
    <row r="1" spans="1:17" x14ac:dyDescent="0.25">
      <c r="B1" s="23" t="s">
        <v>12</v>
      </c>
      <c r="C1" s="22" t="s">
        <v>125</v>
      </c>
      <c r="D1" s="22"/>
      <c r="E1" s="22"/>
      <c r="F1" s="22"/>
      <c r="G1" s="22"/>
      <c r="H1" s="22"/>
      <c r="I1" s="22"/>
    </row>
    <row r="2" spans="1:17" x14ac:dyDescent="0.25">
      <c r="C2" s="21" t="s">
        <v>110</v>
      </c>
      <c r="D2" s="21"/>
      <c r="E2" s="21"/>
      <c r="F2" s="21"/>
      <c r="G2" s="21"/>
      <c r="H2" s="21"/>
      <c r="I2" s="21"/>
      <c r="N2" s="67"/>
    </row>
    <row r="3" spans="1:17" x14ac:dyDescent="0.25">
      <c r="N3" s="67"/>
    </row>
    <row r="5" spans="1:17" s="1" customFormat="1" x14ac:dyDescent="0.25">
      <c r="A5" s="20" t="s">
        <v>11</v>
      </c>
      <c r="B5" s="4" t="s">
        <v>20</v>
      </c>
      <c r="C5" s="32" t="s">
        <v>3</v>
      </c>
      <c r="D5" s="5" t="s">
        <v>77</v>
      </c>
      <c r="E5" s="5" t="s">
        <v>78</v>
      </c>
      <c r="F5" s="5" t="s">
        <v>81</v>
      </c>
      <c r="G5" s="5" t="s">
        <v>72</v>
      </c>
      <c r="H5" s="5" t="s">
        <v>73</v>
      </c>
      <c r="I5" s="5" t="s">
        <v>126</v>
      </c>
      <c r="J5" s="24" t="s">
        <v>109</v>
      </c>
      <c r="K5" s="5" t="s">
        <v>5</v>
      </c>
      <c r="L5" s="5" t="s">
        <v>6</v>
      </c>
      <c r="M5" s="5" t="s">
        <v>7</v>
      </c>
      <c r="N5" s="5" t="s">
        <v>8</v>
      </c>
      <c r="P5" s="7" t="s">
        <v>46</v>
      </c>
      <c r="Q5" s="7">
        <v>0.1</v>
      </c>
    </row>
    <row r="6" spans="1:17" x14ac:dyDescent="0.25">
      <c r="A6" s="19">
        <v>1</v>
      </c>
      <c r="B6" s="6">
        <v>42736</v>
      </c>
      <c r="C6" s="33">
        <v>5797196</v>
      </c>
      <c r="D6" s="77">
        <f>C6</f>
        <v>5797196</v>
      </c>
      <c r="E6" s="77">
        <f>C6</f>
        <v>5797196</v>
      </c>
      <c r="F6" s="77">
        <f>D6</f>
        <v>5797196</v>
      </c>
      <c r="G6" s="77">
        <f t="shared" ref="G6" si="0">(2*D6)-E6</f>
        <v>5797196</v>
      </c>
      <c r="H6" s="77">
        <f>(($Q$5)/(1-$Q$5))*(D6-E6)</f>
        <v>0</v>
      </c>
      <c r="I6" s="77"/>
      <c r="J6" s="78"/>
      <c r="K6" s="79"/>
      <c r="L6" s="79"/>
      <c r="M6" s="79"/>
      <c r="N6" s="48"/>
    </row>
    <row r="7" spans="1:17" x14ac:dyDescent="0.25">
      <c r="A7" s="19">
        <v>2</v>
      </c>
      <c r="B7" s="6">
        <v>42767</v>
      </c>
      <c r="C7" s="33">
        <v>5824582</v>
      </c>
      <c r="D7" s="80">
        <f t="shared" ref="D7:F8" si="1">($Q$5*C7)+(1-$Q$5)*D6</f>
        <v>5799934.6000000006</v>
      </c>
      <c r="E7" s="80">
        <f t="shared" si="1"/>
        <v>5797469.8600000003</v>
      </c>
      <c r="F7" s="80">
        <f t="shared" si="1"/>
        <v>5797223.3859999999</v>
      </c>
      <c r="G7" s="81">
        <f>(3*D7)-(3*E7)+F7</f>
        <v>5804617.6059999987</v>
      </c>
      <c r="H7" s="80">
        <f>(($Q$5)/(2*(1-$Q$5)^2))*((6-5*$Q$5)*D7-(10-8*$Q$5)*E7+(4-3*$Q$5)*F7)</f>
        <v>780.5010000004628</v>
      </c>
      <c r="I7" s="80">
        <f>(($Q$5^2)/((1-$Q$5)^2))*(D7-(2*E7)+F7)</f>
        <v>27.385999999997885</v>
      </c>
      <c r="J7" s="78">
        <f>G6+H6</f>
        <v>5797196</v>
      </c>
      <c r="K7" s="82">
        <f>C7-J7</f>
        <v>27386</v>
      </c>
      <c r="L7" s="82">
        <f t="shared" ref="L7:L8" si="2">ABS(K7)</f>
        <v>27386</v>
      </c>
      <c r="M7" s="82">
        <f>(C7-J7)^2</f>
        <v>749992996</v>
      </c>
      <c r="N7" s="10">
        <f>L7/C7*100%</f>
        <v>4.7017966267793978E-3</v>
      </c>
      <c r="Q7" s="69"/>
    </row>
    <row r="8" spans="1:17" x14ac:dyDescent="0.25">
      <c r="A8" s="19">
        <v>3</v>
      </c>
      <c r="B8" s="6">
        <v>42795</v>
      </c>
      <c r="C8" s="33">
        <v>5905787</v>
      </c>
      <c r="D8" s="80">
        <f t="shared" ref="D8:D59" si="3">($Q$5*C8)+(1-$Q$5)*D7</f>
        <v>5810519.8400000008</v>
      </c>
      <c r="E8" s="80">
        <f t="shared" ref="E8:E59" si="4">($Q$5*D8)+(1-$Q$5)*E7</f>
        <v>5798774.8580000009</v>
      </c>
      <c r="F8" s="80">
        <f t="shared" ref="F8:F59" si="5">($Q$5*E8)+(1-$Q$5)*F7</f>
        <v>5797378.5332000004</v>
      </c>
      <c r="G8" s="81">
        <f t="shared" ref="G8:G59" si="6">(3*D8)-(3*E8)+F8</f>
        <v>5832613.4792000027</v>
      </c>
      <c r="H8" s="80">
        <f t="shared" ref="H8:H59" si="7">(($Q$5)/(2*(1-$Q$5)^2))*((6-5*$Q$5)*D8-(10-8*$Q$5)*E8+(4-3*$Q$5)*F8)</f>
        <v>3668.5801999999876</v>
      </c>
      <c r="I8" s="80">
        <f t="shared" ref="I8:I60" si="8">(($Q$5^2)/((1-$Q$5)^2))*(D8-(2*E8)+F8)</f>
        <v>127.76119999999159</v>
      </c>
      <c r="J8" s="78">
        <f t="shared" ref="J8:J59" si="9">G7+H7</f>
        <v>5805398.1069999989</v>
      </c>
      <c r="K8" s="82">
        <f t="shared" ref="K8:K59" si="10">C8-J8</f>
        <v>100388.89300000109</v>
      </c>
      <c r="L8" s="82">
        <f t="shared" ref="L8:L59" si="11">ABS(K8)</f>
        <v>100388.89300000109</v>
      </c>
      <c r="M8" s="82">
        <f t="shared" ref="M8:M59" si="12">(C8-J8)^2</f>
        <v>10077929837.765667</v>
      </c>
      <c r="N8" s="10">
        <f t="shared" ref="N8:N59" si="13">L8/C8*100%</f>
        <v>1.6998393778847948E-2</v>
      </c>
    </row>
    <row r="9" spans="1:17" x14ac:dyDescent="0.25">
      <c r="A9" s="19">
        <v>4</v>
      </c>
      <c r="B9" s="6">
        <v>42826</v>
      </c>
      <c r="C9" s="33">
        <v>5938353</v>
      </c>
      <c r="D9" s="80">
        <f t="shared" si="3"/>
        <v>5823303.1560000004</v>
      </c>
      <c r="E9" s="80">
        <f t="shared" si="4"/>
        <v>5801227.6878000014</v>
      </c>
      <c r="F9" s="80">
        <f t="shared" si="5"/>
        <v>5797763.4486600012</v>
      </c>
      <c r="G9" s="81">
        <f t="shared" si="6"/>
        <v>5863989.8532599993</v>
      </c>
      <c r="H9" s="80">
        <f t="shared" si="7"/>
        <v>6703.5426099998531</v>
      </c>
      <c r="I9" s="80">
        <f t="shared" si="8"/>
        <v>229.76825999998616</v>
      </c>
      <c r="J9" s="78">
        <f t="shared" si="9"/>
        <v>5836282.0594000025</v>
      </c>
      <c r="K9" s="82">
        <f t="shared" si="10"/>
        <v>102070.94059999753</v>
      </c>
      <c r="L9" s="82">
        <f t="shared" si="11"/>
        <v>102070.94059999753</v>
      </c>
      <c r="M9" s="82">
        <f t="shared" si="12"/>
        <v>10418476914.968224</v>
      </c>
      <c r="N9" s="10">
        <f t="shared" si="13"/>
        <v>1.7188425915400707E-2</v>
      </c>
    </row>
    <row r="10" spans="1:17" x14ac:dyDescent="0.25">
      <c r="A10" s="19">
        <v>5</v>
      </c>
      <c r="B10" s="6">
        <v>42856</v>
      </c>
      <c r="C10" s="33">
        <v>5969415</v>
      </c>
      <c r="D10" s="80">
        <f t="shared" si="3"/>
        <v>5837914.3404000001</v>
      </c>
      <c r="E10" s="80">
        <f t="shared" si="4"/>
        <v>5804896.3530600015</v>
      </c>
      <c r="F10" s="80">
        <f t="shared" si="5"/>
        <v>5798476.7391000008</v>
      </c>
      <c r="G10" s="81">
        <f t="shared" si="6"/>
        <v>5897530.7011199957</v>
      </c>
      <c r="H10" s="80">
        <f t="shared" si="7"/>
        <v>9743.6023899995616</v>
      </c>
      <c r="I10" s="80">
        <f t="shared" si="8"/>
        <v>328.37497999997419</v>
      </c>
      <c r="J10" s="78">
        <f t="shared" si="9"/>
        <v>5870693.3958699992</v>
      </c>
      <c r="K10" s="82">
        <f t="shared" si="10"/>
        <v>98721.604130000807</v>
      </c>
      <c r="L10" s="82">
        <f t="shared" si="11"/>
        <v>98721.604130000807</v>
      </c>
      <c r="M10" s="82">
        <f t="shared" si="12"/>
        <v>9745955122.0005932</v>
      </c>
      <c r="N10" s="10">
        <f t="shared" si="13"/>
        <v>1.6537902647076944E-2</v>
      </c>
    </row>
    <row r="11" spans="1:17" x14ac:dyDescent="0.25">
      <c r="A11" s="19">
        <v>6</v>
      </c>
      <c r="B11" s="6">
        <v>42887</v>
      </c>
      <c r="C11" s="33">
        <v>6000596</v>
      </c>
      <c r="D11" s="80">
        <f t="shared" si="3"/>
        <v>5854182.50636</v>
      </c>
      <c r="E11" s="80">
        <f t="shared" si="4"/>
        <v>5809824.9683900019</v>
      </c>
      <c r="F11" s="80">
        <f t="shared" si="5"/>
        <v>5799611.5620290004</v>
      </c>
      <c r="G11" s="81">
        <f t="shared" si="6"/>
        <v>5932684.1759389937</v>
      </c>
      <c r="H11" s="80">
        <f t="shared" si="7"/>
        <v>12726.966376499169</v>
      </c>
      <c r="I11" s="80">
        <f t="shared" si="8"/>
        <v>421.53248899995731</v>
      </c>
      <c r="J11" s="78">
        <f t="shared" si="9"/>
        <v>5907274.3035099953</v>
      </c>
      <c r="K11" s="82">
        <f t="shared" si="10"/>
        <v>93321.696490004659</v>
      </c>
      <c r="L11" s="82">
        <f t="shared" si="11"/>
        <v>93321.696490004659</v>
      </c>
      <c r="M11" s="82">
        <f t="shared" si="12"/>
        <v>8708939035.7725487</v>
      </c>
      <c r="N11" s="10">
        <f t="shared" si="13"/>
        <v>1.5552071242590679E-2</v>
      </c>
    </row>
    <row r="12" spans="1:17" x14ac:dyDescent="0.25">
      <c r="A12" s="19">
        <v>7</v>
      </c>
      <c r="B12" s="6">
        <v>42917</v>
      </c>
      <c r="C12" s="33">
        <v>6032899</v>
      </c>
      <c r="D12" s="80">
        <f t="shared" si="3"/>
        <v>5872054.1557240002</v>
      </c>
      <c r="E12" s="80">
        <f t="shared" si="4"/>
        <v>5816047.8871234022</v>
      </c>
      <c r="F12" s="80">
        <f t="shared" si="5"/>
        <v>5801255.1945384406</v>
      </c>
      <c r="G12" s="81">
        <f t="shared" si="6"/>
        <v>5969274.0003402345</v>
      </c>
      <c r="H12" s="80">
        <f t="shared" si="7"/>
        <v>15635.895971539027</v>
      </c>
      <c r="I12" s="80">
        <f t="shared" si="8"/>
        <v>508.80958043995469</v>
      </c>
      <c r="J12" s="78">
        <f t="shared" si="9"/>
        <v>5945411.142315493</v>
      </c>
      <c r="K12" s="82">
        <f t="shared" si="10"/>
        <v>87487.857684507035</v>
      </c>
      <c r="L12" s="82">
        <f t="shared" si="11"/>
        <v>87487.857684507035</v>
      </c>
      <c r="M12" s="82">
        <f t="shared" si="12"/>
        <v>7654125242.2245569</v>
      </c>
      <c r="N12" s="10">
        <f t="shared" si="13"/>
        <v>1.4501793861376932E-2</v>
      </c>
    </row>
    <row r="13" spans="1:17" x14ac:dyDescent="0.25">
      <c r="A13" s="19">
        <v>8</v>
      </c>
      <c r="B13" s="6">
        <v>42948</v>
      </c>
      <c r="C13" s="33">
        <v>6032899</v>
      </c>
      <c r="D13" s="80">
        <f t="shared" si="3"/>
        <v>5888138.6401516004</v>
      </c>
      <c r="E13" s="80">
        <f t="shared" si="4"/>
        <v>5823256.9624262219</v>
      </c>
      <c r="F13" s="80">
        <f t="shared" si="5"/>
        <v>5803455.3713272186</v>
      </c>
      <c r="G13" s="81">
        <f t="shared" si="6"/>
        <v>5998100.4045033539</v>
      </c>
      <c r="H13" s="80">
        <f t="shared" si="7"/>
        <v>17505.144470572515</v>
      </c>
      <c r="I13" s="80">
        <f t="shared" si="8"/>
        <v>556.54427933796421</v>
      </c>
      <c r="J13" s="78">
        <f t="shared" si="9"/>
        <v>5984909.8963117739</v>
      </c>
      <c r="K13" s="82">
        <f t="shared" si="10"/>
        <v>47989.103688226081</v>
      </c>
      <c r="L13" s="82">
        <f t="shared" si="11"/>
        <v>47989.103688226081</v>
      </c>
      <c r="M13" s="82">
        <f t="shared" si="12"/>
        <v>2302954072.799314</v>
      </c>
      <c r="N13" s="10">
        <f t="shared" si="13"/>
        <v>7.9545677274269113E-3</v>
      </c>
    </row>
    <row r="14" spans="1:17" x14ac:dyDescent="0.25">
      <c r="A14" s="19">
        <v>9</v>
      </c>
      <c r="B14" s="6">
        <v>42979</v>
      </c>
      <c r="C14" s="33">
        <v>6210484</v>
      </c>
      <c r="D14" s="80">
        <f t="shared" si="3"/>
        <v>5920373.1761364406</v>
      </c>
      <c r="E14" s="80">
        <f t="shared" si="4"/>
        <v>5832968.5837972444</v>
      </c>
      <c r="F14" s="80">
        <f t="shared" si="5"/>
        <v>5806406.6925742216</v>
      </c>
      <c r="G14" s="81">
        <f t="shared" si="6"/>
        <v>6068620.4695918113</v>
      </c>
      <c r="H14" s="80">
        <f t="shared" si="7"/>
        <v>23607.793848172842</v>
      </c>
      <c r="I14" s="80">
        <f t="shared" si="8"/>
        <v>751.1444582243646</v>
      </c>
      <c r="J14" s="78">
        <f t="shared" si="9"/>
        <v>6015605.5489739263</v>
      </c>
      <c r="K14" s="82">
        <f t="shared" si="10"/>
        <v>194878.45102607366</v>
      </c>
      <c r="L14" s="82">
        <f t="shared" si="11"/>
        <v>194878.45102607366</v>
      </c>
      <c r="M14" s="82">
        <f t="shared" si="12"/>
        <v>37977610674.321785</v>
      </c>
      <c r="N14" s="10">
        <f t="shared" si="13"/>
        <v>3.137894744211138E-2</v>
      </c>
    </row>
    <row r="15" spans="1:17" x14ac:dyDescent="0.25">
      <c r="A15" s="19">
        <v>10</v>
      </c>
      <c r="B15" s="6">
        <v>43009</v>
      </c>
      <c r="C15" s="33">
        <v>6248902</v>
      </c>
      <c r="D15" s="80">
        <f t="shared" si="3"/>
        <v>5953226.0585227972</v>
      </c>
      <c r="E15" s="80">
        <f t="shared" si="4"/>
        <v>5844994.3312697997</v>
      </c>
      <c r="F15" s="80">
        <f t="shared" si="5"/>
        <v>5810265.4564437792</v>
      </c>
      <c r="G15" s="81">
        <f t="shared" si="6"/>
        <v>6134960.6382027715</v>
      </c>
      <c r="H15" s="80">
        <f t="shared" si="7"/>
        <v>28813.43598982802</v>
      </c>
      <c r="I15" s="80">
        <f t="shared" si="8"/>
        <v>907.44262255527042</v>
      </c>
      <c r="J15" s="78">
        <f t="shared" si="9"/>
        <v>6092228.2634399841</v>
      </c>
      <c r="K15" s="82">
        <f t="shared" si="10"/>
        <v>156673.73656001594</v>
      </c>
      <c r="L15" s="82">
        <f t="shared" si="11"/>
        <v>156673.73656001594</v>
      </c>
      <c r="M15" s="82">
        <f t="shared" si="12"/>
        <v>24546659727.677277</v>
      </c>
      <c r="N15" s="10">
        <f t="shared" si="13"/>
        <v>2.5072202534143748E-2</v>
      </c>
    </row>
    <row r="16" spans="1:17" x14ac:dyDescent="0.25">
      <c r="A16" s="19">
        <v>11</v>
      </c>
      <c r="B16" s="6">
        <v>43040</v>
      </c>
      <c r="C16" s="33">
        <v>6281442</v>
      </c>
      <c r="D16" s="80">
        <f t="shared" si="3"/>
        <v>5986047.6526705176</v>
      </c>
      <c r="E16" s="80">
        <f t="shared" si="4"/>
        <v>5859099.663409872</v>
      </c>
      <c r="F16" s="80">
        <f t="shared" si="5"/>
        <v>5815148.8771403888</v>
      </c>
      <c r="G16" s="81">
        <f t="shared" si="6"/>
        <v>6195992.8449223274</v>
      </c>
      <c r="H16" s="80">
        <f t="shared" si="7"/>
        <v>33061.483440522657</v>
      </c>
      <c r="I16" s="80">
        <f t="shared" si="8"/>
        <v>1024.6568270513881</v>
      </c>
      <c r="J16" s="78">
        <f t="shared" si="9"/>
        <v>6163774.0741925994</v>
      </c>
      <c r="K16" s="82">
        <f t="shared" si="10"/>
        <v>117667.92580740061</v>
      </c>
      <c r="L16" s="82">
        <f t="shared" si="11"/>
        <v>117667.92580740061</v>
      </c>
      <c r="M16" s="82">
        <f t="shared" si="12"/>
        <v>13845740763.815933</v>
      </c>
      <c r="N16" s="10">
        <f t="shared" si="13"/>
        <v>1.8732629515229242E-2</v>
      </c>
    </row>
    <row r="17" spans="1:14" x14ac:dyDescent="0.25">
      <c r="A17" s="19">
        <v>12</v>
      </c>
      <c r="B17" s="6">
        <v>43070</v>
      </c>
      <c r="C17" s="33">
        <v>6377940</v>
      </c>
      <c r="D17" s="80">
        <f t="shared" si="3"/>
        <v>6025236.8874034658</v>
      </c>
      <c r="E17" s="80">
        <f t="shared" si="4"/>
        <v>5875713.3858092315</v>
      </c>
      <c r="F17" s="80">
        <f t="shared" si="5"/>
        <v>5821205.3280072734</v>
      </c>
      <c r="G17" s="81">
        <f t="shared" si="6"/>
        <v>6269775.8327899761</v>
      </c>
      <c r="H17" s="80">
        <f t="shared" si="7"/>
        <v>38314.780549447707</v>
      </c>
      <c r="I17" s="80">
        <f t="shared" si="8"/>
        <v>1173.0301702750135</v>
      </c>
      <c r="J17" s="78">
        <f t="shared" si="9"/>
        <v>6229054.3283628505</v>
      </c>
      <c r="K17" s="82">
        <f t="shared" si="10"/>
        <v>148885.67163714953</v>
      </c>
      <c r="L17" s="82">
        <f t="shared" si="11"/>
        <v>148885.67163714953</v>
      </c>
      <c r="M17" s="82">
        <f t="shared" si="12"/>
        <v>22166943218.845112</v>
      </c>
      <c r="N17" s="10">
        <f t="shared" si="13"/>
        <v>2.3343849524634839E-2</v>
      </c>
    </row>
    <row r="18" spans="1:14" x14ac:dyDescent="0.25">
      <c r="A18" s="19">
        <v>13</v>
      </c>
      <c r="B18" s="6">
        <v>43101</v>
      </c>
      <c r="C18" s="33">
        <v>6347428</v>
      </c>
      <c r="D18" s="80">
        <f t="shared" si="3"/>
        <v>6057455.998663119</v>
      </c>
      <c r="E18" s="80">
        <f t="shared" si="4"/>
        <v>5893887.6470946204</v>
      </c>
      <c r="F18" s="80">
        <f t="shared" si="5"/>
        <v>5828473.5599160083</v>
      </c>
      <c r="G18" s="81">
        <f t="shared" si="6"/>
        <v>6319178.6146215051</v>
      </c>
      <c r="H18" s="80">
        <f t="shared" si="7"/>
        <v>40592.210559622603</v>
      </c>
      <c r="I18" s="80">
        <f t="shared" si="8"/>
        <v>1211.7810418504509</v>
      </c>
      <c r="J18" s="78">
        <f t="shared" si="9"/>
        <v>6308090.6133394241</v>
      </c>
      <c r="K18" s="82">
        <f t="shared" si="10"/>
        <v>39337.386660575867</v>
      </c>
      <c r="L18" s="82">
        <f t="shared" si="11"/>
        <v>39337.386660575867</v>
      </c>
      <c r="M18" s="82">
        <f t="shared" si="12"/>
        <v>1547429989.2836521</v>
      </c>
      <c r="N18" s="10">
        <f t="shared" si="13"/>
        <v>6.1973742215864231E-3</v>
      </c>
    </row>
    <row r="19" spans="1:14" x14ac:dyDescent="0.25">
      <c r="A19" s="19">
        <v>14</v>
      </c>
      <c r="B19" s="6">
        <v>43132</v>
      </c>
      <c r="C19" s="33">
        <v>6460366</v>
      </c>
      <c r="D19" s="80">
        <f t="shared" si="3"/>
        <v>6097746.9987968076</v>
      </c>
      <c r="E19" s="80">
        <f t="shared" si="4"/>
        <v>5914273.5822648397</v>
      </c>
      <c r="F19" s="80">
        <f t="shared" si="5"/>
        <v>5837053.5621508909</v>
      </c>
      <c r="G19" s="81">
        <f t="shared" si="6"/>
        <v>6387473.8117467975</v>
      </c>
      <c r="H19" s="80">
        <f t="shared" si="7"/>
        <v>44653.686203964193</v>
      </c>
      <c r="I19" s="80">
        <f t="shared" si="8"/>
        <v>1311.7703261483853</v>
      </c>
      <c r="J19" s="78">
        <f t="shared" si="9"/>
        <v>6359770.8251811275</v>
      </c>
      <c r="K19" s="82">
        <f t="shared" si="10"/>
        <v>100595.17481887247</v>
      </c>
      <c r="L19" s="82">
        <f t="shared" si="11"/>
        <v>100595.17481887247</v>
      </c>
      <c r="M19" s="82">
        <f t="shared" si="12"/>
        <v>10119389196.839514</v>
      </c>
      <c r="N19" s="10">
        <f t="shared" si="13"/>
        <v>1.5571126282763619E-2</v>
      </c>
    </row>
    <row r="20" spans="1:14" x14ac:dyDescent="0.25">
      <c r="A20" s="19">
        <v>15</v>
      </c>
      <c r="B20" s="6">
        <v>43160</v>
      </c>
      <c r="C20" s="33">
        <v>6550441</v>
      </c>
      <c r="D20" s="80">
        <f t="shared" si="3"/>
        <v>6143016.3989171274</v>
      </c>
      <c r="E20" s="80">
        <f t="shared" si="4"/>
        <v>5937147.8639300689</v>
      </c>
      <c r="F20" s="80">
        <f t="shared" si="5"/>
        <v>5847062.9923288096</v>
      </c>
      <c r="G20" s="81">
        <f t="shared" si="6"/>
        <v>6464668.597289985</v>
      </c>
      <c r="H20" s="80">
        <f t="shared" si="7"/>
        <v>49318.698611368454</v>
      </c>
      <c r="I20" s="80">
        <f t="shared" si="8"/>
        <v>1429.4279430345575</v>
      </c>
      <c r="J20" s="78">
        <f t="shared" si="9"/>
        <v>6432127.4979507616</v>
      </c>
      <c r="K20" s="82">
        <f t="shared" si="10"/>
        <v>118313.50204923842</v>
      </c>
      <c r="L20" s="82">
        <f t="shared" si="11"/>
        <v>118313.50204923842</v>
      </c>
      <c r="M20" s="82">
        <f t="shared" si="12"/>
        <v>13998084767.155144</v>
      </c>
      <c r="N20" s="10">
        <f t="shared" si="13"/>
        <v>1.8061914006894868E-2</v>
      </c>
    </row>
    <row r="21" spans="1:14" x14ac:dyDescent="0.25">
      <c r="A21" s="19">
        <v>16</v>
      </c>
      <c r="B21" s="6">
        <v>43191</v>
      </c>
      <c r="C21" s="33">
        <v>6540053</v>
      </c>
      <c r="D21" s="80">
        <f t="shared" si="3"/>
        <v>6182720.0590254143</v>
      </c>
      <c r="E21" s="80">
        <f t="shared" si="4"/>
        <v>5961705.0834396044</v>
      </c>
      <c r="F21" s="80">
        <f t="shared" si="5"/>
        <v>5858527.2014398891</v>
      </c>
      <c r="G21" s="81">
        <f t="shared" si="6"/>
        <v>6521572.1281973179</v>
      </c>
      <c r="H21" s="80">
        <f t="shared" si="7"/>
        <v>51470.629773025896</v>
      </c>
      <c r="I21" s="80">
        <f t="shared" si="8"/>
        <v>1454.7789331616627</v>
      </c>
      <c r="J21" s="78">
        <f t="shared" si="9"/>
        <v>6513987.2959013535</v>
      </c>
      <c r="K21" s="82">
        <f t="shared" si="10"/>
        <v>26065.704098646529</v>
      </c>
      <c r="L21" s="82">
        <f t="shared" si="11"/>
        <v>26065.704098646529</v>
      </c>
      <c r="M21" s="82">
        <f t="shared" si="12"/>
        <v>679420930.15819848</v>
      </c>
      <c r="N21" s="10">
        <f t="shared" si="13"/>
        <v>3.9855493676651445E-3</v>
      </c>
    </row>
    <row r="22" spans="1:14" x14ac:dyDescent="0.25">
      <c r="A22" s="19">
        <v>17</v>
      </c>
      <c r="B22" s="6">
        <v>43221</v>
      </c>
      <c r="C22" s="33">
        <v>6546546</v>
      </c>
      <c r="D22" s="80">
        <f t="shared" si="3"/>
        <v>6219102.653122874</v>
      </c>
      <c r="E22" s="80">
        <f t="shared" si="4"/>
        <v>5987444.8404079312</v>
      </c>
      <c r="F22" s="80">
        <f t="shared" si="5"/>
        <v>5871418.9653366935</v>
      </c>
      <c r="G22" s="81">
        <f t="shared" si="6"/>
        <v>6566392.4034815226</v>
      </c>
      <c r="H22" s="80">
        <f t="shared" si="7"/>
        <v>52149.520504234795</v>
      </c>
      <c r="I22" s="80">
        <f t="shared" si="8"/>
        <v>1427.5547857247525</v>
      </c>
      <c r="J22" s="78">
        <f t="shared" si="9"/>
        <v>6573042.7579703443</v>
      </c>
      <c r="K22" s="82">
        <f t="shared" si="10"/>
        <v>-26496.757970344275</v>
      </c>
      <c r="L22" s="82">
        <f t="shared" si="11"/>
        <v>26496.757970344275</v>
      </c>
      <c r="M22" s="82">
        <f t="shared" si="12"/>
        <v>702078182.93900287</v>
      </c>
      <c r="N22" s="10">
        <f t="shared" si="13"/>
        <v>4.0474408902563697E-3</v>
      </c>
    </row>
    <row r="23" spans="1:14" x14ac:dyDescent="0.25">
      <c r="A23" s="19">
        <v>18</v>
      </c>
      <c r="B23" s="6">
        <v>43252</v>
      </c>
      <c r="C23" s="33">
        <v>6642667</v>
      </c>
      <c r="D23" s="80">
        <f t="shared" si="3"/>
        <v>6261459.0878105871</v>
      </c>
      <c r="E23" s="80">
        <f t="shared" si="4"/>
        <v>6014846.2651481973</v>
      </c>
      <c r="F23" s="80">
        <f t="shared" si="5"/>
        <v>5885761.6953178439</v>
      </c>
      <c r="G23" s="81">
        <f t="shared" si="6"/>
        <v>6625600.1633050125</v>
      </c>
      <c r="H23" s="80">
        <f t="shared" si="7"/>
        <v>54244.297300669372</v>
      </c>
      <c r="I23" s="80">
        <f t="shared" si="8"/>
        <v>1450.9660843461293</v>
      </c>
      <c r="J23" s="78">
        <f t="shared" si="9"/>
        <v>6618541.9239857569</v>
      </c>
      <c r="K23" s="82">
        <f t="shared" si="10"/>
        <v>24125.076014243066</v>
      </c>
      <c r="L23" s="82">
        <f t="shared" si="11"/>
        <v>24125.076014243066</v>
      </c>
      <c r="M23" s="82">
        <f t="shared" si="12"/>
        <v>582019292.69300616</v>
      </c>
      <c r="N23" s="10">
        <f t="shared" si="13"/>
        <v>3.6318358295309799E-3</v>
      </c>
    </row>
    <row r="24" spans="1:14" x14ac:dyDescent="0.25">
      <c r="A24" s="19">
        <v>19</v>
      </c>
      <c r="B24" s="6">
        <v>43282</v>
      </c>
      <c r="C24" s="33">
        <v>6634238</v>
      </c>
      <c r="D24" s="80">
        <f t="shared" si="3"/>
        <v>6298736.9790295288</v>
      </c>
      <c r="E24" s="80">
        <f t="shared" si="4"/>
        <v>6043235.3365363311</v>
      </c>
      <c r="F24" s="80">
        <f t="shared" si="5"/>
        <v>5901509.0594396926</v>
      </c>
      <c r="G24" s="81">
        <f t="shared" si="6"/>
        <v>6668013.9869192876</v>
      </c>
      <c r="H24" s="80">
        <f t="shared" si="7"/>
        <v>54374.802991050856</v>
      </c>
      <c r="I24" s="80">
        <f t="shared" si="8"/>
        <v>1404.6341406982624</v>
      </c>
      <c r="J24" s="78">
        <f t="shared" si="9"/>
        <v>6679844.4606056819</v>
      </c>
      <c r="K24" s="82">
        <f t="shared" si="10"/>
        <v>-45606.460605681874</v>
      </c>
      <c r="L24" s="82">
        <f t="shared" si="11"/>
        <v>45606.460605681874</v>
      </c>
      <c r="M24" s="82">
        <f t="shared" si="12"/>
        <v>2079949248.9776127</v>
      </c>
      <c r="N24" s="10">
        <f t="shared" si="13"/>
        <v>6.8744082750244826E-3</v>
      </c>
    </row>
    <row r="25" spans="1:14" x14ac:dyDescent="0.25">
      <c r="A25" s="19">
        <v>20</v>
      </c>
      <c r="B25" s="6">
        <v>43313</v>
      </c>
      <c r="C25" s="33">
        <v>6701225</v>
      </c>
      <c r="D25" s="80">
        <f t="shared" si="3"/>
        <v>6338985.7811265765</v>
      </c>
      <c r="E25" s="80">
        <f t="shared" si="4"/>
        <v>6072810.3809953555</v>
      </c>
      <c r="F25" s="80">
        <f t="shared" si="5"/>
        <v>5918639.1915952591</v>
      </c>
      <c r="G25" s="81">
        <f t="shared" si="6"/>
        <v>6717165.391988921</v>
      </c>
      <c r="H25" s="80">
        <f t="shared" si="7"/>
        <v>55156.253082800053</v>
      </c>
      <c r="I25" s="80">
        <f t="shared" si="8"/>
        <v>1382.7680337175866</v>
      </c>
      <c r="J25" s="78">
        <f t="shared" si="9"/>
        <v>6722388.7899103388</v>
      </c>
      <c r="K25" s="82">
        <f t="shared" si="10"/>
        <v>-21163.789910338819</v>
      </c>
      <c r="L25" s="82">
        <f t="shared" si="11"/>
        <v>21163.789910338819</v>
      </c>
      <c r="M25" s="82">
        <f t="shared" si="12"/>
        <v>447906003.36895919</v>
      </c>
      <c r="N25" s="10">
        <f t="shared" si="13"/>
        <v>3.1581971819091017E-3</v>
      </c>
    </row>
    <row r="26" spans="1:14" x14ac:dyDescent="0.25">
      <c r="A26" s="19">
        <v>21</v>
      </c>
      <c r="B26" s="6">
        <v>43344</v>
      </c>
      <c r="C26" s="33">
        <v>6826981</v>
      </c>
      <c r="D26" s="80">
        <f t="shared" si="3"/>
        <v>6387785.3030139189</v>
      </c>
      <c r="E26" s="80">
        <f t="shared" si="4"/>
        <v>6104307.8731972119</v>
      </c>
      <c r="F26" s="80">
        <f t="shared" si="5"/>
        <v>5937206.0597554538</v>
      </c>
      <c r="G26" s="81">
        <f t="shared" si="6"/>
        <v>6787638.349205574</v>
      </c>
      <c r="H26" s="80">
        <f t="shared" si="7"/>
        <v>58077.108287493247</v>
      </c>
      <c r="I26" s="80">
        <f t="shared" si="8"/>
        <v>1436.736004629</v>
      </c>
      <c r="J26" s="78">
        <f t="shared" si="9"/>
        <v>6772321.6450717207</v>
      </c>
      <c r="K26" s="82">
        <f t="shared" si="10"/>
        <v>54659.354928279296</v>
      </c>
      <c r="L26" s="82">
        <f t="shared" si="11"/>
        <v>54659.354928279296</v>
      </c>
      <c r="M26" s="82">
        <f t="shared" si="12"/>
        <v>2987645081.1756101</v>
      </c>
      <c r="N26" s="10">
        <f t="shared" si="13"/>
        <v>8.0063727917624641E-3</v>
      </c>
    </row>
    <row r="27" spans="1:14" x14ac:dyDescent="0.25">
      <c r="A27" s="19">
        <v>22</v>
      </c>
      <c r="B27" s="6">
        <v>43374</v>
      </c>
      <c r="C27" s="33">
        <v>6924221</v>
      </c>
      <c r="D27" s="80">
        <f t="shared" si="3"/>
        <v>6441428.8727125265</v>
      </c>
      <c r="E27" s="80">
        <f t="shared" si="4"/>
        <v>6138019.9731487436</v>
      </c>
      <c r="F27" s="80">
        <f t="shared" si="5"/>
        <v>5957287.4510947829</v>
      </c>
      <c r="G27" s="81">
        <f t="shared" si="6"/>
        <v>6867514.1497861324</v>
      </c>
      <c r="H27" s="80">
        <f t="shared" si="7"/>
        <v>61730.778765503637</v>
      </c>
      <c r="I27" s="80">
        <f t="shared" si="8"/>
        <v>1514.5231791336068</v>
      </c>
      <c r="J27" s="78">
        <f t="shared" si="9"/>
        <v>6845715.4574930677</v>
      </c>
      <c r="K27" s="82">
        <f t="shared" si="10"/>
        <v>78505.542506932281</v>
      </c>
      <c r="L27" s="82">
        <f t="shared" si="11"/>
        <v>78505.542506932281</v>
      </c>
      <c r="M27" s="82">
        <f t="shared" si="12"/>
        <v>6163120204.3077517</v>
      </c>
      <c r="N27" s="10">
        <f t="shared" si="13"/>
        <v>1.1337815836168759E-2</v>
      </c>
    </row>
    <row r="28" spans="1:14" x14ac:dyDescent="0.25">
      <c r="A28" s="19">
        <v>23</v>
      </c>
      <c r="B28" s="6">
        <v>43405</v>
      </c>
      <c r="C28" s="33">
        <v>6917757</v>
      </c>
      <c r="D28" s="80">
        <f t="shared" si="3"/>
        <v>6489061.6854412742</v>
      </c>
      <c r="E28" s="80">
        <f t="shared" si="4"/>
        <v>6173124.1443779971</v>
      </c>
      <c r="F28" s="80">
        <f t="shared" si="5"/>
        <v>5978871.1204231046</v>
      </c>
      <c r="G28" s="81">
        <f t="shared" si="6"/>
        <v>6926683.7436129376</v>
      </c>
      <c r="H28" s="80">
        <f t="shared" si="7"/>
        <v>62896.314025612795</v>
      </c>
      <c r="I28" s="80">
        <f t="shared" si="8"/>
        <v>1502.2779889924016</v>
      </c>
      <c r="J28" s="78">
        <f t="shared" si="9"/>
        <v>6929244.9285516357</v>
      </c>
      <c r="K28" s="82">
        <f t="shared" si="10"/>
        <v>-11487.928551635705</v>
      </c>
      <c r="L28" s="82">
        <f t="shared" si="11"/>
        <v>11487.928551635705</v>
      </c>
      <c r="M28" s="82">
        <f t="shared" si="12"/>
        <v>131972502.40748683</v>
      </c>
      <c r="N28" s="10">
        <f t="shared" si="13"/>
        <v>1.6606435513181086E-3</v>
      </c>
    </row>
    <row r="29" spans="1:14" x14ac:dyDescent="0.25">
      <c r="A29" s="19">
        <v>24</v>
      </c>
      <c r="B29" s="6">
        <v>43435</v>
      </c>
      <c r="C29" s="33">
        <v>6954091</v>
      </c>
      <c r="D29" s="80">
        <f t="shared" si="3"/>
        <v>6535564.6168971471</v>
      </c>
      <c r="E29" s="80">
        <f t="shared" si="4"/>
        <v>6209368.1916299127</v>
      </c>
      <c r="F29" s="80">
        <f t="shared" si="5"/>
        <v>6001920.8275437849</v>
      </c>
      <c r="G29" s="81">
        <f t="shared" si="6"/>
        <v>6980510.1033454882</v>
      </c>
      <c r="H29" s="80">
        <f t="shared" si="7"/>
        <v>63365.746410562897</v>
      </c>
      <c r="I29" s="80">
        <f t="shared" si="8"/>
        <v>1466.037792359341</v>
      </c>
      <c r="J29" s="78">
        <f t="shared" si="9"/>
        <v>6989580.0576385502</v>
      </c>
      <c r="K29" s="82">
        <f t="shared" si="10"/>
        <v>-35489.057638550177</v>
      </c>
      <c r="L29" s="82">
        <f t="shared" si="11"/>
        <v>35489.057638550177</v>
      </c>
      <c r="M29" s="82">
        <f t="shared" si="12"/>
        <v>1259473212.0723367</v>
      </c>
      <c r="N29" s="10">
        <f t="shared" si="13"/>
        <v>5.1033352365607784E-3</v>
      </c>
    </row>
    <row r="30" spans="1:14" x14ac:dyDescent="0.25">
      <c r="A30" s="19">
        <v>25</v>
      </c>
      <c r="B30" s="6">
        <v>43466</v>
      </c>
      <c r="C30" s="33">
        <v>6914622</v>
      </c>
      <c r="D30" s="80">
        <f t="shared" si="3"/>
        <v>6573470.355207433</v>
      </c>
      <c r="E30" s="80">
        <f t="shared" si="4"/>
        <v>6245778.4079876654</v>
      </c>
      <c r="F30" s="80">
        <f t="shared" si="5"/>
        <v>6026306.585588173</v>
      </c>
      <c r="G30" s="81">
        <f t="shared" si="6"/>
        <v>7009382.4272474768</v>
      </c>
      <c r="H30" s="80">
        <f t="shared" si="7"/>
        <v>61127.15844633356</v>
      </c>
      <c r="I30" s="80">
        <f t="shared" si="8"/>
        <v>1336.0509237071017</v>
      </c>
      <c r="J30" s="78">
        <f t="shared" si="9"/>
        <v>7043875.8497560509</v>
      </c>
      <c r="K30" s="82">
        <f t="shared" si="10"/>
        <v>-129253.84975605085</v>
      </c>
      <c r="L30" s="82">
        <f t="shared" si="11"/>
        <v>129253.84975605085</v>
      </c>
      <c r="M30" s="82">
        <f t="shared" si="12"/>
        <v>16706557676.759768</v>
      </c>
      <c r="N30" s="10">
        <f t="shared" si="13"/>
        <v>1.8692829449831222E-2</v>
      </c>
    </row>
    <row r="31" spans="1:14" x14ac:dyDescent="0.25">
      <c r="A31" s="19">
        <v>26</v>
      </c>
      <c r="B31" s="6">
        <v>43497</v>
      </c>
      <c r="C31" s="33">
        <v>6981627</v>
      </c>
      <c r="D31" s="80">
        <f t="shared" si="3"/>
        <v>6614286.0196866896</v>
      </c>
      <c r="E31" s="80">
        <f t="shared" si="4"/>
        <v>6282629.1691575684</v>
      </c>
      <c r="F31" s="80">
        <f t="shared" si="5"/>
        <v>6051938.8439451121</v>
      </c>
      <c r="G31" s="81">
        <f t="shared" si="6"/>
        <v>7046909.3955324739</v>
      </c>
      <c r="H31" s="80">
        <f t="shared" si="7"/>
        <v>59911.016952104081</v>
      </c>
      <c r="I31" s="80">
        <f t="shared" si="8"/>
        <v>1246.5003125514193</v>
      </c>
      <c r="J31" s="78">
        <f t="shared" si="9"/>
        <v>7070509.5856938101</v>
      </c>
      <c r="K31" s="82">
        <f t="shared" si="10"/>
        <v>-88882.585693810135</v>
      </c>
      <c r="L31" s="82">
        <f t="shared" si="11"/>
        <v>88882.585693810135</v>
      </c>
      <c r="M31" s="82">
        <f t="shared" si="12"/>
        <v>7900114039.6175022</v>
      </c>
      <c r="N31" s="10">
        <f t="shared" si="13"/>
        <v>1.2730927288697912E-2</v>
      </c>
    </row>
    <row r="32" spans="1:14" x14ac:dyDescent="0.25">
      <c r="A32" s="19">
        <v>27</v>
      </c>
      <c r="B32" s="6">
        <v>43525</v>
      </c>
      <c r="C32" s="33">
        <v>7118636</v>
      </c>
      <c r="D32" s="80">
        <f t="shared" si="3"/>
        <v>6664721.0177180208</v>
      </c>
      <c r="E32" s="80">
        <f t="shared" si="4"/>
        <v>6320838.3540136144</v>
      </c>
      <c r="F32" s="80">
        <f t="shared" si="5"/>
        <v>6078828.7949519632</v>
      </c>
      <c r="G32" s="81">
        <f t="shared" si="6"/>
        <v>7110476.7860651826</v>
      </c>
      <c r="H32" s="80">
        <f t="shared" si="7"/>
        <v>61476.498879390871</v>
      </c>
      <c r="I32" s="80">
        <f t="shared" si="8"/>
        <v>1257.69264991056</v>
      </c>
      <c r="J32" s="78">
        <f t="shared" si="9"/>
        <v>7106820.4124845779</v>
      </c>
      <c r="K32" s="82">
        <f t="shared" si="10"/>
        <v>11815.587515422143</v>
      </c>
      <c r="L32" s="82">
        <f t="shared" si="11"/>
        <v>11815.587515422143</v>
      </c>
      <c r="M32" s="82">
        <f t="shared" si="12"/>
        <v>139608108.33459961</v>
      </c>
      <c r="N32" s="10">
        <f t="shared" si="13"/>
        <v>1.6598106035232232E-3</v>
      </c>
    </row>
    <row r="33" spans="1:14" x14ac:dyDescent="0.25">
      <c r="A33" s="19">
        <v>28</v>
      </c>
      <c r="B33" s="6">
        <v>43556</v>
      </c>
      <c r="C33" s="33">
        <v>7050943</v>
      </c>
      <c r="D33" s="80">
        <f t="shared" si="3"/>
        <v>6703343.2159462189</v>
      </c>
      <c r="E33" s="80">
        <f t="shared" si="4"/>
        <v>6359088.8402068755</v>
      </c>
      <c r="F33" s="80">
        <f t="shared" si="5"/>
        <v>6106854.7994774543</v>
      </c>
      <c r="G33" s="81">
        <f t="shared" si="6"/>
        <v>7139617.9266954847</v>
      </c>
      <c r="H33" s="80">
        <f t="shared" si="7"/>
        <v>59267.476288119535</v>
      </c>
      <c r="I33" s="80">
        <f t="shared" si="8"/>
        <v>1136.0535186410159</v>
      </c>
      <c r="J33" s="78">
        <f t="shared" si="9"/>
        <v>7171953.2849445734</v>
      </c>
      <c r="K33" s="82">
        <f t="shared" si="10"/>
        <v>-121010.28494457342</v>
      </c>
      <c r="L33" s="82">
        <f t="shared" si="11"/>
        <v>121010.28494457342</v>
      </c>
      <c r="M33" s="82">
        <f t="shared" si="12"/>
        <v>14643489062.366852</v>
      </c>
      <c r="N33" s="10">
        <f t="shared" si="13"/>
        <v>1.7162283817153737E-2</v>
      </c>
    </row>
    <row r="34" spans="1:14" x14ac:dyDescent="0.25">
      <c r="A34" s="19">
        <v>29</v>
      </c>
      <c r="B34" s="6">
        <v>43586</v>
      </c>
      <c r="C34" s="33">
        <v>7086310</v>
      </c>
      <c r="D34" s="80">
        <f t="shared" si="3"/>
        <v>6741639.8943515969</v>
      </c>
      <c r="E34" s="80">
        <f t="shared" si="4"/>
        <v>6397343.945621348</v>
      </c>
      <c r="F34" s="80">
        <f t="shared" si="5"/>
        <v>6135903.7140918439</v>
      </c>
      <c r="G34" s="81">
        <f t="shared" si="6"/>
        <v>7168791.5602825908</v>
      </c>
      <c r="H34" s="80">
        <f t="shared" si="7"/>
        <v>57178.94205908716</v>
      </c>
      <c r="I34" s="80">
        <f t="shared" si="8"/>
        <v>1022.9100888980853</v>
      </c>
      <c r="J34" s="78">
        <f t="shared" si="9"/>
        <v>7198885.402983604</v>
      </c>
      <c r="K34" s="82">
        <f t="shared" si="10"/>
        <v>-112575.402983604</v>
      </c>
      <c r="L34" s="82">
        <f t="shared" si="11"/>
        <v>112575.402983604</v>
      </c>
      <c r="M34" s="82">
        <f t="shared" si="12"/>
        <v>12673221356.920835</v>
      </c>
      <c r="N34" s="10">
        <f t="shared" si="13"/>
        <v>1.5886322075043851E-2</v>
      </c>
    </row>
    <row r="35" spans="1:14" x14ac:dyDescent="0.25">
      <c r="A35" s="19">
        <v>30</v>
      </c>
      <c r="B35" s="6">
        <v>43617</v>
      </c>
      <c r="C35" s="33">
        <v>7251690</v>
      </c>
      <c r="D35" s="80">
        <f t="shared" si="3"/>
        <v>6792644.9049164373</v>
      </c>
      <c r="E35" s="80">
        <f t="shared" si="4"/>
        <v>6436874.041550857</v>
      </c>
      <c r="F35" s="80">
        <f t="shared" si="5"/>
        <v>6166000.7468377454</v>
      </c>
      <c r="G35" s="81">
        <f t="shared" si="6"/>
        <v>7233313.3369344873</v>
      </c>
      <c r="H35" s="80">
        <f t="shared" si="7"/>
        <v>58920.281362480215</v>
      </c>
      <c r="I35" s="80">
        <f t="shared" si="8"/>
        <v>1048.1181315119597</v>
      </c>
      <c r="J35" s="78">
        <f t="shared" si="9"/>
        <v>7225970.5023416784</v>
      </c>
      <c r="K35" s="82">
        <f t="shared" si="10"/>
        <v>25719.497658321634</v>
      </c>
      <c r="L35" s="82">
        <f t="shared" si="11"/>
        <v>25719.497658321634</v>
      </c>
      <c r="M35" s="82">
        <f t="shared" si="12"/>
        <v>661492559.79641199</v>
      </c>
      <c r="N35" s="10">
        <f t="shared" si="13"/>
        <v>3.5466901726799731E-3</v>
      </c>
    </row>
    <row r="36" spans="1:14" x14ac:dyDescent="0.25">
      <c r="A36" s="19">
        <v>31</v>
      </c>
      <c r="B36" s="6">
        <v>43647</v>
      </c>
      <c r="C36" s="33">
        <v>7245014</v>
      </c>
      <c r="D36" s="80">
        <f t="shared" si="3"/>
        <v>6837881.8144247942</v>
      </c>
      <c r="E36" s="80">
        <f t="shared" si="4"/>
        <v>6476974.8188382508</v>
      </c>
      <c r="F36" s="80">
        <f t="shared" si="5"/>
        <v>6197098.154037796</v>
      </c>
      <c r="G36" s="81">
        <f t="shared" si="6"/>
        <v>7279819.1407974251</v>
      </c>
      <c r="H36" s="80">
        <f t="shared" si="7"/>
        <v>58607.70468915502</v>
      </c>
      <c r="I36" s="80">
        <f t="shared" si="8"/>
        <v>1000.3744541492406</v>
      </c>
      <c r="J36" s="78">
        <f t="shared" si="9"/>
        <v>7292233.6182969678</v>
      </c>
      <c r="K36" s="82">
        <f t="shared" si="10"/>
        <v>-47219.618296967819</v>
      </c>
      <c r="L36" s="82">
        <f t="shared" si="11"/>
        <v>47219.618296967819</v>
      </c>
      <c r="M36" s="82">
        <f t="shared" si="12"/>
        <v>2229692352.1113381</v>
      </c>
      <c r="N36" s="10">
        <f t="shared" si="13"/>
        <v>6.5175330643899125E-3</v>
      </c>
    </row>
    <row r="37" spans="1:14" x14ac:dyDescent="0.25">
      <c r="A37" s="19">
        <v>32</v>
      </c>
      <c r="B37" s="6">
        <v>43678</v>
      </c>
      <c r="C37" s="33">
        <v>7241269</v>
      </c>
      <c r="D37" s="80">
        <f t="shared" si="3"/>
        <v>6878220.5329823149</v>
      </c>
      <c r="E37" s="80">
        <f t="shared" si="4"/>
        <v>6517099.3902526572</v>
      </c>
      <c r="F37" s="80">
        <f t="shared" si="5"/>
        <v>6229098.277659283</v>
      </c>
      <c r="G37" s="81">
        <f t="shared" si="6"/>
        <v>7312461.7058482552</v>
      </c>
      <c r="H37" s="80">
        <f t="shared" si="7"/>
        <v>56824.825210965428</v>
      </c>
      <c r="I37" s="80">
        <f t="shared" si="8"/>
        <v>902.7164214355987</v>
      </c>
      <c r="J37" s="78">
        <f t="shared" si="9"/>
        <v>7338426.8454865804</v>
      </c>
      <c r="K37" s="82">
        <f t="shared" si="10"/>
        <v>-97157.845486580394</v>
      </c>
      <c r="L37" s="82">
        <f t="shared" si="11"/>
        <v>97157.845486580394</v>
      </c>
      <c r="M37" s="82">
        <f t="shared" si="12"/>
        <v>9439646939.5942307</v>
      </c>
      <c r="N37" s="10">
        <f t="shared" si="13"/>
        <v>1.3417240194581971E-2</v>
      </c>
    </row>
    <row r="38" spans="1:14" x14ac:dyDescent="0.25">
      <c r="A38" s="19">
        <v>33</v>
      </c>
      <c r="B38" s="6">
        <v>43709</v>
      </c>
      <c r="C38" s="33">
        <v>7302615</v>
      </c>
      <c r="D38" s="80">
        <f t="shared" si="3"/>
        <v>6920659.9796840837</v>
      </c>
      <c r="E38" s="80">
        <f t="shared" si="4"/>
        <v>6557455.4491958003</v>
      </c>
      <c r="F38" s="80">
        <f t="shared" si="5"/>
        <v>6261933.9948129347</v>
      </c>
      <c r="G38" s="81">
        <f t="shared" si="6"/>
        <v>7351547.5862777857</v>
      </c>
      <c r="H38" s="80">
        <f t="shared" si="7"/>
        <v>55814.539288207423</v>
      </c>
      <c r="I38" s="80">
        <f t="shared" si="8"/>
        <v>835.59353216565046</v>
      </c>
      <c r="J38" s="78">
        <f t="shared" si="9"/>
        <v>7369286.5310592204</v>
      </c>
      <c r="K38" s="82">
        <f t="shared" si="10"/>
        <v>-66671.531059220433</v>
      </c>
      <c r="L38" s="82">
        <f t="shared" si="11"/>
        <v>66671.531059220433</v>
      </c>
      <c r="M38" s="82">
        <f t="shared" si="12"/>
        <v>4445093053.7805948</v>
      </c>
      <c r="N38" s="10">
        <f t="shared" si="13"/>
        <v>9.1298159712952728E-3</v>
      </c>
    </row>
    <row r="39" spans="1:14" x14ac:dyDescent="0.25">
      <c r="A39" s="19">
        <v>34</v>
      </c>
      <c r="B39" s="6">
        <v>43739</v>
      </c>
      <c r="C39" s="33">
        <v>7345411</v>
      </c>
      <c r="D39" s="80">
        <f t="shared" si="3"/>
        <v>6963135.0817156751</v>
      </c>
      <c r="E39" s="80">
        <f t="shared" si="4"/>
        <v>6598023.4124477878</v>
      </c>
      <c r="F39" s="80">
        <f t="shared" si="5"/>
        <v>6295542.9365764195</v>
      </c>
      <c r="G39" s="81">
        <f t="shared" si="6"/>
        <v>7390877.9443800831</v>
      </c>
      <c r="H39" s="80">
        <f t="shared" si="7"/>
        <v>54872.618533908673</v>
      </c>
      <c r="I39" s="80">
        <f t="shared" si="8"/>
        <v>773.22460983356723</v>
      </c>
      <c r="J39" s="78">
        <f t="shared" si="9"/>
        <v>7407362.1255659927</v>
      </c>
      <c r="K39" s="82">
        <f t="shared" si="10"/>
        <v>-61951.125565992668</v>
      </c>
      <c r="L39" s="82">
        <f t="shared" si="11"/>
        <v>61951.125565992668</v>
      </c>
      <c r="M39" s="82">
        <f t="shared" si="12"/>
        <v>3837941958.8933902</v>
      </c>
      <c r="N39" s="10">
        <f t="shared" si="13"/>
        <v>8.4339903602388844E-3</v>
      </c>
    </row>
    <row r="40" spans="1:14" x14ac:dyDescent="0.25">
      <c r="A40" s="19">
        <v>35</v>
      </c>
      <c r="B40" s="6">
        <v>43770</v>
      </c>
      <c r="C40" s="33">
        <v>7373717</v>
      </c>
      <c r="D40" s="80">
        <f t="shared" si="3"/>
        <v>7004193.2735441076</v>
      </c>
      <c r="E40" s="80">
        <f t="shared" si="4"/>
        <v>6638640.3985574199</v>
      </c>
      <c r="F40" s="80">
        <f t="shared" si="5"/>
        <v>6329852.6827745195</v>
      </c>
      <c r="G40" s="81">
        <f t="shared" si="6"/>
        <v>7426511.3077345844</v>
      </c>
      <c r="H40" s="80">
        <f t="shared" si="7"/>
        <v>53581.868150003342</v>
      </c>
      <c r="I40" s="80">
        <f t="shared" si="8"/>
        <v>700.80443461465848</v>
      </c>
      <c r="J40" s="78">
        <f t="shared" si="9"/>
        <v>7445750.5629139915</v>
      </c>
      <c r="K40" s="82">
        <f t="shared" si="10"/>
        <v>-72033.562913991511</v>
      </c>
      <c r="L40" s="82">
        <f t="shared" si="11"/>
        <v>72033.562913991511</v>
      </c>
      <c r="M40" s="82">
        <f t="shared" si="12"/>
        <v>5188834186.0839729</v>
      </c>
      <c r="N40" s="10">
        <f t="shared" si="13"/>
        <v>9.7689622362766987E-3</v>
      </c>
    </row>
    <row r="41" spans="1:14" x14ac:dyDescent="0.25">
      <c r="A41" s="19">
        <v>36</v>
      </c>
      <c r="B41" s="6">
        <v>43800</v>
      </c>
      <c r="C41" s="33">
        <v>7426309</v>
      </c>
      <c r="D41" s="80">
        <f t="shared" si="3"/>
        <v>7046404.8461896973</v>
      </c>
      <c r="E41" s="80">
        <f t="shared" si="4"/>
        <v>6679416.8433206473</v>
      </c>
      <c r="F41" s="80">
        <f t="shared" si="5"/>
        <v>6364809.0988291334</v>
      </c>
      <c r="G41" s="81">
        <f t="shared" si="6"/>
        <v>7465773.1074362826</v>
      </c>
      <c r="H41" s="80">
        <f t="shared" si="7"/>
        <v>52739.837108714804</v>
      </c>
      <c r="I41" s="80">
        <f t="shared" si="8"/>
        <v>646.66985651279265</v>
      </c>
      <c r="J41" s="78">
        <f t="shared" si="9"/>
        <v>7480093.1758845877</v>
      </c>
      <c r="K41" s="82">
        <f t="shared" si="10"/>
        <v>-53784.17588458769</v>
      </c>
      <c r="L41" s="82">
        <f t="shared" si="11"/>
        <v>53784.17588458769</v>
      </c>
      <c r="M41" s="82">
        <f t="shared" si="12"/>
        <v>2892737575.5842643</v>
      </c>
      <c r="N41" s="10">
        <f t="shared" si="13"/>
        <v>7.2423832464536134E-3</v>
      </c>
    </row>
    <row r="42" spans="1:14" x14ac:dyDescent="0.25">
      <c r="A42" s="19">
        <v>37</v>
      </c>
      <c r="B42" s="6">
        <v>43831</v>
      </c>
      <c r="C42" s="33">
        <v>7376185</v>
      </c>
      <c r="D42" s="80">
        <f t="shared" si="3"/>
        <v>7079382.861570728</v>
      </c>
      <c r="E42" s="80">
        <f t="shared" si="4"/>
        <v>6719413.4451456554</v>
      </c>
      <c r="F42" s="80">
        <f t="shared" si="5"/>
        <v>6400269.5334607856</v>
      </c>
      <c r="G42" s="81">
        <f t="shared" si="6"/>
        <v>7480177.7827360043</v>
      </c>
      <c r="H42" s="80">
        <f t="shared" si="7"/>
        <v>49320.94550024005</v>
      </c>
      <c r="I42" s="80">
        <f t="shared" si="8"/>
        <v>504.01857703954079</v>
      </c>
      <c r="J42" s="78">
        <f t="shared" si="9"/>
        <v>7518512.9445449971</v>
      </c>
      <c r="K42" s="82">
        <f t="shared" si="10"/>
        <v>-142327.94454499707</v>
      </c>
      <c r="L42" s="82">
        <f t="shared" si="11"/>
        <v>142327.94454499707</v>
      </c>
      <c r="M42" s="82">
        <f t="shared" si="12"/>
        <v>20257243798.403759</v>
      </c>
      <c r="N42" s="10">
        <f t="shared" si="13"/>
        <v>1.9295603966684276E-2</v>
      </c>
    </row>
    <row r="43" spans="1:14" x14ac:dyDescent="0.25">
      <c r="A43" s="19">
        <v>38</v>
      </c>
      <c r="B43" s="6">
        <v>43862</v>
      </c>
      <c r="C43" s="33">
        <v>7532264</v>
      </c>
      <c r="D43" s="80">
        <f t="shared" si="3"/>
        <v>7124670.9754136559</v>
      </c>
      <c r="E43" s="80">
        <f t="shared" si="4"/>
        <v>6759939.1981724557</v>
      </c>
      <c r="F43" s="80">
        <f t="shared" si="5"/>
        <v>6436236.4999319529</v>
      </c>
      <c r="G43" s="81">
        <f t="shared" si="6"/>
        <v>7530431.8316555535</v>
      </c>
      <c r="H43" s="80">
        <f t="shared" si="7"/>
        <v>49896.592057823764</v>
      </c>
      <c r="I43" s="80">
        <f t="shared" si="8"/>
        <v>506.53183951478366</v>
      </c>
      <c r="J43" s="78">
        <f t="shared" si="9"/>
        <v>7529498.7282362441</v>
      </c>
      <c r="K43" s="82">
        <f t="shared" si="10"/>
        <v>2765.2717637559399</v>
      </c>
      <c r="L43" s="82">
        <f t="shared" si="11"/>
        <v>2765.2717637559399</v>
      </c>
      <c r="M43" s="82">
        <f t="shared" si="12"/>
        <v>7646727.9274258865</v>
      </c>
      <c r="N43" s="10">
        <f t="shared" si="13"/>
        <v>3.6712358512074723E-4</v>
      </c>
    </row>
    <row r="44" spans="1:14" x14ac:dyDescent="0.25">
      <c r="A44" s="19">
        <v>39</v>
      </c>
      <c r="B44" s="6">
        <v>43891</v>
      </c>
      <c r="C44" s="33">
        <v>7704733</v>
      </c>
      <c r="D44" s="80">
        <f t="shared" si="3"/>
        <v>7182677.1778722899</v>
      </c>
      <c r="E44" s="80">
        <f t="shared" si="4"/>
        <v>6802212.9961424395</v>
      </c>
      <c r="F44" s="80">
        <f t="shared" si="5"/>
        <v>6472834.1495530019</v>
      </c>
      <c r="G44" s="81">
        <f t="shared" si="6"/>
        <v>7614226.6947425539</v>
      </c>
      <c r="H44" s="80">
        <f t="shared" si="7"/>
        <v>53941.436242793716</v>
      </c>
      <c r="I44" s="80">
        <f t="shared" si="8"/>
        <v>630.68314988163797</v>
      </c>
      <c r="J44" s="78">
        <f t="shared" si="9"/>
        <v>7580328.4237133777</v>
      </c>
      <c r="K44" s="82">
        <f t="shared" si="10"/>
        <v>124404.57628662232</v>
      </c>
      <c r="L44" s="82">
        <f t="shared" si="11"/>
        <v>124404.57628662232</v>
      </c>
      <c r="M44" s="82">
        <f t="shared" si="12"/>
        <v>15476498601.054033</v>
      </c>
      <c r="N44" s="10">
        <f t="shared" si="13"/>
        <v>1.614651361528327E-2</v>
      </c>
    </row>
    <row r="45" spans="1:14" x14ac:dyDescent="0.25">
      <c r="A45" s="19">
        <v>40</v>
      </c>
      <c r="B45" s="6">
        <v>43922</v>
      </c>
      <c r="C45" s="33">
        <v>7611903</v>
      </c>
      <c r="D45" s="80">
        <f t="shared" si="3"/>
        <v>7225599.7600850612</v>
      </c>
      <c r="E45" s="80">
        <f t="shared" si="4"/>
        <v>6844551.6725367019</v>
      </c>
      <c r="F45" s="80">
        <f t="shared" si="5"/>
        <v>6510005.9018513719</v>
      </c>
      <c r="G45" s="81">
        <f t="shared" si="6"/>
        <v>7653150.1644964488</v>
      </c>
      <c r="H45" s="80">
        <f t="shared" si="7"/>
        <v>52959.575924707322</v>
      </c>
      <c r="I45" s="80">
        <f t="shared" si="8"/>
        <v>574.10267732134901</v>
      </c>
      <c r="J45" s="78">
        <f t="shared" si="9"/>
        <v>7668168.1309853476</v>
      </c>
      <c r="K45" s="82">
        <f t="shared" si="10"/>
        <v>-56265.130985347554</v>
      </c>
      <c r="L45" s="82">
        <f t="shared" si="11"/>
        <v>56265.130985347554</v>
      </c>
      <c r="M45" s="82">
        <f t="shared" si="12"/>
        <v>3165764964.7983174</v>
      </c>
      <c r="N45" s="10">
        <f t="shared" si="13"/>
        <v>7.3917298979437277E-3</v>
      </c>
    </row>
    <row r="46" spans="1:14" x14ac:dyDescent="0.25">
      <c r="A46" s="19">
        <v>41</v>
      </c>
      <c r="B46" s="6">
        <v>43952</v>
      </c>
      <c r="C46" s="33">
        <v>7669014</v>
      </c>
      <c r="D46" s="80">
        <f t="shared" si="3"/>
        <v>7269941.184076556</v>
      </c>
      <c r="E46" s="80">
        <f t="shared" si="4"/>
        <v>6887090.6236906871</v>
      </c>
      <c r="F46" s="80">
        <f t="shared" si="5"/>
        <v>6547714.3740353035</v>
      </c>
      <c r="G46" s="81">
        <f t="shared" si="6"/>
        <v>7696266.0551929111</v>
      </c>
      <c r="H46" s="80">
        <f t="shared" si="7"/>
        <v>52468.269036874219</v>
      </c>
      <c r="I46" s="80">
        <f t="shared" si="8"/>
        <v>536.71988556154633</v>
      </c>
      <c r="J46" s="78">
        <f t="shared" si="9"/>
        <v>7706109.7404211564</v>
      </c>
      <c r="K46" s="82">
        <f t="shared" si="10"/>
        <v>-37095.740421156399</v>
      </c>
      <c r="L46" s="82">
        <f t="shared" si="11"/>
        <v>37095.740421156399</v>
      </c>
      <c r="M46" s="82">
        <f t="shared" si="12"/>
        <v>1376093957.3938167</v>
      </c>
      <c r="N46" s="10">
        <f t="shared" si="13"/>
        <v>4.8370938455916754E-3</v>
      </c>
    </row>
    <row r="47" spans="1:14" x14ac:dyDescent="0.25">
      <c r="A47" s="19">
        <v>42</v>
      </c>
      <c r="B47" s="6">
        <v>43983</v>
      </c>
      <c r="C47" s="33">
        <v>7665338</v>
      </c>
      <c r="D47" s="80">
        <f t="shared" si="3"/>
        <v>7309480.8656689003</v>
      </c>
      <c r="E47" s="80">
        <f t="shared" si="4"/>
        <v>6929329.6478885096</v>
      </c>
      <c r="F47" s="80">
        <f t="shared" si="5"/>
        <v>6585875.9014206249</v>
      </c>
      <c r="G47" s="81">
        <f t="shared" si="6"/>
        <v>7726329.5547617991</v>
      </c>
      <c r="H47" s="80">
        <f t="shared" si="7"/>
        <v>50620.545423517666</v>
      </c>
      <c r="I47" s="80">
        <f t="shared" si="8"/>
        <v>453.05520138896452</v>
      </c>
      <c r="J47" s="78">
        <f t="shared" si="9"/>
        <v>7748734.3242297852</v>
      </c>
      <c r="K47" s="82">
        <f t="shared" si="10"/>
        <v>-83396.324229785241</v>
      </c>
      <c r="L47" s="82">
        <f t="shared" si="11"/>
        <v>83396.324229785241</v>
      </c>
      <c r="M47" s="82">
        <f t="shared" si="12"/>
        <v>6954946895.039465</v>
      </c>
      <c r="N47" s="10">
        <f t="shared" si="13"/>
        <v>1.087966691485558E-2</v>
      </c>
    </row>
    <row r="48" spans="1:14" x14ac:dyDescent="0.25">
      <c r="A48" s="19">
        <v>43</v>
      </c>
      <c r="B48" s="6">
        <v>44013</v>
      </c>
      <c r="C48" s="33">
        <v>7629298</v>
      </c>
      <c r="D48" s="80">
        <f t="shared" si="3"/>
        <v>7341462.5791020105</v>
      </c>
      <c r="E48" s="80">
        <f t="shared" si="4"/>
        <v>6970542.9410098605</v>
      </c>
      <c r="F48" s="80">
        <f t="shared" si="5"/>
        <v>6624342.6053795489</v>
      </c>
      <c r="G48" s="81">
        <f t="shared" si="6"/>
        <v>7737101.5196559997</v>
      </c>
      <c r="H48" s="80">
        <f t="shared" si="7"/>
        <v>46859.059733004986</v>
      </c>
      <c r="I48" s="80">
        <f t="shared" si="8"/>
        <v>305.1765736029426</v>
      </c>
      <c r="J48" s="78">
        <f t="shared" si="9"/>
        <v>7776950.100185317</v>
      </c>
      <c r="K48" s="82">
        <f t="shared" si="10"/>
        <v>-147652.10018531699</v>
      </c>
      <c r="L48" s="82">
        <f t="shared" si="11"/>
        <v>147652.10018531699</v>
      </c>
      <c r="M48" s="82">
        <f t="shared" si="12"/>
        <v>21801142689.134884</v>
      </c>
      <c r="N48" s="10">
        <f t="shared" si="13"/>
        <v>1.9353300943981609E-2</v>
      </c>
    </row>
    <row r="49" spans="1:19" x14ac:dyDescent="0.25">
      <c r="A49" s="19">
        <v>44</v>
      </c>
      <c r="B49" s="6">
        <v>44044</v>
      </c>
      <c r="C49" s="33">
        <v>7802831</v>
      </c>
      <c r="D49" s="80">
        <f t="shared" si="3"/>
        <v>7387599.4211918097</v>
      </c>
      <c r="E49" s="80">
        <f t="shared" si="4"/>
        <v>7012248.5890280558</v>
      </c>
      <c r="F49" s="80">
        <f t="shared" si="5"/>
        <v>6663133.2037443994</v>
      </c>
      <c r="G49" s="81">
        <f t="shared" si="6"/>
        <v>7789185.7002356602</v>
      </c>
      <c r="H49" s="80">
        <f t="shared" si="7"/>
        <v>47697.694527847394</v>
      </c>
      <c r="I49" s="80">
        <f t="shared" si="8"/>
        <v>323.8944059271297</v>
      </c>
      <c r="J49" s="78">
        <f t="shared" si="9"/>
        <v>7783960.579389005</v>
      </c>
      <c r="K49" s="82">
        <f t="shared" si="10"/>
        <v>18870.420610995032</v>
      </c>
      <c r="L49" s="82">
        <f t="shared" si="11"/>
        <v>18870.420610995032</v>
      </c>
      <c r="M49" s="82">
        <f t="shared" si="12"/>
        <v>356092774.03586614</v>
      </c>
      <c r="N49" s="10">
        <f t="shared" si="13"/>
        <v>2.418406936020405E-3</v>
      </c>
    </row>
    <row r="50" spans="1:19" x14ac:dyDescent="0.25">
      <c r="A50" s="19">
        <v>45</v>
      </c>
      <c r="B50" s="6">
        <v>44075</v>
      </c>
      <c r="C50" s="33">
        <v>7915328</v>
      </c>
      <c r="D50" s="80">
        <f t="shared" si="3"/>
        <v>7440372.2790726284</v>
      </c>
      <c r="E50" s="80">
        <f t="shared" si="4"/>
        <v>7055060.958032513</v>
      </c>
      <c r="F50" s="80">
        <f t="shared" si="5"/>
        <v>6702325.9791732114</v>
      </c>
      <c r="G50" s="81">
        <f t="shared" si="6"/>
        <v>7858259.9422935564</v>
      </c>
      <c r="H50" s="80">
        <f t="shared" si="7"/>
        <v>50252.644687730033</v>
      </c>
      <c r="I50" s="80">
        <f t="shared" si="8"/>
        <v>402.17706396066257</v>
      </c>
      <c r="J50" s="78">
        <f t="shared" si="9"/>
        <v>7836883.3947635079</v>
      </c>
      <c r="K50" s="82">
        <f t="shared" si="10"/>
        <v>78444.60523649212</v>
      </c>
      <c r="L50" s="82">
        <f t="shared" si="11"/>
        <v>78444.60523649212</v>
      </c>
      <c r="M50" s="82">
        <f t="shared" si="12"/>
        <v>6153556090.7090864</v>
      </c>
      <c r="N50" s="10">
        <f t="shared" si="13"/>
        <v>9.9104680483856292E-3</v>
      </c>
    </row>
    <row r="51" spans="1:19" x14ac:dyDescent="0.25">
      <c r="A51" s="19">
        <v>46</v>
      </c>
      <c r="B51" s="6">
        <v>44105</v>
      </c>
      <c r="C51" s="33">
        <v>8053647</v>
      </c>
      <c r="D51" s="80">
        <f t="shared" si="3"/>
        <v>7501699.7511653658</v>
      </c>
      <c r="E51" s="80">
        <f t="shared" si="4"/>
        <v>7099724.8373457985</v>
      </c>
      <c r="F51" s="80">
        <f t="shared" si="5"/>
        <v>6742065.86499047</v>
      </c>
      <c r="G51" s="81">
        <f t="shared" si="6"/>
        <v>7947990.6064491691</v>
      </c>
      <c r="H51" s="80">
        <f t="shared" si="7"/>
        <v>54785.421499562573</v>
      </c>
      <c r="I51" s="80">
        <f t="shared" si="8"/>
        <v>547.11038844739267</v>
      </c>
      <c r="J51" s="78">
        <f t="shared" si="9"/>
        <v>7908512.5869812863</v>
      </c>
      <c r="K51" s="82">
        <f t="shared" si="10"/>
        <v>145134.41301871371</v>
      </c>
      <c r="L51" s="82">
        <f t="shared" si="11"/>
        <v>145134.41301871371</v>
      </c>
      <c r="M51" s="82">
        <f t="shared" si="12"/>
        <v>21063997842.286575</v>
      </c>
      <c r="N51" s="10">
        <f t="shared" si="13"/>
        <v>1.8020955353359007E-2</v>
      </c>
      <c r="Q51" s="69"/>
      <c r="R51" s="69"/>
      <c r="S51" s="69"/>
    </row>
    <row r="52" spans="1:19" x14ac:dyDescent="0.25">
      <c r="A52" s="19">
        <v>47</v>
      </c>
      <c r="B52" s="6">
        <v>44136</v>
      </c>
      <c r="C52" s="33">
        <v>8028047</v>
      </c>
      <c r="D52" s="80">
        <f t="shared" si="3"/>
        <v>7554334.47604883</v>
      </c>
      <c r="E52" s="80">
        <f t="shared" si="4"/>
        <v>7145185.8012161013</v>
      </c>
      <c r="F52" s="80">
        <f t="shared" si="5"/>
        <v>6782377.8586130338</v>
      </c>
      <c r="G52" s="81">
        <f t="shared" si="6"/>
        <v>8009823.8831112208</v>
      </c>
      <c r="H52" s="80">
        <f t="shared" si="7"/>
        <v>56044.95826843597</v>
      </c>
      <c r="I52" s="80">
        <f t="shared" si="8"/>
        <v>572.10780530445925</v>
      </c>
      <c r="J52" s="78">
        <f t="shared" si="9"/>
        <v>8002776.0279487316</v>
      </c>
      <c r="K52" s="82">
        <f t="shared" si="10"/>
        <v>25270.972051268443</v>
      </c>
      <c r="L52" s="82">
        <f t="shared" si="11"/>
        <v>25270.972051268443</v>
      </c>
      <c r="M52" s="82">
        <f t="shared" si="12"/>
        <v>638622028.41599083</v>
      </c>
      <c r="N52" s="10">
        <f t="shared" si="13"/>
        <v>3.1478355883153702E-3</v>
      </c>
      <c r="Q52" s="69"/>
    </row>
    <row r="53" spans="1:19" x14ac:dyDescent="0.25">
      <c r="A53" s="19">
        <v>48</v>
      </c>
      <c r="B53" s="6">
        <v>44166</v>
      </c>
      <c r="C53" s="33">
        <v>8081035</v>
      </c>
      <c r="D53" s="80">
        <f t="shared" si="3"/>
        <v>7607004.5284439474</v>
      </c>
      <c r="E53" s="80">
        <f t="shared" si="4"/>
        <v>7191367.6739388853</v>
      </c>
      <c r="F53" s="80">
        <f t="shared" si="5"/>
        <v>6823276.8401456196</v>
      </c>
      <c r="G53" s="81">
        <f t="shared" si="6"/>
        <v>8070187.4036608059</v>
      </c>
      <c r="H53" s="80">
        <f t="shared" si="7"/>
        <v>57041.149058195268</v>
      </c>
      <c r="I53" s="80">
        <f t="shared" si="8"/>
        <v>586.98791002217729</v>
      </c>
      <c r="J53" s="78">
        <f t="shared" si="9"/>
        <v>8065868.8413796565</v>
      </c>
      <c r="K53" s="82">
        <f t="shared" si="10"/>
        <v>15166.158620343544</v>
      </c>
      <c r="L53" s="82">
        <f t="shared" si="11"/>
        <v>15166.158620343544</v>
      </c>
      <c r="M53" s="82">
        <f t="shared" si="12"/>
        <v>230012367.29742077</v>
      </c>
      <c r="N53" s="10">
        <f t="shared" si="13"/>
        <v>1.8767594275168396E-3</v>
      </c>
    </row>
    <row r="54" spans="1:19" x14ac:dyDescent="0.25">
      <c r="A54" s="19">
        <v>49</v>
      </c>
      <c r="B54" s="6">
        <v>44197</v>
      </c>
      <c r="C54" s="33">
        <v>8046439</v>
      </c>
      <c r="D54" s="80">
        <f t="shared" si="3"/>
        <v>7650947.9755995534</v>
      </c>
      <c r="E54" s="80">
        <f t="shared" si="4"/>
        <v>7237325.7041049525</v>
      </c>
      <c r="F54" s="80">
        <f t="shared" si="5"/>
        <v>6864681.7265415536</v>
      </c>
      <c r="G54" s="81">
        <f t="shared" si="6"/>
        <v>8105548.5410253564</v>
      </c>
      <c r="H54" s="80">
        <f t="shared" si="7"/>
        <v>55317.270138008214</v>
      </c>
      <c r="I54" s="80">
        <f t="shared" si="8"/>
        <v>505.90486334817325</v>
      </c>
      <c r="J54" s="78">
        <f t="shared" si="9"/>
        <v>8127228.5527190007</v>
      </c>
      <c r="K54" s="82">
        <f t="shared" si="10"/>
        <v>-80789.552719000727</v>
      </c>
      <c r="L54" s="82">
        <f t="shared" si="11"/>
        <v>80789.552719000727</v>
      </c>
      <c r="M54" s="82">
        <f t="shared" si="12"/>
        <v>6526951828.5361977</v>
      </c>
      <c r="N54" s="10">
        <f t="shared" si="13"/>
        <v>1.0040410760461953E-2</v>
      </c>
      <c r="Q54" s="69"/>
    </row>
    <row r="55" spans="1:19" x14ac:dyDescent="0.25">
      <c r="A55" s="19">
        <v>50</v>
      </c>
      <c r="B55" s="6">
        <v>44228</v>
      </c>
      <c r="C55" s="33">
        <v>8116746</v>
      </c>
      <c r="D55" s="80">
        <f t="shared" si="3"/>
        <v>7697527.7780395988</v>
      </c>
      <c r="E55" s="80">
        <f t="shared" si="4"/>
        <v>7283345.9114984181</v>
      </c>
      <c r="F55" s="80">
        <f t="shared" si="5"/>
        <v>6906548.1450372394</v>
      </c>
      <c r="G55" s="81">
        <f t="shared" si="6"/>
        <v>8149093.7446607854</v>
      </c>
      <c r="H55" s="80">
        <f t="shared" si="7"/>
        <v>54558.551238897817</v>
      </c>
      <c r="I55" s="80">
        <f t="shared" si="8"/>
        <v>461.53209975311239</v>
      </c>
      <c r="J55" s="78">
        <f t="shared" si="9"/>
        <v>8160865.8111633649</v>
      </c>
      <c r="K55" s="82">
        <f t="shared" si="10"/>
        <v>-44119.81116336491</v>
      </c>
      <c r="L55" s="82">
        <f t="shared" si="11"/>
        <v>44119.81116336491</v>
      </c>
      <c r="M55" s="82">
        <f t="shared" si="12"/>
        <v>1946557737.0909789</v>
      </c>
      <c r="N55" s="10">
        <f t="shared" si="13"/>
        <v>5.4356525587181004E-3</v>
      </c>
    </row>
    <row r="56" spans="1:19" x14ac:dyDescent="0.25">
      <c r="A56" s="19">
        <v>51</v>
      </c>
      <c r="B56" s="6">
        <v>44256</v>
      </c>
      <c r="C56" s="33">
        <v>8231425</v>
      </c>
      <c r="D56" s="80">
        <f t="shared" si="3"/>
        <v>7750917.5002356395</v>
      </c>
      <c r="E56" s="80">
        <f t="shared" si="4"/>
        <v>7330103.070372141</v>
      </c>
      <c r="F56" s="80">
        <f t="shared" si="5"/>
        <v>6948903.6375707295</v>
      </c>
      <c r="G56" s="81">
        <f t="shared" si="6"/>
        <v>8211346.927161226</v>
      </c>
      <c r="H56" s="80">
        <f t="shared" si="7"/>
        <v>55805.028573087657</v>
      </c>
      <c r="I56" s="80">
        <f t="shared" si="8"/>
        <v>489.074037803544</v>
      </c>
      <c r="J56" s="78">
        <f t="shared" si="9"/>
        <v>8203652.2958996836</v>
      </c>
      <c r="K56" s="82">
        <f t="shared" si="10"/>
        <v>27772.70410031639</v>
      </c>
      <c r="L56" s="82">
        <f t="shared" si="11"/>
        <v>27772.70410031639</v>
      </c>
      <c r="M56" s="82">
        <f t="shared" si="12"/>
        <v>771323093.04373085</v>
      </c>
      <c r="N56" s="10">
        <f t="shared" si="13"/>
        <v>3.3739849540409335E-3</v>
      </c>
    </row>
    <row r="57" spans="1:19" x14ac:dyDescent="0.25">
      <c r="A57" s="19">
        <v>52</v>
      </c>
      <c r="B57" s="6">
        <v>44287</v>
      </c>
      <c r="C57" s="33">
        <v>8169922</v>
      </c>
      <c r="D57" s="80">
        <f t="shared" si="3"/>
        <v>7792817.9502120763</v>
      </c>
      <c r="E57" s="80">
        <f t="shared" si="4"/>
        <v>7376374.5583561352</v>
      </c>
      <c r="F57" s="80">
        <f t="shared" si="5"/>
        <v>6991650.72964927</v>
      </c>
      <c r="G57" s="81">
        <f t="shared" si="6"/>
        <v>8240980.9052170943</v>
      </c>
      <c r="H57" s="80">
        <f t="shared" si="7"/>
        <v>53516.079567425229</v>
      </c>
      <c r="I57" s="80">
        <f t="shared" si="8"/>
        <v>391.59954505032044</v>
      </c>
      <c r="J57" s="78">
        <f t="shared" si="9"/>
        <v>8267151.9557343135</v>
      </c>
      <c r="K57" s="82">
        <f t="shared" si="10"/>
        <v>-97229.955734313466</v>
      </c>
      <c r="L57" s="82">
        <f t="shared" si="11"/>
        <v>97229.955734313466</v>
      </c>
      <c r="M57" s="82">
        <f t="shared" si="12"/>
        <v>9453664292.0965557</v>
      </c>
      <c r="N57" s="10">
        <f t="shared" si="13"/>
        <v>1.1900964995053009E-2</v>
      </c>
    </row>
    <row r="58" spans="1:19" x14ac:dyDescent="0.25">
      <c r="A58" s="19">
        <v>53</v>
      </c>
      <c r="B58" s="6">
        <v>44317</v>
      </c>
      <c r="C58" s="33">
        <v>8192237</v>
      </c>
      <c r="D58" s="80">
        <f t="shared" si="3"/>
        <v>7832759.8551908694</v>
      </c>
      <c r="E58" s="80">
        <f t="shared" si="4"/>
        <v>7422013.0880396087</v>
      </c>
      <c r="F58" s="80">
        <f t="shared" si="5"/>
        <v>7034686.9654883035</v>
      </c>
      <c r="G58" s="81">
        <f t="shared" si="6"/>
        <v>8266927.2669420838</v>
      </c>
      <c r="H58" s="80">
        <f t="shared" si="7"/>
        <v>50987.689252599244</v>
      </c>
      <c r="I58" s="80">
        <f t="shared" si="8"/>
        <v>289.14376049327814</v>
      </c>
      <c r="J58" s="78">
        <f t="shared" si="9"/>
        <v>8294496.9847845193</v>
      </c>
      <c r="K58" s="82">
        <f t="shared" si="10"/>
        <v>-102259.9847845193</v>
      </c>
      <c r="L58" s="82">
        <f t="shared" si="11"/>
        <v>102259.9847845193</v>
      </c>
      <c r="M58" s="82">
        <f t="shared" si="12"/>
        <v>10457104488.130119</v>
      </c>
      <c r="N58" s="10">
        <f t="shared" si="13"/>
        <v>1.2482547170512682E-2</v>
      </c>
    </row>
    <row r="59" spans="1:19" x14ac:dyDescent="0.25">
      <c r="A59" s="19">
        <v>54</v>
      </c>
      <c r="B59" s="6">
        <v>44348</v>
      </c>
      <c r="C59" s="33">
        <v>8176912</v>
      </c>
      <c r="D59" s="80">
        <f t="shared" si="3"/>
        <v>7867175.0696717827</v>
      </c>
      <c r="E59" s="80">
        <f t="shared" si="4"/>
        <v>7466529.2862028265</v>
      </c>
      <c r="F59" s="80">
        <f t="shared" si="5"/>
        <v>7077871.1975597562</v>
      </c>
      <c r="G59" s="81">
        <f t="shared" si="6"/>
        <v>8279808.5479666227</v>
      </c>
      <c r="H59" s="80">
        <f t="shared" si="7"/>
        <v>47254.128462957378</v>
      </c>
      <c r="I59" s="80">
        <f t="shared" si="8"/>
        <v>147.99623241834342</v>
      </c>
      <c r="J59" s="78">
        <f t="shared" si="9"/>
        <v>8317914.956194683</v>
      </c>
      <c r="K59" s="82">
        <f t="shared" si="10"/>
        <v>-141002.95619468298</v>
      </c>
      <c r="L59" s="82">
        <f t="shared" si="11"/>
        <v>141002.95619468298</v>
      </c>
      <c r="M59" s="82">
        <f t="shared" si="12"/>
        <v>19881833655.639687</v>
      </c>
      <c r="N59" s="10">
        <f t="shared" si="13"/>
        <v>1.7244034935765845E-2</v>
      </c>
    </row>
    <row r="60" spans="1:19" x14ac:dyDescent="0.25">
      <c r="A60" s="58">
        <v>55</v>
      </c>
      <c r="B60" s="57">
        <v>44378</v>
      </c>
      <c r="C60" s="60">
        <v>0</v>
      </c>
      <c r="D60" s="83">
        <f t="shared" ref="D9:D60" si="14">($Q$5*C60)+(1-$Q$5)*D59</f>
        <v>7080457.5627046041</v>
      </c>
      <c r="E60" s="83">
        <f t="shared" ref="E9:E60" si="15">($Q$5*D60)+(1-$Q$5)*E59</f>
        <v>7427922.1138530048</v>
      </c>
      <c r="F60" s="83">
        <f t="shared" ref="F9:F60" si="16">($Q$5*E60)+(1-$Q$5)*F59</f>
        <v>7112876.2891890807</v>
      </c>
      <c r="G60" s="83">
        <f t="shared" ref="G9:G60" si="17">(3*D60)-(3*E60)+F60</f>
        <v>6070482.6357438779</v>
      </c>
      <c r="H60" s="83">
        <f t="shared" ref="H9:H60" si="18">(($Q$5)/(2*(1-$Q$5)^2))*(6-5*Q58)*D60-(10-8*Q58)*E60+(4-3*Q58)*F60</f>
        <v>-43205324.291883126</v>
      </c>
      <c r="I60" s="83">
        <f t="shared" si="8"/>
        <v>-8179.1404421274665</v>
      </c>
      <c r="J60" s="83">
        <f t="shared" ref="J9:J60" si="19">G59+H59</f>
        <v>8327062.67642958</v>
      </c>
      <c r="K60" s="83">
        <f t="shared" ref="K9:K60" si="20">C60-J60</f>
        <v>-8327062.67642958</v>
      </c>
      <c r="L60" s="83">
        <f t="shared" ref="L9:L60" si="21">ABS(K60)</f>
        <v>8327062.67642958</v>
      </c>
      <c r="M60" s="83">
        <f t="shared" ref="M9:M60" si="22">(C60-J60)^2</f>
        <v>69339972817186.563</v>
      </c>
      <c r="N60" s="72" t="e">
        <f t="shared" ref="N9:N60" si="23">L60/C60*100%</f>
        <v>#DIV/0!</v>
      </c>
    </row>
    <row r="61" spans="1:19" x14ac:dyDescent="0.25">
      <c r="B61" s="13" t="s">
        <v>9</v>
      </c>
      <c r="C61" s="13">
        <f>SUM(C6:C59)</f>
        <v>381007976</v>
      </c>
      <c r="D61" s="77"/>
      <c r="E61" s="77"/>
      <c r="F61" s="77"/>
      <c r="G61" s="77"/>
      <c r="H61" s="77"/>
      <c r="I61" s="77"/>
      <c r="J61" s="77">
        <f t="shared" ref="J61:N61" si="24">SUM(J6:J59)</f>
        <v>375041265.64966214</v>
      </c>
      <c r="K61" s="77">
        <f t="shared" si="24"/>
        <v>169514.35033800174</v>
      </c>
      <c r="L61" s="77">
        <f t="shared" si="24"/>
        <v>4015361.3067868305</v>
      </c>
      <c r="M61" s="77">
        <f t="shared" si="24"/>
        <v>416171298918.44702</v>
      </c>
      <c r="N61" s="31">
        <f t="shared" si="24"/>
        <v>0.57791043626483685</v>
      </c>
    </row>
    <row r="62" spans="1:19" x14ac:dyDescent="0.25">
      <c r="B62" s="18" t="s">
        <v>10</v>
      </c>
      <c r="C62" s="16">
        <f>AVERAGE(C6:C59)</f>
        <v>7055703.2592592593</v>
      </c>
      <c r="D62" s="84"/>
      <c r="E62" s="84"/>
      <c r="F62" s="84"/>
      <c r="G62" s="84"/>
      <c r="H62" s="84"/>
      <c r="I62" s="84"/>
      <c r="J62" s="84">
        <f t="shared" ref="J62:N62" si="25">AVERAGE(J6:J59)</f>
        <v>7076250.2952766437</v>
      </c>
      <c r="K62" s="84">
        <f t="shared" si="25"/>
        <v>3198.3839686415422</v>
      </c>
      <c r="L62" s="84">
        <f t="shared" si="25"/>
        <v>75761.534090317553</v>
      </c>
      <c r="M62" s="84">
        <f t="shared" si="25"/>
        <v>7852288658.838623</v>
      </c>
      <c r="N62" s="17">
        <f t="shared" si="25"/>
        <v>1.0903970495562959E-2</v>
      </c>
    </row>
    <row r="64" spans="1:19" x14ac:dyDescent="0.25">
      <c r="K64" s="15"/>
      <c r="L64" s="15"/>
      <c r="M64" s="15"/>
      <c r="N64" s="15"/>
    </row>
  </sheetData>
  <hyperlinks>
    <hyperlink ref="C2" r:id="rId1" xr:uid="{CAF3791E-9ED9-44B3-83C2-55AC2D1EAAC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C0C9-F3C8-4E4D-965E-00C718B0CC60}">
  <sheetPr>
    <tabColor rgb="FF002060"/>
  </sheetPr>
  <dimension ref="A1:K23"/>
  <sheetViews>
    <sheetView showGridLines="0" zoomScale="90" zoomScaleNormal="90" workbookViewId="0">
      <selection activeCell="A57" sqref="A57:C57"/>
    </sheetView>
  </sheetViews>
  <sheetFormatPr defaultRowHeight="15" x14ac:dyDescent="0.25"/>
  <cols>
    <col min="2" max="2" width="18.85546875" style="3" customWidth="1"/>
    <col min="3" max="8" width="21.42578125" style="2" customWidth="1"/>
    <col min="10" max="11" width="12.7109375" customWidth="1"/>
  </cols>
  <sheetData>
    <row r="1" spans="1:11" x14ac:dyDescent="0.25">
      <c r="B1" s="23" t="s">
        <v>39</v>
      </c>
      <c r="C1" s="22" t="s">
        <v>93</v>
      </c>
    </row>
    <row r="2" spans="1:11" x14ac:dyDescent="0.25">
      <c r="C2" s="21" t="s">
        <v>94</v>
      </c>
    </row>
    <row r="5" spans="1:11" s="1" customFormat="1" x14ac:dyDescent="0.25">
      <c r="A5" s="20" t="s">
        <v>11</v>
      </c>
      <c r="B5" s="4" t="s">
        <v>20</v>
      </c>
      <c r="C5" s="32" t="s">
        <v>3</v>
      </c>
      <c r="D5" s="24" t="s">
        <v>89</v>
      </c>
      <c r="E5" s="5" t="s">
        <v>5</v>
      </c>
      <c r="F5" s="5" t="s">
        <v>6</v>
      </c>
      <c r="G5" s="5" t="s">
        <v>7</v>
      </c>
      <c r="H5" s="5" t="s">
        <v>8</v>
      </c>
      <c r="J5"/>
      <c r="K5"/>
    </row>
    <row r="6" spans="1:11" x14ac:dyDescent="0.25">
      <c r="A6" s="19">
        <v>1</v>
      </c>
      <c r="B6" s="6">
        <v>40179</v>
      </c>
      <c r="C6" s="54">
        <v>56.3</v>
      </c>
      <c r="D6" s="25"/>
      <c r="E6" s="47"/>
      <c r="F6" s="47"/>
      <c r="G6" s="47"/>
      <c r="H6" s="48" t="s">
        <v>1</v>
      </c>
    </row>
    <row r="7" spans="1:11" x14ac:dyDescent="0.25">
      <c r="A7" s="19">
        <v>2</v>
      </c>
      <c r="B7" s="6">
        <v>40544</v>
      </c>
      <c r="C7" s="54">
        <v>57.13</v>
      </c>
      <c r="D7" s="55">
        <f>C6</f>
        <v>56.3</v>
      </c>
      <c r="E7" s="9">
        <f t="shared" ref="E7:E8" si="0">C7-D7</f>
        <v>0.8300000000000054</v>
      </c>
      <c r="F7" s="9">
        <f t="shared" ref="F7:F8" si="1">ABS(E7)</f>
        <v>0.8300000000000054</v>
      </c>
      <c r="G7" s="9">
        <f>(C7-D7)^2</f>
        <v>0.68890000000000895</v>
      </c>
      <c r="H7" s="42">
        <f t="shared" ref="H7:H8" si="2">ABS((D7/C7)-1)</f>
        <v>1.4528268860493743E-2</v>
      </c>
    </row>
    <row r="8" spans="1:11" x14ac:dyDescent="0.25">
      <c r="A8" s="19">
        <v>3</v>
      </c>
      <c r="B8" s="6">
        <v>40909</v>
      </c>
      <c r="C8" s="54">
        <v>58.19</v>
      </c>
      <c r="D8" s="55">
        <f t="shared" ref="D8:D17" si="3">C7</f>
        <v>57.13</v>
      </c>
      <c r="E8" s="9">
        <f t="shared" si="0"/>
        <v>1.0599999999999952</v>
      </c>
      <c r="F8" s="9">
        <f t="shared" si="1"/>
        <v>1.0599999999999952</v>
      </c>
      <c r="G8" s="9">
        <f t="shared" ref="G8:G18" si="4">(C8-D8)^2</f>
        <v>1.1235999999999897</v>
      </c>
      <c r="H8" s="42">
        <f t="shared" si="2"/>
        <v>1.8216188348513462E-2</v>
      </c>
    </row>
    <row r="9" spans="1:11" x14ac:dyDescent="0.25">
      <c r="A9" s="19">
        <v>4</v>
      </c>
      <c r="B9" s="6">
        <v>41275</v>
      </c>
      <c r="C9" s="54">
        <v>59.2</v>
      </c>
      <c r="D9" s="55">
        <f t="shared" si="3"/>
        <v>58.19</v>
      </c>
      <c r="E9" s="9">
        <f>C9-D9</f>
        <v>1.0100000000000051</v>
      </c>
      <c r="F9" s="9">
        <f>ABS(E9)</f>
        <v>1.0100000000000051</v>
      </c>
      <c r="G9" s="9">
        <f t="shared" si="4"/>
        <v>1.0201000000000104</v>
      </c>
      <c r="H9" s="42">
        <f>ABS((D9/C9)-1)</f>
        <v>1.70608108108109E-2</v>
      </c>
    </row>
    <row r="10" spans="1:11" x14ac:dyDescent="0.25">
      <c r="A10" s="19">
        <v>5</v>
      </c>
      <c r="B10" s="6">
        <v>41640</v>
      </c>
      <c r="C10" s="54">
        <v>60.17</v>
      </c>
      <c r="D10" s="55">
        <f t="shared" si="3"/>
        <v>59.2</v>
      </c>
      <c r="E10" s="9">
        <f t="shared" ref="E10:E17" si="5">C10-D10</f>
        <v>0.96999999999999886</v>
      </c>
      <c r="F10" s="9">
        <f t="shared" ref="F10:F17" si="6">ABS(E10)</f>
        <v>0.96999999999999886</v>
      </c>
      <c r="G10" s="9">
        <f t="shared" si="4"/>
        <v>0.94089999999999785</v>
      </c>
      <c r="H10" s="42">
        <f t="shared" ref="H10:H17" si="7">ABS((D10/C10)-1)</f>
        <v>1.6120990526840573E-2</v>
      </c>
    </row>
    <row r="11" spans="1:11" x14ac:dyDescent="0.25">
      <c r="A11" s="19">
        <v>6</v>
      </c>
      <c r="B11" s="6">
        <v>42005</v>
      </c>
      <c r="C11" s="54">
        <v>61.15</v>
      </c>
      <c r="D11" s="55">
        <f t="shared" si="3"/>
        <v>60.17</v>
      </c>
      <c r="E11" s="9">
        <f t="shared" si="5"/>
        <v>0.97999999999999687</v>
      </c>
      <c r="F11" s="9">
        <f t="shared" si="6"/>
        <v>0.97999999999999687</v>
      </c>
      <c r="G11" s="9">
        <f t="shared" si="4"/>
        <v>0.96039999999999393</v>
      </c>
      <c r="H11" s="42">
        <f t="shared" si="7"/>
        <v>1.6026165167620565E-2</v>
      </c>
    </row>
    <row r="12" spans="1:11" x14ac:dyDescent="0.25">
      <c r="A12" s="19">
        <v>7</v>
      </c>
      <c r="B12" s="6">
        <v>42370</v>
      </c>
      <c r="C12" s="54">
        <v>62.24</v>
      </c>
      <c r="D12" s="55">
        <f t="shared" si="3"/>
        <v>61.15</v>
      </c>
      <c r="E12" s="9">
        <f t="shared" si="5"/>
        <v>1.0900000000000034</v>
      </c>
      <c r="F12" s="9">
        <f t="shared" si="6"/>
        <v>1.0900000000000034</v>
      </c>
      <c r="G12" s="9">
        <f t="shared" si="4"/>
        <v>1.1881000000000075</v>
      </c>
      <c r="H12" s="42">
        <f t="shared" si="7"/>
        <v>1.7512853470437073E-2</v>
      </c>
    </row>
    <row r="13" spans="1:11" x14ac:dyDescent="0.25">
      <c r="A13" s="19">
        <v>8</v>
      </c>
      <c r="B13" s="6">
        <v>42736</v>
      </c>
      <c r="C13" s="54">
        <v>63.04</v>
      </c>
      <c r="D13" s="55">
        <f t="shared" si="3"/>
        <v>62.24</v>
      </c>
      <c r="E13" s="9">
        <f t="shared" si="5"/>
        <v>0.79999999999999716</v>
      </c>
      <c r="F13" s="9">
        <f t="shared" si="6"/>
        <v>0.79999999999999716</v>
      </c>
      <c r="G13" s="9">
        <f t="shared" si="4"/>
        <v>0.63999999999999546</v>
      </c>
      <c r="H13" s="42">
        <f t="shared" si="7"/>
        <v>1.2690355329949221E-2</v>
      </c>
    </row>
    <row r="14" spans="1:11" x14ac:dyDescent="0.25">
      <c r="A14" s="19">
        <v>9</v>
      </c>
      <c r="B14" s="6">
        <v>43101</v>
      </c>
      <c r="C14" s="54">
        <v>63.83</v>
      </c>
      <c r="D14" s="55">
        <f t="shared" si="3"/>
        <v>63.04</v>
      </c>
      <c r="E14" s="9">
        <f t="shared" si="5"/>
        <v>0.78999999999999915</v>
      </c>
      <c r="F14" s="9">
        <f t="shared" si="6"/>
        <v>0.78999999999999915</v>
      </c>
      <c r="G14" s="9">
        <f t="shared" si="4"/>
        <v>0.62409999999999866</v>
      </c>
      <c r="H14" s="42">
        <f t="shared" si="7"/>
        <v>1.2376625411248621E-2</v>
      </c>
    </row>
    <row r="15" spans="1:11" x14ac:dyDescent="0.25">
      <c r="A15" s="19">
        <v>10</v>
      </c>
      <c r="B15" s="6">
        <v>43466</v>
      </c>
      <c r="C15" s="54">
        <v>64.489999999999995</v>
      </c>
      <c r="D15" s="55">
        <f t="shared" si="3"/>
        <v>63.83</v>
      </c>
      <c r="E15" s="9">
        <f t="shared" si="5"/>
        <v>0.65999999999999659</v>
      </c>
      <c r="F15" s="9">
        <f t="shared" si="6"/>
        <v>0.65999999999999659</v>
      </c>
      <c r="G15" s="9">
        <f t="shared" si="4"/>
        <v>0.43559999999999549</v>
      </c>
      <c r="H15" s="42">
        <f t="shared" si="7"/>
        <v>1.0234144828655589E-2</v>
      </c>
    </row>
    <row r="16" spans="1:11" x14ac:dyDescent="0.25">
      <c r="A16" s="19">
        <v>11</v>
      </c>
      <c r="B16" s="6">
        <v>43831</v>
      </c>
      <c r="C16" s="54">
        <v>64.42</v>
      </c>
      <c r="D16" s="55">
        <f t="shared" si="3"/>
        <v>64.489999999999995</v>
      </c>
      <c r="E16" s="9">
        <f t="shared" si="5"/>
        <v>-6.9999999999993179E-2</v>
      </c>
      <c r="F16" s="9">
        <f t="shared" si="6"/>
        <v>6.9999999999993179E-2</v>
      </c>
      <c r="G16" s="9">
        <f t="shared" si="4"/>
        <v>4.8999999999990449E-3</v>
      </c>
      <c r="H16" s="42">
        <f t="shared" si="7"/>
        <v>1.086619062402816E-3</v>
      </c>
    </row>
    <row r="17" spans="1:8" x14ac:dyDescent="0.25">
      <c r="A17" s="19">
        <v>12</v>
      </c>
      <c r="B17" s="6">
        <v>44197</v>
      </c>
      <c r="C17" s="54">
        <v>64.77</v>
      </c>
      <c r="D17" s="55">
        <f t="shared" si="3"/>
        <v>64.42</v>
      </c>
      <c r="E17" s="9">
        <f t="shared" si="5"/>
        <v>0.34999999999999432</v>
      </c>
      <c r="F17" s="9">
        <f t="shared" si="6"/>
        <v>0.34999999999999432</v>
      </c>
      <c r="G17" s="9">
        <f t="shared" si="4"/>
        <v>0.12249999999999601</v>
      </c>
      <c r="H17" s="42">
        <f t="shared" si="7"/>
        <v>5.4037362976685488E-3</v>
      </c>
    </row>
    <row r="18" spans="1:8" x14ac:dyDescent="0.25">
      <c r="A18" s="19">
        <v>13</v>
      </c>
      <c r="B18" s="6">
        <v>44562</v>
      </c>
      <c r="C18" s="54">
        <v>65.7</v>
      </c>
      <c r="D18" s="55">
        <f t="shared" ref="D18:D19" si="8">C17</f>
        <v>64.77</v>
      </c>
      <c r="E18" s="9">
        <f t="shared" ref="E18" si="9">C18-D18</f>
        <v>0.93000000000000682</v>
      </c>
      <c r="F18" s="9">
        <f t="shared" ref="F18" si="10">ABS(E18)</f>
        <v>0.93000000000000682</v>
      </c>
      <c r="G18" s="9">
        <f t="shared" si="4"/>
        <v>0.86490000000001266</v>
      </c>
      <c r="H18" s="42">
        <f t="shared" ref="H18" si="11">ABS((D18/C18)-1)</f>
        <v>1.4155251141552583E-2</v>
      </c>
    </row>
    <row r="19" spans="1:8" x14ac:dyDescent="0.25">
      <c r="A19" s="58">
        <v>14</v>
      </c>
      <c r="B19" s="57">
        <v>44927</v>
      </c>
      <c r="C19" s="34" t="s">
        <v>1</v>
      </c>
      <c r="D19" s="56">
        <f t="shared" si="8"/>
        <v>65.7</v>
      </c>
      <c r="E19" s="35"/>
      <c r="F19" s="35"/>
      <c r="G19" s="35"/>
      <c r="H19" s="36"/>
    </row>
    <row r="20" spans="1:8" x14ac:dyDescent="0.25">
      <c r="B20" s="11"/>
      <c r="C20" s="12"/>
      <c r="D20" s="13" t="s">
        <v>9</v>
      </c>
      <c r="E20" s="13">
        <f>SUM(E6:E17)</f>
        <v>8.4699999999999989</v>
      </c>
      <c r="F20" s="13">
        <f>SUM(F6:F17)</f>
        <v>8.6099999999999852</v>
      </c>
      <c r="G20" s="13">
        <f>SUM(G6:G17)</f>
        <v>7.7490999999999932</v>
      </c>
      <c r="H20" s="52">
        <f>SUM(H6:H17)</f>
        <v>0.14125675811464111</v>
      </c>
    </row>
    <row r="21" spans="1:8" x14ac:dyDescent="0.25">
      <c r="B21" s="11"/>
      <c r="C21" s="12"/>
      <c r="D21" s="18" t="s">
        <v>10</v>
      </c>
      <c r="E21" s="16">
        <f>AVERAGE(E6:E17)</f>
        <v>0.76999999999999991</v>
      </c>
      <c r="F21" s="16">
        <f>AVERAGE(F6:F17)</f>
        <v>0.78272727272727138</v>
      </c>
      <c r="G21" s="16">
        <f>AVERAGE(G6:G17)</f>
        <v>0.70446363636363574</v>
      </c>
      <c r="H21" s="17">
        <f>AVERAGE(H6:H17)</f>
        <v>1.2841523464967374E-2</v>
      </c>
    </row>
    <row r="23" spans="1:8" x14ac:dyDescent="0.25">
      <c r="E23" s="15"/>
      <c r="F23" s="15"/>
      <c r="G23" s="15"/>
      <c r="H23" s="15"/>
    </row>
  </sheetData>
  <hyperlinks>
    <hyperlink ref="C2" r:id="rId1" xr:uid="{D3719AC8-5F85-44CE-8C9A-B3FBE2EC8399}"/>
  </hyperlinks>
  <pageMargins left="0.7" right="0.7" top="0.75" bottom="0.75" header="0.3" footer="0.3"/>
  <pageSetup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684E-CA10-4CD6-9956-521515E767F9}">
  <sheetPr>
    <tabColor rgb="FF00B050"/>
  </sheetPr>
  <dimension ref="A1:P18"/>
  <sheetViews>
    <sheetView showGridLines="0" zoomScale="90" zoomScaleNormal="90" workbookViewId="0">
      <selection activeCell="L7" sqref="L7"/>
    </sheetView>
  </sheetViews>
  <sheetFormatPr defaultRowHeight="15" x14ac:dyDescent="0.25"/>
  <cols>
    <col min="2" max="2" width="18.85546875" style="3" customWidth="1"/>
    <col min="3" max="3" width="21.42578125" style="2" customWidth="1"/>
    <col min="4" max="6" width="15.7109375" style="2" bestFit="1" customWidth="1"/>
    <col min="7" max="7" width="15" style="2" bestFit="1" customWidth="1"/>
    <col min="8" max="8" width="12.28515625" style="2" customWidth="1"/>
    <col min="9" max="9" width="18" style="2" bestFit="1" customWidth="1"/>
    <col min="10" max="12" width="18.7109375" style="2" customWidth="1"/>
    <col min="13" max="13" width="13" style="2" customWidth="1"/>
    <col min="15" max="15" width="7.85546875" bestFit="1" customWidth="1"/>
    <col min="16" max="16" width="15" bestFit="1" customWidth="1"/>
  </cols>
  <sheetData>
    <row r="1" spans="1:16" x14ac:dyDescent="0.25">
      <c r="B1" s="23" t="s">
        <v>15</v>
      </c>
      <c r="C1" s="22" t="s">
        <v>87</v>
      </c>
      <c r="D1" s="22"/>
      <c r="E1" s="22"/>
      <c r="F1" s="22"/>
      <c r="G1" s="22"/>
      <c r="H1" s="22"/>
    </row>
    <row r="2" spans="1:16" x14ac:dyDescent="0.25">
      <c r="C2" s="21" t="s">
        <v>86</v>
      </c>
      <c r="D2" s="21"/>
      <c r="E2" s="21"/>
      <c r="F2" s="21"/>
      <c r="G2" s="21"/>
      <c r="H2" s="21"/>
    </row>
    <row r="5" spans="1:16" s="1" customFormat="1" x14ac:dyDescent="0.25">
      <c r="A5" s="20" t="s">
        <v>11</v>
      </c>
      <c r="B5" s="4" t="s">
        <v>20</v>
      </c>
      <c r="C5" s="32" t="s">
        <v>3</v>
      </c>
      <c r="D5" s="5" t="s">
        <v>77</v>
      </c>
      <c r="E5" s="5" t="s">
        <v>78</v>
      </c>
      <c r="F5" s="5" t="s">
        <v>81</v>
      </c>
      <c r="G5" s="5" t="s">
        <v>72</v>
      </c>
      <c r="H5" s="5" t="s">
        <v>73</v>
      </c>
      <c r="I5" s="24" t="s">
        <v>74</v>
      </c>
      <c r="J5" s="5" t="s">
        <v>5</v>
      </c>
      <c r="K5" s="5" t="s">
        <v>6</v>
      </c>
      <c r="L5" s="5" t="s">
        <v>7</v>
      </c>
      <c r="M5" s="5" t="s">
        <v>8</v>
      </c>
      <c r="O5" s="7" t="s">
        <v>46</v>
      </c>
      <c r="P5" s="7">
        <v>0.1</v>
      </c>
    </row>
    <row r="6" spans="1:16" x14ac:dyDescent="0.25">
      <c r="A6" s="19">
        <v>1</v>
      </c>
      <c r="B6" s="6">
        <v>41275</v>
      </c>
      <c r="C6" s="33">
        <v>22860341</v>
      </c>
      <c r="D6" s="13">
        <f>C6</f>
        <v>22860341</v>
      </c>
      <c r="E6" s="13">
        <f>C6</f>
        <v>22860341</v>
      </c>
      <c r="F6" s="13">
        <f>D6</f>
        <v>22860341</v>
      </c>
      <c r="G6" s="13">
        <f t="shared" ref="G6" si="0">(2*D6)-E6</f>
        <v>22860341</v>
      </c>
      <c r="H6" s="13">
        <f>(($P$5)/(1-$P$5))*(D6-E6)</f>
        <v>0</v>
      </c>
      <c r="I6" s="26"/>
      <c r="J6" s="46"/>
      <c r="K6" s="47"/>
      <c r="L6" s="47"/>
      <c r="M6" s="48"/>
    </row>
    <row r="7" spans="1:16" x14ac:dyDescent="0.25">
      <c r="A7" s="19">
        <v>2</v>
      </c>
      <c r="B7" s="6">
        <v>41640</v>
      </c>
      <c r="C7" s="33">
        <v>24334172</v>
      </c>
      <c r="D7" s="49">
        <f>($P$5*C7)+(1-$P$5)*D6</f>
        <v>23007724.100000001</v>
      </c>
      <c r="E7" s="49">
        <f>($P$5*D7)+(1-$P$5)*E6</f>
        <v>22875079.310000002</v>
      </c>
      <c r="F7" s="49">
        <f>($P$5*E7)+(1-$P$5)*F6</f>
        <v>22861814.831000004</v>
      </c>
      <c r="G7" s="49">
        <f>(2*D7)-E7</f>
        <v>23140368.890000001</v>
      </c>
      <c r="H7" s="49">
        <f>(($P$5)/(1-$P$5))*(D7-E7)</f>
        <v>14738.309999999901</v>
      </c>
      <c r="I7" s="26">
        <f>G6+H6</f>
        <v>22860341</v>
      </c>
      <c r="J7" s="9">
        <f t="shared" ref="J7:J13" si="1">C7-I7</f>
        <v>1473831</v>
      </c>
      <c r="K7" s="9">
        <f t="shared" ref="K7:K8" si="2">ABS(J7)</f>
        <v>1473831</v>
      </c>
      <c r="L7" s="9">
        <f t="shared" ref="L7:L13" si="3">(C7-I7)^2</f>
        <v>2172177816561</v>
      </c>
      <c r="M7" s="9">
        <f>K7/C7*100%</f>
        <v>6.0566309796774673E-2</v>
      </c>
    </row>
    <row r="8" spans="1:16" x14ac:dyDescent="0.25">
      <c r="A8" s="19">
        <v>3</v>
      </c>
      <c r="B8" s="6">
        <v>42005</v>
      </c>
      <c r="C8" s="33">
        <v>24481716</v>
      </c>
      <c r="D8" s="45">
        <f t="shared" ref="D8:F8" si="4">($P$5*C8)+(1-$P$5)*D7</f>
        <v>23155123.290000003</v>
      </c>
      <c r="E8" s="45">
        <f t="shared" si="4"/>
        <v>22903083.708000004</v>
      </c>
      <c r="F8" s="45">
        <f t="shared" si="4"/>
        <v>22865941.718700003</v>
      </c>
      <c r="G8" s="45">
        <f t="shared" ref="G8:G14" si="5">(2*D8)-E8</f>
        <v>23407162.872000001</v>
      </c>
      <c r="H8" s="45">
        <f t="shared" ref="H8:H14" si="6">(($P$5)/(1-$P$5))*(D8-E8)</f>
        <v>28004.397999999841</v>
      </c>
      <c r="I8" s="26">
        <f t="shared" ref="I8:I14" si="7">G7+H7</f>
        <v>23155107.199999999</v>
      </c>
      <c r="J8" s="9">
        <f t="shared" si="1"/>
        <v>1326608.8000000007</v>
      </c>
      <c r="K8" s="9">
        <f t="shared" si="2"/>
        <v>1326608.8000000007</v>
      </c>
      <c r="L8" s="9">
        <f t="shared" si="3"/>
        <v>1759890908237.4419</v>
      </c>
      <c r="M8" s="9">
        <f t="shared" ref="M8:M13" si="8">K8/C8*100%</f>
        <v>5.4187737493564613E-2</v>
      </c>
    </row>
    <row r="9" spans="1:16" x14ac:dyDescent="0.25">
      <c r="A9" s="19">
        <v>4</v>
      </c>
      <c r="B9" s="6">
        <v>42370</v>
      </c>
      <c r="C9" s="33">
        <v>26270974</v>
      </c>
      <c r="D9" s="45">
        <f t="shared" ref="D9:F9" si="9">($P$5*C9)+(1-$P$5)*D8</f>
        <v>23466708.361000001</v>
      </c>
      <c r="E9" s="45">
        <f t="shared" si="9"/>
        <v>22959446.173300005</v>
      </c>
      <c r="F9" s="45">
        <f t="shared" si="9"/>
        <v>22875292.164160002</v>
      </c>
      <c r="G9" s="45">
        <f t="shared" si="5"/>
        <v>23973970.548699997</v>
      </c>
      <c r="H9" s="45">
        <f t="shared" si="6"/>
        <v>56362.465299999552</v>
      </c>
      <c r="I9" s="26">
        <f t="shared" si="7"/>
        <v>23435167.27</v>
      </c>
      <c r="J9" s="9">
        <f t="shared" si="1"/>
        <v>2835806.7300000004</v>
      </c>
      <c r="K9" s="9">
        <f>ABS(J9)</f>
        <v>2835806.7300000004</v>
      </c>
      <c r="L9" s="9">
        <f t="shared" si="3"/>
        <v>8041799809913.2959</v>
      </c>
      <c r="M9" s="9">
        <f t="shared" si="8"/>
        <v>0.10794448390074919</v>
      </c>
    </row>
    <row r="10" spans="1:16" x14ac:dyDescent="0.25">
      <c r="A10" s="19">
        <v>5</v>
      </c>
      <c r="B10" s="6">
        <v>42736</v>
      </c>
      <c r="C10" s="33">
        <v>27646390</v>
      </c>
      <c r="D10" s="45">
        <f t="shared" ref="D10:F10" si="10">($P$5*C10)+(1-$P$5)*D9</f>
        <v>23884676.524900001</v>
      </c>
      <c r="E10" s="45">
        <f t="shared" si="10"/>
        <v>23051969.208460007</v>
      </c>
      <c r="F10" s="45">
        <f t="shared" si="10"/>
        <v>22892959.868590001</v>
      </c>
      <c r="G10" s="45">
        <f t="shared" si="5"/>
        <v>24717383.841339994</v>
      </c>
      <c r="H10" s="45">
        <f t="shared" si="6"/>
        <v>92523.035159999301</v>
      </c>
      <c r="I10" s="26">
        <f t="shared" si="7"/>
        <v>24030333.013999999</v>
      </c>
      <c r="J10" s="9">
        <f t="shared" si="1"/>
        <v>3616056.9860000014</v>
      </c>
      <c r="K10" s="9">
        <f t="shared" ref="K10:K13" si="11">ABS(J10)</f>
        <v>3616056.9860000014</v>
      </c>
      <c r="L10" s="9">
        <f t="shared" si="3"/>
        <v>13075868125999.414</v>
      </c>
      <c r="M10" s="9">
        <f t="shared" si="8"/>
        <v>0.13079671472477966</v>
      </c>
    </row>
    <row r="11" spans="1:16" x14ac:dyDescent="0.25">
      <c r="A11" s="19">
        <v>6</v>
      </c>
      <c r="B11" s="6">
        <v>43101</v>
      </c>
      <c r="C11" s="33">
        <v>28840610</v>
      </c>
      <c r="D11" s="45">
        <f t="shared" ref="D11:F11" si="12">($P$5*C11)+(1-$P$5)*D10</f>
        <v>24380269.872409999</v>
      </c>
      <c r="E11" s="45">
        <f t="shared" si="12"/>
        <v>23184799.274855006</v>
      </c>
      <c r="F11" s="45">
        <f t="shared" si="12"/>
        <v>22922143.809216499</v>
      </c>
      <c r="G11" s="45">
        <f t="shared" si="5"/>
        <v>25575740.469964992</v>
      </c>
      <c r="H11" s="45">
        <f t="shared" si="6"/>
        <v>132830.06639499922</v>
      </c>
      <c r="I11" s="26">
        <f t="shared" si="7"/>
        <v>24809906.876499992</v>
      </c>
      <c r="J11" s="9">
        <f t="shared" si="1"/>
        <v>4030703.1235000081</v>
      </c>
      <c r="K11" s="9">
        <f t="shared" si="11"/>
        <v>4030703.1235000081</v>
      </c>
      <c r="L11" s="9">
        <f t="shared" si="3"/>
        <v>16246567669792.723</v>
      </c>
      <c r="M11" s="9">
        <f t="shared" si="8"/>
        <v>0.13975790121984272</v>
      </c>
    </row>
    <row r="12" spans="1:16" x14ac:dyDescent="0.25">
      <c r="A12" s="19">
        <v>7</v>
      </c>
      <c r="B12" s="6">
        <v>43466</v>
      </c>
      <c r="C12" s="33">
        <v>29325353</v>
      </c>
      <c r="D12" s="45">
        <f t="shared" ref="D12:F12" si="13">($P$5*C12)+(1-$P$5)*D11</f>
        <v>24874778.185169</v>
      </c>
      <c r="E12" s="45">
        <f t="shared" si="13"/>
        <v>23353797.165886406</v>
      </c>
      <c r="F12" s="45">
        <f t="shared" si="13"/>
        <v>22965309.144883491</v>
      </c>
      <c r="G12" s="45">
        <f t="shared" si="5"/>
        <v>26395759.204451595</v>
      </c>
      <c r="H12" s="45">
        <f t="shared" si="6"/>
        <v>168997.89103139937</v>
      </c>
      <c r="I12" s="26">
        <f t="shared" si="7"/>
        <v>25708570.536359992</v>
      </c>
      <c r="J12" s="9">
        <f t="shared" si="1"/>
        <v>3616782.4636400081</v>
      </c>
      <c r="K12" s="9">
        <f t="shared" si="11"/>
        <v>3616782.4636400081</v>
      </c>
      <c r="L12" s="9">
        <f t="shared" si="3"/>
        <v>13081115389293.887</v>
      </c>
      <c r="M12" s="9">
        <f t="shared" si="8"/>
        <v>0.12333295574106161</v>
      </c>
    </row>
    <row r="13" spans="1:16" x14ac:dyDescent="0.25">
      <c r="A13" s="19">
        <v>8</v>
      </c>
      <c r="B13" s="6">
        <v>43831</v>
      </c>
      <c r="C13" s="33">
        <v>29402350</v>
      </c>
      <c r="D13" s="45">
        <f t="shared" ref="D13:F13" si="14">($P$5*C13)+(1-$P$5)*D12</f>
        <v>25327535.366652101</v>
      </c>
      <c r="E13" s="45">
        <f t="shared" si="14"/>
        <v>23551170.985962979</v>
      </c>
      <c r="F13" s="45">
        <f t="shared" si="14"/>
        <v>23023895.328991439</v>
      </c>
      <c r="G13" s="45">
        <f t="shared" si="5"/>
        <v>27103899.747341223</v>
      </c>
      <c r="H13" s="45">
        <f t="shared" si="6"/>
        <v>197373.8200765691</v>
      </c>
      <c r="I13" s="26">
        <f t="shared" si="7"/>
        <v>26564757.095482994</v>
      </c>
      <c r="J13" s="9">
        <f t="shared" si="1"/>
        <v>2837592.9045170061</v>
      </c>
      <c r="K13" s="9">
        <f t="shared" si="11"/>
        <v>2837592.9045170061</v>
      </c>
      <c r="L13" s="9">
        <f t="shared" si="3"/>
        <v>8051933491765.2588</v>
      </c>
      <c r="M13" s="9">
        <f t="shared" si="8"/>
        <v>9.6509051300899623E-2</v>
      </c>
    </row>
    <row r="14" spans="1:16" x14ac:dyDescent="0.25">
      <c r="A14" s="19">
        <v>9</v>
      </c>
      <c r="B14" s="6">
        <v>44197</v>
      </c>
      <c r="C14" s="37">
        <v>0</v>
      </c>
      <c r="D14" s="41">
        <f t="shared" ref="D14:F14" si="15">($P$5*C14)+(1-$P$5)*D13</f>
        <v>22794781.829986893</v>
      </c>
      <c r="E14" s="41">
        <f t="shared" si="15"/>
        <v>23475532.070365373</v>
      </c>
      <c r="F14" s="41">
        <f t="shared" si="15"/>
        <v>23069059.00312883</v>
      </c>
      <c r="G14" s="41">
        <f t="shared" si="5"/>
        <v>22114031.589608412</v>
      </c>
      <c r="H14" s="41">
        <f t="shared" si="6"/>
        <v>-75638.915597608939</v>
      </c>
      <c r="I14" s="35">
        <f t="shared" si="7"/>
        <v>27301273.567417793</v>
      </c>
      <c r="J14" s="35"/>
      <c r="K14" s="35"/>
      <c r="L14" s="35"/>
      <c r="M14" s="36"/>
    </row>
    <row r="15" spans="1:16" x14ac:dyDescent="0.25">
      <c r="B15" s="13" t="s">
        <v>9</v>
      </c>
      <c r="C15" s="13">
        <f>SUM(C6:C13)</f>
        <v>213161906</v>
      </c>
      <c r="D15" s="13"/>
      <c r="E15" s="13"/>
      <c r="F15" s="13"/>
      <c r="G15" s="13"/>
      <c r="H15" s="13"/>
      <c r="I15" s="13">
        <f>SUM(I6:I13)</f>
        <v>170564182.99234298</v>
      </c>
      <c r="J15" s="13">
        <f>SUM(J6:J13)</f>
        <v>19737382.007657025</v>
      </c>
      <c r="K15" s="13">
        <f>SUM(K6:K13)</f>
        <v>19737382.007657025</v>
      </c>
      <c r="L15" s="13">
        <f>SUM(L6:L13)</f>
        <v>62429353211563.023</v>
      </c>
      <c r="M15" s="31">
        <f>SUM(M6:M13)</f>
        <v>0.713095154177672</v>
      </c>
    </row>
    <row r="16" spans="1:16" x14ac:dyDescent="0.25">
      <c r="B16" s="18" t="s">
        <v>10</v>
      </c>
      <c r="C16" s="16">
        <f>AVERAGE(C6:C13)</f>
        <v>26645238.25</v>
      </c>
      <c r="D16" s="16"/>
      <c r="E16" s="16"/>
      <c r="F16" s="16"/>
      <c r="G16" s="16"/>
      <c r="H16" s="16"/>
      <c r="I16" s="16">
        <f>AVERAGE(I6:I13)</f>
        <v>24366311.856048997</v>
      </c>
      <c r="J16" s="16">
        <f>AVERAGE(J6:J13)</f>
        <v>2819626.0010938607</v>
      </c>
      <c r="K16" s="16">
        <f>AVERAGE(K6:K13)</f>
        <v>2819626.0010938607</v>
      </c>
      <c r="L16" s="16">
        <f>AVERAGE(L6:L13)</f>
        <v>8918479030223.2891</v>
      </c>
      <c r="M16" s="17">
        <f>AVERAGE(M6:M13)</f>
        <v>0.101870736311096</v>
      </c>
    </row>
    <row r="18" spans="10:13" x14ac:dyDescent="0.25">
      <c r="J18" s="15"/>
      <c r="K18" s="15"/>
      <c r="L18" s="15"/>
      <c r="M18" s="15"/>
    </row>
  </sheetData>
  <hyperlinks>
    <hyperlink ref="C2" r:id="rId1" xr:uid="{837FCF57-7EE3-4107-82DB-53CD25BF5FA2}"/>
  </hyperlink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2200-2A87-4C3D-B670-4CC08E23F0FB}">
  <sheetPr>
    <tabColor rgb="FFFFFF00"/>
  </sheetPr>
  <dimension ref="A1:Q22"/>
  <sheetViews>
    <sheetView showGridLines="0" zoomScale="90" zoomScaleNormal="90" workbookViewId="0">
      <selection activeCell="A18" sqref="A18:B18"/>
    </sheetView>
  </sheetViews>
  <sheetFormatPr defaultRowHeight="15" x14ac:dyDescent="0.25"/>
  <cols>
    <col min="2" max="2" width="18.85546875" style="3" customWidth="1"/>
    <col min="3" max="3" width="17.7109375" style="3" customWidth="1"/>
    <col min="4" max="4" width="17.7109375" style="2" customWidth="1"/>
    <col min="5" max="10" width="14.28515625" style="2" customWidth="1"/>
    <col min="11" max="14" width="11.42578125" style="2" customWidth="1"/>
    <col min="16" max="16" width="7.85546875" bestFit="1" customWidth="1"/>
    <col min="17" max="17" width="15" bestFit="1" customWidth="1"/>
  </cols>
  <sheetData>
    <row r="1" spans="1:17" x14ac:dyDescent="0.25">
      <c r="B1" s="23" t="s">
        <v>15</v>
      </c>
      <c r="C1" s="22" t="s">
        <v>58</v>
      </c>
      <c r="E1" s="22"/>
      <c r="F1" s="22"/>
      <c r="G1" s="22"/>
      <c r="H1" s="22"/>
      <c r="I1" s="22"/>
      <c r="J1" s="22"/>
    </row>
    <row r="2" spans="1:17" x14ac:dyDescent="0.25">
      <c r="C2" s="21" t="s">
        <v>57</v>
      </c>
      <c r="E2" s="21"/>
      <c r="F2" s="21"/>
      <c r="G2" s="21"/>
      <c r="H2" s="21"/>
      <c r="I2" s="21"/>
      <c r="J2" s="21"/>
    </row>
    <row r="4" spans="1:17" x14ac:dyDescent="0.25">
      <c r="H4" s="75" t="s">
        <v>65</v>
      </c>
      <c r="I4" s="76"/>
    </row>
    <row r="5" spans="1:17" s="1" customFormat="1" ht="17.25" x14ac:dyDescent="0.25">
      <c r="A5" s="20" t="s">
        <v>11</v>
      </c>
      <c r="B5" s="4" t="s">
        <v>20</v>
      </c>
      <c r="C5" s="32" t="s">
        <v>63</v>
      </c>
      <c r="D5" s="32" t="s">
        <v>62</v>
      </c>
      <c r="E5" s="5" t="s">
        <v>60</v>
      </c>
      <c r="F5" s="5" t="s">
        <v>64</v>
      </c>
      <c r="G5" s="5" t="s">
        <v>59</v>
      </c>
      <c r="H5" s="39" t="s">
        <v>61</v>
      </c>
      <c r="I5" s="39" t="s">
        <v>55</v>
      </c>
      <c r="J5" s="24" t="s">
        <v>56</v>
      </c>
      <c r="K5" s="5" t="s">
        <v>5</v>
      </c>
      <c r="L5" s="5" t="s">
        <v>6</v>
      </c>
      <c r="M5" s="5" t="s">
        <v>7</v>
      </c>
      <c r="N5" s="5" t="s">
        <v>8</v>
      </c>
      <c r="P5"/>
      <c r="Q5"/>
    </row>
    <row r="6" spans="1:17" x14ac:dyDescent="0.25">
      <c r="A6" s="19">
        <v>1</v>
      </c>
      <c r="B6" s="6">
        <v>44136</v>
      </c>
      <c r="C6" s="33">
        <v>1</v>
      </c>
      <c r="D6" s="33">
        <v>15</v>
      </c>
      <c r="E6" s="38">
        <f>C6^2</f>
        <v>1</v>
      </c>
      <c r="F6" s="38">
        <f>D6^2</f>
        <v>225</v>
      </c>
      <c r="G6" s="38">
        <f>C6*D6</f>
        <v>15</v>
      </c>
      <c r="H6" s="40">
        <f t="shared" ref="H6:H18" si="0">(($D$19*$E$19)-($C$19*$G$19))/((COUNT($B$6:$B$17)*$E$19)-($C$19^2))</f>
        <v>9.4393939393939394</v>
      </c>
      <c r="I6" s="40">
        <f t="shared" ref="I6:I18" si="1">((COUNT($B$6:$B$17)*$G$19)-($C$19*$D$19))/((COUNT($B$6:$B$17)*$E$19)-($C$19^2))*C6</f>
        <v>8.4965034965034967</v>
      </c>
      <c r="J6" s="26">
        <f t="shared" ref="J6:J17" si="2">H6+I6</f>
        <v>17.935897435897438</v>
      </c>
      <c r="K6" s="8">
        <f t="shared" ref="K6:K17" si="3">D6-J6</f>
        <v>-2.9358974358974379</v>
      </c>
      <c r="L6" s="9">
        <f t="shared" ref="L6" si="4">ABS(K6)</f>
        <v>2.9358974358974379</v>
      </c>
      <c r="M6" s="9">
        <f t="shared" ref="M6:M17" si="5">(D6-J6)^2</f>
        <v>8.6194937541091505</v>
      </c>
      <c r="N6" s="42">
        <f>ABS(K6/D6*100%)</f>
        <v>0.19572649572649586</v>
      </c>
    </row>
    <row r="7" spans="1:17" x14ac:dyDescent="0.25">
      <c r="A7" s="19">
        <v>2</v>
      </c>
      <c r="B7" s="6">
        <v>44166</v>
      </c>
      <c r="C7" s="33">
        <v>2</v>
      </c>
      <c r="D7" s="33">
        <v>37</v>
      </c>
      <c r="E7" s="38">
        <f t="shared" ref="E7:E17" si="6">C7^2</f>
        <v>4</v>
      </c>
      <c r="F7" s="38">
        <f t="shared" ref="F7:F17" si="7">D7^2</f>
        <v>1369</v>
      </c>
      <c r="G7" s="38">
        <f t="shared" ref="G7:G17" si="8">C7*D7</f>
        <v>74</v>
      </c>
      <c r="H7" s="40">
        <f t="shared" si="0"/>
        <v>9.4393939393939394</v>
      </c>
      <c r="I7" s="40">
        <f t="shared" si="1"/>
        <v>16.993006993006993</v>
      </c>
      <c r="J7" s="26">
        <f t="shared" si="2"/>
        <v>26.432400932400931</v>
      </c>
      <c r="K7" s="8">
        <f t="shared" si="3"/>
        <v>10.567599067599069</v>
      </c>
      <c r="L7" s="9">
        <f t="shared" ref="L7:L17" si="9">ABS(K7)</f>
        <v>10.567599067599069</v>
      </c>
      <c r="M7" s="9">
        <f t="shared" si="5"/>
        <v>111.67415005352071</v>
      </c>
      <c r="N7" s="42">
        <f t="shared" ref="N7:N17" si="10">ABS(K7/D7*100%)</f>
        <v>0.28561078561078562</v>
      </c>
    </row>
    <row r="8" spans="1:17" x14ac:dyDescent="0.25">
      <c r="A8" s="19">
        <v>3</v>
      </c>
      <c r="B8" s="6">
        <v>44197</v>
      </c>
      <c r="C8" s="33">
        <v>3</v>
      </c>
      <c r="D8" s="33">
        <v>43</v>
      </c>
      <c r="E8" s="38">
        <f t="shared" si="6"/>
        <v>9</v>
      </c>
      <c r="F8" s="38">
        <f t="shared" si="7"/>
        <v>1849</v>
      </c>
      <c r="G8" s="38">
        <f t="shared" si="8"/>
        <v>129</v>
      </c>
      <c r="H8" s="40">
        <f t="shared" si="0"/>
        <v>9.4393939393939394</v>
      </c>
      <c r="I8" s="40">
        <f t="shared" si="1"/>
        <v>25.48951048951049</v>
      </c>
      <c r="J8" s="26">
        <f t="shared" si="2"/>
        <v>34.928904428904431</v>
      </c>
      <c r="K8" s="8">
        <f t="shared" si="3"/>
        <v>8.0710955710955687</v>
      </c>
      <c r="L8" s="9">
        <f t="shared" si="9"/>
        <v>8.0710955710955687</v>
      </c>
      <c r="M8" s="9">
        <f t="shared" si="5"/>
        <v>65.142583717758498</v>
      </c>
      <c r="N8" s="42">
        <f t="shared" si="10"/>
        <v>0.18769989700222253</v>
      </c>
    </row>
    <row r="9" spans="1:17" x14ac:dyDescent="0.25">
      <c r="A9" s="19">
        <v>4</v>
      </c>
      <c r="B9" s="6">
        <v>44228</v>
      </c>
      <c r="C9" s="33">
        <v>4</v>
      </c>
      <c r="D9" s="33">
        <v>40</v>
      </c>
      <c r="E9" s="38">
        <f t="shared" si="6"/>
        <v>16</v>
      </c>
      <c r="F9" s="38">
        <f t="shared" si="7"/>
        <v>1600</v>
      </c>
      <c r="G9" s="38">
        <f t="shared" si="8"/>
        <v>160</v>
      </c>
      <c r="H9" s="40">
        <f t="shared" si="0"/>
        <v>9.4393939393939394</v>
      </c>
      <c r="I9" s="40">
        <f t="shared" si="1"/>
        <v>33.986013986013987</v>
      </c>
      <c r="J9" s="26">
        <f t="shared" si="2"/>
        <v>43.425407925407924</v>
      </c>
      <c r="K9" s="8">
        <f t="shared" si="3"/>
        <v>-3.4254079254079244</v>
      </c>
      <c r="L9" s="9">
        <f t="shared" si="9"/>
        <v>3.4254079254079244</v>
      </c>
      <c r="M9" s="9">
        <f t="shared" si="5"/>
        <v>11.73341945544742</v>
      </c>
      <c r="N9" s="42">
        <f t="shared" si="10"/>
        <v>8.5635198135198112E-2</v>
      </c>
    </row>
    <row r="10" spans="1:17" x14ac:dyDescent="0.25">
      <c r="A10" s="19">
        <v>5</v>
      </c>
      <c r="B10" s="6">
        <v>44256</v>
      </c>
      <c r="C10" s="33">
        <v>5</v>
      </c>
      <c r="D10" s="33">
        <v>46</v>
      </c>
      <c r="E10" s="38">
        <f t="shared" si="6"/>
        <v>25</v>
      </c>
      <c r="F10" s="38">
        <f t="shared" si="7"/>
        <v>2116</v>
      </c>
      <c r="G10" s="38">
        <f t="shared" si="8"/>
        <v>230</v>
      </c>
      <c r="H10" s="40">
        <f t="shared" si="0"/>
        <v>9.4393939393939394</v>
      </c>
      <c r="I10" s="40">
        <f t="shared" si="1"/>
        <v>42.48251748251748</v>
      </c>
      <c r="J10" s="26">
        <f t="shared" si="2"/>
        <v>51.921911421911418</v>
      </c>
      <c r="K10" s="8">
        <f t="shared" si="3"/>
        <v>-5.9219114219114175</v>
      </c>
      <c r="L10" s="9">
        <f t="shared" si="9"/>
        <v>5.9219114219114175</v>
      </c>
      <c r="M10" s="9">
        <f t="shared" si="5"/>
        <v>35.069034888964907</v>
      </c>
      <c r="N10" s="42">
        <f t="shared" si="10"/>
        <v>0.12873720482416126</v>
      </c>
    </row>
    <row r="11" spans="1:17" x14ac:dyDescent="0.25">
      <c r="A11" s="19">
        <v>6</v>
      </c>
      <c r="B11" s="6">
        <v>44287</v>
      </c>
      <c r="C11" s="33">
        <v>6</v>
      </c>
      <c r="D11" s="33">
        <v>56</v>
      </c>
      <c r="E11" s="38">
        <f t="shared" si="6"/>
        <v>36</v>
      </c>
      <c r="F11" s="38">
        <f t="shared" si="7"/>
        <v>3136</v>
      </c>
      <c r="G11" s="38">
        <f t="shared" si="8"/>
        <v>336</v>
      </c>
      <c r="H11" s="40">
        <f t="shared" si="0"/>
        <v>9.4393939393939394</v>
      </c>
      <c r="I11" s="40">
        <f t="shared" si="1"/>
        <v>50.97902097902098</v>
      </c>
      <c r="J11" s="26">
        <f t="shared" si="2"/>
        <v>60.418414918414918</v>
      </c>
      <c r="K11" s="8">
        <f t="shared" si="3"/>
        <v>-4.4184149184149177</v>
      </c>
      <c r="L11" s="9">
        <f t="shared" si="9"/>
        <v>4.4184149184149177</v>
      </c>
      <c r="M11" s="9">
        <f t="shared" si="5"/>
        <v>19.522390391271504</v>
      </c>
      <c r="N11" s="42">
        <f t="shared" si="10"/>
        <v>7.8900266400266386E-2</v>
      </c>
    </row>
    <row r="12" spans="1:17" x14ac:dyDescent="0.25">
      <c r="A12" s="19">
        <v>7</v>
      </c>
      <c r="B12" s="6">
        <v>44317</v>
      </c>
      <c r="C12" s="33">
        <v>7</v>
      </c>
      <c r="D12" s="33">
        <v>65</v>
      </c>
      <c r="E12" s="38">
        <f t="shared" si="6"/>
        <v>49</v>
      </c>
      <c r="F12" s="38">
        <f t="shared" si="7"/>
        <v>4225</v>
      </c>
      <c r="G12" s="38">
        <f t="shared" si="8"/>
        <v>455</v>
      </c>
      <c r="H12" s="40">
        <f t="shared" si="0"/>
        <v>9.4393939393939394</v>
      </c>
      <c r="I12" s="40">
        <f t="shared" si="1"/>
        <v>59.47552447552448</v>
      </c>
      <c r="J12" s="26">
        <f t="shared" si="2"/>
        <v>68.914918414918418</v>
      </c>
      <c r="K12" s="8">
        <f t="shared" si="3"/>
        <v>-3.914918414918418</v>
      </c>
      <c r="L12" s="9">
        <f t="shared" si="9"/>
        <v>3.914918414918418</v>
      </c>
      <c r="M12" s="9">
        <f t="shared" si="5"/>
        <v>15.326586195467339</v>
      </c>
      <c r="N12" s="42">
        <f t="shared" si="10"/>
        <v>6.022951407566797E-2</v>
      </c>
    </row>
    <row r="13" spans="1:17" x14ac:dyDescent="0.25">
      <c r="A13" s="19">
        <v>8</v>
      </c>
      <c r="B13" s="6">
        <v>44348</v>
      </c>
      <c r="C13" s="33">
        <v>8</v>
      </c>
      <c r="D13" s="33">
        <v>77</v>
      </c>
      <c r="E13" s="38">
        <f t="shared" si="6"/>
        <v>64</v>
      </c>
      <c r="F13" s="38">
        <f t="shared" si="7"/>
        <v>5929</v>
      </c>
      <c r="G13" s="38">
        <f t="shared" si="8"/>
        <v>616</v>
      </c>
      <c r="H13" s="40">
        <f t="shared" si="0"/>
        <v>9.4393939393939394</v>
      </c>
      <c r="I13" s="40">
        <f t="shared" si="1"/>
        <v>67.972027972027973</v>
      </c>
      <c r="J13" s="26">
        <f t="shared" si="2"/>
        <v>77.411421911421911</v>
      </c>
      <c r="K13" s="8">
        <f t="shared" si="3"/>
        <v>-0.41142191142191109</v>
      </c>
      <c r="L13" s="9">
        <f t="shared" si="9"/>
        <v>0.41142191142191109</v>
      </c>
      <c r="M13" s="9">
        <f t="shared" si="5"/>
        <v>0.16926798919805885</v>
      </c>
      <c r="N13" s="42">
        <f t="shared" si="10"/>
        <v>5.3431417067780658E-3</v>
      </c>
    </row>
    <row r="14" spans="1:17" x14ac:dyDescent="0.25">
      <c r="A14" s="19">
        <v>9</v>
      </c>
      <c r="B14" s="6">
        <v>44378</v>
      </c>
      <c r="C14" s="33">
        <v>9</v>
      </c>
      <c r="D14" s="33">
        <v>73</v>
      </c>
      <c r="E14" s="38">
        <f t="shared" si="6"/>
        <v>81</v>
      </c>
      <c r="F14" s="38">
        <f t="shared" si="7"/>
        <v>5329</v>
      </c>
      <c r="G14" s="38">
        <f t="shared" si="8"/>
        <v>657</v>
      </c>
      <c r="H14" s="40">
        <f t="shared" si="0"/>
        <v>9.4393939393939394</v>
      </c>
      <c r="I14" s="40">
        <f t="shared" si="1"/>
        <v>76.468531468531467</v>
      </c>
      <c r="J14" s="26">
        <f t="shared" si="2"/>
        <v>85.907925407925404</v>
      </c>
      <c r="K14" s="8">
        <f t="shared" si="3"/>
        <v>-12.907925407925404</v>
      </c>
      <c r="L14" s="9">
        <f t="shared" si="9"/>
        <v>12.907925407925404</v>
      </c>
      <c r="M14" s="9">
        <f t="shared" si="5"/>
        <v>166.61453833656623</v>
      </c>
      <c r="N14" s="42">
        <f t="shared" si="10"/>
        <v>0.17682089599897813</v>
      </c>
    </row>
    <row r="15" spans="1:17" x14ac:dyDescent="0.25">
      <c r="A15" s="19">
        <v>10</v>
      </c>
      <c r="B15" s="6">
        <v>44409</v>
      </c>
      <c r="C15" s="33">
        <v>10</v>
      </c>
      <c r="D15" s="33">
        <v>90</v>
      </c>
      <c r="E15" s="38">
        <f t="shared" si="6"/>
        <v>100</v>
      </c>
      <c r="F15" s="38">
        <f t="shared" si="7"/>
        <v>8100</v>
      </c>
      <c r="G15" s="38">
        <f t="shared" si="8"/>
        <v>900</v>
      </c>
      <c r="H15" s="40">
        <f t="shared" si="0"/>
        <v>9.4393939393939394</v>
      </c>
      <c r="I15" s="40">
        <f t="shared" si="1"/>
        <v>84.96503496503496</v>
      </c>
      <c r="J15" s="26">
        <f t="shared" si="2"/>
        <v>94.404428904428897</v>
      </c>
      <c r="K15" s="8">
        <f t="shared" si="3"/>
        <v>-4.4044289044288973</v>
      </c>
      <c r="L15" s="9">
        <f t="shared" si="9"/>
        <v>4.4044289044288973</v>
      </c>
      <c r="M15" s="9">
        <f t="shared" si="5"/>
        <v>19.398993974168736</v>
      </c>
      <c r="N15" s="42">
        <f t="shared" si="10"/>
        <v>4.8938098938098862E-2</v>
      </c>
    </row>
    <row r="16" spans="1:17" x14ac:dyDescent="0.25">
      <c r="A16" s="19">
        <v>11</v>
      </c>
      <c r="B16" s="6">
        <v>44440</v>
      </c>
      <c r="C16" s="33">
        <v>11</v>
      </c>
      <c r="D16" s="33">
        <v>121</v>
      </c>
      <c r="E16" s="38">
        <f t="shared" si="6"/>
        <v>121</v>
      </c>
      <c r="F16" s="38">
        <f t="shared" si="7"/>
        <v>14641</v>
      </c>
      <c r="G16" s="38">
        <f t="shared" si="8"/>
        <v>1331</v>
      </c>
      <c r="H16" s="40">
        <f t="shared" si="0"/>
        <v>9.4393939393939394</v>
      </c>
      <c r="I16" s="40">
        <f t="shared" si="1"/>
        <v>93.461538461538467</v>
      </c>
      <c r="J16" s="26">
        <f t="shared" si="2"/>
        <v>102.9009324009324</v>
      </c>
      <c r="K16" s="8">
        <f t="shared" si="3"/>
        <v>18.099067599067595</v>
      </c>
      <c r="L16" s="9">
        <f t="shared" si="9"/>
        <v>18.099067599067595</v>
      </c>
      <c r="M16" s="9">
        <f t="shared" si="5"/>
        <v>327.57624795561844</v>
      </c>
      <c r="N16" s="42">
        <f t="shared" si="10"/>
        <v>0.14957907106667434</v>
      </c>
    </row>
    <row r="17" spans="1:14" x14ac:dyDescent="0.25">
      <c r="A17" s="19">
        <v>12</v>
      </c>
      <c r="B17" s="6">
        <v>44470</v>
      </c>
      <c r="C17" s="33">
        <v>12</v>
      </c>
      <c r="D17" s="33">
        <v>113</v>
      </c>
      <c r="E17" s="38">
        <f t="shared" si="6"/>
        <v>144</v>
      </c>
      <c r="F17" s="38">
        <f t="shared" si="7"/>
        <v>12769</v>
      </c>
      <c r="G17" s="38">
        <f t="shared" si="8"/>
        <v>1356</v>
      </c>
      <c r="H17" s="40">
        <f t="shared" si="0"/>
        <v>9.4393939393939394</v>
      </c>
      <c r="I17" s="40">
        <f t="shared" si="1"/>
        <v>101.95804195804196</v>
      </c>
      <c r="J17" s="26">
        <f t="shared" si="2"/>
        <v>111.3974358974359</v>
      </c>
      <c r="K17" s="8">
        <f t="shared" si="3"/>
        <v>1.6025641025641022</v>
      </c>
      <c r="L17" s="9">
        <f t="shared" si="9"/>
        <v>1.6025641025641022</v>
      </c>
      <c r="M17" s="9">
        <f t="shared" si="5"/>
        <v>2.5682117028270861</v>
      </c>
      <c r="N17" s="42">
        <f t="shared" si="10"/>
        <v>1.4181983208531878E-2</v>
      </c>
    </row>
    <row r="18" spans="1:14" x14ac:dyDescent="0.25">
      <c r="A18" s="58">
        <v>13</v>
      </c>
      <c r="B18" s="57">
        <v>44501</v>
      </c>
      <c r="C18" s="37">
        <v>13</v>
      </c>
      <c r="D18" s="37">
        <v>0</v>
      </c>
      <c r="E18" s="37"/>
      <c r="F18" s="37"/>
      <c r="G18" s="37"/>
      <c r="H18" s="41">
        <f t="shared" si="0"/>
        <v>9.4393939393939394</v>
      </c>
      <c r="I18" s="41">
        <f t="shared" si="1"/>
        <v>110.45454545454545</v>
      </c>
      <c r="J18" s="41">
        <f t="shared" ref="J18" si="11">H18+I18</f>
        <v>119.89393939393939</v>
      </c>
      <c r="K18" s="35"/>
      <c r="L18" s="35"/>
      <c r="M18" s="35"/>
      <c r="N18" s="36"/>
    </row>
    <row r="19" spans="1:14" x14ac:dyDescent="0.25">
      <c r="B19" s="13" t="s">
        <v>9</v>
      </c>
      <c r="C19" s="13">
        <f>SUM(C6:C17)</f>
        <v>78</v>
      </c>
      <c r="D19" s="13">
        <f>SUM(D6:D17)</f>
        <v>776</v>
      </c>
      <c r="E19" s="43">
        <f t="shared" ref="E19:G19" si="12">SUM(E6:E17)</f>
        <v>650</v>
      </c>
      <c r="F19" s="13">
        <f t="shared" si="12"/>
        <v>61288</v>
      </c>
      <c r="G19" s="43">
        <f t="shared" si="12"/>
        <v>6259</v>
      </c>
      <c r="H19" s="13"/>
      <c r="I19" s="13"/>
      <c r="J19" s="13"/>
      <c r="K19" s="13">
        <f t="shared" ref="K19:N19" si="13">SUM(K6:K17)</f>
        <v>7.1054273576010019E-15</v>
      </c>
      <c r="L19" s="13">
        <f t="shared" si="13"/>
        <v>76.68065268065267</v>
      </c>
      <c r="M19" s="13">
        <f t="shared" si="13"/>
        <v>783.41491841491802</v>
      </c>
      <c r="N19" s="44">
        <f t="shared" si="13"/>
        <v>1.417402552693859</v>
      </c>
    </row>
    <row r="20" spans="1:14" x14ac:dyDescent="0.25">
      <c r="B20" s="18" t="s">
        <v>10</v>
      </c>
      <c r="C20" s="16">
        <f>AVERAGE(C6:C18)</f>
        <v>7</v>
      </c>
      <c r="D20" s="16">
        <f>AVERAGE(D6:D17)</f>
        <v>64.666666666666671</v>
      </c>
      <c r="E20" s="16"/>
      <c r="F20" s="16"/>
      <c r="G20" s="16"/>
      <c r="H20" s="16"/>
      <c r="I20" s="16"/>
      <c r="J20" s="16"/>
      <c r="K20" s="16">
        <f t="shared" ref="K20:N20" si="14">AVERAGE(K6:K17)</f>
        <v>5.9211894646675012E-16</v>
      </c>
      <c r="L20" s="16">
        <f t="shared" si="14"/>
        <v>6.3900543900543889</v>
      </c>
      <c r="M20" s="16">
        <f t="shared" si="14"/>
        <v>65.284576534576502</v>
      </c>
      <c r="N20" s="17">
        <f t="shared" si="14"/>
        <v>0.11811687939115491</v>
      </c>
    </row>
    <row r="22" spans="1:14" x14ac:dyDescent="0.25">
      <c r="K22" s="15"/>
      <c r="L22" s="15"/>
      <c r="M22" s="15"/>
      <c r="N22" s="15"/>
    </row>
  </sheetData>
  <mergeCells count="1">
    <mergeCell ref="H4:I4"/>
  </mergeCells>
  <phoneticPr fontId="7" type="noConversion"/>
  <hyperlinks>
    <hyperlink ref="C2" r:id="rId1" xr:uid="{4E08B836-9B16-4DB0-9CF0-DC2FA756B8CF}"/>
  </hyperlinks>
  <pageMargins left="0.7" right="0.7" top="0.75" bottom="0.75" header="0.3" footer="0.3"/>
  <pageSetup orientation="portrait"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E66B-326D-4EB1-B2E1-EB897926BA33}">
  <sheetPr>
    <tabColor rgb="FFFFFF00"/>
  </sheetPr>
  <dimension ref="A1:Q22"/>
  <sheetViews>
    <sheetView showGridLines="0" zoomScale="90" zoomScaleNormal="90" workbookViewId="0">
      <selection activeCell="A18" sqref="A18:B18"/>
    </sheetView>
  </sheetViews>
  <sheetFormatPr defaultRowHeight="15" x14ac:dyDescent="0.25"/>
  <cols>
    <col min="2" max="2" width="18.85546875" style="3" customWidth="1"/>
    <col min="3" max="3" width="17.7109375" style="3" customWidth="1"/>
    <col min="4" max="4" width="17.7109375" style="2" customWidth="1"/>
    <col min="5" max="10" width="14.28515625" style="2" customWidth="1"/>
    <col min="11" max="14" width="11.42578125" style="2" customWidth="1"/>
    <col min="16" max="16" width="7.85546875" bestFit="1" customWidth="1"/>
    <col min="17" max="17" width="15" bestFit="1" customWidth="1"/>
  </cols>
  <sheetData>
    <row r="1" spans="1:17" x14ac:dyDescent="0.25">
      <c r="B1" s="23" t="s">
        <v>15</v>
      </c>
      <c r="C1" s="22" t="s">
        <v>67</v>
      </c>
      <c r="E1" s="22"/>
      <c r="F1" s="22"/>
      <c r="G1" s="22"/>
      <c r="H1" s="22"/>
      <c r="I1" s="22"/>
      <c r="J1" s="22"/>
    </row>
    <row r="2" spans="1:17" x14ac:dyDescent="0.25">
      <c r="C2" s="21" t="s">
        <v>66</v>
      </c>
      <c r="E2" s="21"/>
      <c r="F2" s="21"/>
      <c r="G2" s="21"/>
      <c r="H2" s="21"/>
      <c r="I2" s="21"/>
      <c r="J2" s="21"/>
    </row>
    <row r="4" spans="1:17" x14ac:dyDescent="0.25">
      <c r="H4" s="75" t="s">
        <v>65</v>
      </c>
      <c r="I4" s="76"/>
    </row>
    <row r="5" spans="1:17" s="1" customFormat="1" ht="17.25" x14ac:dyDescent="0.25">
      <c r="A5" s="20" t="s">
        <v>11</v>
      </c>
      <c r="B5" s="4" t="s">
        <v>20</v>
      </c>
      <c r="C5" s="32" t="s">
        <v>63</v>
      </c>
      <c r="D5" s="32" t="s">
        <v>62</v>
      </c>
      <c r="E5" s="5" t="s">
        <v>60</v>
      </c>
      <c r="F5" s="5" t="s">
        <v>64</v>
      </c>
      <c r="G5" s="5" t="s">
        <v>59</v>
      </c>
      <c r="H5" s="39" t="s">
        <v>61</v>
      </c>
      <c r="I5" s="39" t="s">
        <v>55</v>
      </c>
      <c r="J5" s="24" t="s">
        <v>56</v>
      </c>
      <c r="K5" s="5" t="s">
        <v>5</v>
      </c>
      <c r="L5" s="5" t="s">
        <v>6</v>
      </c>
      <c r="M5" s="5" t="s">
        <v>7</v>
      </c>
      <c r="N5" s="5" t="s">
        <v>8</v>
      </c>
      <c r="P5"/>
      <c r="Q5"/>
    </row>
    <row r="6" spans="1:17" x14ac:dyDescent="0.25">
      <c r="A6" s="19">
        <v>1</v>
      </c>
      <c r="B6" s="6">
        <v>43831</v>
      </c>
      <c r="C6" s="33">
        <v>27</v>
      </c>
      <c r="D6" s="33">
        <v>109</v>
      </c>
      <c r="E6" s="38">
        <f>C6^2</f>
        <v>729</v>
      </c>
      <c r="F6" s="38">
        <f>D6^2</f>
        <v>11881</v>
      </c>
      <c r="G6" s="38">
        <f>C6*D6</f>
        <v>2943</v>
      </c>
      <c r="H6" s="40">
        <f t="shared" ref="H6:H18" si="0">(($D$19*$E$19)-($C$19*$G$19))/((COUNT($B$6:$B$17)*$E$19)-($C$19^2))</f>
        <v>32.112149532710283</v>
      </c>
      <c r="I6" s="40">
        <f t="shared" ref="I6:I18" si="1">((COUNT($B$6:$B$17)*$G$19)-($C$19*$D$19))/((COUNT($B$6:$B$17)*$E$19)-($C$19^2))*C6</f>
        <v>56.39719626168224</v>
      </c>
      <c r="J6" s="26">
        <f t="shared" ref="J6:J17" si="2">H6+I6</f>
        <v>88.509345794392516</v>
      </c>
      <c r="K6" s="8">
        <f t="shared" ref="K6:K17" si="3">D6-J6</f>
        <v>20.490654205607484</v>
      </c>
      <c r="L6" s="9">
        <f t="shared" ref="L6:L17" si="4">ABS(K6)</f>
        <v>20.490654205607484</v>
      </c>
      <c r="M6" s="9">
        <f t="shared" ref="M6:M17" si="5">(D6-J6)^2</f>
        <v>419.8669097737797</v>
      </c>
      <c r="N6" s="42">
        <f>ABS(K6/D6*100%)</f>
        <v>0.18798765326245398</v>
      </c>
    </row>
    <row r="7" spans="1:17" x14ac:dyDescent="0.25">
      <c r="A7" s="19">
        <v>2</v>
      </c>
      <c r="B7" s="6">
        <v>43862</v>
      </c>
      <c r="C7" s="33">
        <v>6</v>
      </c>
      <c r="D7" s="33">
        <v>82</v>
      </c>
      <c r="E7" s="38">
        <f t="shared" ref="E7:F17" si="6">C7^2</f>
        <v>36</v>
      </c>
      <c r="F7" s="38">
        <f t="shared" si="6"/>
        <v>6724</v>
      </c>
      <c r="G7" s="38">
        <f t="shared" ref="G7:G17" si="7">C7*D7</f>
        <v>492</v>
      </c>
      <c r="H7" s="40">
        <f t="shared" si="0"/>
        <v>32.112149532710283</v>
      </c>
      <c r="I7" s="40">
        <f t="shared" si="1"/>
        <v>12.532710280373831</v>
      </c>
      <c r="J7" s="26">
        <f t="shared" si="2"/>
        <v>44.644859813084111</v>
      </c>
      <c r="K7" s="8">
        <f t="shared" si="3"/>
        <v>37.355140186915889</v>
      </c>
      <c r="L7" s="9">
        <f t="shared" si="4"/>
        <v>37.355140186915889</v>
      </c>
      <c r="M7" s="9">
        <f t="shared" si="5"/>
        <v>1395.4064983841386</v>
      </c>
      <c r="N7" s="42">
        <f t="shared" ref="N7:N17" si="8">ABS(K7/D7*100%)</f>
        <v>0.45555049008434012</v>
      </c>
    </row>
    <row r="8" spans="1:17" x14ac:dyDescent="0.25">
      <c r="A8" s="19">
        <v>3</v>
      </c>
      <c r="B8" s="6">
        <v>43891</v>
      </c>
      <c r="C8" s="33">
        <v>20</v>
      </c>
      <c r="D8" s="33">
        <v>76</v>
      </c>
      <c r="E8" s="38">
        <f t="shared" si="6"/>
        <v>400</v>
      </c>
      <c r="F8" s="38">
        <f t="shared" si="6"/>
        <v>5776</v>
      </c>
      <c r="G8" s="38">
        <f t="shared" si="7"/>
        <v>1520</v>
      </c>
      <c r="H8" s="40">
        <f t="shared" si="0"/>
        <v>32.112149532710283</v>
      </c>
      <c r="I8" s="40">
        <f t="shared" si="1"/>
        <v>41.77570093457944</v>
      </c>
      <c r="J8" s="26">
        <f t="shared" si="2"/>
        <v>73.887850467289724</v>
      </c>
      <c r="K8" s="8">
        <f t="shared" si="3"/>
        <v>2.1121495327102764</v>
      </c>
      <c r="L8" s="9">
        <f t="shared" si="4"/>
        <v>2.1121495327102764</v>
      </c>
      <c r="M8" s="9">
        <f t="shared" si="5"/>
        <v>4.461175648528239</v>
      </c>
      <c r="N8" s="42">
        <f t="shared" si="8"/>
        <v>2.7791441219872058E-2</v>
      </c>
    </row>
    <row r="9" spans="1:17" x14ac:dyDescent="0.25">
      <c r="A9" s="19">
        <v>4</v>
      </c>
      <c r="B9" s="6">
        <v>43922</v>
      </c>
      <c r="C9" s="33">
        <v>9</v>
      </c>
      <c r="D9" s="33">
        <v>56</v>
      </c>
      <c r="E9" s="38">
        <f t="shared" si="6"/>
        <v>81</v>
      </c>
      <c r="F9" s="38">
        <f t="shared" si="6"/>
        <v>3136</v>
      </c>
      <c r="G9" s="38">
        <f t="shared" si="7"/>
        <v>504</v>
      </c>
      <c r="H9" s="40">
        <f t="shared" si="0"/>
        <v>32.112149532710283</v>
      </c>
      <c r="I9" s="40">
        <f t="shared" si="1"/>
        <v>18.799065420560748</v>
      </c>
      <c r="J9" s="26">
        <f t="shared" si="2"/>
        <v>50.911214953271028</v>
      </c>
      <c r="K9" s="8">
        <f t="shared" si="3"/>
        <v>5.0887850467289724</v>
      </c>
      <c r="L9" s="9">
        <f t="shared" si="4"/>
        <v>5.0887850467289724</v>
      </c>
      <c r="M9" s="9">
        <f t="shared" si="5"/>
        <v>25.895733251812388</v>
      </c>
      <c r="N9" s="42">
        <f t="shared" si="8"/>
        <v>9.0871161548731649E-2</v>
      </c>
    </row>
    <row r="10" spans="1:17" x14ac:dyDescent="0.25">
      <c r="A10" s="19">
        <v>5</v>
      </c>
      <c r="B10" s="6">
        <v>43952</v>
      </c>
      <c r="C10" s="33">
        <v>16</v>
      </c>
      <c r="D10" s="33">
        <v>47</v>
      </c>
      <c r="E10" s="38">
        <f t="shared" si="6"/>
        <v>256</v>
      </c>
      <c r="F10" s="38">
        <f t="shared" si="6"/>
        <v>2209</v>
      </c>
      <c r="G10" s="38">
        <f t="shared" si="7"/>
        <v>752</v>
      </c>
      <c r="H10" s="40">
        <f t="shared" si="0"/>
        <v>32.112149532710283</v>
      </c>
      <c r="I10" s="40">
        <f t="shared" si="1"/>
        <v>33.420560747663551</v>
      </c>
      <c r="J10" s="26">
        <f t="shared" si="2"/>
        <v>65.532710280373834</v>
      </c>
      <c r="K10" s="8">
        <f t="shared" si="3"/>
        <v>-18.532710280373834</v>
      </c>
      <c r="L10" s="9">
        <f t="shared" si="4"/>
        <v>18.532710280373834</v>
      </c>
      <c r="M10" s="9">
        <f t="shared" si="5"/>
        <v>343.46135033627399</v>
      </c>
      <c r="N10" s="42">
        <f t="shared" si="8"/>
        <v>0.39431298468880499</v>
      </c>
    </row>
    <row r="11" spans="1:17" x14ac:dyDescent="0.25">
      <c r="A11" s="19">
        <v>6</v>
      </c>
      <c r="B11" s="6">
        <v>43983</v>
      </c>
      <c r="C11" s="33">
        <v>4</v>
      </c>
      <c r="D11" s="33">
        <v>31</v>
      </c>
      <c r="E11" s="38">
        <f t="shared" si="6"/>
        <v>16</v>
      </c>
      <c r="F11" s="38">
        <f t="shared" si="6"/>
        <v>961</v>
      </c>
      <c r="G11" s="38">
        <f t="shared" si="7"/>
        <v>124</v>
      </c>
      <c r="H11" s="40">
        <f t="shared" si="0"/>
        <v>32.112149532710283</v>
      </c>
      <c r="I11" s="40">
        <f t="shared" si="1"/>
        <v>8.3551401869158877</v>
      </c>
      <c r="J11" s="26">
        <f t="shared" si="2"/>
        <v>40.467289719626173</v>
      </c>
      <c r="K11" s="8">
        <f t="shared" si="3"/>
        <v>-9.4672897196261729</v>
      </c>
      <c r="L11" s="9">
        <f t="shared" si="4"/>
        <v>9.4672897196261729</v>
      </c>
      <c r="M11" s="9">
        <f t="shared" si="5"/>
        <v>89.629574635339424</v>
      </c>
      <c r="N11" s="42">
        <f t="shared" si="8"/>
        <v>0.30539644256858622</v>
      </c>
    </row>
    <row r="12" spans="1:17" x14ac:dyDescent="0.25">
      <c r="A12" s="19">
        <v>7</v>
      </c>
      <c r="B12" s="6">
        <v>44013</v>
      </c>
      <c r="C12" s="33">
        <v>9</v>
      </c>
      <c r="D12" s="33">
        <v>27</v>
      </c>
      <c r="E12" s="38">
        <f t="shared" si="6"/>
        <v>81</v>
      </c>
      <c r="F12" s="38">
        <f t="shared" si="6"/>
        <v>729</v>
      </c>
      <c r="G12" s="38">
        <f t="shared" si="7"/>
        <v>243</v>
      </c>
      <c r="H12" s="40">
        <f t="shared" si="0"/>
        <v>32.112149532710283</v>
      </c>
      <c r="I12" s="40">
        <f t="shared" si="1"/>
        <v>18.799065420560748</v>
      </c>
      <c r="J12" s="26">
        <f t="shared" si="2"/>
        <v>50.911214953271028</v>
      </c>
      <c r="K12" s="8">
        <f t="shared" si="3"/>
        <v>-23.911214953271028</v>
      </c>
      <c r="L12" s="9">
        <f t="shared" si="4"/>
        <v>23.911214953271028</v>
      </c>
      <c r="M12" s="9">
        <f t="shared" si="5"/>
        <v>571.74620054153195</v>
      </c>
      <c r="N12" s="42">
        <f t="shared" si="8"/>
        <v>0.88560055382485292</v>
      </c>
    </row>
    <row r="13" spans="1:17" x14ac:dyDescent="0.25">
      <c r="A13" s="19">
        <v>8</v>
      </c>
      <c r="B13" s="6">
        <v>44044</v>
      </c>
      <c r="C13" s="33">
        <v>11</v>
      </c>
      <c r="D13" s="33">
        <v>18</v>
      </c>
      <c r="E13" s="38">
        <f t="shared" si="6"/>
        <v>121</v>
      </c>
      <c r="F13" s="38">
        <f t="shared" si="6"/>
        <v>324</v>
      </c>
      <c r="G13" s="38">
        <f t="shared" si="7"/>
        <v>198</v>
      </c>
      <c r="H13" s="40">
        <f t="shared" si="0"/>
        <v>32.112149532710283</v>
      </c>
      <c r="I13" s="40">
        <f t="shared" si="1"/>
        <v>22.976635514018692</v>
      </c>
      <c r="J13" s="26">
        <f t="shared" si="2"/>
        <v>55.088785046728972</v>
      </c>
      <c r="K13" s="8">
        <f t="shared" si="3"/>
        <v>-37.088785046728972</v>
      </c>
      <c r="L13" s="9">
        <f t="shared" si="4"/>
        <v>37.088785046728972</v>
      </c>
      <c r="M13" s="9">
        <f t="shared" si="5"/>
        <v>1375.5779762424665</v>
      </c>
      <c r="N13" s="42">
        <f t="shared" si="8"/>
        <v>2.0604880581516096</v>
      </c>
    </row>
    <row r="14" spans="1:17" x14ac:dyDescent="0.25">
      <c r="A14" s="19">
        <v>9</v>
      </c>
      <c r="B14" s="6">
        <v>44075</v>
      </c>
      <c r="C14" s="33">
        <v>10</v>
      </c>
      <c r="D14" s="33">
        <v>57</v>
      </c>
      <c r="E14" s="38">
        <f t="shared" si="6"/>
        <v>100</v>
      </c>
      <c r="F14" s="38">
        <f t="shared" si="6"/>
        <v>3249</v>
      </c>
      <c r="G14" s="38">
        <f t="shared" si="7"/>
        <v>570</v>
      </c>
      <c r="H14" s="40">
        <f t="shared" si="0"/>
        <v>32.112149532710283</v>
      </c>
      <c r="I14" s="40">
        <f t="shared" si="1"/>
        <v>20.88785046728972</v>
      </c>
      <c r="J14" s="26">
        <f t="shared" si="2"/>
        <v>53</v>
      </c>
      <c r="K14" s="8">
        <f t="shared" si="3"/>
        <v>4</v>
      </c>
      <c r="L14" s="9">
        <f t="shared" si="4"/>
        <v>4</v>
      </c>
      <c r="M14" s="9">
        <f t="shared" si="5"/>
        <v>16</v>
      </c>
      <c r="N14" s="42">
        <f t="shared" si="8"/>
        <v>7.0175438596491224E-2</v>
      </c>
    </row>
    <row r="15" spans="1:17" x14ac:dyDescent="0.25">
      <c r="A15" s="19">
        <v>10</v>
      </c>
      <c r="B15" s="6">
        <v>44105</v>
      </c>
      <c r="C15" s="33">
        <v>3</v>
      </c>
      <c r="D15" s="33">
        <v>47</v>
      </c>
      <c r="E15" s="38">
        <f t="shared" si="6"/>
        <v>9</v>
      </c>
      <c r="F15" s="38">
        <f t="shared" si="6"/>
        <v>2209</v>
      </c>
      <c r="G15" s="38">
        <f t="shared" si="7"/>
        <v>141</v>
      </c>
      <c r="H15" s="40">
        <f t="shared" si="0"/>
        <v>32.112149532710283</v>
      </c>
      <c r="I15" s="40">
        <f t="shared" si="1"/>
        <v>6.2663551401869153</v>
      </c>
      <c r="J15" s="26">
        <f t="shared" si="2"/>
        <v>38.378504672897201</v>
      </c>
      <c r="K15" s="8">
        <f t="shared" si="3"/>
        <v>8.6214953271027994</v>
      </c>
      <c r="L15" s="9">
        <f t="shared" si="4"/>
        <v>8.6214953271027994</v>
      </c>
      <c r="M15" s="9">
        <f t="shared" si="5"/>
        <v>74.330181675255403</v>
      </c>
      <c r="N15" s="42">
        <f t="shared" si="8"/>
        <v>0.18343607078942126</v>
      </c>
    </row>
    <row r="16" spans="1:17" x14ac:dyDescent="0.25">
      <c r="A16" s="19">
        <v>11</v>
      </c>
      <c r="B16" s="6">
        <v>44136</v>
      </c>
      <c r="C16" s="33">
        <v>2</v>
      </c>
      <c r="D16" s="33">
        <v>44</v>
      </c>
      <c r="E16" s="38">
        <f t="shared" si="6"/>
        <v>4</v>
      </c>
      <c r="F16" s="38">
        <f t="shared" si="6"/>
        <v>1936</v>
      </c>
      <c r="G16" s="38">
        <f t="shared" si="7"/>
        <v>88</v>
      </c>
      <c r="H16" s="40">
        <f t="shared" si="0"/>
        <v>32.112149532710283</v>
      </c>
      <c r="I16" s="40">
        <f t="shared" si="1"/>
        <v>4.1775700934579438</v>
      </c>
      <c r="J16" s="26">
        <f t="shared" si="2"/>
        <v>36.289719626168228</v>
      </c>
      <c r="K16" s="8">
        <f t="shared" si="3"/>
        <v>7.7102803738317718</v>
      </c>
      <c r="L16" s="9">
        <f t="shared" si="4"/>
        <v>7.7102803738317718</v>
      </c>
      <c r="M16" s="9">
        <f t="shared" si="5"/>
        <v>59.448423443095407</v>
      </c>
      <c r="N16" s="42">
        <f t="shared" si="8"/>
        <v>0.17523364485981299</v>
      </c>
    </row>
    <row r="17" spans="1:14" x14ac:dyDescent="0.25">
      <c r="A17" s="19">
        <v>12</v>
      </c>
      <c r="B17" s="6">
        <v>44166</v>
      </c>
      <c r="C17" s="33">
        <v>3</v>
      </c>
      <c r="D17" s="33">
        <v>42</v>
      </c>
      <c r="E17" s="38">
        <f t="shared" si="6"/>
        <v>9</v>
      </c>
      <c r="F17" s="38">
        <f t="shared" si="6"/>
        <v>1764</v>
      </c>
      <c r="G17" s="38">
        <f t="shared" si="7"/>
        <v>126</v>
      </c>
      <c r="H17" s="40">
        <f t="shared" si="0"/>
        <v>32.112149532710283</v>
      </c>
      <c r="I17" s="40">
        <f t="shared" si="1"/>
        <v>6.2663551401869153</v>
      </c>
      <c r="J17" s="26">
        <f t="shared" si="2"/>
        <v>38.378504672897201</v>
      </c>
      <c r="K17" s="8">
        <f t="shared" si="3"/>
        <v>3.6214953271027994</v>
      </c>
      <c r="L17" s="9">
        <f t="shared" si="4"/>
        <v>3.6214953271027994</v>
      </c>
      <c r="M17" s="9">
        <f t="shared" si="5"/>
        <v>13.115228404227413</v>
      </c>
      <c r="N17" s="42">
        <f t="shared" si="8"/>
        <v>8.6226079216733323E-2</v>
      </c>
    </row>
    <row r="18" spans="1:14" x14ac:dyDescent="0.25">
      <c r="A18" s="58">
        <v>13</v>
      </c>
      <c r="B18" s="57">
        <v>44197</v>
      </c>
      <c r="C18" s="37"/>
      <c r="D18" s="37">
        <v>0</v>
      </c>
      <c r="E18" s="37"/>
      <c r="F18" s="37"/>
      <c r="G18" s="37"/>
      <c r="H18" s="41">
        <f t="shared" si="0"/>
        <v>32.112149532710283</v>
      </c>
      <c r="I18" s="41">
        <f t="shared" si="1"/>
        <v>0</v>
      </c>
      <c r="J18" s="41">
        <f t="shared" ref="J18" si="9">H18+I18</f>
        <v>32.112149532710283</v>
      </c>
      <c r="K18" s="35"/>
      <c r="L18" s="35"/>
      <c r="M18" s="35"/>
      <c r="N18" s="36"/>
    </row>
    <row r="19" spans="1:14" x14ac:dyDescent="0.25">
      <c r="B19" s="13" t="s">
        <v>9</v>
      </c>
      <c r="C19" s="13">
        <f>SUM(C6:C17)</f>
        <v>120</v>
      </c>
      <c r="D19" s="13">
        <f>SUM(D6:D17)</f>
        <v>636</v>
      </c>
      <c r="E19" s="43">
        <f t="shared" ref="E19:G19" si="10">SUM(E6:E17)</f>
        <v>1842</v>
      </c>
      <c r="F19" s="13">
        <f t="shared" si="10"/>
        <v>40898</v>
      </c>
      <c r="G19" s="43">
        <f t="shared" si="10"/>
        <v>7701</v>
      </c>
      <c r="H19" s="13"/>
      <c r="I19" s="13"/>
      <c r="J19" s="13">
        <f>SUM(J6:J17)</f>
        <v>635.99999999999989</v>
      </c>
      <c r="K19" s="13">
        <f t="shared" ref="K19:N19" si="11">SUM(K6:K17)</f>
        <v>-1.4210854715202004E-14</v>
      </c>
      <c r="L19" s="13">
        <f t="shared" si="11"/>
        <v>178</v>
      </c>
      <c r="M19" s="13">
        <f t="shared" si="11"/>
        <v>4388.9392523364495</v>
      </c>
      <c r="N19" s="44">
        <f t="shared" si="11"/>
        <v>4.9230700188117105</v>
      </c>
    </row>
    <row r="20" spans="1:14" x14ac:dyDescent="0.25">
      <c r="B20" s="18" t="s">
        <v>10</v>
      </c>
      <c r="C20" s="16">
        <f>AVERAGE(C6:C18)</f>
        <v>10</v>
      </c>
      <c r="D20" s="16">
        <f>AVERAGE(D6:D17)</f>
        <v>53</v>
      </c>
      <c r="E20" s="16"/>
      <c r="F20" s="16"/>
      <c r="G20" s="16"/>
      <c r="H20" s="16"/>
      <c r="I20" s="16"/>
      <c r="J20" s="16"/>
      <c r="K20" s="16">
        <f t="shared" ref="K20:N20" si="12">AVERAGE(K6:K17)</f>
        <v>-1.1842378929335002E-15</v>
      </c>
      <c r="L20" s="16">
        <f t="shared" si="12"/>
        <v>14.833333333333334</v>
      </c>
      <c r="M20" s="16">
        <f t="shared" si="12"/>
        <v>365.74493769470411</v>
      </c>
      <c r="N20" s="17">
        <f t="shared" si="12"/>
        <v>0.41025583490097589</v>
      </c>
    </row>
    <row r="22" spans="1:14" x14ac:dyDescent="0.25">
      <c r="K22" s="15"/>
      <c r="L22" s="15"/>
      <c r="M22" s="15"/>
      <c r="N22" s="15"/>
    </row>
  </sheetData>
  <mergeCells count="1">
    <mergeCell ref="H4:I4"/>
  </mergeCells>
  <hyperlinks>
    <hyperlink ref="C2" r:id="rId1" xr:uid="{153FAB11-6415-4A1D-A4C2-E95C5174A85F}"/>
  </hyperlinks>
  <pageMargins left="0.7" right="0.7" top="0.75" bottom="0.75" header="0.3" footer="0.3"/>
  <pageSetup orientation="portrait"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A3DA-E748-4B85-B694-B4311C2FDE4A}">
  <sheetPr>
    <tabColor rgb="FFFFFF00"/>
  </sheetPr>
  <dimension ref="A1:Q22"/>
  <sheetViews>
    <sheetView showGridLines="0" zoomScale="90" zoomScaleNormal="90" workbookViewId="0">
      <selection activeCell="A18" sqref="A18:B18"/>
    </sheetView>
  </sheetViews>
  <sheetFormatPr defaultRowHeight="15" x14ac:dyDescent="0.25"/>
  <cols>
    <col min="2" max="2" width="18.85546875" style="3" customWidth="1"/>
    <col min="3" max="3" width="17.7109375" style="3" customWidth="1"/>
    <col min="4" max="4" width="17.7109375" style="2" customWidth="1"/>
    <col min="5" max="10" width="14.28515625" style="2" customWidth="1"/>
    <col min="11" max="14" width="11.42578125" style="2" customWidth="1"/>
    <col min="16" max="16" width="7.85546875" bestFit="1" customWidth="1"/>
    <col min="17" max="17" width="15" bestFit="1" customWidth="1"/>
  </cols>
  <sheetData>
    <row r="1" spans="1:17" x14ac:dyDescent="0.25">
      <c r="B1" s="23" t="s">
        <v>15</v>
      </c>
      <c r="C1" s="22" t="s">
        <v>69</v>
      </c>
      <c r="E1" s="22"/>
      <c r="F1" s="22"/>
      <c r="G1" s="22"/>
      <c r="H1" s="22"/>
      <c r="I1" s="22"/>
      <c r="J1" s="22"/>
    </row>
    <row r="2" spans="1:17" x14ac:dyDescent="0.25">
      <c r="C2" s="21" t="s">
        <v>68</v>
      </c>
      <c r="E2" s="21"/>
      <c r="F2" s="21"/>
      <c r="G2" s="21"/>
      <c r="H2" s="21"/>
      <c r="I2" s="21"/>
      <c r="J2" s="21"/>
    </row>
    <row r="4" spans="1:17" x14ac:dyDescent="0.25">
      <c r="H4" s="75" t="s">
        <v>65</v>
      </c>
      <c r="I4" s="76"/>
    </row>
    <row r="5" spans="1:17" s="1" customFormat="1" ht="17.25" x14ac:dyDescent="0.25">
      <c r="A5" s="20" t="s">
        <v>11</v>
      </c>
      <c r="B5" s="4" t="s">
        <v>20</v>
      </c>
      <c r="C5" s="32" t="s">
        <v>63</v>
      </c>
      <c r="D5" s="32" t="s">
        <v>62</v>
      </c>
      <c r="E5" s="5" t="s">
        <v>60</v>
      </c>
      <c r="F5" s="5" t="s">
        <v>64</v>
      </c>
      <c r="G5" s="5" t="s">
        <v>59</v>
      </c>
      <c r="H5" s="39" t="s">
        <v>61</v>
      </c>
      <c r="I5" s="39" t="s">
        <v>55</v>
      </c>
      <c r="J5" s="24" t="s">
        <v>56</v>
      </c>
      <c r="K5" s="5" t="s">
        <v>5</v>
      </c>
      <c r="L5" s="5" t="s">
        <v>6</v>
      </c>
      <c r="M5" s="5" t="s">
        <v>7</v>
      </c>
      <c r="N5" s="5" t="s">
        <v>8</v>
      </c>
      <c r="P5"/>
      <c r="Q5"/>
    </row>
    <row r="6" spans="1:17" x14ac:dyDescent="0.25">
      <c r="A6" s="19">
        <v>1</v>
      </c>
      <c r="B6" s="6">
        <v>44197</v>
      </c>
      <c r="C6" s="33">
        <v>1</v>
      </c>
      <c r="D6" s="33">
        <v>104</v>
      </c>
      <c r="E6" s="38">
        <f>C6^2</f>
        <v>1</v>
      </c>
      <c r="F6" s="38">
        <f>D6^2</f>
        <v>10816</v>
      </c>
      <c r="G6" s="38">
        <f>C6*D6</f>
        <v>104</v>
      </c>
      <c r="H6" s="40">
        <f t="shared" ref="H6:H18" si="0">(($D$19*$E$19)-($C$19*$G$19))/((COUNT($B$6:$B$17)*$E$19)-($C$19^2))</f>
        <v>111.18181818181819</v>
      </c>
      <c r="I6" s="40">
        <f t="shared" ref="I6:I18" si="1">((COUNT($B$6:$B$17)*$G$19)-($C$19*$D$19))/((COUNT($B$6:$B$17)*$E$19)-($C$19^2))*C6</f>
        <v>-2.7202797202797204</v>
      </c>
      <c r="J6" s="26">
        <f t="shared" ref="J6:J17" si="2">H6+I6</f>
        <v>108.46153846153847</v>
      </c>
      <c r="K6" s="8">
        <f t="shared" ref="K6:K17" si="3">D6-J6</f>
        <v>-4.461538461538467</v>
      </c>
      <c r="L6" s="9">
        <f t="shared" ref="L6:L17" si="4">ABS(K6)</f>
        <v>4.461538461538467</v>
      </c>
      <c r="M6" s="9">
        <f t="shared" ref="M6:M17" si="5">(D6-J6)^2</f>
        <v>19.905325443787032</v>
      </c>
      <c r="N6" s="42">
        <f>ABS(K6/D6*100%)</f>
        <v>4.2899408284023721E-2</v>
      </c>
    </row>
    <row r="7" spans="1:17" x14ac:dyDescent="0.25">
      <c r="A7" s="19">
        <v>2</v>
      </c>
      <c r="B7" s="6">
        <v>44228</v>
      </c>
      <c r="C7" s="33">
        <v>2</v>
      </c>
      <c r="D7" s="33">
        <v>92</v>
      </c>
      <c r="E7" s="38">
        <f t="shared" ref="E7:F17" si="6">C7^2</f>
        <v>4</v>
      </c>
      <c r="F7" s="38">
        <f t="shared" si="6"/>
        <v>8464</v>
      </c>
      <c r="G7" s="38">
        <f t="shared" ref="G7:G17" si="7">C7*D7</f>
        <v>184</v>
      </c>
      <c r="H7" s="40">
        <f t="shared" si="0"/>
        <v>111.18181818181819</v>
      </c>
      <c r="I7" s="40">
        <f t="shared" si="1"/>
        <v>-5.4405594405594409</v>
      </c>
      <c r="J7" s="26">
        <f t="shared" si="2"/>
        <v>105.74125874125875</v>
      </c>
      <c r="K7" s="8">
        <f t="shared" si="3"/>
        <v>-13.741258741258747</v>
      </c>
      <c r="L7" s="9">
        <f t="shared" si="4"/>
        <v>13.741258741258747</v>
      </c>
      <c r="M7" s="9">
        <f t="shared" si="5"/>
        <v>188.82219179421992</v>
      </c>
      <c r="N7" s="42">
        <f t="shared" ref="N7:N17" si="8">ABS(K7/D7*100%)</f>
        <v>0.14936150805716028</v>
      </c>
    </row>
    <row r="8" spans="1:17" x14ac:dyDescent="0.25">
      <c r="A8" s="19">
        <v>3</v>
      </c>
      <c r="B8" s="6">
        <v>44256</v>
      </c>
      <c r="C8" s="33">
        <v>3</v>
      </c>
      <c r="D8" s="33">
        <v>100</v>
      </c>
      <c r="E8" s="38">
        <f t="shared" si="6"/>
        <v>9</v>
      </c>
      <c r="F8" s="38">
        <f t="shared" si="6"/>
        <v>10000</v>
      </c>
      <c r="G8" s="38">
        <f t="shared" si="7"/>
        <v>300</v>
      </c>
      <c r="H8" s="40">
        <f t="shared" si="0"/>
        <v>111.18181818181819</v>
      </c>
      <c r="I8" s="40">
        <f t="shared" si="1"/>
        <v>-8.1608391608391617</v>
      </c>
      <c r="J8" s="26">
        <f t="shared" si="2"/>
        <v>103.02097902097903</v>
      </c>
      <c r="K8" s="8">
        <f t="shared" si="3"/>
        <v>-3.020979020979027</v>
      </c>
      <c r="L8" s="9">
        <f t="shared" si="4"/>
        <v>3.020979020979027</v>
      </c>
      <c r="M8" s="9">
        <f t="shared" si="5"/>
        <v>9.1263142451954007</v>
      </c>
      <c r="N8" s="42">
        <f t="shared" si="8"/>
        <v>3.0209790209790269E-2</v>
      </c>
    </row>
    <row r="9" spans="1:17" x14ac:dyDescent="0.25">
      <c r="A9" s="19">
        <v>4</v>
      </c>
      <c r="B9" s="6">
        <v>44287</v>
      </c>
      <c r="C9" s="33">
        <v>4</v>
      </c>
      <c r="D9" s="33">
        <v>130</v>
      </c>
      <c r="E9" s="38">
        <f t="shared" si="6"/>
        <v>16</v>
      </c>
      <c r="F9" s="38">
        <f t="shared" si="6"/>
        <v>16900</v>
      </c>
      <c r="G9" s="38">
        <f t="shared" si="7"/>
        <v>520</v>
      </c>
      <c r="H9" s="40">
        <f t="shared" si="0"/>
        <v>111.18181818181819</v>
      </c>
      <c r="I9" s="40">
        <f t="shared" si="1"/>
        <v>-10.881118881118882</v>
      </c>
      <c r="J9" s="26">
        <f t="shared" si="2"/>
        <v>100.30069930069931</v>
      </c>
      <c r="K9" s="8">
        <f t="shared" si="3"/>
        <v>29.699300699300693</v>
      </c>
      <c r="L9" s="9">
        <f t="shared" si="4"/>
        <v>29.699300699300693</v>
      </c>
      <c r="M9" s="9">
        <f t="shared" si="5"/>
        <v>882.04846202748263</v>
      </c>
      <c r="N9" s="42">
        <f t="shared" si="8"/>
        <v>0.22845615922538995</v>
      </c>
    </row>
    <row r="10" spans="1:17" x14ac:dyDescent="0.25">
      <c r="A10" s="19">
        <v>5</v>
      </c>
      <c r="B10" s="6">
        <v>44317</v>
      </c>
      <c r="C10" s="33">
        <v>5</v>
      </c>
      <c r="D10" s="33">
        <v>98</v>
      </c>
      <c r="E10" s="38">
        <f t="shared" si="6"/>
        <v>25</v>
      </c>
      <c r="F10" s="38">
        <f t="shared" si="6"/>
        <v>9604</v>
      </c>
      <c r="G10" s="38">
        <f t="shared" si="7"/>
        <v>490</v>
      </c>
      <c r="H10" s="40">
        <f t="shared" si="0"/>
        <v>111.18181818181819</v>
      </c>
      <c r="I10" s="40">
        <f t="shared" si="1"/>
        <v>-13.601398601398602</v>
      </c>
      <c r="J10" s="26">
        <f t="shared" si="2"/>
        <v>97.580419580419587</v>
      </c>
      <c r="K10" s="8">
        <f t="shared" si="3"/>
        <v>0.41958041958041292</v>
      </c>
      <c r="L10" s="9">
        <f t="shared" si="4"/>
        <v>0.41958041958041292</v>
      </c>
      <c r="M10" s="9">
        <f t="shared" si="5"/>
        <v>0.17604772849527536</v>
      </c>
      <c r="N10" s="42">
        <f t="shared" si="8"/>
        <v>4.2814328528613561E-3</v>
      </c>
    </row>
    <row r="11" spans="1:17" x14ac:dyDescent="0.25">
      <c r="A11" s="19">
        <v>6</v>
      </c>
      <c r="B11" s="6">
        <v>44348</v>
      </c>
      <c r="C11" s="33">
        <v>6</v>
      </c>
      <c r="D11" s="33">
        <v>110</v>
      </c>
      <c r="E11" s="38">
        <f t="shared" si="6"/>
        <v>36</v>
      </c>
      <c r="F11" s="38">
        <f t="shared" si="6"/>
        <v>12100</v>
      </c>
      <c r="G11" s="38">
        <f t="shared" si="7"/>
        <v>660</v>
      </c>
      <c r="H11" s="40">
        <f t="shared" si="0"/>
        <v>111.18181818181819</v>
      </c>
      <c r="I11" s="40">
        <f t="shared" si="1"/>
        <v>-16.321678321678323</v>
      </c>
      <c r="J11" s="26">
        <f t="shared" si="2"/>
        <v>94.860139860139867</v>
      </c>
      <c r="K11" s="8">
        <f t="shared" si="3"/>
        <v>15.139860139860133</v>
      </c>
      <c r="L11" s="9">
        <f t="shared" si="4"/>
        <v>15.139860139860133</v>
      </c>
      <c r="M11" s="9">
        <f t="shared" si="5"/>
        <v>229.21536505452568</v>
      </c>
      <c r="N11" s="42">
        <f t="shared" si="8"/>
        <v>0.13763509218054668</v>
      </c>
    </row>
    <row r="12" spans="1:17" x14ac:dyDescent="0.25">
      <c r="A12" s="19">
        <v>7</v>
      </c>
      <c r="B12" s="6">
        <v>44378</v>
      </c>
      <c r="C12" s="33">
        <v>7</v>
      </c>
      <c r="D12" s="33">
        <v>70</v>
      </c>
      <c r="E12" s="38">
        <f t="shared" si="6"/>
        <v>49</v>
      </c>
      <c r="F12" s="38">
        <f t="shared" si="6"/>
        <v>4900</v>
      </c>
      <c r="G12" s="38">
        <f t="shared" si="7"/>
        <v>490</v>
      </c>
      <c r="H12" s="40">
        <f t="shared" si="0"/>
        <v>111.18181818181819</v>
      </c>
      <c r="I12" s="40">
        <f t="shared" si="1"/>
        <v>-19.041958041958043</v>
      </c>
      <c r="J12" s="26">
        <f t="shared" si="2"/>
        <v>92.139860139860147</v>
      </c>
      <c r="K12" s="8">
        <f t="shared" si="3"/>
        <v>-22.139860139860147</v>
      </c>
      <c r="L12" s="9">
        <f t="shared" si="4"/>
        <v>22.139860139860147</v>
      </c>
      <c r="M12" s="9">
        <f t="shared" si="5"/>
        <v>490.17340701256819</v>
      </c>
      <c r="N12" s="42">
        <f t="shared" si="8"/>
        <v>0.31628371628371638</v>
      </c>
    </row>
    <row r="13" spans="1:17" x14ac:dyDescent="0.25">
      <c r="A13" s="19">
        <v>8</v>
      </c>
      <c r="B13" s="6">
        <v>44409</v>
      </c>
      <c r="C13" s="33">
        <v>8</v>
      </c>
      <c r="D13" s="33">
        <v>88</v>
      </c>
      <c r="E13" s="38">
        <f t="shared" si="6"/>
        <v>64</v>
      </c>
      <c r="F13" s="38">
        <f t="shared" si="6"/>
        <v>7744</v>
      </c>
      <c r="G13" s="38">
        <f t="shared" si="7"/>
        <v>704</v>
      </c>
      <c r="H13" s="40">
        <f t="shared" si="0"/>
        <v>111.18181818181819</v>
      </c>
      <c r="I13" s="40">
        <f t="shared" si="1"/>
        <v>-21.762237762237763</v>
      </c>
      <c r="J13" s="26">
        <f t="shared" si="2"/>
        <v>89.419580419580427</v>
      </c>
      <c r="K13" s="8">
        <f t="shared" si="3"/>
        <v>-1.4195804195804271</v>
      </c>
      <c r="L13" s="9">
        <f t="shared" si="4"/>
        <v>1.4195804195804271</v>
      </c>
      <c r="M13" s="9">
        <f t="shared" si="5"/>
        <v>2.0152085676561415</v>
      </c>
      <c r="N13" s="42">
        <f t="shared" si="8"/>
        <v>1.6131595677050307E-2</v>
      </c>
    </row>
    <row r="14" spans="1:17" x14ac:dyDescent="0.25">
      <c r="A14" s="19">
        <v>9</v>
      </c>
      <c r="B14" s="6">
        <v>44440</v>
      </c>
      <c r="C14" s="33">
        <v>9</v>
      </c>
      <c r="D14" s="33">
        <v>78</v>
      </c>
      <c r="E14" s="38">
        <f t="shared" si="6"/>
        <v>81</v>
      </c>
      <c r="F14" s="38">
        <f t="shared" si="6"/>
        <v>6084</v>
      </c>
      <c r="G14" s="38">
        <f t="shared" si="7"/>
        <v>702</v>
      </c>
      <c r="H14" s="40">
        <f t="shared" si="0"/>
        <v>111.18181818181819</v>
      </c>
      <c r="I14" s="40">
        <f t="shared" si="1"/>
        <v>-24.482517482517483</v>
      </c>
      <c r="J14" s="26">
        <f t="shared" si="2"/>
        <v>86.699300699300707</v>
      </c>
      <c r="K14" s="8">
        <f t="shared" si="3"/>
        <v>-8.6993006993007072</v>
      </c>
      <c r="L14" s="9">
        <f t="shared" si="4"/>
        <v>8.6993006993007072</v>
      </c>
      <c r="M14" s="9">
        <f t="shared" si="5"/>
        <v>75.677832656853766</v>
      </c>
      <c r="N14" s="42">
        <f t="shared" si="8"/>
        <v>0.11152949614488086</v>
      </c>
    </row>
    <row r="15" spans="1:17" x14ac:dyDescent="0.25">
      <c r="A15" s="19">
        <v>10</v>
      </c>
      <c r="B15" s="6">
        <v>44470</v>
      </c>
      <c r="C15" s="33">
        <v>10</v>
      </c>
      <c r="D15" s="33">
        <v>102</v>
      </c>
      <c r="E15" s="38">
        <f t="shared" si="6"/>
        <v>100</v>
      </c>
      <c r="F15" s="38">
        <f t="shared" si="6"/>
        <v>10404</v>
      </c>
      <c r="G15" s="38">
        <f t="shared" si="7"/>
        <v>1020</v>
      </c>
      <c r="H15" s="40">
        <f t="shared" si="0"/>
        <v>111.18181818181819</v>
      </c>
      <c r="I15" s="40">
        <f t="shared" si="1"/>
        <v>-27.202797202797203</v>
      </c>
      <c r="J15" s="26">
        <f t="shared" si="2"/>
        <v>83.979020979020987</v>
      </c>
      <c r="K15" s="8">
        <f t="shared" si="3"/>
        <v>18.020979020979013</v>
      </c>
      <c r="L15" s="9">
        <f t="shared" si="4"/>
        <v>18.020979020979013</v>
      </c>
      <c r="M15" s="9">
        <f t="shared" si="5"/>
        <v>324.7556848745657</v>
      </c>
      <c r="N15" s="42">
        <f t="shared" si="8"/>
        <v>0.17667626491155894</v>
      </c>
    </row>
    <row r="16" spans="1:17" x14ac:dyDescent="0.25">
      <c r="A16" s="19">
        <v>11</v>
      </c>
      <c r="B16" s="6">
        <v>44501</v>
      </c>
      <c r="C16" s="33">
        <v>11</v>
      </c>
      <c r="D16" s="33">
        <v>70</v>
      </c>
      <c r="E16" s="38">
        <f t="shared" si="6"/>
        <v>121</v>
      </c>
      <c r="F16" s="38">
        <f t="shared" si="6"/>
        <v>4900</v>
      </c>
      <c r="G16" s="38">
        <f t="shared" si="7"/>
        <v>770</v>
      </c>
      <c r="H16" s="40">
        <f t="shared" si="0"/>
        <v>111.18181818181819</v>
      </c>
      <c r="I16" s="40">
        <f t="shared" si="1"/>
        <v>-29.923076923076923</v>
      </c>
      <c r="J16" s="26">
        <f t="shared" si="2"/>
        <v>81.258741258741267</v>
      </c>
      <c r="K16" s="8">
        <f t="shared" si="3"/>
        <v>-11.258741258741267</v>
      </c>
      <c r="L16" s="9">
        <f t="shared" si="4"/>
        <v>11.258741258741267</v>
      </c>
      <c r="M16" s="9">
        <f t="shared" si="5"/>
        <v>126.75925473128289</v>
      </c>
      <c r="N16" s="42">
        <f t="shared" si="8"/>
        <v>0.16083916083916097</v>
      </c>
    </row>
    <row r="17" spans="1:14" x14ac:dyDescent="0.25">
      <c r="A17" s="19">
        <v>12</v>
      </c>
      <c r="B17" s="6">
        <v>44531</v>
      </c>
      <c r="C17" s="33">
        <v>12</v>
      </c>
      <c r="D17" s="33">
        <v>80</v>
      </c>
      <c r="E17" s="38">
        <f t="shared" si="6"/>
        <v>144</v>
      </c>
      <c r="F17" s="38">
        <f t="shared" si="6"/>
        <v>6400</v>
      </c>
      <c r="G17" s="38">
        <f t="shared" si="7"/>
        <v>960</v>
      </c>
      <c r="H17" s="40">
        <f t="shared" si="0"/>
        <v>111.18181818181819</v>
      </c>
      <c r="I17" s="40">
        <f t="shared" si="1"/>
        <v>-32.643356643356647</v>
      </c>
      <c r="J17" s="26">
        <f t="shared" si="2"/>
        <v>78.538461538461547</v>
      </c>
      <c r="K17" s="8">
        <f t="shared" si="3"/>
        <v>1.4615384615384528</v>
      </c>
      <c r="L17" s="9">
        <f t="shared" si="4"/>
        <v>1.4615384615384528</v>
      </c>
      <c r="M17" s="9">
        <f t="shared" si="5"/>
        <v>2.1360946745561873</v>
      </c>
      <c r="N17" s="42">
        <f t="shared" si="8"/>
        <v>1.8269230769230659E-2</v>
      </c>
    </row>
    <row r="18" spans="1:14" x14ac:dyDescent="0.25">
      <c r="A18" s="58">
        <v>13</v>
      </c>
      <c r="B18" s="57">
        <v>44562</v>
      </c>
      <c r="C18" s="37"/>
      <c r="D18" s="37">
        <v>0</v>
      </c>
      <c r="E18" s="37"/>
      <c r="F18" s="37"/>
      <c r="G18" s="37"/>
      <c r="H18" s="41">
        <f t="shared" si="0"/>
        <v>111.18181818181819</v>
      </c>
      <c r="I18" s="41">
        <f t="shared" si="1"/>
        <v>0</v>
      </c>
      <c r="J18" s="41">
        <f t="shared" ref="J18" si="9">H18+I18</f>
        <v>111.18181818181819</v>
      </c>
      <c r="K18" s="35"/>
      <c r="L18" s="35"/>
      <c r="M18" s="35"/>
      <c r="N18" s="36"/>
    </row>
    <row r="19" spans="1:14" x14ac:dyDescent="0.25">
      <c r="B19" s="13" t="s">
        <v>9</v>
      </c>
      <c r="C19" s="13">
        <f>SUM(C6:C17)</f>
        <v>78</v>
      </c>
      <c r="D19" s="13">
        <f>SUM(D6:D17)</f>
        <v>1122</v>
      </c>
      <c r="E19" s="43">
        <f t="shared" ref="E19:G19" si="10">SUM(E6:E17)</f>
        <v>650</v>
      </c>
      <c r="F19" s="13">
        <f t="shared" si="10"/>
        <v>108316</v>
      </c>
      <c r="G19" s="43">
        <f t="shared" si="10"/>
        <v>6904</v>
      </c>
      <c r="H19" s="13"/>
      <c r="I19" s="13"/>
      <c r="J19" s="13">
        <f>SUM(J6:J17)</f>
        <v>1122</v>
      </c>
      <c r="K19" s="13">
        <f t="shared" ref="K19:N19" si="11">SUM(K6:K17)</f>
        <v>-8.5265128291212022E-14</v>
      </c>
      <c r="L19" s="13">
        <f t="shared" si="11"/>
        <v>129.48251748251749</v>
      </c>
      <c r="M19" s="13">
        <f t="shared" si="11"/>
        <v>2350.8111888111885</v>
      </c>
      <c r="N19" s="44">
        <f t="shared" si="11"/>
        <v>1.3925728554353705</v>
      </c>
    </row>
    <row r="20" spans="1:14" x14ac:dyDescent="0.25">
      <c r="B20" s="18" t="s">
        <v>10</v>
      </c>
      <c r="C20" s="16">
        <f>AVERAGE(C6:C18)</f>
        <v>6.5</v>
      </c>
      <c r="D20" s="16">
        <f>AVERAGE(D6:D17)</f>
        <v>93.5</v>
      </c>
      <c r="E20" s="16"/>
      <c r="F20" s="16"/>
      <c r="G20" s="16"/>
      <c r="H20" s="16"/>
      <c r="I20" s="16"/>
      <c r="J20" s="16"/>
      <c r="K20" s="16">
        <f t="shared" ref="K20:N20" si="12">AVERAGE(K6:K17)</f>
        <v>-7.1054273576010019E-15</v>
      </c>
      <c r="L20" s="16">
        <f t="shared" si="12"/>
        <v>10.790209790209792</v>
      </c>
      <c r="M20" s="16">
        <f t="shared" si="12"/>
        <v>195.90093240093236</v>
      </c>
      <c r="N20" s="17">
        <f t="shared" si="12"/>
        <v>0.11604773795294754</v>
      </c>
    </row>
    <row r="22" spans="1:14" x14ac:dyDescent="0.25">
      <c r="K22" s="15"/>
      <c r="L22" s="15"/>
      <c r="M22" s="15"/>
      <c r="N22" s="15"/>
    </row>
  </sheetData>
  <mergeCells count="1">
    <mergeCell ref="H4:I4"/>
  </mergeCells>
  <hyperlinks>
    <hyperlink ref="C2" r:id="rId1" xr:uid="{832FF0C3-DDD9-4F7B-AF4B-F1B605B96571}"/>
  </hyperlinks>
  <pageMargins left="0.7" right="0.7" top="0.75" bottom="0.75" header="0.3" footer="0.3"/>
  <pageSetup orientation="portrait"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14B9-156C-4E03-A214-2B2EAF082666}">
  <sheetPr>
    <tabColor rgb="FFFFFF00"/>
  </sheetPr>
  <dimension ref="A1:Q34"/>
  <sheetViews>
    <sheetView showGridLines="0" zoomScale="90" zoomScaleNormal="90" workbookViewId="0">
      <selection activeCell="A18" sqref="A18:B18"/>
    </sheetView>
  </sheetViews>
  <sheetFormatPr defaultRowHeight="15" x14ac:dyDescent="0.25"/>
  <cols>
    <col min="2" max="2" width="18.85546875" style="3" customWidth="1"/>
    <col min="3" max="3" width="17.7109375" style="3" customWidth="1"/>
    <col min="4" max="4" width="17.7109375" style="2" customWidth="1"/>
    <col min="5" max="10" width="14.28515625" style="2" customWidth="1"/>
    <col min="11" max="12" width="11.42578125" style="2" customWidth="1"/>
    <col min="13" max="13" width="18.85546875" style="2" bestFit="1" customWidth="1"/>
    <col min="14" max="14" width="11.42578125" style="2" customWidth="1"/>
    <col min="16" max="16" width="7.85546875" bestFit="1" customWidth="1"/>
    <col min="17" max="17" width="15" bestFit="1" customWidth="1"/>
  </cols>
  <sheetData>
    <row r="1" spans="1:17" x14ac:dyDescent="0.25">
      <c r="B1" s="23" t="s">
        <v>39</v>
      </c>
      <c r="C1" s="22" t="s">
        <v>71</v>
      </c>
      <c r="E1" s="22"/>
      <c r="F1" s="22"/>
      <c r="G1" s="22"/>
      <c r="H1" s="22"/>
      <c r="I1" s="22"/>
      <c r="J1" s="22"/>
    </row>
    <row r="2" spans="1:17" x14ac:dyDescent="0.25">
      <c r="C2" s="21" t="s">
        <v>70</v>
      </c>
      <c r="E2" s="21"/>
      <c r="F2" s="21"/>
      <c r="G2" s="21"/>
      <c r="H2" s="21"/>
      <c r="I2" s="21"/>
      <c r="J2" s="21"/>
    </row>
    <row r="4" spans="1:17" x14ac:dyDescent="0.25">
      <c r="H4" s="75" t="s">
        <v>65</v>
      </c>
      <c r="I4" s="76"/>
    </row>
    <row r="5" spans="1:17" s="1" customFormat="1" ht="17.25" x14ac:dyDescent="0.25">
      <c r="A5" s="20" t="s">
        <v>11</v>
      </c>
      <c r="B5" s="4" t="s">
        <v>20</v>
      </c>
      <c r="C5" s="32" t="s">
        <v>63</v>
      </c>
      <c r="D5" s="32" t="s">
        <v>62</v>
      </c>
      <c r="E5" s="5" t="s">
        <v>60</v>
      </c>
      <c r="F5" s="5" t="s">
        <v>64</v>
      </c>
      <c r="G5" s="5" t="s">
        <v>59</v>
      </c>
      <c r="H5" s="39" t="s">
        <v>61</v>
      </c>
      <c r="I5" s="39" t="s">
        <v>55</v>
      </c>
      <c r="J5" s="24" t="s">
        <v>56</v>
      </c>
      <c r="K5" s="5" t="s">
        <v>5</v>
      </c>
      <c r="L5" s="5" t="s">
        <v>6</v>
      </c>
      <c r="M5" s="5" t="s">
        <v>7</v>
      </c>
      <c r="N5" s="5" t="s">
        <v>8</v>
      </c>
      <c r="P5"/>
      <c r="Q5"/>
    </row>
    <row r="6" spans="1:17" x14ac:dyDescent="0.25">
      <c r="A6" s="19">
        <v>1</v>
      </c>
      <c r="B6" s="6">
        <v>44562</v>
      </c>
      <c r="C6" s="33">
        <v>1</v>
      </c>
      <c r="D6" s="33">
        <v>205575</v>
      </c>
      <c r="E6" s="38">
        <f>C6^2</f>
        <v>1</v>
      </c>
      <c r="F6" s="38">
        <f>D6^2</f>
        <v>42261080625</v>
      </c>
      <c r="G6" s="38">
        <f>C6*D6</f>
        <v>205575</v>
      </c>
      <c r="H6" s="40">
        <f>(($D$31*$E$31)-($C$31*$G$31))/((COUNT($B$6:$B$29)*$E$31)-($C$31^2))</f>
        <v>213313.1847826087</v>
      </c>
      <c r="I6" s="40">
        <f>((COUNT($B$6:$B$29)*$G$31)-($C$31*$D$31))/((COUNT($B$6:$B$29)*$E$31)-($C$31^2))*C6</f>
        <v>-4216.1647826086955</v>
      </c>
      <c r="J6" s="26">
        <f t="shared" ref="J6" si="0">H6+I6</f>
        <v>209097.02000000002</v>
      </c>
      <c r="K6" s="8">
        <f t="shared" ref="K6" si="1">D6-J6</f>
        <v>-3522.0200000000186</v>
      </c>
      <c r="L6" s="9">
        <f t="shared" ref="L6" si="2">ABS(K6)</f>
        <v>3522.0200000000186</v>
      </c>
      <c r="M6" s="9">
        <f t="shared" ref="M6" si="3">(D6-J6)^2</f>
        <v>12404624.880400131</v>
      </c>
      <c r="N6" s="42">
        <f>ABS(K6/D6*100%)</f>
        <v>1.7132530706554877E-2</v>
      </c>
    </row>
    <row r="7" spans="1:17" x14ac:dyDescent="0.25">
      <c r="A7" s="19">
        <v>2</v>
      </c>
      <c r="B7" s="6">
        <v>44593</v>
      </c>
      <c r="C7" s="33">
        <v>2</v>
      </c>
      <c r="D7" s="33">
        <v>201330</v>
      </c>
      <c r="E7" s="38">
        <f t="shared" ref="E7:E29" si="4">C7^2</f>
        <v>4</v>
      </c>
      <c r="F7" s="38">
        <f t="shared" ref="F7:F29" si="5">D7^2</f>
        <v>40533768900</v>
      </c>
      <c r="G7" s="38">
        <f t="shared" ref="G7:G29" si="6">C7*D7</f>
        <v>402660</v>
      </c>
      <c r="H7" s="40">
        <f t="shared" ref="H7:H29" si="7">(($D$31*$E$31)-($C$31*$G$31))/((COUNT($B$6:$B$29)*$E$31)-($C$31^2))</f>
        <v>213313.1847826087</v>
      </c>
      <c r="I7" s="40">
        <f t="shared" ref="I7:I29" si="8">((COUNT($B$6:$B$29)*$G$31)-($C$31*$D$31))/((COUNT($B$6:$B$29)*$E$31)-($C$31^2))*C7</f>
        <v>-8432.3295652173911</v>
      </c>
      <c r="J7" s="26">
        <f t="shared" ref="J7:J29" si="9">H7+I7</f>
        <v>204880.8552173913</v>
      </c>
      <c r="K7" s="8">
        <f t="shared" ref="K7:K29" si="10">D7-J7</f>
        <v>-3550.8552173913049</v>
      </c>
      <c r="L7" s="9">
        <f t="shared" ref="L7:L29" si="11">ABS(K7)</f>
        <v>3550.8552173913049</v>
      </c>
      <c r="M7" s="9">
        <f t="shared" ref="M7:M29" si="12">(D7-J7)^2</f>
        <v>12608572.77487505</v>
      </c>
      <c r="N7" s="42">
        <f t="shared" ref="N7:N29" si="13">ABS(K7/D7*100%)</f>
        <v>1.7636990102773083E-2</v>
      </c>
    </row>
    <row r="8" spans="1:17" x14ac:dyDescent="0.25">
      <c r="A8" s="19">
        <v>3</v>
      </c>
      <c r="B8" s="6">
        <v>44621</v>
      </c>
      <c r="C8" s="33">
        <v>3</v>
      </c>
      <c r="D8" s="33">
        <v>270247</v>
      </c>
      <c r="E8" s="38">
        <f t="shared" si="4"/>
        <v>9</v>
      </c>
      <c r="F8" s="38">
        <f t="shared" si="5"/>
        <v>73033441009</v>
      </c>
      <c r="G8" s="38">
        <f t="shared" si="6"/>
        <v>810741</v>
      </c>
      <c r="H8" s="40">
        <f t="shared" si="7"/>
        <v>213313.1847826087</v>
      </c>
      <c r="I8" s="40">
        <f t="shared" si="8"/>
        <v>-12648.494347826087</v>
      </c>
      <c r="J8" s="26">
        <f t="shared" si="9"/>
        <v>200664.69043478262</v>
      </c>
      <c r="K8" s="8">
        <f t="shared" si="10"/>
        <v>69582.30956521738</v>
      </c>
      <c r="L8" s="9">
        <f t="shared" si="11"/>
        <v>69582.30956521738</v>
      </c>
      <c r="M8" s="9">
        <f t="shared" si="12"/>
        <v>4841697804.4297419</v>
      </c>
      <c r="N8" s="42">
        <f t="shared" si="13"/>
        <v>0.25747671413639145</v>
      </c>
    </row>
    <row r="9" spans="1:17" x14ac:dyDescent="0.25">
      <c r="A9" s="19">
        <v>4</v>
      </c>
      <c r="B9" s="6">
        <v>44652</v>
      </c>
      <c r="C9" s="33">
        <v>4</v>
      </c>
      <c r="D9" s="33">
        <v>220931</v>
      </c>
      <c r="E9" s="38">
        <f t="shared" si="4"/>
        <v>16</v>
      </c>
      <c r="F9" s="38">
        <f t="shared" si="5"/>
        <v>48810506761</v>
      </c>
      <c r="G9" s="38">
        <f t="shared" si="6"/>
        <v>883724</v>
      </c>
      <c r="H9" s="40">
        <f t="shared" si="7"/>
        <v>213313.1847826087</v>
      </c>
      <c r="I9" s="40">
        <f t="shared" si="8"/>
        <v>-16864.659130434782</v>
      </c>
      <c r="J9" s="26">
        <f t="shared" si="9"/>
        <v>196448.52565217391</v>
      </c>
      <c r="K9" s="8">
        <f t="shared" si="10"/>
        <v>24482.474347826093</v>
      </c>
      <c r="L9" s="9">
        <f t="shared" si="11"/>
        <v>24482.474347826093</v>
      </c>
      <c r="M9" s="9">
        <f t="shared" si="12"/>
        <v>599391550.19196272</v>
      </c>
      <c r="N9" s="42">
        <f t="shared" si="13"/>
        <v>0.11081502526954612</v>
      </c>
    </row>
    <row r="10" spans="1:17" x14ac:dyDescent="0.25">
      <c r="A10" s="19">
        <v>5</v>
      </c>
      <c r="B10" s="6">
        <v>44682</v>
      </c>
      <c r="C10" s="33">
        <v>5</v>
      </c>
      <c r="D10" s="33">
        <v>175900</v>
      </c>
      <c r="E10" s="38">
        <f t="shared" si="4"/>
        <v>25</v>
      </c>
      <c r="F10" s="38">
        <f t="shared" si="5"/>
        <v>30940810000</v>
      </c>
      <c r="G10" s="38">
        <f t="shared" si="6"/>
        <v>879500</v>
      </c>
      <c r="H10" s="40">
        <f t="shared" si="7"/>
        <v>213313.1847826087</v>
      </c>
      <c r="I10" s="40">
        <f t="shared" si="8"/>
        <v>-21080.823913043478</v>
      </c>
      <c r="J10" s="26">
        <f t="shared" si="9"/>
        <v>192232.36086956522</v>
      </c>
      <c r="K10" s="8">
        <f t="shared" si="10"/>
        <v>-16332.360869565222</v>
      </c>
      <c r="L10" s="9">
        <f t="shared" si="11"/>
        <v>16332.360869565222</v>
      </c>
      <c r="M10" s="9">
        <f t="shared" si="12"/>
        <v>266746011.57370526</v>
      </c>
      <c r="N10" s="42">
        <f t="shared" si="13"/>
        <v>9.2850260770694831E-2</v>
      </c>
    </row>
    <row r="11" spans="1:17" x14ac:dyDescent="0.25">
      <c r="A11" s="19">
        <v>6</v>
      </c>
      <c r="B11" s="6">
        <v>44713</v>
      </c>
      <c r="C11" s="33">
        <v>6</v>
      </c>
      <c r="D11" s="33">
        <v>236454</v>
      </c>
      <c r="E11" s="38">
        <f t="shared" si="4"/>
        <v>36</v>
      </c>
      <c r="F11" s="38">
        <f t="shared" si="5"/>
        <v>55910494116</v>
      </c>
      <c r="G11" s="38">
        <f t="shared" si="6"/>
        <v>1418724</v>
      </c>
      <c r="H11" s="40">
        <f t="shared" si="7"/>
        <v>213313.1847826087</v>
      </c>
      <c r="I11" s="40">
        <f t="shared" si="8"/>
        <v>-25296.988695652173</v>
      </c>
      <c r="J11" s="26">
        <f t="shared" si="9"/>
        <v>188016.19608695654</v>
      </c>
      <c r="K11" s="8">
        <f t="shared" si="10"/>
        <v>48437.803913043463</v>
      </c>
      <c r="L11" s="9">
        <f t="shared" si="11"/>
        <v>48437.803913043463</v>
      </c>
      <c r="M11" s="9">
        <f t="shared" si="12"/>
        <v>2346220847.9184484</v>
      </c>
      <c r="N11" s="42">
        <f t="shared" si="13"/>
        <v>0.20485085434394623</v>
      </c>
    </row>
    <row r="12" spans="1:17" x14ac:dyDescent="0.25">
      <c r="A12" s="19">
        <v>7</v>
      </c>
      <c r="B12" s="6">
        <v>44743</v>
      </c>
      <c r="C12" s="33">
        <v>7</v>
      </c>
      <c r="D12" s="33">
        <v>170491</v>
      </c>
      <c r="E12" s="38">
        <f t="shared" si="4"/>
        <v>49</v>
      </c>
      <c r="F12" s="38">
        <f t="shared" si="5"/>
        <v>29067181081</v>
      </c>
      <c r="G12" s="38">
        <f t="shared" si="6"/>
        <v>1193437</v>
      </c>
      <c r="H12" s="40">
        <f t="shared" si="7"/>
        <v>213313.1847826087</v>
      </c>
      <c r="I12" s="40">
        <f t="shared" si="8"/>
        <v>-29513.153478260869</v>
      </c>
      <c r="J12" s="26">
        <f t="shared" si="9"/>
        <v>183800.03130434782</v>
      </c>
      <c r="K12" s="8">
        <f t="shared" si="10"/>
        <v>-13309.031304347824</v>
      </c>
      <c r="L12" s="9">
        <f t="shared" si="11"/>
        <v>13309.031304347824</v>
      </c>
      <c r="M12" s="9">
        <f t="shared" si="12"/>
        <v>177130314.26011032</v>
      </c>
      <c r="N12" s="42">
        <f t="shared" si="13"/>
        <v>7.8062955254810065E-2</v>
      </c>
    </row>
    <row r="13" spans="1:17" x14ac:dyDescent="0.25">
      <c r="A13" s="19">
        <v>8</v>
      </c>
      <c r="B13" s="6">
        <v>44774</v>
      </c>
      <c r="C13" s="33">
        <v>8</v>
      </c>
      <c r="D13" s="33">
        <v>195675</v>
      </c>
      <c r="E13" s="38">
        <f t="shared" si="4"/>
        <v>64</v>
      </c>
      <c r="F13" s="38">
        <f t="shared" si="5"/>
        <v>38288705625</v>
      </c>
      <c r="G13" s="38">
        <f t="shared" si="6"/>
        <v>1565400</v>
      </c>
      <c r="H13" s="40">
        <f t="shared" si="7"/>
        <v>213313.1847826087</v>
      </c>
      <c r="I13" s="40">
        <f t="shared" si="8"/>
        <v>-33729.318260869564</v>
      </c>
      <c r="J13" s="26">
        <f t="shared" si="9"/>
        <v>179583.86652173914</v>
      </c>
      <c r="K13" s="8">
        <f t="shared" si="10"/>
        <v>16091.133478260861</v>
      </c>
      <c r="L13" s="9">
        <f t="shared" si="11"/>
        <v>16091.133478260861</v>
      </c>
      <c r="M13" s="9">
        <f t="shared" si="12"/>
        <v>258924576.61520746</v>
      </c>
      <c r="N13" s="42">
        <f t="shared" si="13"/>
        <v>8.2233977147110573E-2</v>
      </c>
    </row>
    <row r="14" spans="1:17" x14ac:dyDescent="0.25">
      <c r="A14" s="19">
        <v>9</v>
      </c>
      <c r="B14" s="6">
        <v>44805</v>
      </c>
      <c r="C14" s="33">
        <v>9</v>
      </c>
      <c r="D14" s="33">
        <v>162426</v>
      </c>
      <c r="E14" s="38">
        <f t="shared" si="4"/>
        <v>81</v>
      </c>
      <c r="F14" s="38">
        <f t="shared" si="5"/>
        <v>26382205476</v>
      </c>
      <c r="G14" s="38">
        <f t="shared" si="6"/>
        <v>1461834</v>
      </c>
      <c r="H14" s="40">
        <f t="shared" si="7"/>
        <v>213313.1847826087</v>
      </c>
      <c r="I14" s="40">
        <f t="shared" si="8"/>
        <v>-37945.483043478263</v>
      </c>
      <c r="J14" s="26">
        <f t="shared" si="9"/>
        <v>175367.70173913043</v>
      </c>
      <c r="K14" s="8">
        <f t="shared" si="10"/>
        <v>-12941.701739130425</v>
      </c>
      <c r="L14" s="9">
        <f t="shared" si="11"/>
        <v>12941.701739130425</v>
      </c>
      <c r="M14" s="9">
        <f t="shared" si="12"/>
        <v>167487643.90461147</v>
      </c>
      <c r="N14" s="42">
        <f t="shared" si="13"/>
        <v>7.9677525390826745E-2</v>
      </c>
    </row>
    <row r="15" spans="1:17" x14ac:dyDescent="0.25">
      <c r="A15" s="19">
        <v>10</v>
      </c>
      <c r="B15" s="6">
        <v>44835</v>
      </c>
      <c r="C15" s="33">
        <v>10</v>
      </c>
      <c r="D15" s="33">
        <v>130441</v>
      </c>
      <c r="E15" s="38">
        <f t="shared" si="4"/>
        <v>100</v>
      </c>
      <c r="F15" s="38">
        <f t="shared" si="5"/>
        <v>17014854481</v>
      </c>
      <c r="G15" s="38">
        <f t="shared" si="6"/>
        <v>1304410</v>
      </c>
      <c r="H15" s="40">
        <f t="shared" si="7"/>
        <v>213313.1847826087</v>
      </c>
      <c r="I15" s="40">
        <f t="shared" si="8"/>
        <v>-42161.647826086955</v>
      </c>
      <c r="J15" s="26">
        <f t="shared" si="9"/>
        <v>171151.53695652174</v>
      </c>
      <c r="K15" s="8">
        <f t="shared" si="10"/>
        <v>-40710.536956521741</v>
      </c>
      <c r="L15" s="9">
        <f t="shared" si="11"/>
        <v>40710.536956521741</v>
      </c>
      <c r="M15" s="9">
        <f t="shared" si="12"/>
        <v>1657347819.2883224</v>
      </c>
      <c r="N15" s="42">
        <f t="shared" si="13"/>
        <v>0.31209923993622973</v>
      </c>
    </row>
    <row r="16" spans="1:17" x14ac:dyDescent="0.25">
      <c r="A16" s="19">
        <v>11</v>
      </c>
      <c r="B16" s="6">
        <v>44866</v>
      </c>
      <c r="C16" s="33">
        <v>11</v>
      </c>
      <c r="D16" s="33">
        <v>136881</v>
      </c>
      <c r="E16" s="38">
        <f t="shared" si="4"/>
        <v>121</v>
      </c>
      <c r="F16" s="38">
        <f t="shared" si="5"/>
        <v>18736408161</v>
      </c>
      <c r="G16" s="38">
        <f t="shared" si="6"/>
        <v>1505691</v>
      </c>
      <c r="H16" s="40">
        <f t="shared" si="7"/>
        <v>213313.1847826087</v>
      </c>
      <c r="I16" s="40">
        <f t="shared" si="8"/>
        <v>-46377.812608695647</v>
      </c>
      <c r="J16" s="26">
        <f t="shared" si="9"/>
        <v>166935.37217391306</v>
      </c>
      <c r="K16" s="8">
        <f t="shared" si="10"/>
        <v>-30054.372173913056</v>
      </c>
      <c r="L16" s="9">
        <f t="shared" si="11"/>
        <v>30054.372173913056</v>
      </c>
      <c r="M16" s="9">
        <f t="shared" si="12"/>
        <v>903265286.7680794</v>
      </c>
      <c r="N16" s="42">
        <f t="shared" si="13"/>
        <v>0.21956569702086526</v>
      </c>
    </row>
    <row r="17" spans="1:14" x14ac:dyDescent="0.25">
      <c r="A17" s="19">
        <v>12</v>
      </c>
      <c r="B17" s="6">
        <v>44896</v>
      </c>
      <c r="C17" s="33">
        <v>12</v>
      </c>
      <c r="D17" s="33">
        <v>123426</v>
      </c>
      <c r="E17" s="38">
        <f t="shared" si="4"/>
        <v>144</v>
      </c>
      <c r="F17" s="38">
        <f t="shared" si="5"/>
        <v>15233977476</v>
      </c>
      <c r="G17" s="38">
        <f t="shared" si="6"/>
        <v>1481112</v>
      </c>
      <c r="H17" s="40">
        <f t="shared" si="7"/>
        <v>213313.1847826087</v>
      </c>
      <c r="I17" s="40">
        <f t="shared" si="8"/>
        <v>-50593.977391304346</v>
      </c>
      <c r="J17" s="26">
        <f t="shared" si="9"/>
        <v>162719.20739130437</v>
      </c>
      <c r="K17" s="8">
        <f t="shared" si="10"/>
        <v>-39293.207391304371</v>
      </c>
      <c r="L17" s="9">
        <f t="shared" si="11"/>
        <v>39293.207391304371</v>
      </c>
      <c r="M17" s="9">
        <f t="shared" si="12"/>
        <v>1543956147.0960565</v>
      </c>
      <c r="N17" s="42">
        <f t="shared" si="13"/>
        <v>0.31835437745130174</v>
      </c>
    </row>
    <row r="18" spans="1:14" x14ac:dyDescent="0.25">
      <c r="A18" s="19">
        <v>13</v>
      </c>
      <c r="B18" s="6">
        <v>44927</v>
      </c>
      <c r="C18" s="33">
        <v>13</v>
      </c>
      <c r="D18" s="33">
        <v>142536</v>
      </c>
      <c r="E18" s="38">
        <f t="shared" si="4"/>
        <v>169</v>
      </c>
      <c r="F18" s="38">
        <f t="shared" si="5"/>
        <v>20316511296</v>
      </c>
      <c r="G18" s="38">
        <f t="shared" si="6"/>
        <v>1852968</v>
      </c>
      <c r="H18" s="40">
        <f t="shared" si="7"/>
        <v>213313.1847826087</v>
      </c>
      <c r="I18" s="40">
        <f t="shared" si="8"/>
        <v>-54810.142173913046</v>
      </c>
      <c r="J18" s="26">
        <f t="shared" si="9"/>
        <v>158503.04260869566</v>
      </c>
      <c r="K18" s="8">
        <f t="shared" si="10"/>
        <v>-15967.042608695658</v>
      </c>
      <c r="L18" s="9">
        <f t="shared" si="11"/>
        <v>15967.042608695658</v>
      </c>
      <c r="M18" s="9">
        <f t="shared" si="12"/>
        <v>254946449.66790265</v>
      </c>
      <c r="N18" s="42">
        <f t="shared" si="13"/>
        <v>0.11202112174254684</v>
      </c>
    </row>
    <row r="19" spans="1:14" x14ac:dyDescent="0.25">
      <c r="A19" s="19">
        <v>14</v>
      </c>
      <c r="B19" s="6">
        <v>44958</v>
      </c>
      <c r="C19" s="33">
        <v>14</v>
      </c>
      <c r="D19" s="33">
        <v>168809</v>
      </c>
      <c r="E19" s="38">
        <f t="shared" si="4"/>
        <v>196</v>
      </c>
      <c r="F19" s="38">
        <f t="shared" si="5"/>
        <v>28496478481</v>
      </c>
      <c r="G19" s="38">
        <f t="shared" si="6"/>
        <v>2363326</v>
      </c>
      <c r="H19" s="40">
        <f t="shared" si="7"/>
        <v>213313.1847826087</v>
      </c>
      <c r="I19" s="40">
        <f t="shared" si="8"/>
        <v>-59026.306956521737</v>
      </c>
      <c r="J19" s="26">
        <f t="shared" si="9"/>
        <v>154286.87782608697</v>
      </c>
      <c r="K19" s="8">
        <f t="shared" si="10"/>
        <v>14522.122173913027</v>
      </c>
      <c r="L19" s="9">
        <f t="shared" si="11"/>
        <v>14522.122173913027</v>
      </c>
      <c r="M19" s="9">
        <f t="shared" si="12"/>
        <v>210892032.43405643</v>
      </c>
      <c r="N19" s="42">
        <f t="shared" si="13"/>
        <v>8.6026942721733002E-2</v>
      </c>
    </row>
    <row r="20" spans="1:14" x14ac:dyDescent="0.25">
      <c r="A20" s="19">
        <v>15</v>
      </c>
      <c r="B20" s="6">
        <v>44986</v>
      </c>
      <c r="C20" s="33">
        <v>15</v>
      </c>
      <c r="D20" s="33">
        <v>167098</v>
      </c>
      <c r="E20" s="38">
        <f t="shared" si="4"/>
        <v>225</v>
      </c>
      <c r="F20" s="38">
        <f t="shared" si="5"/>
        <v>27921741604</v>
      </c>
      <c r="G20" s="38">
        <f t="shared" si="6"/>
        <v>2506470</v>
      </c>
      <c r="H20" s="40">
        <f t="shared" si="7"/>
        <v>213313.1847826087</v>
      </c>
      <c r="I20" s="40">
        <f t="shared" si="8"/>
        <v>-63242.471739130429</v>
      </c>
      <c r="J20" s="26">
        <f t="shared" si="9"/>
        <v>150070.71304347826</v>
      </c>
      <c r="K20" s="8">
        <f t="shared" si="10"/>
        <v>17027.286956521741</v>
      </c>
      <c r="L20" s="9">
        <f t="shared" si="11"/>
        <v>17027.286956521741</v>
      </c>
      <c r="M20" s="9">
        <f t="shared" si="12"/>
        <v>289928501.09973538</v>
      </c>
      <c r="N20" s="42">
        <f t="shared" si="13"/>
        <v>0.1019000045274135</v>
      </c>
    </row>
    <row r="21" spans="1:14" x14ac:dyDescent="0.25">
      <c r="A21" s="19">
        <v>16</v>
      </c>
      <c r="B21" s="6">
        <v>45017</v>
      </c>
      <c r="C21" s="33">
        <v>16</v>
      </c>
      <c r="D21" s="33">
        <v>59481</v>
      </c>
      <c r="E21" s="38">
        <f t="shared" si="4"/>
        <v>256</v>
      </c>
      <c r="F21" s="38">
        <f t="shared" si="5"/>
        <v>3537989361</v>
      </c>
      <c r="G21" s="38">
        <f t="shared" si="6"/>
        <v>951696</v>
      </c>
      <c r="H21" s="40">
        <f t="shared" si="7"/>
        <v>213313.1847826087</v>
      </c>
      <c r="I21" s="40">
        <f t="shared" si="8"/>
        <v>-67458.636521739129</v>
      </c>
      <c r="J21" s="26">
        <f t="shared" si="9"/>
        <v>145854.54826086957</v>
      </c>
      <c r="K21" s="8">
        <f t="shared" si="10"/>
        <v>-86373.548260869575</v>
      </c>
      <c r="L21" s="9">
        <f t="shared" si="11"/>
        <v>86373.548260869575</v>
      </c>
      <c r="M21" s="9">
        <f t="shared" si="12"/>
        <v>7460389839.1727657</v>
      </c>
      <c r="N21" s="42">
        <f t="shared" si="13"/>
        <v>1.4521199754689662</v>
      </c>
    </row>
    <row r="22" spans="1:14" x14ac:dyDescent="0.25">
      <c r="A22" s="19">
        <v>17</v>
      </c>
      <c r="B22" s="6">
        <v>45047</v>
      </c>
      <c r="C22" s="33">
        <v>17</v>
      </c>
      <c r="D22" s="33">
        <v>130119</v>
      </c>
      <c r="E22" s="38">
        <f t="shared" si="4"/>
        <v>289</v>
      </c>
      <c r="F22" s="38">
        <f t="shared" si="5"/>
        <v>16930954161</v>
      </c>
      <c r="G22" s="38">
        <f t="shared" si="6"/>
        <v>2212023</v>
      </c>
      <c r="H22" s="40">
        <f t="shared" si="7"/>
        <v>213313.1847826087</v>
      </c>
      <c r="I22" s="40">
        <f t="shared" si="8"/>
        <v>-71674.801304347828</v>
      </c>
      <c r="J22" s="26">
        <f t="shared" si="9"/>
        <v>141638.38347826089</v>
      </c>
      <c r="K22" s="8">
        <f t="shared" si="10"/>
        <v>-11519.38347826089</v>
      </c>
      <c r="L22" s="9">
        <f t="shared" si="11"/>
        <v>11519.38347826089</v>
      </c>
      <c r="M22" s="9">
        <f t="shared" si="12"/>
        <v>132696195.71922997</v>
      </c>
      <c r="N22" s="42">
        <f t="shared" si="13"/>
        <v>8.8529603503415252E-2</v>
      </c>
    </row>
    <row r="23" spans="1:14" x14ac:dyDescent="0.25">
      <c r="A23" s="19">
        <v>18</v>
      </c>
      <c r="B23" s="6">
        <v>45078</v>
      </c>
      <c r="C23" s="33">
        <v>18</v>
      </c>
      <c r="D23" s="33">
        <v>94992</v>
      </c>
      <c r="E23" s="38">
        <f t="shared" si="4"/>
        <v>324</v>
      </c>
      <c r="F23" s="38">
        <f t="shared" si="5"/>
        <v>9023480064</v>
      </c>
      <c r="G23" s="38">
        <f t="shared" si="6"/>
        <v>1709856</v>
      </c>
      <c r="H23" s="40">
        <f t="shared" si="7"/>
        <v>213313.1847826087</v>
      </c>
      <c r="I23" s="40">
        <f t="shared" si="8"/>
        <v>-75890.966086956527</v>
      </c>
      <c r="J23" s="26">
        <f t="shared" si="9"/>
        <v>137422.21869565218</v>
      </c>
      <c r="K23" s="8">
        <f t="shared" si="10"/>
        <v>-42430.218695652176</v>
      </c>
      <c r="L23" s="9">
        <f t="shared" si="11"/>
        <v>42430.218695652176</v>
      </c>
      <c r="M23" s="9">
        <f t="shared" si="12"/>
        <v>1800323458.5608714</v>
      </c>
      <c r="N23" s="42">
        <f t="shared" si="13"/>
        <v>0.44667149544858697</v>
      </c>
    </row>
    <row r="24" spans="1:14" x14ac:dyDescent="0.25">
      <c r="A24" s="19">
        <v>19</v>
      </c>
      <c r="B24" s="6">
        <v>45108</v>
      </c>
      <c r="C24" s="33">
        <v>19</v>
      </c>
      <c r="D24" s="33">
        <v>88631</v>
      </c>
      <c r="E24" s="38">
        <f t="shared" si="4"/>
        <v>361</v>
      </c>
      <c r="F24" s="38">
        <f t="shared" si="5"/>
        <v>7855454161</v>
      </c>
      <c r="G24" s="38">
        <f t="shared" si="6"/>
        <v>1683989</v>
      </c>
      <c r="H24" s="40">
        <f t="shared" si="7"/>
        <v>213313.1847826087</v>
      </c>
      <c r="I24" s="40">
        <f t="shared" si="8"/>
        <v>-80107.130869565211</v>
      </c>
      <c r="J24" s="26">
        <f t="shared" si="9"/>
        <v>133206.05391304349</v>
      </c>
      <c r="K24" s="8">
        <f t="shared" si="10"/>
        <v>-44575.053913043492</v>
      </c>
      <c r="L24" s="9">
        <f t="shared" si="11"/>
        <v>44575.053913043492</v>
      </c>
      <c r="M24" s="9">
        <f t="shared" si="12"/>
        <v>1986935431.350734</v>
      </c>
      <c r="N24" s="42">
        <f t="shared" si="13"/>
        <v>0.50292847776786331</v>
      </c>
    </row>
    <row r="25" spans="1:14" x14ac:dyDescent="0.25">
      <c r="A25" s="19">
        <v>20</v>
      </c>
      <c r="B25" s="6">
        <v>45139</v>
      </c>
      <c r="C25" s="33">
        <v>20</v>
      </c>
      <c r="D25" s="33">
        <v>158617</v>
      </c>
      <c r="E25" s="38">
        <f t="shared" si="4"/>
        <v>400</v>
      </c>
      <c r="F25" s="38">
        <f t="shared" si="5"/>
        <v>25159352689</v>
      </c>
      <c r="G25" s="38">
        <f t="shared" si="6"/>
        <v>3172340</v>
      </c>
      <c r="H25" s="40">
        <f t="shared" si="7"/>
        <v>213313.1847826087</v>
      </c>
      <c r="I25" s="40">
        <f t="shared" si="8"/>
        <v>-84323.295652173911</v>
      </c>
      <c r="J25" s="26">
        <f t="shared" si="9"/>
        <v>128989.88913043479</v>
      </c>
      <c r="K25" s="8">
        <f t="shared" si="10"/>
        <v>29627.110869565207</v>
      </c>
      <c r="L25" s="9">
        <f t="shared" si="11"/>
        <v>29627.110869565207</v>
      </c>
      <c r="M25" s="9">
        <f t="shared" si="12"/>
        <v>877765698.4775089</v>
      </c>
      <c r="N25" s="42">
        <f t="shared" si="13"/>
        <v>0.18678395676103574</v>
      </c>
    </row>
    <row r="26" spans="1:14" x14ac:dyDescent="0.25">
      <c r="A26" s="19">
        <v>21</v>
      </c>
      <c r="B26" s="6">
        <v>45170</v>
      </c>
      <c r="C26" s="33">
        <v>21</v>
      </c>
      <c r="D26" s="33">
        <v>172857</v>
      </c>
      <c r="E26" s="38">
        <f t="shared" si="4"/>
        <v>441</v>
      </c>
      <c r="F26" s="38">
        <f t="shared" si="5"/>
        <v>29879542449</v>
      </c>
      <c r="G26" s="38">
        <f t="shared" si="6"/>
        <v>3629997</v>
      </c>
      <c r="H26" s="40">
        <f t="shared" si="7"/>
        <v>213313.1847826087</v>
      </c>
      <c r="I26" s="40">
        <f t="shared" si="8"/>
        <v>-88539.46043478261</v>
      </c>
      <c r="J26" s="26">
        <f t="shared" si="9"/>
        <v>124773.72434782609</v>
      </c>
      <c r="K26" s="8">
        <f t="shared" si="10"/>
        <v>48083.275652173907</v>
      </c>
      <c r="L26" s="9">
        <f t="shared" si="11"/>
        <v>48083.275652173907</v>
      </c>
      <c r="M26" s="9">
        <f t="shared" si="12"/>
        <v>2312001397.4429402</v>
      </c>
      <c r="N26" s="42">
        <f t="shared" si="13"/>
        <v>0.27816794027533687</v>
      </c>
    </row>
    <row r="27" spans="1:14" x14ac:dyDescent="0.25">
      <c r="A27" s="19">
        <v>22</v>
      </c>
      <c r="B27" s="6">
        <v>45200</v>
      </c>
      <c r="C27" s="33">
        <v>22</v>
      </c>
      <c r="D27" s="33">
        <v>143197</v>
      </c>
      <c r="E27" s="38">
        <f t="shared" si="4"/>
        <v>484</v>
      </c>
      <c r="F27" s="38">
        <f t="shared" si="5"/>
        <v>20505380809</v>
      </c>
      <c r="G27" s="38">
        <f t="shared" si="6"/>
        <v>3150334</v>
      </c>
      <c r="H27" s="40">
        <f t="shared" si="7"/>
        <v>213313.1847826087</v>
      </c>
      <c r="I27" s="40">
        <f t="shared" si="8"/>
        <v>-92755.625217391294</v>
      </c>
      <c r="J27" s="26">
        <f t="shared" si="9"/>
        <v>120557.55956521741</v>
      </c>
      <c r="K27" s="8">
        <f t="shared" si="10"/>
        <v>22639.440434782591</v>
      </c>
      <c r="L27" s="9">
        <f t="shared" si="11"/>
        <v>22639.440434782591</v>
      </c>
      <c r="M27" s="9">
        <f t="shared" si="12"/>
        <v>512544263.20006895</v>
      </c>
      <c r="N27" s="42">
        <f t="shared" si="13"/>
        <v>0.15809996323095171</v>
      </c>
    </row>
    <row r="28" spans="1:14" x14ac:dyDescent="0.25">
      <c r="A28" s="19">
        <v>23</v>
      </c>
      <c r="B28" s="6">
        <v>45231</v>
      </c>
      <c r="C28" s="33">
        <v>23</v>
      </c>
      <c r="D28" s="33">
        <v>176331</v>
      </c>
      <c r="E28" s="38">
        <f t="shared" si="4"/>
        <v>529</v>
      </c>
      <c r="F28" s="38">
        <f t="shared" si="5"/>
        <v>31092621561</v>
      </c>
      <c r="G28" s="38">
        <f t="shared" si="6"/>
        <v>4055613</v>
      </c>
      <c r="H28" s="40">
        <f t="shared" si="7"/>
        <v>213313.1847826087</v>
      </c>
      <c r="I28" s="40">
        <f t="shared" si="8"/>
        <v>-96971.79</v>
      </c>
      <c r="J28" s="26">
        <f t="shared" si="9"/>
        <v>116341.39478260871</v>
      </c>
      <c r="K28" s="8">
        <f t="shared" si="10"/>
        <v>59989.60521739129</v>
      </c>
      <c r="L28" s="9">
        <f t="shared" si="11"/>
        <v>59989.60521739129</v>
      </c>
      <c r="M28" s="9">
        <f t="shared" si="12"/>
        <v>3598752734.1384602</v>
      </c>
      <c r="N28" s="42">
        <f t="shared" si="13"/>
        <v>0.34021020250206313</v>
      </c>
    </row>
    <row r="29" spans="1:14" x14ac:dyDescent="0.25">
      <c r="A29" s="19">
        <v>24</v>
      </c>
      <c r="B29" s="6">
        <v>45261</v>
      </c>
      <c r="C29" s="33">
        <v>24</v>
      </c>
      <c r="D29" s="33">
        <v>122222</v>
      </c>
      <c r="E29" s="38">
        <f t="shared" si="4"/>
        <v>576</v>
      </c>
      <c r="F29" s="38">
        <f t="shared" si="5"/>
        <v>14938217284</v>
      </c>
      <c r="G29" s="38">
        <f t="shared" si="6"/>
        <v>2933328</v>
      </c>
      <c r="H29" s="40">
        <f t="shared" si="7"/>
        <v>213313.1847826087</v>
      </c>
      <c r="I29" s="40">
        <f t="shared" si="8"/>
        <v>-101187.95478260869</v>
      </c>
      <c r="J29" s="26">
        <f t="shared" si="9"/>
        <v>112125.23000000001</v>
      </c>
      <c r="K29" s="8">
        <f t="shared" si="10"/>
        <v>10096.76999999999</v>
      </c>
      <c r="L29" s="9">
        <f t="shared" si="11"/>
        <v>10096.76999999999</v>
      </c>
      <c r="M29" s="9">
        <f t="shared" si="12"/>
        <v>101944764.43289979</v>
      </c>
      <c r="N29" s="42">
        <f t="shared" si="13"/>
        <v>8.2610086563793664E-2</v>
      </c>
    </row>
    <row r="30" spans="1:14" x14ac:dyDescent="0.25">
      <c r="A30" s="58">
        <v>25</v>
      </c>
      <c r="B30" s="57">
        <v>45292</v>
      </c>
      <c r="C30" s="37">
        <v>24</v>
      </c>
      <c r="D30" s="37">
        <v>0</v>
      </c>
      <c r="E30" s="37"/>
      <c r="F30" s="37"/>
      <c r="G30" s="37"/>
      <c r="H30" s="41">
        <f>(($D$31*$E$31)-($C$31*$G$31))/((COUNT($B$6:$B$17)*$E$31)-($C$31^2))</f>
        <v>-188700.125</v>
      </c>
      <c r="I30" s="41">
        <f>((COUNT($B$6:$B$17)*$G$31)-($C$31*$D$31))/((COUNT($B$6:$B$17)*$E$31)-($C$31^2))*C30</f>
        <v>489525.48</v>
      </c>
      <c r="J30" s="41">
        <f t="shared" ref="J30" si="14">H30+I30</f>
        <v>300825.35499999998</v>
      </c>
      <c r="K30" s="35"/>
      <c r="L30" s="35"/>
      <c r="M30" s="35"/>
      <c r="N30" s="36"/>
    </row>
    <row r="31" spans="1:14" x14ac:dyDescent="0.25">
      <c r="B31" s="13" t="s">
        <v>9</v>
      </c>
      <c r="C31" s="13">
        <f>SUM(C6:C29)</f>
        <v>300</v>
      </c>
      <c r="D31" s="13">
        <f t="shared" ref="D31:G31" si="15">SUM(D6:D29)</f>
        <v>3854667</v>
      </c>
      <c r="E31" s="43">
        <f t="shared" si="15"/>
        <v>4900</v>
      </c>
      <c r="F31" s="13">
        <f t="shared" si="15"/>
        <v>671871157631</v>
      </c>
      <c r="G31" s="43">
        <f t="shared" si="15"/>
        <v>43334748</v>
      </c>
      <c r="H31" s="13"/>
      <c r="I31" s="13"/>
      <c r="J31" s="13">
        <f>SUM(J6:J29)</f>
        <v>3854667</v>
      </c>
      <c r="K31" s="13">
        <f t="shared" ref="K31:N31" si="16">SUM(K6:K29)</f>
        <v>-1.8917489796876907E-10</v>
      </c>
      <c r="L31" s="13">
        <f t="shared" si="16"/>
        <v>721158.66521739133</v>
      </c>
      <c r="M31" s="13">
        <f t="shared" si="16"/>
        <v>32326301965.398697</v>
      </c>
      <c r="N31" s="44">
        <f t="shared" si="16"/>
        <v>5.6268259180447568</v>
      </c>
    </row>
    <row r="32" spans="1:14" x14ac:dyDescent="0.25">
      <c r="B32" s="18" t="s">
        <v>10</v>
      </c>
      <c r="C32" s="16">
        <f>AVERAGE(C6:C29)</f>
        <v>12.5</v>
      </c>
      <c r="D32" s="16">
        <f t="shared" ref="D32" si="17">AVERAGE(D6:D29)</f>
        <v>160611.125</v>
      </c>
      <c r="E32" s="16"/>
      <c r="F32" s="16"/>
      <c r="G32" s="16"/>
      <c r="H32" s="16"/>
      <c r="I32" s="16"/>
      <c r="J32" s="16"/>
      <c r="K32" s="16">
        <f>AVERAGE(K6:K29)</f>
        <v>-7.8822874153653775E-12</v>
      </c>
      <c r="L32" s="16">
        <f t="shared" ref="L32:N32" si="18">AVERAGE(L6:L29)</f>
        <v>30048.277717391305</v>
      </c>
      <c r="M32" s="16">
        <f t="shared" si="18"/>
        <v>1346929248.558279</v>
      </c>
      <c r="N32" s="17">
        <f t="shared" si="18"/>
        <v>0.23445107991853154</v>
      </c>
    </row>
    <row r="34" spans="11:14" x14ac:dyDescent="0.25">
      <c r="K34" s="15"/>
      <c r="L34" s="15"/>
      <c r="M34" s="15"/>
      <c r="N34" s="15"/>
    </row>
  </sheetData>
  <mergeCells count="1">
    <mergeCell ref="H4:I4"/>
  </mergeCells>
  <hyperlinks>
    <hyperlink ref="C2" r:id="rId1" xr:uid="{7ED876BA-F9DF-4BCE-A80D-D7FAC592E2CC}"/>
  </hyperlinks>
  <pageMargins left="0.7" right="0.7" top="0.75" bottom="0.75" header="0.3" footer="0.3"/>
  <pageSetup orientation="portrait"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3E26-FE1E-402E-AE06-F30DE476EB4D}">
  <sheetPr>
    <tabColor rgb="FF7030A0"/>
  </sheetPr>
  <dimension ref="A1:P19"/>
  <sheetViews>
    <sheetView showGridLines="0" zoomScale="90" zoomScaleNormal="90" workbookViewId="0">
      <selection activeCell="A18" sqref="A18:B18"/>
    </sheetView>
  </sheetViews>
  <sheetFormatPr defaultRowHeight="15" x14ac:dyDescent="0.25"/>
  <cols>
    <col min="1" max="1" width="3.5703125" bestFit="1" customWidth="1"/>
    <col min="2" max="2" width="18.85546875" style="3" customWidth="1"/>
    <col min="3" max="3" width="18.5703125" style="2" customWidth="1"/>
    <col min="4" max="6" width="15.140625" style="2" customWidth="1"/>
    <col min="7" max="7" width="15.7109375" style="2" customWidth="1"/>
    <col min="8" max="8" width="14.28515625" style="2" customWidth="1"/>
    <col min="9" max="9" width="23.7109375" style="2" customWidth="1"/>
    <col min="10" max="11" width="15.7109375" style="2" customWidth="1"/>
    <col min="12" max="12" width="22.85546875" style="2" customWidth="1"/>
    <col min="13" max="13" width="11.28515625" style="2" customWidth="1"/>
    <col min="15" max="16" width="12.7109375" customWidth="1"/>
  </cols>
  <sheetData>
    <row r="1" spans="1:16" x14ac:dyDescent="0.25">
      <c r="B1" s="23" t="s">
        <v>12</v>
      </c>
      <c r="C1" s="22" t="s">
        <v>97</v>
      </c>
      <c r="D1" s="22"/>
      <c r="E1" s="22"/>
      <c r="F1" s="22"/>
      <c r="G1" s="22"/>
      <c r="H1" s="22"/>
    </row>
    <row r="2" spans="1:16" x14ac:dyDescent="0.25">
      <c r="C2" s="21" t="s">
        <v>98</v>
      </c>
      <c r="D2" s="21"/>
      <c r="E2" s="21"/>
      <c r="F2" s="21"/>
      <c r="G2" s="21"/>
      <c r="H2" s="21"/>
    </row>
    <row r="4" spans="1:16" x14ac:dyDescent="0.25">
      <c r="G4" s="75" t="s">
        <v>65</v>
      </c>
      <c r="H4" s="76"/>
    </row>
    <row r="5" spans="1:16" s="1" customFormat="1" ht="17.25" x14ac:dyDescent="0.25">
      <c r="A5" s="20" t="s">
        <v>11</v>
      </c>
      <c r="B5" s="4" t="s">
        <v>20</v>
      </c>
      <c r="C5" s="32" t="s">
        <v>62</v>
      </c>
      <c r="D5" s="5" t="s">
        <v>100</v>
      </c>
      <c r="E5" s="5" t="s">
        <v>59</v>
      </c>
      <c r="F5" s="5" t="s">
        <v>60</v>
      </c>
      <c r="G5" s="39" t="s">
        <v>61</v>
      </c>
      <c r="H5" s="39" t="s">
        <v>55</v>
      </c>
      <c r="I5" s="24" t="s">
        <v>99</v>
      </c>
      <c r="J5" s="5" t="s">
        <v>5</v>
      </c>
      <c r="K5" s="5" t="s">
        <v>6</v>
      </c>
      <c r="L5" s="5" t="s">
        <v>7</v>
      </c>
      <c r="M5" s="5" t="s">
        <v>8</v>
      </c>
      <c r="O5"/>
      <c r="P5"/>
    </row>
    <row r="6" spans="1:16" x14ac:dyDescent="0.25">
      <c r="A6" s="19">
        <v>1</v>
      </c>
      <c r="B6" s="6">
        <v>44105</v>
      </c>
      <c r="C6" s="54">
        <v>12</v>
      </c>
      <c r="D6" s="63">
        <v>-4</v>
      </c>
      <c r="E6" s="63">
        <f>C6*D6</f>
        <v>-48</v>
      </c>
      <c r="F6" s="63">
        <f>D6^2</f>
        <v>16</v>
      </c>
      <c r="G6" s="64">
        <f>$C$16/COUNT($B$6:$B$14)</f>
        <v>12.555555555555555</v>
      </c>
      <c r="H6" s="64">
        <f>$E$16/$F$16</f>
        <v>8.3333333333333329E-2</v>
      </c>
      <c r="I6" s="65">
        <f>G6+(H6*D6)</f>
        <v>12.222222222222221</v>
      </c>
      <c r="J6" s="9">
        <f t="shared" ref="J6" si="0">C6-I6</f>
        <v>-0.22222222222222143</v>
      </c>
      <c r="K6" s="9">
        <f t="shared" ref="K6" si="1">ABS(J6)</f>
        <v>0.22222222222222143</v>
      </c>
      <c r="L6" s="9">
        <f t="shared" ref="L6:L14" si="2">(C6-I6)^2</f>
        <v>4.9382716049382366E-2</v>
      </c>
      <c r="M6" s="62">
        <f t="shared" ref="M6" si="3">ABS((I6/C6)-1)</f>
        <v>1.8518518518518379E-2</v>
      </c>
    </row>
    <row r="7" spans="1:16" x14ac:dyDescent="0.25">
      <c r="A7" s="19">
        <v>2</v>
      </c>
      <c r="B7" s="6">
        <v>44136</v>
      </c>
      <c r="C7" s="54">
        <v>12</v>
      </c>
      <c r="D7" s="63">
        <v>-3</v>
      </c>
      <c r="E7" s="63">
        <f t="shared" ref="E7:E14" si="4">C7*D7</f>
        <v>-36</v>
      </c>
      <c r="F7" s="63">
        <f t="shared" ref="F7:F14" si="5">D7^2</f>
        <v>9</v>
      </c>
      <c r="G7" s="64">
        <f t="shared" ref="G7:G15" si="6">$C$16/COUNT($B$6:$B$14)</f>
        <v>12.555555555555555</v>
      </c>
      <c r="H7" s="64">
        <f t="shared" ref="H7:H15" si="7">$E$16/$F$16</f>
        <v>8.3333333333333329E-2</v>
      </c>
      <c r="I7" s="65">
        <f t="shared" ref="I7:I14" si="8">G7+(H7*D7)</f>
        <v>12.305555555555555</v>
      </c>
      <c r="J7" s="9">
        <f t="shared" ref="J7:J8" si="9">C7-I7</f>
        <v>-0.30555555555555536</v>
      </c>
      <c r="K7" s="9">
        <f t="shared" ref="K7:K8" si="10">ABS(J7)</f>
        <v>0.30555555555555536</v>
      </c>
      <c r="L7" s="9">
        <f t="shared" si="2"/>
        <v>9.3364197530864071E-2</v>
      </c>
      <c r="M7" s="62">
        <f t="shared" ref="M7:M8" si="11">ABS((I7/C7)-1)</f>
        <v>2.5462962962963021E-2</v>
      </c>
    </row>
    <row r="8" spans="1:16" x14ac:dyDescent="0.25">
      <c r="A8" s="19">
        <v>3</v>
      </c>
      <c r="B8" s="6">
        <v>44166</v>
      </c>
      <c r="C8" s="54">
        <v>13</v>
      </c>
      <c r="D8" s="63">
        <v>-2</v>
      </c>
      <c r="E8" s="63">
        <f t="shared" si="4"/>
        <v>-26</v>
      </c>
      <c r="F8" s="63">
        <f t="shared" si="5"/>
        <v>4</v>
      </c>
      <c r="G8" s="64">
        <f t="shared" si="6"/>
        <v>12.555555555555555</v>
      </c>
      <c r="H8" s="64">
        <f t="shared" si="7"/>
        <v>8.3333333333333329E-2</v>
      </c>
      <c r="I8" s="65">
        <f t="shared" si="8"/>
        <v>12.388888888888889</v>
      </c>
      <c r="J8" s="9">
        <f t="shared" si="9"/>
        <v>0.61111111111111072</v>
      </c>
      <c r="K8" s="9">
        <f t="shared" si="10"/>
        <v>0.61111111111111072</v>
      </c>
      <c r="L8" s="9">
        <f t="shared" si="2"/>
        <v>0.37345679012345628</v>
      </c>
      <c r="M8" s="62">
        <f t="shared" si="11"/>
        <v>4.7008547008546953E-2</v>
      </c>
    </row>
    <row r="9" spans="1:16" x14ac:dyDescent="0.25">
      <c r="A9" s="19">
        <v>4</v>
      </c>
      <c r="B9" s="6">
        <v>44197</v>
      </c>
      <c r="C9" s="54">
        <v>14</v>
      </c>
      <c r="D9" s="63">
        <v>-1</v>
      </c>
      <c r="E9" s="63">
        <f t="shared" si="4"/>
        <v>-14</v>
      </c>
      <c r="F9" s="63">
        <f t="shared" si="5"/>
        <v>1</v>
      </c>
      <c r="G9" s="64">
        <f t="shared" si="6"/>
        <v>12.555555555555555</v>
      </c>
      <c r="H9" s="64">
        <f t="shared" si="7"/>
        <v>8.3333333333333329E-2</v>
      </c>
      <c r="I9" s="65">
        <f t="shared" si="8"/>
        <v>12.472222222222221</v>
      </c>
      <c r="J9" s="9">
        <f t="shared" ref="J9:J14" si="12">C9-I9</f>
        <v>1.5277777777777786</v>
      </c>
      <c r="K9" s="9">
        <f>ABS(J9)</f>
        <v>1.5277777777777786</v>
      </c>
      <c r="L9" s="9">
        <f t="shared" si="2"/>
        <v>2.3341049382716075</v>
      </c>
      <c r="M9" s="62">
        <f t="shared" ref="M9:M14" si="13">ABS((I9/C9)-1)</f>
        <v>0.10912698412698418</v>
      </c>
    </row>
    <row r="10" spans="1:16" x14ac:dyDescent="0.25">
      <c r="A10" s="19">
        <v>5</v>
      </c>
      <c r="B10" s="6">
        <v>44228</v>
      </c>
      <c r="C10" s="54">
        <v>12</v>
      </c>
      <c r="D10" s="63">
        <v>0</v>
      </c>
      <c r="E10" s="63">
        <f t="shared" si="4"/>
        <v>0</v>
      </c>
      <c r="F10" s="63">
        <f t="shared" si="5"/>
        <v>0</v>
      </c>
      <c r="G10" s="64">
        <f t="shared" si="6"/>
        <v>12.555555555555555</v>
      </c>
      <c r="H10" s="64">
        <f t="shared" si="7"/>
        <v>8.3333333333333329E-2</v>
      </c>
      <c r="I10" s="65">
        <f t="shared" si="8"/>
        <v>12.555555555555555</v>
      </c>
      <c r="J10" s="9">
        <f t="shared" si="12"/>
        <v>-0.55555555555555536</v>
      </c>
      <c r="K10" s="9">
        <f t="shared" ref="K10:K14" si="14">ABS(J10)</f>
        <v>0.55555555555555536</v>
      </c>
      <c r="L10" s="9">
        <f t="shared" si="2"/>
        <v>0.30864197530864174</v>
      </c>
      <c r="M10" s="62">
        <f t="shared" si="13"/>
        <v>4.629629629629628E-2</v>
      </c>
    </row>
    <row r="11" spans="1:16" x14ac:dyDescent="0.25">
      <c r="A11" s="19">
        <v>6</v>
      </c>
      <c r="B11" s="6">
        <v>44256</v>
      </c>
      <c r="C11" s="54">
        <v>12</v>
      </c>
      <c r="D11" s="63">
        <v>1</v>
      </c>
      <c r="E11" s="63">
        <f t="shared" si="4"/>
        <v>12</v>
      </c>
      <c r="F11" s="63">
        <f t="shared" si="5"/>
        <v>1</v>
      </c>
      <c r="G11" s="64">
        <f t="shared" si="6"/>
        <v>12.555555555555555</v>
      </c>
      <c r="H11" s="64">
        <f t="shared" si="7"/>
        <v>8.3333333333333329E-2</v>
      </c>
      <c r="I11" s="65">
        <f t="shared" si="8"/>
        <v>12.638888888888889</v>
      </c>
      <c r="J11" s="9">
        <f t="shared" si="12"/>
        <v>-0.63888888888888928</v>
      </c>
      <c r="K11" s="9">
        <f t="shared" si="14"/>
        <v>0.63888888888888928</v>
      </c>
      <c r="L11" s="9">
        <f t="shared" si="2"/>
        <v>0.40817901234567949</v>
      </c>
      <c r="M11" s="62">
        <f t="shared" si="13"/>
        <v>5.32407407407407E-2</v>
      </c>
    </row>
    <row r="12" spans="1:16" x14ac:dyDescent="0.25">
      <c r="A12" s="19">
        <v>7</v>
      </c>
      <c r="B12" s="6">
        <v>44287</v>
      </c>
      <c r="C12" s="54">
        <v>10</v>
      </c>
      <c r="D12" s="63">
        <v>2</v>
      </c>
      <c r="E12" s="63">
        <f t="shared" si="4"/>
        <v>20</v>
      </c>
      <c r="F12" s="63">
        <f t="shared" si="5"/>
        <v>4</v>
      </c>
      <c r="G12" s="64">
        <f t="shared" si="6"/>
        <v>12.555555555555555</v>
      </c>
      <c r="H12" s="64">
        <f t="shared" si="7"/>
        <v>8.3333333333333329E-2</v>
      </c>
      <c r="I12" s="65">
        <f t="shared" si="8"/>
        <v>12.722222222222221</v>
      </c>
      <c r="J12" s="9">
        <f t="shared" si="12"/>
        <v>-2.7222222222222214</v>
      </c>
      <c r="K12" s="9">
        <f t="shared" si="14"/>
        <v>2.7222222222222214</v>
      </c>
      <c r="L12" s="9">
        <f t="shared" si="2"/>
        <v>7.4104938271604892</v>
      </c>
      <c r="M12" s="62">
        <f t="shared" si="13"/>
        <v>0.27222222222222214</v>
      </c>
    </row>
    <row r="13" spans="1:16" x14ac:dyDescent="0.25">
      <c r="A13" s="19">
        <v>8</v>
      </c>
      <c r="B13" s="6">
        <v>44317</v>
      </c>
      <c r="C13" s="54">
        <v>15</v>
      </c>
      <c r="D13" s="63">
        <v>3</v>
      </c>
      <c r="E13" s="63">
        <f t="shared" si="4"/>
        <v>45</v>
      </c>
      <c r="F13" s="63">
        <f t="shared" si="5"/>
        <v>9</v>
      </c>
      <c r="G13" s="64">
        <f t="shared" si="6"/>
        <v>12.555555555555555</v>
      </c>
      <c r="H13" s="64">
        <f t="shared" si="7"/>
        <v>8.3333333333333329E-2</v>
      </c>
      <c r="I13" s="65">
        <f t="shared" si="8"/>
        <v>12.805555555555555</v>
      </c>
      <c r="J13" s="9">
        <f t="shared" si="12"/>
        <v>2.1944444444444446</v>
      </c>
      <c r="K13" s="9">
        <f t="shared" si="14"/>
        <v>2.1944444444444446</v>
      </c>
      <c r="L13" s="9">
        <f t="shared" si="2"/>
        <v>4.8155864197530871</v>
      </c>
      <c r="M13" s="62">
        <f t="shared" si="13"/>
        <v>0.14629629629629626</v>
      </c>
    </row>
    <row r="14" spans="1:16" x14ac:dyDescent="0.25">
      <c r="A14" s="19">
        <v>9</v>
      </c>
      <c r="B14" s="6">
        <v>44348</v>
      </c>
      <c r="C14" s="54">
        <v>13</v>
      </c>
      <c r="D14" s="63">
        <v>4</v>
      </c>
      <c r="E14" s="63">
        <f t="shared" si="4"/>
        <v>52</v>
      </c>
      <c r="F14" s="63">
        <f t="shared" si="5"/>
        <v>16</v>
      </c>
      <c r="G14" s="64">
        <f t="shared" si="6"/>
        <v>12.555555555555555</v>
      </c>
      <c r="H14" s="64">
        <f t="shared" si="7"/>
        <v>8.3333333333333329E-2</v>
      </c>
      <c r="I14" s="65">
        <f t="shared" si="8"/>
        <v>12.888888888888889</v>
      </c>
      <c r="J14" s="9">
        <f t="shared" si="12"/>
        <v>0.11111111111111072</v>
      </c>
      <c r="K14" s="9">
        <f t="shared" si="14"/>
        <v>0.11111111111111072</v>
      </c>
      <c r="L14" s="9">
        <f t="shared" si="2"/>
        <v>1.2345679012345592E-2</v>
      </c>
      <c r="M14" s="62">
        <f t="shared" si="13"/>
        <v>8.5470085470085166E-3</v>
      </c>
    </row>
    <row r="15" spans="1:16" x14ac:dyDescent="0.25">
      <c r="A15" s="58">
        <v>10</v>
      </c>
      <c r="B15" s="57">
        <v>44378</v>
      </c>
      <c r="C15" s="59" t="s">
        <v>1</v>
      </c>
      <c r="D15" s="66">
        <v>5</v>
      </c>
      <c r="E15" s="59"/>
      <c r="F15" s="66"/>
      <c r="G15" s="64">
        <f t="shared" si="6"/>
        <v>12.555555555555555</v>
      </c>
      <c r="H15" s="64">
        <f t="shared" si="7"/>
        <v>8.3333333333333329E-2</v>
      </c>
      <c r="I15" s="65">
        <f t="shared" ref="I15" si="15">G15+(H15*D15)</f>
        <v>12.972222222222221</v>
      </c>
      <c r="J15" s="35"/>
      <c r="K15" s="35"/>
      <c r="L15" s="35"/>
      <c r="M15" s="36"/>
    </row>
    <row r="16" spans="1:16" x14ac:dyDescent="0.25">
      <c r="B16" s="13" t="s">
        <v>9</v>
      </c>
      <c r="C16" s="13">
        <f>SUM(C6:C14)</f>
        <v>113</v>
      </c>
      <c r="D16" s="13">
        <f>SUM(D6:D14)</f>
        <v>0</v>
      </c>
      <c r="E16" s="13">
        <f t="shared" ref="E16" si="16">SUM(E6:E14)</f>
        <v>5</v>
      </c>
      <c r="F16" s="13">
        <f>SUM(F6:F15)</f>
        <v>60</v>
      </c>
      <c r="G16" s="12"/>
      <c r="H16" s="12"/>
      <c r="J16" s="13">
        <f>SUM(J6:J14)</f>
        <v>1.7763568394002505E-15</v>
      </c>
      <c r="K16" s="13">
        <f>SUM(K6:K14)</f>
        <v>8.8888888888888875</v>
      </c>
      <c r="L16" s="13">
        <f>SUM(L6:L14)</f>
        <v>15.805555555555552</v>
      </c>
      <c r="M16" s="52">
        <f>SUM(M6:M14)</f>
        <v>0.72671957671957643</v>
      </c>
    </row>
    <row r="17" spans="2:13" x14ac:dyDescent="0.25">
      <c r="B17" s="18" t="s">
        <v>10</v>
      </c>
      <c r="C17" s="16">
        <f>AVERAGE(C6:C14)</f>
        <v>12.555555555555555</v>
      </c>
      <c r="E17" s="16">
        <f t="shared" ref="E17:F17" si="17">AVERAGE(E6:E14)</f>
        <v>0.55555555555555558</v>
      </c>
      <c r="F17" s="16">
        <f t="shared" si="17"/>
        <v>6.666666666666667</v>
      </c>
      <c r="G17" s="12"/>
      <c r="H17" s="12"/>
      <c r="J17" s="16">
        <f>AVERAGE(J6:J14)</f>
        <v>1.9737298215558337E-16</v>
      </c>
      <c r="K17" s="16">
        <f>AVERAGE(K6:K14)</f>
        <v>0.98765432098765416</v>
      </c>
      <c r="L17" s="16">
        <f>AVERAGE(L6:L14)</f>
        <v>1.7561728395061724</v>
      </c>
      <c r="M17" s="17">
        <f>AVERAGE(M6:M14)</f>
        <v>8.0746619635508499E-2</v>
      </c>
    </row>
    <row r="19" spans="2:13" x14ac:dyDescent="0.25">
      <c r="J19" s="15"/>
      <c r="K19" s="15"/>
      <c r="L19" s="15"/>
      <c r="M19" s="15"/>
    </row>
  </sheetData>
  <mergeCells count="1">
    <mergeCell ref="G4:H4"/>
  </mergeCells>
  <hyperlinks>
    <hyperlink ref="C2" r:id="rId1" xr:uid="{DDD4D9D6-68B2-4CD2-B571-567F2A044708}"/>
  </hyperlinks>
  <pageMargins left="0.7" right="0.7" top="0.75" bottom="0.75" header="0.3" footer="0.3"/>
  <pageSetup orientation="portrait"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C79E-535A-4896-A09F-EE258F6E4E63}">
  <sheetPr>
    <tabColor rgb="FF7030A0"/>
  </sheetPr>
  <dimension ref="A1:P22"/>
  <sheetViews>
    <sheetView showGridLines="0" zoomScale="90" zoomScaleNormal="90" workbookViewId="0">
      <selection activeCell="A18" sqref="A18:B18"/>
    </sheetView>
  </sheetViews>
  <sheetFormatPr defaultRowHeight="15" x14ac:dyDescent="0.25"/>
  <cols>
    <col min="1" max="1" width="3.5703125" bestFit="1" customWidth="1"/>
    <col min="2" max="2" width="18.85546875" style="3" customWidth="1"/>
    <col min="3" max="3" width="18.5703125" style="2" customWidth="1"/>
    <col min="4" max="6" width="15.140625" style="2" customWidth="1"/>
    <col min="7" max="7" width="15.7109375" style="2" customWidth="1"/>
    <col min="8" max="8" width="14.28515625" style="2" customWidth="1"/>
    <col min="9" max="9" width="23.7109375" style="2" customWidth="1"/>
    <col min="10" max="11" width="15.7109375" style="2" customWidth="1"/>
    <col min="12" max="12" width="22.85546875" style="2" customWidth="1"/>
    <col min="13" max="13" width="11.28515625" style="2" customWidth="1"/>
    <col min="15" max="16" width="12.7109375" customWidth="1"/>
  </cols>
  <sheetData>
    <row r="1" spans="1:16" x14ac:dyDescent="0.25">
      <c r="B1" s="23" t="s">
        <v>15</v>
      </c>
      <c r="C1" s="22" t="s">
        <v>108</v>
      </c>
      <c r="D1" s="22"/>
      <c r="E1" s="22"/>
      <c r="F1" s="22"/>
      <c r="G1" s="22"/>
      <c r="H1" s="22"/>
    </row>
    <row r="2" spans="1:16" x14ac:dyDescent="0.25">
      <c r="C2" s="21" t="s">
        <v>107</v>
      </c>
      <c r="D2" s="21"/>
      <c r="E2" s="21"/>
      <c r="F2" s="21"/>
      <c r="G2" s="21"/>
      <c r="H2" s="21"/>
    </row>
    <row r="4" spans="1:16" x14ac:dyDescent="0.25">
      <c r="G4" s="75" t="s">
        <v>65</v>
      </c>
      <c r="H4" s="76"/>
    </row>
    <row r="5" spans="1:16" s="1" customFormat="1" ht="17.25" x14ac:dyDescent="0.25">
      <c r="A5" s="20" t="s">
        <v>11</v>
      </c>
      <c r="B5" s="4" t="s">
        <v>20</v>
      </c>
      <c r="C5" s="32" t="s">
        <v>62</v>
      </c>
      <c r="D5" s="5" t="s">
        <v>100</v>
      </c>
      <c r="E5" s="5" t="s">
        <v>59</v>
      </c>
      <c r="F5" s="5" t="s">
        <v>60</v>
      </c>
      <c r="G5" s="39" t="s">
        <v>61</v>
      </c>
      <c r="H5" s="39" t="s">
        <v>55</v>
      </c>
      <c r="I5" s="24" t="s">
        <v>99</v>
      </c>
      <c r="J5" s="5" t="s">
        <v>5</v>
      </c>
      <c r="K5" s="5" t="s">
        <v>6</v>
      </c>
      <c r="L5" s="5" t="s">
        <v>7</v>
      </c>
      <c r="M5" s="5" t="s">
        <v>8</v>
      </c>
      <c r="O5"/>
      <c r="P5"/>
    </row>
    <row r="6" spans="1:16" x14ac:dyDescent="0.25">
      <c r="A6" s="19">
        <v>1</v>
      </c>
      <c r="B6" s="6">
        <v>44197</v>
      </c>
      <c r="C6" s="54">
        <v>7545</v>
      </c>
      <c r="D6" s="63">
        <v>-11</v>
      </c>
      <c r="E6" s="63">
        <f>C6*D6</f>
        <v>-82995</v>
      </c>
      <c r="F6" s="63">
        <f>D6^2</f>
        <v>121</v>
      </c>
      <c r="G6" s="64">
        <f t="shared" ref="G6:G18" si="0">$C$19/COUNT($B$6:$B$17)</f>
        <v>31022</v>
      </c>
      <c r="H6" s="64">
        <f t="shared" ref="H6:H18" si="1">$E$19/$F$19</f>
        <v>1743.5944055944055</v>
      </c>
      <c r="I6" s="65">
        <f>G6+(H6*D6)</f>
        <v>11842.461538461539</v>
      </c>
      <c r="J6" s="9">
        <f t="shared" ref="J6:J8" si="2">C6-I6</f>
        <v>-4297.461538461539</v>
      </c>
      <c r="K6" s="9">
        <f t="shared" ref="K6:K8" si="3">ABS(J6)</f>
        <v>4297.461538461539</v>
      </c>
      <c r="L6" s="9">
        <f t="shared" ref="L6:L13" si="4">(C6-I6)^2</f>
        <v>18468175.674556218</v>
      </c>
      <c r="M6" s="62">
        <f t="shared" ref="M6:M8" si="5">ABS((I6/C6)-1)</f>
        <v>0.56957740735076734</v>
      </c>
    </row>
    <row r="7" spans="1:16" x14ac:dyDescent="0.25">
      <c r="A7" s="19">
        <v>2</v>
      </c>
      <c r="B7" s="6">
        <v>44228</v>
      </c>
      <c r="C7" s="54">
        <v>18227</v>
      </c>
      <c r="D7" s="63">
        <v>-9</v>
      </c>
      <c r="E7" s="63">
        <f t="shared" ref="E7:E17" si="6">C7*D7</f>
        <v>-164043</v>
      </c>
      <c r="F7" s="63">
        <f t="shared" ref="F7:F17" si="7">D7^2</f>
        <v>81</v>
      </c>
      <c r="G7" s="64">
        <f t="shared" si="0"/>
        <v>31022</v>
      </c>
      <c r="H7" s="64">
        <f t="shared" si="1"/>
        <v>1743.5944055944055</v>
      </c>
      <c r="I7" s="65">
        <f t="shared" ref="I7:I18" si="8">G7+(H7*D7)</f>
        <v>15329.65034965035</v>
      </c>
      <c r="J7" s="9">
        <f t="shared" si="2"/>
        <v>2897.3496503496499</v>
      </c>
      <c r="K7" s="9">
        <f t="shared" si="3"/>
        <v>2897.3496503496499</v>
      </c>
      <c r="L7" s="9">
        <f t="shared" si="4"/>
        <v>8394634.9963812381</v>
      </c>
      <c r="M7" s="62">
        <f t="shared" si="5"/>
        <v>0.15895921711470073</v>
      </c>
    </row>
    <row r="8" spans="1:16" x14ac:dyDescent="0.25">
      <c r="A8" s="19">
        <v>3</v>
      </c>
      <c r="B8" s="6">
        <v>44256</v>
      </c>
      <c r="C8" s="54">
        <v>24563</v>
      </c>
      <c r="D8" s="63">
        <v>-7</v>
      </c>
      <c r="E8" s="63">
        <f t="shared" si="6"/>
        <v>-171941</v>
      </c>
      <c r="F8" s="63">
        <f t="shared" si="7"/>
        <v>49</v>
      </c>
      <c r="G8" s="64">
        <f t="shared" si="0"/>
        <v>31022</v>
      </c>
      <c r="H8" s="64">
        <f t="shared" si="1"/>
        <v>1743.5944055944055</v>
      </c>
      <c r="I8" s="65">
        <f t="shared" si="8"/>
        <v>18816.839160839161</v>
      </c>
      <c r="J8" s="9">
        <f t="shared" si="2"/>
        <v>5746.1608391608388</v>
      </c>
      <c r="K8" s="9">
        <f t="shared" si="3"/>
        <v>5746.1608391608388</v>
      </c>
      <c r="L8" s="9">
        <f t="shared" si="4"/>
        <v>33018364.389505595</v>
      </c>
      <c r="M8" s="62">
        <f t="shared" si="5"/>
        <v>0.23393562834999138</v>
      </c>
    </row>
    <row r="9" spans="1:16" x14ac:dyDescent="0.25">
      <c r="A9" s="19">
        <v>4</v>
      </c>
      <c r="B9" s="6">
        <v>44287</v>
      </c>
      <c r="C9" s="54">
        <v>22109</v>
      </c>
      <c r="D9" s="63">
        <v>-5</v>
      </c>
      <c r="E9" s="63">
        <f t="shared" si="6"/>
        <v>-110545</v>
      </c>
      <c r="F9" s="63">
        <f t="shared" si="7"/>
        <v>25</v>
      </c>
      <c r="G9" s="64">
        <f t="shared" si="0"/>
        <v>31022</v>
      </c>
      <c r="H9" s="64">
        <f t="shared" si="1"/>
        <v>1743.5944055944055</v>
      </c>
      <c r="I9" s="65">
        <f t="shared" si="8"/>
        <v>22304.027972027972</v>
      </c>
      <c r="J9" s="9">
        <f>C9-I9</f>
        <v>-195.02797202797228</v>
      </c>
      <c r="K9" s="9">
        <f>ABS(J9)</f>
        <v>195.02797202797228</v>
      </c>
      <c r="L9" s="9">
        <f t="shared" si="4"/>
        <v>38035.909873343538</v>
      </c>
      <c r="M9" s="62">
        <f>ABS((I9/C9)-1)</f>
        <v>8.8212027693685968E-3</v>
      </c>
    </row>
    <row r="10" spans="1:16" x14ac:dyDescent="0.25">
      <c r="A10" s="19">
        <v>5</v>
      </c>
      <c r="B10" s="6">
        <v>44317</v>
      </c>
      <c r="C10" s="54">
        <v>22780</v>
      </c>
      <c r="D10" s="63">
        <v>-3</v>
      </c>
      <c r="E10" s="63">
        <f t="shared" si="6"/>
        <v>-68340</v>
      </c>
      <c r="F10" s="63">
        <f t="shared" si="7"/>
        <v>9</v>
      </c>
      <c r="G10" s="64">
        <f t="shared" si="0"/>
        <v>31022</v>
      </c>
      <c r="H10" s="64">
        <f t="shared" si="1"/>
        <v>1743.5944055944055</v>
      </c>
      <c r="I10" s="65">
        <f t="shared" si="8"/>
        <v>25791.216783216783</v>
      </c>
      <c r="J10" s="9">
        <f>C10-I10</f>
        <v>-3011.2167832167834</v>
      </c>
      <c r="K10" s="9">
        <f t="shared" ref="K10:K17" si="9">ABS(J10)</f>
        <v>3011.2167832167834</v>
      </c>
      <c r="L10" s="9">
        <f t="shared" si="4"/>
        <v>9067426.5155264325</v>
      </c>
      <c r="M10" s="62">
        <f>ABS((I10/C10)-1)</f>
        <v>0.13218686493488963</v>
      </c>
    </row>
    <row r="11" spans="1:16" x14ac:dyDescent="0.25">
      <c r="A11" s="19">
        <v>6</v>
      </c>
      <c r="B11" s="6">
        <v>44348</v>
      </c>
      <c r="C11" s="54">
        <v>25904</v>
      </c>
      <c r="D11" s="63">
        <v>-1</v>
      </c>
      <c r="E11" s="63">
        <f t="shared" si="6"/>
        <v>-25904</v>
      </c>
      <c r="F11" s="63">
        <f t="shared" si="7"/>
        <v>1</v>
      </c>
      <c r="G11" s="64">
        <f t="shared" si="0"/>
        <v>31022</v>
      </c>
      <c r="H11" s="64">
        <f t="shared" si="1"/>
        <v>1743.5944055944055</v>
      </c>
      <c r="I11" s="65">
        <f t="shared" si="8"/>
        <v>29278.405594405594</v>
      </c>
      <c r="J11" s="9">
        <f>C11-I11</f>
        <v>-3374.4055944055945</v>
      </c>
      <c r="K11" s="9">
        <f t="shared" si="9"/>
        <v>3374.4055944055945</v>
      </c>
      <c r="L11" s="9">
        <f t="shared" si="4"/>
        <v>11386613.115555773</v>
      </c>
      <c r="M11" s="62">
        <f>ABS((I11/C11)-1)</f>
        <v>0.13026581201380449</v>
      </c>
    </row>
    <row r="12" spans="1:16" x14ac:dyDescent="0.25">
      <c r="A12" s="19">
        <v>7</v>
      </c>
      <c r="B12" s="6">
        <v>44378</v>
      </c>
      <c r="C12" s="54">
        <v>30320</v>
      </c>
      <c r="D12" s="63">
        <v>1</v>
      </c>
      <c r="E12" s="63">
        <f t="shared" si="6"/>
        <v>30320</v>
      </c>
      <c r="F12" s="63">
        <f t="shared" si="7"/>
        <v>1</v>
      </c>
      <c r="G12" s="64">
        <f t="shared" si="0"/>
        <v>31022</v>
      </c>
      <c r="H12" s="64">
        <f t="shared" si="1"/>
        <v>1743.5944055944055</v>
      </c>
      <c r="I12" s="65">
        <f t="shared" si="8"/>
        <v>32765.594405594406</v>
      </c>
      <c r="J12" s="9">
        <f>C12-I12</f>
        <v>-2445.5944055944055</v>
      </c>
      <c r="K12" s="9">
        <f t="shared" si="9"/>
        <v>2445.5944055944055</v>
      </c>
      <c r="L12" s="9">
        <f t="shared" si="4"/>
        <v>5980931.9966746541</v>
      </c>
      <c r="M12" s="62">
        <f>ABS((I12/C12)-1)</f>
        <v>8.0659446094802245E-2</v>
      </c>
    </row>
    <row r="13" spans="1:16" x14ac:dyDescent="0.25">
      <c r="A13" s="19">
        <v>8</v>
      </c>
      <c r="B13" s="6">
        <v>44409</v>
      </c>
      <c r="C13" s="54">
        <v>36955</v>
      </c>
      <c r="D13" s="63">
        <v>3</v>
      </c>
      <c r="E13" s="63">
        <f t="shared" si="6"/>
        <v>110865</v>
      </c>
      <c r="F13" s="63">
        <f t="shared" si="7"/>
        <v>9</v>
      </c>
      <c r="G13" s="64">
        <f t="shared" si="0"/>
        <v>31022</v>
      </c>
      <c r="H13" s="64">
        <f t="shared" si="1"/>
        <v>1743.5944055944055</v>
      </c>
      <c r="I13" s="65">
        <f t="shared" si="8"/>
        <v>36252.783216783217</v>
      </c>
      <c r="J13" s="9">
        <f>C13-I13</f>
        <v>702.21678321678337</v>
      </c>
      <c r="K13" s="9">
        <f t="shared" si="9"/>
        <v>702.21678321678337</v>
      </c>
      <c r="L13" s="9">
        <f t="shared" si="4"/>
        <v>493108.41063132696</v>
      </c>
      <c r="M13" s="62">
        <f>ABS((I13/C13)-1)</f>
        <v>1.9001942449378473E-2</v>
      </c>
    </row>
    <row r="14" spans="1:16" x14ac:dyDescent="0.25">
      <c r="A14" s="19">
        <v>9</v>
      </c>
      <c r="B14" s="6">
        <v>44440</v>
      </c>
      <c r="C14" s="54">
        <v>38913</v>
      </c>
      <c r="D14" s="63">
        <v>5</v>
      </c>
      <c r="E14" s="63">
        <f t="shared" si="6"/>
        <v>194565</v>
      </c>
      <c r="F14" s="63">
        <f t="shared" si="7"/>
        <v>25</v>
      </c>
      <c r="G14" s="64">
        <f t="shared" si="0"/>
        <v>31022</v>
      </c>
      <c r="H14" s="64">
        <f t="shared" si="1"/>
        <v>1743.5944055944055</v>
      </c>
      <c r="I14" s="65">
        <f t="shared" si="8"/>
        <v>39739.972027972028</v>
      </c>
      <c r="J14" s="9">
        <f t="shared" ref="J14:J17" si="10">C14-I14</f>
        <v>-826.97202797202772</v>
      </c>
      <c r="K14" s="9">
        <f t="shared" si="9"/>
        <v>826.97202797202772</v>
      </c>
      <c r="L14" s="9">
        <f t="shared" ref="L14:L17" si="11">(C14-I14)^2</f>
        <v>683882.73504816822</v>
      </c>
      <c r="M14" s="62">
        <f t="shared" ref="M14:M17" si="12">ABS((I14/C14)-1)</f>
        <v>2.1251818877290996E-2</v>
      </c>
    </row>
    <row r="15" spans="1:16" x14ac:dyDescent="0.25">
      <c r="A15" s="19">
        <v>10</v>
      </c>
      <c r="B15" s="6">
        <v>44470</v>
      </c>
      <c r="C15" s="54">
        <v>51325</v>
      </c>
      <c r="D15" s="63">
        <v>7</v>
      </c>
      <c r="E15" s="63">
        <f t="shared" si="6"/>
        <v>359275</v>
      </c>
      <c r="F15" s="63">
        <f t="shared" si="7"/>
        <v>49</v>
      </c>
      <c r="G15" s="64">
        <f t="shared" si="0"/>
        <v>31022</v>
      </c>
      <c r="H15" s="64">
        <f t="shared" si="1"/>
        <v>1743.5944055944055</v>
      </c>
      <c r="I15" s="65">
        <f t="shared" si="8"/>
        <v>43227.160839160839</v>
      </c>
      <c r="J15" s="9">
        <f t="shared" si="10"/>
        <v>8097.8391608391612</v>
      </c>
      <c r="K15" s="9">
        <f t="shared" si="9"/>
        <v>8097.8391608391612</v>
      </c>
      <c r="L15" s="9">
        <f t="shared" si="11"/>
        <v>65574999.074820288</v>
      </c>
      <c r="M15" s="62">
        <f t="shared" si="12"/>
        <v>0.1577757264654488</v>
      </c>
    </row>
    <row r="16" spans="1:16" x14ac:dyDescent="0.25">
      <c r="A16" s="19">
        <v>11</v>
      </c>
      <c r="B16" s="6">
        <v>44501</v>
      </c>
      <c r="C16" s="54">
        <v>51887</v>
      </c>
      <c r="D16" s="63">
        <v>9</v>
      </c>
      <c r="E16" s="63">
        <f t="shared" si="6"/>
        <v>466983</v>
      </c>
      <c r="F16" s="63">
        <f t="shared" si="7"/>
        <v>81</v>
      </c>
      <c r="G16" s="64">
        <f t="shared" si="0"/>
        <v>31022</v>
      </c>
      <c r="H16" s="64">
        <f t="shared" si="1"/>
        <v>1743.5944055944055</v>
      </c>
      <c r="I16" s="65">
        <f t="shared" si="8"/>
        <v>46714.34965034965</v>
      </c>
      <c r="J16" s="9">
        <f t="shared" si="10"/>
        <v>5172.6503496503501</v>
      </c>
      <c r="K16" s="9">
        <f t="shared" si="9"/>
        <v>5172.6503496503501</v>
      </c>
      <c r="L16" s="9">
        <f t="shared" si="11"/>
        <v>26756311.639737889</v>
      </c>
      <c r="M16" s="62">
        <f t="shared" si="12"/>
        <v>9.9690680703265699E-2</v>
      </c>
    </row>
    <row r="17" spans="1:13" x14ac:dyDescent="0.25">
      <c r="A17" s="19">
        <v>12</v>
      </c>
      <c r="B17" s="6">
        <v>44531</v>
      </c>
      <c r="C17" s="54">
        <v>41736</v>
      </c>
      <c r="D17" s="63">
        <v>11</v>
      </c>
      <c r="E17" s="63">
        <f t="shared" si="6"/>
        <v>459096</v>
      </c>
      <c r="F17" s="63">
        <f t="shared" si="7"/>
        <v>121</v>
      </c>
      <c r="G17" s="64">
        <f t="shared" si="0"/>
        <v>31022</v>
      </c>
      <c r="H17" s="64">
        <f t="shared" si="1"/>
        <v>1743.5944055944055</v>
      </c>
      <c r="I17" s="65">
        <f t="shared" si="8"/>
        <v>50201.538461538461</v>
      </c>
      <c r="J17" s="9">
        <f t="shared" si="10"/>
        <v>-8465.538461538461</v>
      </c>
      <c r="K17" s="9">
        <f t="shared" si="9"/>
        <v>8465.538461538461</v>
      </c>
      <c r="L17" s="9">
        <f t="shared" si="11"/>
        <v>71665341.443786979</v>
      </c>
      <c r="M17" s="62">
        <f t="shared" si="12"/>
        <v>0.20283540496306451</v>
      </c>
    </row>
    <row r="18" spans="1:13" x14ac:dyDescent="0.25">
      <c r="A18" s="58">
        <v>13</v>
      </c>
      <c r="B18" s="57">
        <v>44562</v>
      </c>
      <c r="C18" s="59"/>
      <c r="D18" s="66">
        <v>13</v>
      </c>
      <c r="E18" s="59"/>
      <c r="F18" s="66"/>
      <c r="G18" s="64">
        <f t="shared" si="0"/>
        <v>31022</v>
      </c>
      <c r="H18" s="64">
        <f t="shared" si="1"/>
        <v>1743.5944055944055</v>
      </c>
      <c r="I18" s="65">
        <f t="shared" si="8"/>
        <v>53688.727272727272</v>
      </c>
      <c r="J18" s="35"/>
      <c r="K18" s="35"/>
      <c r="L18" s="35"/>
      <c r="M18" s="36"/>
    </row>
    <row r="19" spans="1:13" x14ac:dyDescent="0.25">
      <c r="B19" s="13" t="s">
        <v>9</v>
      </c>
      <c r="C19" s="13">
        <f>SUM(C6:C17)</f>
        <v>372264</v>
      </c>
      <c r="D19" s="13">
        <f>SUM(D6:D17)</f>
        <v>0</v>
      </c>
      <c r="E19" s="13">
        <f>SUM(E6:E17)</f>
        <v>997336</v>
      </c>
      <c r="F19" s="13">
        <f>SUM(F6:F17)</f>
        <v>572</v>
      </c>
      <c r="G19" s="12"/>
      <c r="H19" s="12"/>
      <c r="J19" s="13">
        <f>SUM(J6:J17)</f>
        <v>0</v>
      </c>
      <c r="K19" s="13">
        <f>SUM(K6:K17)</f>
        <v>45232.433566433567</v>
      </c>
      <c r="L19" s="13">
        <f>SUM(L6:L17)</f>
        <v>251527825.90209794</v>
      </c>
      <c r="M19" s="52">
        <f>SUM(M6:M17)</f>
        <v>1.814961152086773</v>
      </c>
    </row>
    <row r="20" spans="1:13" x14ac:dyDescent="0.25">
      <c r="B20" s="18" t="s">
        <v>10</v>
      </c>
      <c r="C20" s="16">
        <f>AVERAGE(C6:C17)</f>
        <v>31022</v>
      </c>
      <c r="E20" s="16">
        <f>AVERAGE(E6:E17)</f>
        <v>83111.333333333328</v>
      </c>
      <c r="F20" s="16">
        <f>AVERAGE(F6:F17)</f>
        <v>47.666666666666664</v>
      </c>
      <c r="G20" s="12"/>
      <c r="H20" s="12"/>
      <c r="J20" s="16">
        <f>AVERAGE(J6:J17)</f>
        <v>0</v>
      </c>
      <c r="K20" s="16">
        <f>AVERAGE(K6:K17)</f>
        <v>3769.3694638694637</v>
      </c>
      <c r="L20" s="16">
        <f>AVERAGE(L6:L17)</f>
        <v>20960652.158508163</v>
      </c>
      <c r="M20" s="17">
        <f>AVERAGE(M6:M17)</f>
        <v>0.15124676267389775</v>
      </c>
    </row>
    <row r="22" spans="1:13" x14ac:dyDescent="0.25">
      <c r="J22" s="15"/>
      <c r="K22" s="15"/>
      <c r="L22" s="15"/>
      <c r="M22" s="15"/>
    </row>
  </sheetData>
  <mergeCells count="1">
    <mergeCell ref="G4:H4"/>
  </mergeCells>
  <hyperlinks>
    <hyperlink ref="C2" r:id="rId1" xr:uid="{D15182BF-34E0-4198-9167-95E16A8A8065}"/>
  </hyperlinks>
  <pageMargins left="0.7" right="0.7" top="0.75" bottom="0.75" header="0.3" footer="0.3"/>
  <pageSetup orientation="portrait"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2835-B6FE-475D-85BC-A69E206E231C}">
  <sheetPr>
    <tabColor rgb="FF7030A0"/>
  </sheetPr>
  <dimension ref="A1:P29"/>
  <sheetViews>
    <sheetView showGridLines="0" zoomScale="90" zoomScaleNormal="90" workbookViewId="0">
      <selection activeCell="B6" sqref="B6"/>
    </sheetView>
  </sheetViews>
  <sheetFormatPr defaultRowHeight="15" x14ac:dyDescent="0.25"/>
  <cols>
    <col min="1" max="1" width="3.5703125" bestFit="1" customWidth="1"/>
    <col min="2" max="2" width="18.85546875" style="3" customWidth="1"/>
    <col min="3" max="3" width="18.5703125" style="2" customWidth="1"/>
    <col min="4" max="6" width="15.140625" style="2" customWidth="1"/>
    <col min="7" max="7" width="15.7109375" style="2" customWidth="1"/>
    <col min="8" max="8" width="14.28515625" style="2" customWidth="1"/>
    <col min="9" max="9" width="23.7109375" style="2" customWidth="1"/>
    <col min="10" max="11" width="15.7109375" style="2" customWidth="1"/>
    <col min="12" max="12" width="22.85546875" style="2" customWidth="1"/>
    <col min="13" max="13" width="11.28515625" style="2" customWidth="1"/>
    <col min="15" max="16" width="12.7109375" customWidth="1"/>
  </cols>
  <sheetData>
    <row r="1" spans="1:16" x14ac:dyDescent="0.25">
      <c r="B1" s="23" t="s">
        <v>39</v>
      </c>
      <c r="C1" s="22" t="s">
        <v>101</v>
      </c>
      <c r="D1" s="22"/>
      <c r="E1" s="22"/>
      <c r="F1" s="22"/>
      <c r="G1" s="22"/>
      <c r="H1" s="22"/>
    </row>
    <row r="2" spans="1:16" x14ac:dyDescent="0.25">
      <c r="C2" s="21" t="s">
        <v>102</v>
      </c>
      <c r="D2" s="21"/>
      <c r="E2" s="21"/>
      <c r="F2" s="21"/>
      <c r="G2" s="21"/>
      <c r="H2" s="21"/>
    </row>
    <row r="4" spans="1:16" x14ac:dyDescent="0.25">
      <c r="G4" s="75" t="s">
        <v>65</v>
      </c>
      <c r="H4" s="76"/>
    </row>
    <row r="5" spans="1:16" s="1" customFormat="1" ht="17.25" x14ac:dyDescent="0.25">
      <c r="A5" s="20" t="s">
        <v>11</v>
      </c>
      <c r="B5" s="4" t="s">
        <v>20</v>
      </c>
      <c r="C5" s="32" t="s">
        <v>62</v>
      </c>
      <c r="D5" s="5" t="s">
        <v>100</v>
      </c>
      <c r="E5" s="5" t="s">
        <v>59</v>
      </c>
      <c r="F5" s="5" t="s">
        <v>60</v>
      </c>
      <c r="G5" s="39" t="s">
        <v>61</v>
      </c>
      <c r="H5" s="39" t="s">
        <v>55</v>
      </c>
      <c r="I5" s="24" t="s">
        <v>99</v>
      </c>
      <c r="J5" s="5" t="s">
        <v>5</v>
      </c>
      <c r="K5" s="5" t="s">
        <v>6</v>
      </c>
      <c r="L5" s="5" t="s">
        <v>7</v>
      </c>
      <c r="M5" s="5" t="s">
        <v>8</v>
      </c>
      <c r="O5"/>
      <c r="P5"/>
    </row>
    <row r="6" spans="1:16" x14ac:dyDescent="0.25">
      <c r="A6" s="19">
        <v>1</v>
      </c>
      <c r="B6" s="6">
        <v>43466</v>
      </c>
      <c r="C6" s="54">
        <v>200</v>
      </c>
      <c r="D6" s="63">
        <v>-9</v>
      </c>
      <c r="E6" s="63">
        <f>C6*D6</f>
        <v>-1800</v>
      </c>
      <c r="F6" s="63">
        <f>D6^2</f>
        <v>81</v>
      </c>
      <c r="G6" s="64">
        <f t="shared" ref="G6:G13" si="0">$C$26/COUNT($B$6:$B$24)</f>
        <v>320.5263157894737</v>
      </c>
      <c r="H6" s="64">
        <f t="shared" ref="H6:H13" si="1">$E$26/$F$26</f>
        <v>7.0526315789473681</v>
      </c>
      <c r="I6" s="65">
        <f>G6+(H6*D6)</f>
        <v>257.0526315789474</v>
      </c>
      <c r="J6" s="9">
        <f t="shared" ref="J6:J8" si="2">C6-I6</f>
        <v>-57.052631578947398</v>
      </c>
      <c r="K6" s="9">
        <f t="shared" ref="K6:K8" si="3">ABS(J6)</f>
        <v>57.052631578947398</v>
      </c>
      <c r="L6" s="9">
        <f t="shared" ref="L6:L13" si="4">(C6-I6)^2</f>
        <v>3255.002770083106</v>
      </c>
      <c r="M6" s="62">
        <f t="shared" ref="M6:M8" si="5">ABS((I6/C6)-1)</f>
        <v>0.28526315789473689</v>
      </c>
    </row>
    <row r="7" spans="1:16" x14ac:dyDescent="0.25">
      <c r="A7" s="19">
        <v>2</v>
      </c>
      <c r="B7" s="6">
        <v>43497</v>
      </c>
      <c r="C7" s="54">
        <v>245</v>
      </c>
      <c r="D7" s="63">
        <v>-8</v>
      </c>
      <c r="E7" s="63">
        <f t="shared" ref="E7:E13" si="6">C7*D7</f>
        <v>-1960</v>
      </c>
      <c r="F7" s="63">
        <f t="shared" ref="F7:F13" si="7">D7^2</f>
        <v>64</v>
      </c>
      <c r="G7" s="64">
        <f t="shared" si="0"/>
        <v>320.5263157894737</v>
      </c>
      <c r="H7" s="64">
        <f t="shared" si="1"/>
        <v>7.0526315789473681</v>
      </c>
      <c r="I7" s="65">
        <f t="shared" ref="I7:I25" si="8">G7+(H7*D7)</f>
        <v>264.10526315789474</v>
      </c>
      <c r="J7" s="9">
        <f t="shared" si="2"/>
        <v>-19.10526315789474</v>
      </c>
      <c r="K7" s="9">
        <f t="shared" si="3"/>
        <v>19.10526315789474</v>
      </c>
      <c r="L7" s="9">
        <f t="shared" si="4"/>
        <v>365.01108033241007</v>
      </c>
      <c r="M7" s="62">
        <f t="shared" si="5"/>
        <v>7.7980665950590833E-2</v>
      </c>
    </row>
    <row r="8" spans="1:16" x14ac:dyDescent="0.25">
      <c r="A8" s="19">
        <v>3</v>
      </c>
      <c r="B8" s="6">
        <v>43525</v>
      </c>
      <c r="C8" s="54">
        <v>240</v>
      </c>
      <c r="D8" s="63">
        <v>-7</v>
      </c>
      <c r="E8" s="63">
        <f t="shared" si="6"/>
        <v>-1680</v>
      </c>
      <c r="F8" s="63">
        <f t="shared" si="7"/>
        <v>49</v>
      </c>
      <c r="G8" s="64">
        <f t="shared" si="0"/>
        <v>320.5263157894737</v>
      </c>
      <c r="H8" s="64">
        <f t="shared" si="1"/>
        <v>7.0526315789473681</v>
      </c>
      <c r="I8" s="65">
        <f t="shared" si="8"/>
        <v>271.15789473684214</v>
      </c>
      <c r="J8" s="9">
        <f t="shared" si="2"/>
        <v>-31.157894736842138</v>
      </c>
      <c r="K8" s="9">
        <f t="shared" si="3"/>
        <v>31.157894736842138</v>
      </c>
      <c r="L8" s="9">
        <f t="shared" si="4"/>
        <v>970.81440443213501</v>
      </c>
      <c r="M8" s="62">
        <f t="shared" si="5"/>
        <v>0.12982456140350895</v>
      </c>
    </row>
    <row r="9" spans="1:16" x14ac:dyDescent="0.25">
      <c r="A9" s="19">
        <v>4</v>
      </c>
      <c r="B9" s="6">
        <v>43556</v>
      </c>
      <c r="C9" s="54">
        <v>275</v>
      </c>
      <c r="D9" s="63">
        <v>-6</v>
      </c>
      <c r="E9" s="63">
        <f t="shared" si="6"/>
        <v>-1650</v>
      </c>
      <c r="F9" s="63">
        <f t="shared" si="7"/>
        <v>36</v>
      </c>
      <c r="G9" s="64">
        <f t="shared" si="0"/>
        <v>320.5263157894737</v>
      </c>
      <c r="H9" s="64">
        <f t="shared" si="1"/>
        <v>7.0526315789473681</v>
      </c>
      <c r="I9" s="65">
        <f t="shared" si="8"/>
        <v>278.21052631578948</v>
      </c>
      <c r="J9" s="9">
        <f>C9-I9</f>
        <v>-3.2105263157894797</v>
      </c>
      <c r="K9" s="9">
        <f>ABS(J9)</f>
        <v>3.2105263157894797</v>
      </c>
      <c r="L9" s="9">
        <f t="shared" si="4"/>
        <v>10.30747922437677</v>
      </c>
      <c r="M9" s="62">
        <f>ABS((I9/C9)-1)</f>
        <v>1.1674641148325282E-2</v>
      </c>
    </row>
    <row r="10" spans="1:16" x14ac:dyDescent="0.25">
      <c r="A10" s="19">
        <v>5</v>
      </c>
      <c r="B10" s="6">
        <v>43586</v>
      </c>
      <c r="C10" s="54">
        <v>285</v>
      </c>
      <c r="D10" s="63">
        <v>-5</v>
      </c>
      <c r="E10" s="63">
        <f t="shared" si="6"/>
        <v>-1425</v>
      </c>
      <c r="F10" s="63">
        <f t="shared" si="7"/>
        <v>25</v>
      </c>
      <c r="G10" s="64">
        <f t="shared" si="0"/>
        <v>320.5263157894737</v>
      </c>
      <c r="H10" s="64">
        <f t="shared" si="1"/>
        <v>7.0526315789473681</v>
      </c>
      <c r="I10" s="65">
        <f t="shared" si="8"/>
        <v>285.26315789473688</v>
      </c>
      <c r="J10" s="9">
        <f>C10-I10</f>
        <v>-0.26315789473687801</v>
      </c>
      <c r="K10" s="9">
        <f t="shared" ref="K10:K13" si="9">ABS(J10)</f>
        <v>0.26315789473687801</v>
      </c>
      <c r="L10" s="9">
        <f t="shared" si="4"/>
        <v>6.9252077562345762E-2</v>
      </c>
      <c r="M10" s="62">
        <f>ABS((I10/C10)-1)</f>
        <v>9.2336103416457149E-4</v>
      </c>
    </row>
    <row r="11" spans="1:16" x14ac:dyDescent="0.25">
      <c r="A11" s="19">
        <v>6</v>
      </c>
      <c r="B11" s="6">
        <v>43617</v>
      </c>
      <c r="C11" s="54">
        <v>300</v>
      </c>
      <c r="D11" s="63">
        <v>-4</v>
      </c>
      <c r="E11" s="63">
        <f t="shared" si="6"/>
        <v>-1200</v>
      </c>
      <c r="F11" s="63">
        <f t="shared" si="7"/>
        <v>16</v>
      </c>
      <c r="G11" s="64">
        <f t="shared" si="0"/>
        <v>320.5263157894737</v>
      </c>
      <c r="H11" s="64">
        <f t="shared" si="1"/>
        <v>7.0526315789473681</v>
      </c>
      <c r="I11" s="65">
        <f t="shared" si="8"/>
        <v>292.31578947368422</v>
      </c>
      <c r="J11" s="9">
        <f>C11-I11</f>
        <v>7.6842105263157805</v>
      </c>
      <c r="K11" s="9">
        <f t="shared" si="9"/>
        <v>7.6842105263157805</v>
      </c>
      <c r="L11" s="9">
        <f t="shared" si="4"/>
        <v>59.047091412742247</v>
      </c>
      <c r="M11" s="62">
        <f>ABS((I11/C11)-1)</f>
        <v>2.5614035087719311E-2</v>
      </c>
    </row>
    <row r="12" spans="1:16" x14ac:dyDescent="0.25">
      <c r="A12" s="19">
        <v>7</v>
      </c>
      <c r="B12" s="6">
        <v>43647</v>
      </c>
      <c r="C12" s="54">
        <v>290</v>
      </c>
      <c r="D12" s="63">
        <v>-3</v>
      </c>
      <c r="E12" s="63">
        <f t="shared" si="6"/>
        <v>-870</v>
      </c>
      <c r="F12" s="63">
        <f t="shared" si="7"/>
        <v>9</v>
      </c>
      <c r="G12" s="64">
        <f t="shared" si="0"/>
        <v>320.5263157894737</v>
      </c>
      <c r="H12" s="64">
        <f t="shared" si="1"/>
        <v>7.0526315789473681</v>
      </c>
      <c r="I12" s="65">
        <f t="shared" si="8"/>
        <v>299.36842105263162</v>
      </c>
      <c r="J12" s="9">
        <f>C12-I12</f>
        <v>-9.3684210526316178</v>
      </c>
      <c r="K12" s="9">
        <f t="shared" si="9"/>
        <v>9.3684210526316178</v>
      </c>
      <c r="L12" s="9">
        <f t="shared" si="4"/>
        <v>87.76731301939131</v>
      </c>
      <c r="M12" s="62">
        <f>ABS((I12/C12)-1)</f>
        <v>3.230490018148835E-2</v>
      </c>
    </row>
    <row r="13" spans="1:16" x14ac:dyDescent="0.25">
      <c r="A13" s="19">
        <v>8</v>
      </c>
      <c r="B13" s="6">
        <v>43678</v>
      </c>
      <c r="C13" s="54">
        <v>315</v>
      </c>
      <c r="D13" s="63">
        <v>-2</v>
      </c>
      <c r="E13" s="63">
        <f t="shared" si="6"/>
        <v>-630</v>
      </c>
      <c r="F13" s="63">
        <f t="shared" si="7"/>
        <v>4</v>
      </c>
      <c r="G13" s="64">
        <f t="shared" si="0"/>
        <v>320.5263157894737</v>
      </c>
      <c r="H13" s="64">
        <f t="shared" si="1"/>
        <v>7.0526315789473681</v>
      </c>
      <c r="I13" s="65">
        <f t="shared" si="8"/>
        <v>306.42105263157896</v>
      </c>
      <c r="J13" s="9">
        <f>C13-I13</f>
        <v>8.5789473684210407</v>
      </c>
      <c r="K13" s="9">
        <f t="shared" si="9"/>
        <v>8.5789473684210407</v>
      </c>
      <c r="L13" s="9">
        <f t="shared" si="4"/>
        <v>73.598337950138301</v>
      </c>
      <c r="M13" s="62">
        <f>ABS((I13/C13)-1)</f>
        <v>2.7234753550542945E-2</v>
      </c>
    </row>
    <row r="14" spans="1:16" x14ac:dyDescent="0.25">
      <c r="A14" s="19">
        <v>9</v>
      </c>
      <c r="B14" s="6">
        <v>43709</v>
      </c>
      <c r="C14" s="54">
        <v>310</v>
      </c>
      <c r="D14" s="63">
        <v>-1</v>
      </c>
      <c r="E14" s="63">
        <f t="shared" ref="E14:E24" si="10">C14*D14</f>
        <v>-310</v>
      </c>
      <c r="F14" s="63">
        <f t="shared" ref="F14:F24" si="11">D14^2</f>
        <v>1</v>
      </c>
      <c r="G14" s="64">
        <f t="shared" ref="G14:G24" si="12">$C$26/COUNT($B$6:$B$24)</f>
        <v>320.5263157894737</v>
      </c>
      <c r="H14" s="64">
        <f t="shared" ref="H14:H24" si="13">$E$26/$F$26</f>
        <v>7.0526315789473681</v>
      </c>
      <c r="I14" s="65">
        <f t="shared" ref="I14:I24" si="14">G14+(H14*D14)</f>
        <v>313.47368421052636</v>
      </c>
      <c r="J14" s="9">
        <f t="shared" ref="J14:J24" si="15">C14-I14</f>
        <v>-3.4736842105263577</v>
      </c>
      <c r="K14" s="9">
        <f t="shared" ref="K14:K24" si="16">ABS(J14)</f>
        <v>3.4736842105263577</v>
      </c>
      <c r="L14" s="9">
        <f t="shared" ref="L14:L24" si="17">(C14-I14)^2</f>
        <v>12.066481994460124</v>
      </c>
      <c r="M14" s="62">
        <f t="shared" ref="M14:M24" si="18">ABS((I14/C14)-1)</f>
        <v>1.1205432937181792E-2</v>
      </c>
    </row>
    <row r="15" spans="1:16" x14ac:dyDescent="0.25">
      <c r="A15" s="19">
        <v>10</v>
      </c>
      <c r="B15" s="6">
        <v>43739</v>
      </c>
      <c r="C15" s="54">
        <v>340</v>
      </c>
      <c r="D15" s="63">
        <v>0</v>
      </c>
      <c r="E15" s="63">
        <f t="shared" si="10"/>
        <v>0</v>
      </c>
      <c r="F15" s="63">
        <f t="shared" si="11"/>
        <v>0</v>
      </c>
      <c r="G15" s="64">
        <f t="shared" si="12"/>
        <v>320.5263157894737</v>
      </c>
      <c r="H15" s="64">
        <f t="shared" si="13"/>
        <v>7.0526315789473681</v>
      </c>
      <c r="I15" s="65">
        <f t="shared" si="14"/>
        <v>320.5263157894737</v>
      </c>
      <c r="J15" s="9">
        <f t="shared" si="15"/>
        <v>19.473684210526301</v>
      </c>
      <c r="K15" s="9">
        <f t="shared" si="16"/>
        <v>19.473684210526301</v>
      </c>
      <c r="L15" s="9">
        <f t="shared" si="17"/>
        <v>379.22437673130133</v>
      </c>
      <c r="M15" s="62">
        <f t="shared" si="18"/>
        <v>5.727554179566563E-2</v>
      </c>
    </row>
    <row r="16" spans="1:16" x14ac:dyDescent="0.25">
      <c r="A16" s="19">
        <v>11</v>
      </c>
      <c r="B16" s="6">
        <v>43770</v>
      </c>
      <c r="C16" s="54">
        <v>450</v>
      </c>
      <c r="D16" s="63">
        <v>1</v>
      </c>
      <c r="E16" s="63">
        <f t="shared" si="10"/>
        <v>450</v>
      </c>
      <c r="F16" s="63">
        <f t="shared" si="11"/>
        <v>1</v>
      </c>
      <c r="G16" s="64">
        <f t="shared" si="12"/>
        <v>320.5263157894737</v>
      </c>
      <c r="H16" s="64">
        <f t="shared" si="13"/>
        <v>7.0526315789473681</v>
      </c>
      <c r="I16" s="65">
        <f t="shared" si="14"/>
        <v>327.57894736842104</v>
      </c>
      <c r="J16" s="9">
        <f t="shared" si="15"/>
        <v>122.42105263157896</v>
      </c>
      <c r="K16" s="9">
        <f t="shared" si="16"/>
        <v>122.42105263157896</v>
      </c>
      <c r="L16" s="9">
        <f t="shared" si="17"/>
        <v>14986.914127423826</v>
      </c>
      <c r="M16" s="62">
        <f t="shared" si="18"/>
        <v>0.27204678362573098</v>
      </c>
    </row>
    <row r="17" spans="1:13" x14ac:dyDescent="0.25">
      <c r="A17" s="19">
        <v>12</v>
      </c>
      <c r="B17" s="6">
        <v>43800</v>
      </c>
      <c r="C17" s="54">
        <v>500</v>
      </c>
      <c r="D17" s="63">
        <v>2</v>
      </c>
      <c r="E17" s="63">
        <f t="shared" si="10"/>
        <v>1000</v>
      </c>
      <c r="F17" s="63">
        <f t="shared" si="11"/>
        <v>4</v>
      </c>
      <c r="G17" s="64">
        <f t="shared" si="12"/>
        <v>320.5263157894737</v>
      </c>
      <c r="H17" s="64">
        <f t="shared" si="13"/>
        <v>7.0526315789473681</v>
      </c>
      <c r="I17" s="65">
        <f t="shared" si="14"/>
        <v>334.63157894736844</v>
      </c>
      <c r="J17" s="9">
        <f t="shared" si="15"/>
        <v>165.36842105263156</v>
      </c>
      <c r="K17" s="9">
        <f t="shared" si="16"/>
        <v>165.36842105263156</v>
      </c>
      <c r="L17" s="9">
        <f t="shared" si="17"/>
        <v>27346.714681440437</v>
      </c>
      <c r="M17" s="62">
        <f t="shared" si="18"/>
        <v>0.33073684210526311</v>
      </c>
    </row>
    <row r="18" spans="1:13" x14ac:dyDescent="0.25">
      <c r="A18" s="19">
        <v>13</v>
      </c>
      <c r="B18" s="6">
        <v>43831</v>
      </c>
      <c r="C18" s="54">
        <v>300</v>
      </c>
      <c r="D18" s="63">
        <v>3</v>
      </c>
      <c r="E18" s="63">
        <f t="shared" si="10"/>
        <v>900</v>
      </c>
      <c r="F18" s="63">
        <f t="shared" si="11"/>
        <v>9</v>
      </c>
      <c r="G18" s="64">
        <f t="shared" si="12"/>
        <v>320.5263157894737</v>
      </c>
      <c r="H18" s="64">
        <f t="shared" si="13"/>
        <v>7.0526315789473681</v>
      </c>
      <c r="I18" s="65">
        <f t="shared" si="14"/>
        <v>341.68421052631578</v>
      </c>
      <c r="J18" s="9">
        <f t="shared" si="15"/>
        <v>-41.68421052631578</v>
      </c>
      <c r="K18" s="9">
        <f t="shared" si="16"/>
        <v>41.68421052631578</v>
      </c>
      <c r="L18" s="9">
        <f t="shared" si="17"/>
        <v>1737.5734072022153</v>
      </c>
      <c r="M18" s="62">
        <f t="shared" si="18"/>
        <v>0.13894736842105271</v>
      </c>
    </row>
    <row r="19" spans="1:13" x14ac:dyDescent="0.25">
      <c r="A19" s="19">
        <v>14</v>
      </c>
      <c r="B19" s="6">
        <v>43862</v>
      </c>
      <c r="C19" s="54">
        <v>500</v>
      </c>
      <c r="D19" s="63">
        <v>4</v>
      </c>
      <c r="E19" s="63">
        <f t="shared" si="10"/>
        <v>2000</v>
      </c>
      <c r="F19" s="63">
        <f t="shared" si="11"/>
        <v>16</v>
      </c>
      <c r="G19" s="64">
        <f t="shared" si="12"/>
        <v>320.5263157894737</v>
      </c>
      <c r="H19" s="64">
        <f t="shared" si="13"/>
        <v>7.0526315789473681</v>
      </c>
      <c r="I19" s="65">
        <f t="shared" si="14"/>
        <v>348.73684210526318</v>
      </c>
      <c r="J19" s="9">
        <f t="shared" si="15"/>
        <v>151.26315789473682</v>
      </c>
      <c r="K19" s="9">
        <f t="shared" si="16"/>
        <v>151.26315789473682</v>
      </c>
      <c r="L19" s="9">
        <f t="shared" si="17"/>
        <v>22880.542936288082</v>
      </c>
      <c r="M19" s="62">
        <f t="shared" si="18"/>
        <v>0.30252631578947364</v>
      </c>
    </row>
    <row r="20" spans="1:13" x14ac:dyDescent="0.25">
      <c r="A20" s="19">
        <v>15</v>
      </c>
      <c r="B20" s="6">
        <v>43891</v>
      </c>
      <c r="C20" s="54">
        <v>300</v>
      </c>
      <c r="D20" s="63">
        <v>5</v>
      </c>
      <c r="E20" s="63">
        <f t="shared" si="10"/>
        <v>1500</v>
      </c>
      <c r="F20" s="63">
        <f t="shared" si="11"/>
        <v>25</v>
      </c>
      <c r="G20" s="64">
        <f t="shared" si="12"/>
        <v>320.5263157894737</v>
      </c>
      <c r="H20" s="64">
        <f t="shared" si="13"/>
        <v>7.0526315789473681</v>
      </c>
      <c r="I20" s="65">
        <f t="shared" si="14"/>
        <v>355.78947368421052</v>
      </c>
      <c r="J20" s="9">
        <f t="shared" si="15"/>
        <v>-55.78947368421052</v>
      </c>
      <c r="K20" s="9">
        <f t="shared" si="16"/>
        <v>55.78947368421052</v>
      </c>
      <c r="L20" s="9">
        <f t="shared" si="17"/>
        <v>3112.4653739612181</v>
      </c>
      <c r="M20" s="62">
        <f t="shared" si="18"/>
        <v>0.18596491228070167</v>
      </c>
    </row>
    <row r="21" spans="1:13" x14ac:dyDescent="0.25">
      <c r="A21" s="19">
        <v>16</v>
      </c>
      <c r="B21" s="6">
        <v>43922</v>
      </c>
      <c r="C21" s="54">
        <v>125</v>
      </c>
      <c r="D21" s="63">
        <v>6</v>
      </c>
      <c r="E21" s="63">
        <f t="shared" si="10"/>
        <v>750</v>
      </c>
      <c r="F21" s="63">
        <f t="shared" si="11"/>
        <v>36</v>
      </c>
      <c r="G21" s="64">
        <f t="shared" si="12"/>
        <v>320.5263157894737</v>
      </c>
      <c r="H21" s="64">
        <f t="shared" si="13"/>
        <v>7.0526315789473681</v>
      </c>
      <c r="I21" s="65">
        <f t="shared" si="14"/>
        <v>362.84210526315792</v>
      </c>
      <c r="J21" s="9">
        <f t="shared" si="15"/>
        <v>-237.84210526315792</v>
      </c>
      <c r="K21" s="9">
        <f t="shared" si="16"/>
        <v>237.84210526315792</v>
      </c>
      <c r="L21" s="9">
        <f t="shared" si="17"/>
        <v>56568.867036011092</v>
      </c>
      <c r="M21" s="62">
        <f t="shared" si="18"/>
        <v>1.9027368421052633</v>
      </c>
    </row>
    <row r="22" spans="1:13" x14ac:dyDescent="0.25">
      <c r="A22" s="19">
        <v>17</v>
      </c>
      <c r="B22" s="6">
        <v>43952</v>
      </c>
      <c r="C22" s="54">
        <v>320</v>
      </c>
      <c r="D22" s="63">
        <v>7</v>
      </c>
      <c r="E22" s="63">
        <f t="shared" si="10"/>
        <v>2240</v>
      </c>
      <c r="F22" s="63">
        <f t="shared" si="11"/>
        <v>49</v>
      </c>
      <c r="G22" s="64">
        <f t="shared" si="12"/>
        <v>320.5263157894737</v>
      </c>
      <c r="H22" s="64">
        <f t="shared" si="13"/>
        <v>7.0526315789473681</v>
      </c>
      <c r="I22" s="65">
        <f t="shared" si="14"/>
        <v>369.89473684210526</v>
      </c>
      <c r="J22" s="9">
        <f t="shared" si="15"/>
        <v>-49.89473684210526</v>
      </c>
      <c r="K22" s="9">
        <f t="shared" si="16"/>
        <v>49.89473684210526</v>
      </c>
      <c r="L22" s="9">
        <f t="shared" si="17"/>
        <v>2489.4847645429359</v>
      </c>
      <c r="M22" s="62">
        <f t="shared" si="18"/>
        <v>0.15592105263157885</v>
      </c>
    </row>
    <row r="23" spans="1:13" x14ac:dyDescent="0.25">
      <c r="A23" s="19">
        <v>18</v>
      </c>
      <c r="B23" s="6">
        <v>43983</v>
      </c>
      <c r="C23" s="54">
        <v>450</v>
      </c>
      <c r="D23" s="63">
        <v>8</v>
      </c>
      <c r="E23" s="63">
        <f t="shared" si="10"/>
        <v>3600</v>
      </c>
      <c r="F23" s="63">
        <f t="shared" si="11"/>
        <v>64</v>
      </c>
      <c r="G23" s="64">
        <f t="shared" si="12"/>
        <v>320.5263157894737</v>
      </c>
      <c r="H23" s="64">
        <f t="shared" si="13"/>
        <v>7.0526315789473681</v>
      </c>
      <c r="I23" s="65">
        <f t="shared" si="14"/>
        <v>376.94736842105266</v>
      </c>
      <c r="J23" s="9">
        <f t="shared" si="15"/>
        <v>73.052631578947341</v>
      </c>
      <c r="K23" s="9">
        <f t="shared" si="16"/>
        <v>73.052631578947341</v>
      </c>
      <c r="L23" s="9">
        <f t="shared" si="17"/>
        <v>5336.6869806094146</v>
      </c>
      <c r="M23" s="62">
        <f t="shared" si="18"/>
        <v>0.16233918128654967</v>
      </c>
    </row>
    <row r="24" spans="1:13" x14ac:dyDescent="0.25">
      <c r="A24" s="19">
        <v>19</v>
      </c>
      <c r="B24" s="6">
        <v>44013</v>
      </c>
      <c r="C24" s="54">
        <v>345</v>
      </c>
      <c r="D24" s="63">
        <v>9</v>
      </c>
      <c r="E24" s="63">
        <f t="shared" si="10"/>
        <v>3105</v>
      </c>
      <c r="F24" s="63">
        <f t="shared" si="11"/>
        <v>81</v>
      </c>
      <c r="G24" s="64">
        <f t="shared" si="12"/>
        <v>320.5263157894737</v>
      </c>
      <c r="H24" s="64">
        <f t="shared" si="13"/>
        <v>7.0526315789473681</v>
      </c>
      <c r="I24" s="65">
        <f t="shared" si="14"/>
        <v>384</v>
      </c>
      <c r="J24" s="9">
        <f t="shared" si="15"/>
        <v>-39</v>
      </c>
      <c r="K24" s="9">
        <f t="shared" si="16"/>
        <v>39</v>
      </c>
      <c r="L24" s="9">
        <f t="shared" si="17"/>
        <v>1521</v>
      </c>
      <c r="M24" s="62">
        <f t="shared" si="18"/>
        <v>0.11304347826086958</v>
      </c>
    </row>
    <row r="25" spans="1:13" x14ac:dyDescent="0.25">
      <c r="A25" s="58">
        <v>20</v>
      </c>
      <c r="B25" s="57">
        <v>44044</v>
      </c>
      <c r="C25" s="59" t="s">
        <v>1</v>
      </c>
      <c r="D25" s="66">
        <v>10</v>
      </c>
      <c r="E25" s="59"/>
      <c r="F25" s="66"/>
      <c r="G25" s="64">
        <f>$C$26/COUNT($B$6:$B$24)</f>
        <v>320.5263157894737</v>
      </c>
      <c r="H25" s="64">
        <f>$E$26/$F$26</f>
        <v>7.0526315789473681</v>
      </c>
      <c r="I25" s="65">
        <f t="shared" si="8"/>
        <v>391.0526315789474</v>
      </c>
      <c r="J25" s="35"/>
      <c r="K25" s="35"/>
      <c r="L25" s="35"/>
      <c r="M25" s="36"/>
    </row>
    <row r="26" spans="1:13" x14ac:dyDescent="0.25">
      <c r="B26" s="13" t="s">
        <v>9</v>
      </c>
      <c r="C26" s="13">
        <f>SUM(C6:C24)</f>
        <v>6090</v>
      </c>
      <c r="D26" s="13">
        <f>SUM(D6:D24)</f>
        <v>0</v>
      </c>
      <c r="E26" s="13">
        <f>SUM(E6:E24)</f>
        <v>4020</v>
      </c>
      <c r="F26" s="13">
        <f>SUM(F6:F24)</f>
        <v>570</v>
      </c>
      <c r="G26" s="12"/>
      <c r="H26" s="12"/>
      <c r="J26" s="13">
        <f>SUM(J6:J24)</f>
        <v>-2.8421709430404007E-13</v>
      </c>
      <c r="K26" s="13">
        <f>SUM(K6:K24)</f>
        <v>1095.6842105263158</v>
      </c>
      <c r="L26" s="13">
        <f>SUM(L6:L24)</f>
        <v>141193.15789473683</v>
      </c>
      <c r="M26" s="52">
        <f>SUM(M6:M24)</f>
        <v>4.2235638274904082</v>
      </c>
    </row>
    <row r="27" spans="1:13" x14ac:dyDescent="0.25">
      <c r="B27" s="18" t="s">
        <v>10</v>
      </c>
      <c r="C27" s="13">
        <f>SUM(C7:C25)</f>
        <v>5890</v>
      </c>
      <c r="E27" s="16">
        <f>AVERAGE(E6:E24)</f>
        <v>211.57894736842104</v>
      </c>
      <c r="F27" s="16">
        <f>AVERAGE(F6:F24)</f>
        <v>30</v>
      </c>
      <c r="G27" s="12"/>
      <c r="H27" s="12"/>
      <c r="J27" s="16">
        <f>AVERAGE(J6:J24)</f>
        <v>-1.495879443705474E-14</v>
      </c>
      <c r="K27" s="16">
        <f>AVERAGE(K6:K24)</f>
        <v>57.667590027700832</v>
      </c>
      <c r="L27" s="16">
        <f>AVERAGE(L6:L24)</f>
        <v>7431.2188365650964</v>
      </c>
      <c r="M27" s="17">
        <f>AVERAGE(M6:M24)</f>
        <v>0.22229283302581096</v>
      </c>
    </row>
    <row r="29" spans="1:13" x14ac:dyDescent="0.25">
      <c r="J29" s="15"/>
      <c r="K29" s="15"/>
      <c r="L29" s="15"/>
      <c r="M29" s="15"/>
    </row>
  </sheetData>
  <mergeCells count="1">
    <mergeCell ref="G4:H4"/>
  </mergeCells>
  <hyperlinks>
    <hyperlink ref="C2" r:id="rId1" xr:uid="{C32E877D-78A4-4239-BA65-93237655EE1D}"/>
  </hyperlinks>
  <pageMargins left="0.7" right="0.7" top="0.75" bottom="0.75" header="0.3" footer="0.3"/>
  <pageSetup orientation="portrait"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880C-1D51-46A1-8C96-27A1916D0DBF}">
  <sheetPr>
    <tabColor rgb="FF7030A0"/>
  </sheetPr>
  <dimension ref="A1:P25"/>
  <sheetViews>
    <sheetView showGridLines="0" topLeftCell="A10" zoomScale="90" zoomScaleNormal="90" workbookViewId="0">
      <selection activeCell="A18" sqref="A18:B18"/>
    </sheetView>
  </sheetViews>
  <sheetFormatPr defaultRowHeight="15" x14ac:dyDescent="0.25"/>
  <cols>
    <col min="1" max="1" width="3.5703125" bestFit="1" customWidth="1"/>
    <col min="2" max="2" width="18.85546875" style="3" customWidth="1"/>
    <col min="3" max="3" width="18.5703125" style="2" customWidth="1"/>
    <col min="4" max="6" width="15.140625" style="2" customWidth="1"/>
    <col min="7" max="7" width="15.7109375" style="2" customWidth="1"/>
    <col min="8" max="8" width="14.28515625" style="2" customWidth="1"/>
    <col min="9" max="9" width="23.7109375" style="2" customWidth="1"/>
    <col min="10" max="11" width="15.7109375" style="2" customWidth="1"/>
    <col min="12" max="12" width="22.85546875" style="2" customWidth="1"/>
    <col min="13" max="13" width="11.28515625" style="2" customWidth="1"/>
    <col min="15" max="16" width="12.7109375" customWidth="1"/>
  </cols>
  <sheetData>
    <row r="1" spans="1:16" x14ac:dyDescent="0.25">
      <c r="B1" s="23" t="s">
        <v>15</v>
      </c>
      <c r="C1" s="22" t="s">
        <v>104</v>
      </c>
      <c r="D1" s="22"/>
      <c r="E1" s="22"/>
      <c r="F1" s="22"/>
      <c r="G1" s="22"/>
      <c r="H1" s="22"/>
    </row>
    <row r="2" spans="1:16" x14ac:dyDescent="0.25">
      <c r="C2" s="21" t="s">
        <v>103</v>
      </c>
      <c r="D2" s="21"/>
      <c r="E2" s="21"/>
      <c r="F2" s="21"/>
      <c r="G2" s="21"/>
      <c r="H2" s="21"/>
    </row>
    <row r="4" spans="1:16" x14ac:dyDescent="0.25">
      <c r="G4" s="75" t="s">
        <v>65</v>
      </c>
      <c r="H4" s="76"/>
    </row>
    <row r="5" spans="1:16" s="1" customFormat="1" ht="17.25" x14ac:dyDescent="0.25">
      <c r="A5" s="20" t="s">
        <v>11</v>
      </c>
      <c r="B5" s="4" t="s">
        <v>20</v>
      </c>
      <c r="C5" s="32" t="s">
        <v>62</v>
      </c>
      <c r="D5" s="5" t="s">
        <v>100</v>
      </c>
      <c r="E5" s="5" t="s">
        <v>59</v>
      </c>
      <c r="F5" s="5" t="s">
        <v>60</v>
      </c>
      <c r="G5" s="39" t="s">
        <v>61</v>
      </c>
      <c r="H5" s="39" t="s">
        <v>55</v>
      </c>
      <c r="I5" s="24" t="s">
        <v>99</v>
      </c>
      <c r="J5" s="5" t="s">
        <v>5</v>
      </c>
      <c r="K5" s="5" t="s">
        <v>6</v>
      </c>
      <c r="L5" s="5" t="s">
        <v>7</v>
      </c>
      <c r="M5" s="5" t="s">
        <v>8</v>
      </c>
      <c r="O5"/>
      <c r="P5"/>
    </row>
    <row r="6" spans="1:16" x14ac:dyDescent="0.25">
      <c r="A6" s="19">
        <v>1</v>
      </c>
      <c r="B6" s="6">
        <v>44287</v>
      </c>
      <c r="C6" s="54">
        <v>1477</v>
      </c>
      <c r="D6" s="63">
        <v>-7</v>
      </c>
      <c r="E6" s="63">
        <f>C6*D6</f>
        <v>-10339</v>
      </c>
      <c r="F6" s="63">
        <f>D6^2</f>
        <v>49</v>
      </c>
      <c r="G6" s="64">
        <f t="shared" ref="G6:G21" si="0">$C$22/COUNT($B$6:$B$20)</f>
        <v>4176.3999999999996</v>
      </c>
      <c r="H6" s="64">
        <f t="shared" ref="H6:H21" si="1">$E$22/$F$22</f>
        <v>-14.539285714285715</v>
      </c>
      <c r="I6" s="65">
        <f>G6+(H6*D6)</f>
        <v>4278.1749999999993</v>
      </c>
      <c r="J6" s="9">
        <f t="shared" ref="J6:J8" si="2">C6-I6</f>
        <v>-2801.1749999999993</v>
      </c>
      <c r="K6" s="9">
        <f t="shared" ref="K6:K8" si="3">ABS(J6)</f>
        <v>2801.1749999999993</v>
      </c>
      <c r="L6" s="9">
        <f t="shared" ref="L6:L13" si="4">(C6-I6)^2</f>
        <v>7846581.3806249956</v>
      </c>
      <c r="M6" s="62">
        <f t="shared" ref="M6:M8" si="5">ABS((I6/C6)-1)</f>
        <v>1.896530128639133</v>
      </c>
    </row>
    <row r="7" spans="1:16" x14ac:dyDescent="0.25">
      <c r="A7" s="19">
        <v>2</v>
      </c>
      <c r="B7" s="6">
        <v>44317</v>
      </c>
      <c r="C7" s="54">
        <v>5562</v>
      </c>
      <c r="D7" s="63">
        <v>-6</v>
      </c>
      <c r="E7" s="63">
        <f t="shared" ref="E7:E20" si="6">C7*D7</f>
        <v>-33372</v>
      </c>
      <c r="F7" s="63">
        <f t="shared" ref="F7:F20" si="7">D7^2</f>
        <v>36</v>
      </c>
      <c r="G7" s="64">
        <f t="shared" si="0"/>
        <v>4176.3999999999996</v>
      </c>
      <c r="H7" s="64">
        <f t="shared" si="1"/>
        <v>-14.539285714285715</v>
      </c>
      <c r="I7" s="65">
        <f t="shared" ref="I7:I21" si="8">G7+(H7*D7)</f>
        <v>4263.6357142857141</v>
      </c>
      <c r="J7" s="9">
        <f t="shared" si="2"/>
        <v>1298.3642857142859</v>
      </c>
      <c r="K7" s="9">
        <f t="shared" si="3"/>
        <v>1298.3642857142859</v>
      </c>
      <c r="L7" s="9">
        <f t="shared" si="4"/>
        <v>1685749.8184183678</v>
      </c>
      <c r="M7" s="62">
        <f t="shared" si="5"/>
        <v>0.23343478707556375</v>
      </c>
    </row>
    <row r="8" spans="1:16" x14ac:dyDescent="0.25">
      <c r="A8" s="19">
        <v>3</v>
      </c>
      <c r="B8" s="6">
        <v>44348</v>
      </c>
      <c r="C8" s="54">
        <v>5030</v>
      </c>
      <c r="D8" s="63">
        <v>-5</v>
      </c>
      <c r="E8" s="63">
        <f t="shared" si="6"/>
        <v>-25150</v>
      </c>
      <c r="F8" s="63">
        <f t="shared" si="7"/>
        <v>25</v>
      </c>
      <c r="G8" s="64">
        <f t="shared" si="0"/>
        <v>4176.3999999999996</v>
      </c>
      <c r="H8" s="64">
        <f t="shared" si="1"/>
        <v>-14.539285714285715</v>
      </c>
      <c r="I8" s="65">
        <f t="shared" si="8"/>
        <v>4249.0964285714281</v>
      </c>
      <c r="J8" s="9">
        <f t="shared" si="2"/>
        <v>780.90357142857192</v>
      </c>
      <c r="K8" s="9">
        <f t="shared" si="3"/>
        <v>780.90357142857192</v>
      </c>
      <c r="L8" s="9">
        <f t="shared" si="4"/>
        <v>609810.3878698987</v>
      </c>
      <c r="M8" s="62">
        <f t="shared" si="5"/>
        <v>0.15524921897188304</v>
      </c>
    </row>
    <row r="9" spans="1:16" x14ac:dyDescent="0.25">
      <c r="A9" s="19">
        <v>4</v>
      </c>
      <c r="B9" s="6">
        <v>44378</v>
      </c>
      <c r="C9" s="54">
        <v>4144</v>
      </c>
      <c r="D9" s="63">
        <v>-4</v>
      </c>
      <c r="E9" s="63">
        <f t="shared" si="6"/>
        <v>-16576</v>
      </c>
      <c r="F9" s="63">
        <f t="shared" si="7"/>
        <v>16</v>
      </c>
      <c r="G9" s="64">
        <f t="shared" si="0"/>
        <v>4176.3999999999996</v>
      </c>
      <c r="H9" s="64">
        <f t="shared" si="1"/>
        <v>-14.539285714285715</v>
      </c>
      <c r="I9" s="65">
        <f t="shared" si="8"/>
        <v>4234.5571428571429</v>
      </c>
      <c r="J9" s="9">
        <f>C9-I9</f>
        <v>-90.557142857142935</v>
      </c>
      <c r="K9" s="9">
        <f>ABS(J9)</f>
        <v>90.557142857142935</v>
      </c>
      <c r="L9" s="9">
        <f t="shared" si="4"/>
        <v>8200.5961224489929</v>
      </c>
      <c r="M9" s="62">
        <f>ABS((I9/C9)-1)</f>
        <v>2.1852592388306613E-2</v>
      </c>
    </row>
    <row r="10" spans="1:16" x14ac:dyDescent="0.25">
      <c r="A10" s="19">
        <v>5</v>
      </c>
      <c r="B10" s="6">
        <v>44409</v>
      </c>
      <c r="C10" s="54">
        <v>5501</v>
      </c>
      <c r="D10" s="63">
        <v>-3</v>
      </c>
      <c r="E10" s="63">
        <f t="shared" si="6"/>
        <v>-16503</v>
      </c>
      <c r="F10" s="63">
        <f t="shared" si="7"/>
        <v>9</v>
      </c>
      <c r="G10" s="64">
        <f t="shared" si="0"/>
        <v>4176.3999999999996</v>
      </c>
      <c r="H10" s="64">
        <f t="shared" si="1"/>
        <v>-14.539285714285715</v>
      </c>
      <c r="I10" s="65">
        <f t="shared" si="8"/>
        <v>4220.0178571428569</v>
      </c>
      <c r="J10" s="9">
        <f>C10-I10</f>
        <v>1280.9821428571431</v>
      </c>
      <c r="K10" s="9">
        <f t="shared" ref="K10:K20" si="9">ABS(J10)</f>
        <v>1280.9821428571431</v>
      </c>
      <c r="L10" s="9">
        <f t="shared" si="4"/>
        <v>1640915.2503188783</v>
      </c>
      <c r="M10" s="62">
        <f>ABS((I10/C10)-1)</f>
        <v>0.23286350533669209</v>
      </c>
    </row>
    <row r="11" spans="1:16" x14ac:dyDescent="0.25">
      <c r="A11" s="19">
        <v>6</v>
      </c>
      <c r="B11" s="6">
        <v>44440</v>
      </c>
      <c r="C11" s="54">
        <v>5006</v>
      </c>
      <c r="D11" s="63">
        <v>-2</v>
      </c>
      <c r="E11" s="63">
        <f t="shared" si="6"/>
        <v>-10012</v>
      </c>
      <c r="F11" s="63">
        <f t="shared" si="7"/>
        <v>4</v>
      </c>
      <c r="G11" s="64">
        <f t="shared" si="0"/>
        <v>4176.3999999999996</v>
      </c>
      <c r="H11" s="64">
        <f t="shared" si="1"/>
        <v>-14.539285714285715</v>
      </c>
      <c r="I11" s="65">
        <f t="shared" si="8"/>
        <v>4205.4785714285708</v>
      </c>
      <c r="J11" s="9">
        <f>C11-I11</f>
        <v>800.52142857142917</v>
      </c>
      <c r="K11" s="9">
        <f t="shared" si="9"/>
        <v>800.52142857142917</v>
      </c>
      <c r="L11" s="9">
        <f t="shared" si="4"/>
        <v>640834.55760204175</v>
      </c>
      <c r="M11" s="62">
        <f>ABS((I11/C11)-1)</f>
        <v>0.15991239084527153</v>
      </c>
    </row>
    <row r="12" spans="1:16" x14ac:dyDescent="0.25">
      <c r="A12" s="19">
        <v>7</v>
      </c>
      <c r="B12" s="6">
        <v>44470</v>
      </c>
      <c r="C12" s="54">
        <v>4261</v>
      </c>
      <c r="D12" s="63">
        <v>-1</v>
      </c>
      <c r="E12" s="63">
        <f t="shared" si="6"/>
        <v>-4261</v>
      </c>
      <c r="F12" s="63">
        <f t="shared" si="7"/>
        <v>1</v>
      </c>
      <c r="G12" s="64">
        <f t="shared" si="0"/>
        <v>4176.3999999999996</v>
      </c>
      <c r="H12" s="64">
        <f t="shared" si="1"/>
        <v>-14.539285714285715</v>
      </c>
      <c r="I12" s="65">
        <f t="shared" si="8"/>
        <v>4190.9392857142857</v>
      </c>
      <c r="J12" s="9">
        <f>C12-I12</f>
        <v>70.060714285714312</v>
      </c>
      <c r="K12" s="9">
        <f t="shared" si="9"/>
        <v>70.060714285714312</v>
      </c>
      <c r="L12" s="9">
        <f t="shared" si="4"/>
        <v>4908.5036862244933</v>
      </c>
      <c r="M12" s="62">
        <f>ABS((I12/C12)-1)</f>
        <v>1.6442317363462688E-2</v>
      </c>
    </row>
    <row r="13" spans="1:16" x14ac:dyDescent="0.25">
      <c r="A13" s="19">
        <v>8</v>
      </c>
      <c r="B13" s="6">
        <v>44501</v>
      </c>
      <c r="C13" s="54">
        <v>3919</v>
      </c>
      <c r="D13" s="63">
        <v>0</v>
      </c>
      <c r="E13" s="63">
        <f t="shared" si="6"/>
        <v>0</v>
      </c>
      <c r="F13" s="63">
        <f t="shared" si="7"/>
        <v>0</v>
      </c>
      <c r="G13" s="64">
        <f t="shared" si="0"/>
        <v>4176.3999999999996</v>
      </c>
      <c r="H13" s="64">
        <f t="shared" si="1"/>
        <v>-14.539285714285715</v>
      </c>
      <c r="I13" s="65">
        <f t="shared" si="8"/>
        <v>4176.3999999999996</v>
      </c>
      <c r="J13" s="9">
        <f>C13-I13</f>
        <v>-257.39999999999964</v>
      </c>
      <c r="K13" s="9">
        <f t="shared" si="9"/>
        <v>257.39999999999964</v>
      </c>
      <c r="L13" s="9">
        <f t="shared" si="4"/>
        <v>66254.759999999806</v>
      </c>
      <c r="M13" s="62">
        <f>ABS((I13/C13)-1)</f>
        <v>6.5680020413370732E-2</v>
      </c>
    </row>
    <row r="14" spans="1:16" x14ac:dyDescent="0.25">
      <c r="A14" s="19">
        <v>9</v>
      </c>
      <c r="B14" s="6">
        <v>44531</v>
      </c>
      <c r="C14" s="54">
        <v>3971</v>
      </c>
      <c r="D14" s="63">
        <v>1</v>
      </c>
      <c r="E14" s="63">
        <f t="shared" si="6"/>
        <v>3971</v>
      </c>
      <c r="F14" s="63">
        <f t="shared" si="7"/>
        <v>1</v>
      </c>
      <c r="G14" s="64">
        <f t="shared" si="0"/>
        <v>4176.3999999999996</v>
      </c>
      <c r="H14" s="64">
        <f t="shared" si="1"/>
        <v>-14.539285714285715</v>
      </c>
      <c r="I14" s="65">
        <f t="shared" si="8"/>
        <v>4161.8607142857136</v>
      </c>
      <c r="J14" s="9">
        <f t="shared" ref="J14:J20" si="10">C14-I14</f>
        <v>-190.86071428571358</v>
      </c>
      <c r="K14" s="9">
        <f t="shared" si="9"/>
        <v>190.86071428571358</v>
      </c>
      <c r="L14" s="9">
        <f t="shared" ref="L14:L20" si="11">(C14-I14)^2</f>
        <v>36427.812257652797</v>
      </c>
      <c r="M14" s="62">
        <f t="shared" ref="M14:M20" si="12">ABS((I14/C14)-1)</f>
        <v>4.8063639961146709E-2</v>
      </c>
    </row>
    <row r="15" spans="1:16" x14ac:dyDescent="0.25">
      <c r="A15" s="19">
        <v>10</v>
      </c>
      <c r="B15" s="6">
        <v>44562</v>
      </c>
      <c r="C15" s="54">
        <v>4061</v>
      </c>
      <c r="D15" s="63">
        <v>2</v>
      </c>
      <c r="E15" s="63">
        <f t="shared" si="6"/>
        <v>8122</v>
      </c>
      <c r="F15" s="63">
        <f t="shared" si="7"/>
        <v>4</v>
      </c>
      <c r="G15" s="64">
        <f t="shared" si="0"/>
        <v>4176.3999999999996</v>
      </c>
      <c r="H15" s="64">
        <f t="shared" si="1"/>
        <v>-14.539285714285715</v>
      </c>
      <c r="I15" s="65">
        <f t="shared" si="8"/>
        <v>4147.3214285714284</v>
      </c>
      <c r="J15" s="9">
        <f t="shared" si="10"/>
        <v>-86.321428571428442</v>
      </c>
      <c r="K15" s="9">
        <f t="shared" si="9"/>
        <v>86.321428571428442</v>
      </c>
      <c r="L15" s="9">
        <f t="shared" si="11"/>
        <v>7451.3890306122221</v>
      </c>
      <c r="M15" s="62">
        <f t="shared" si="12"/>
        <v>2.125620009146223E-2</v>
      </c>
    </row>
    <row r="16" spans="1:16" x14ac:dyDescent="0.25">
      <c r="A16" s="19">
        <v>11</v>
      </c>
      <c r="B16" s="6">
        <v>44593</v>
      </c>
      <c r="C16" s="54">
        <v>4139</v>
      </c>
      <c r="D16" s="63">
        <v>3</v>
      </c>
      <c r="E16" s="63">
        <f t="shared" si="6"/>
        <v>12417</v>
      </c>
      <c r="F16" s="63">
        <f t="shared" si="7"/>
        <v>9</v>
      </c>
      <c r="G16" s="64">
        <f t="shared" si="0"/>
        <v>4176.3999999999996</v>
      </c>
      <c r="H16" s="64">
        <f t="shared" si="1"/>
        <v>-14.539285714285715</v>
      </c>
      <c r="I16" s="65">
        <f t="shared" si="8"/>
        <v>4132.7821428571424</v>
      </c>
      <c r="J16" s="9">
        <f t="shared" si="10"/>
        <v>6.2178571428576106</v>
      </c>
      <c r="K16" s="9">
        <f t="shared" si="9"/>
        <v>6.2178571428576106</v>
      </c>
      <c r="L16" s="9">
        <f t="shared" si="11"/>
        <v>38.661747448985409</v>
      </c>
      <c r="M16" s="62">
        <f t="shared" si="12"/>
        <v>1.5022607255031906E-3</v>
      </c>
    </row>
    <row r="17" spans="1:13" x14ac:dyDescent="0.25">
      <c r="A17" s="19">
        <v>12</v>
      </c>
      <c r="B17" s="6">
        <v>44621</v>
      </c>
      <c r="C17" s="54">
        <v>2734</v>
      </c>
      <c r="D17" s="63">
        <v>4</v>
      </c>
      <c r="E17" s="63">
        <f t="shared" si="6"/>
        <v>10936</v>
      </c>
      <c r="F17" s="63">
        <f t="shared" si="7"/>
        <v>16</v>
      </c>
      <c r="G17" s="64">
        <f t="shared" si="0"/>
        <v>4176.3999999999996</v>
      </c>
      <c r="H17" s="64">
        <f t="shared" si="1"/>
        <v>-14.539285714285715</v>
      </c>
      <c r="I17" s="65">
        <f t="shared" si="8"/>
        <v>4118.2428571428563</v>
      </c>
      <c r="J17" s="9">
        <f t="shared" si="10"/>
        <v>-1384.2428571428563</v>
      </c>
      <c r="K17" s="9">
        <f t="shared" si="9"/>
        <v>1384.2428571428563</v>
      </c>
      <c r="L17" s="9">
        <f t="shared" si="11"/>
        <v>1916128.2875510182</v>
      </c>
      <c r="M17" s="62">
        <f t="shared" si="12"/>
        <v>0.50630682411955252</v>
      </c>
    </row>
    <row r="18" spans="1:13" x14ac:dyDescent="0.25">
      <c r="A18" s="19">
        <v>13</v>
      </c>
      <c r="B18" s="6">
        <v>44652</v>
      </c>
      <c r="C18" s="54">
        <v>6277</v>
      </c>
      <c r="D18" s="63">
        <v>5</v>
      </c>
      <c r="E18" s="63">
        <f t="shared" si="6"/>
        <v>31385</v>
      </c>
      <c r="F18" s="63">
        <f t="shared" si="7"/>
        <v>25</v>
      </c>
      <c r="G18" s="64">
        <f t="shared" si="0"/>
        <v>4176.3999999999996</v>
      </c>
      <c r="H18" s="64">
        <f t="shared" si="1"/>
        <v>-14.539285714285715</v>
      </c>
      <c r="I18" s="65">
        <f t="shared" si="8"/>
        <v>4103.7035714285712</v>
      </c>
      <c r="J18" s="9">
        <f t="shared" si="10"/>
        <v>2173.2964285714288</v>
      </c>
      <c r="K18" s="9">
        <f t="shared" si="9"/>
        <v>2173.2964285714288</v>
      </c>
      <c r="L18" s="9">
        <f t="shared" si="11"/>
        <v>4723217.3664413271</v>
      </c>
      <c r="M18" s="62">
        <f t="shared" si="12"/>
        <v>0.34623170759461985</v>
      </c>
    </row>
    <row r="19" spans="1:13" x14ac:dyDescent="0.25">
      <c r="A19" s="19">
        <v>14</v>
      </c>
      <c r="B19" s="6">
        <v>44682</v>
      </c>
      <c r="C19" s="54">
        <v>637</v>
      </c>
      <c r="D19" s="63">
        <v>6</v>
      </c>
      <c r="E19" s="63">
        <f t="shared" si="6"/>
        <v>3822</v>
      </c>
      <c r="F19" s="63">
        <f t="shared" si="7"/>
        <v>36</v>
      </c>
      <c r="G19" s="64">
        <f t="shared" si="0"/>
        <v>4176.3999999999996</v>
      </c>
      <c r="H19" s="64">
        <f t="shared" si="1"/>
        <v>-14.539285714285715</v>
      </c>
      <c r="I19" s="65">
        <f t="shared" si="8"/>
        <v>4089.1642857142851</v>
      </c>
      <c r="J19" s="9">
        <f t="shared" si="10"/>
        <v>-3452.1642857142851</v>
      </c>
      <c r="K19" s="9">
        <f t="shared" si="9"/>
        <v>3452.1642857142851</v>
      </c>
      <c r="L19" s="9">
        <f t="shared" si="11"/>
        <v>11917438.255561221</v>
      </c>
      <c r="M19" s="62">
        <f t="shared" si="12"/>
        <v>5.4194101816550786</v>
      </c>
    </row>
    <row r="20" spans="1:13" x14ac:dyDescent="0.25">
      <c r="A20" s="19">
        <v>15</v>
      </c>
      <c r="B20" s="6">
        <v>44713</v>
      </c>
      <c r="C20" s="54">
        <v>5927</v>
      </c>
      <c r="D20" s="63">
        <v>7</v>
      </c>
      <c r="E20" s="63">
        <f t="shared" si="6"/>
        <v>41489</v>
      </c>
      <c r="F20" s="63">
        <f t="shared" si="7"/>
        <v>49</v>
      </c>
      <c r="G20" s="64">
        <f t="shared" si="0"/>
        <v>4176.3999999999996</v>
      </c>
      <c r="H20" s="64">
        <f t="shared" si="1"/>
        <v>-14.539285714285715</v>
      </c>
      <c r="I20" s="65">
        <f t="shared" si="8"/>
        <v>4074.6249999999995</v>
      </c>
      <c r="J20" s="9">
        <f t="shared" si="10"/>
        <v>1852.3750000000005</v>
      </c>
      <c r="K20" s="9">
        <f t="shared" si="9"/>
        <v>1852.3750000000005</v>
      </c>
      <c r="L20" s="9">
        <f t="shared" si="11"/>
        <v>3431293.1406250019</v>
      </c>
      <c r="M20" s="62">
        <f t="shared" si="12"/>
        <v>0.31253163489117608</v>
      </c>
    </row>
    <row r="21" spans="1:13" x14ac:dyDescent="0.25">
      <c r="A21" s="58">
        <v>16</v>
      </c>
      <c r="B21" s="57">
        <v>44743</v>
      </c>
      <c r="C21" s="59" t="s">
        <v>1</v>
      </c>
      <c r="D21" s="66">
        <v>8</v>
      </c>
      <c r="E21" s="59"/>
      <c r="F21" s="66"/>
      <c r="G21" s="64">
        <f t="shared" si="0"/>
        <v>4176.3999999999996</v>
      </c>
      <c r="H21" s="64">
        <f t="shared" si="1"/>
        <v>-14.539285714285715</v>
      </c>
      <c r="I21" s="65">
        <f t="shared" si="8"/>
        <v>4060.0857142857139</v>
      </c>
      <c r="J21" s="35"/>
      <c r="K21" s="35"/>
      <c r="L21" s="35"/>
      <c r="M21" s="36"/>
    </row>
    <row r="22" spans="1:13" x14ac:dyDescent="0.25">
      <c r="B22" s="13" t="s">
        <v>9</v>
      </c>
      <c r="C22" s="13">
        <f>SUM(C6:C20)</f>
        <v>62646</v>
      </c>
      <c r="D22" s="13">
        <f>SUM(D6:D20)</f>
        <v>0</v>
      </c>
      <c r="E22" s="13">
        <f>SUM(E6:E20)</f>
        <v>-4071</v>
      </c>
      <c r="F22" s="13">
        <f>SUM(F6:F20)</f>
        <v>280</v>
      </c>
      <c r="G22" s="12"/>
      <c r="H22" s="12"/>
      <c r="J22" s="13">
        <f>SUM(J6:J20)</f>
        <v>5.9117155615240335E-12</v>
      </c>
      <c r="K22" s="13">
        <f>SUM(K6:K20)</f>
        <v>16525.442857142858</v>
      </c>
      <c r="L22" s="13">
        <f>SUM(L6:L20)</f>
        <v>34535250.16785714</v>
      </c>
      <c r="M22" s="52">
        <f>SUM(M6:M20)</f>
        <v>9.4372674100722218</v>
      </c>
    </row>
    <row r="23" spans="1:13" x14ac:dyDescent="0.25">
      <c r="B23" s="18" t="s">
        <v>10</v>
      </c>
      <c r="C23" s="16">
        <f>AVERAGE(C6:C20)</f>
        <v>4176.3999999999996</v>
      </c>
      <c r="E23" s="16">
        <f>AVERAGE(E6:E20)</f>
        <v>-271.39999999999998</v>
      </c>
      <c r="F23" s="16">
        <f>AVERAGE(F6:F20)</f>
        <v>18.666666666666668</v>
      </c>
      <c r="G23" s="12"/>
      <c r="H23" s="12"/>
      <c r="J23" s="16">
        <f>AVERAGE(J6:J20)</f>
        <v>3.9411437076826892E-13</v>
      </c>
      <c r="K23" s="16">
        <f>AVERAGE(K6:K20)</f>
        <v>1101.6961904761906</v>
      </c>
      <c r="L23" s="16">
        <f>AVERAGE(L6:L20)</f>
        <v>2302350.0111904759</v>
      </c>
      <c r="M23" s="17">
        <f>AVERAGE(M6:M20)</f>
        <v>0.62915116067148147</v>
      </c>
    </row>
    <row r="25" spans="1:13" x14ac:dyDescent="0.25">
      <c r="J25" s="15"/>
      <c r="K25" s="15"/>
      <c r="L25" s="15"/>
      <c r="M25" s="15"/>
    </row>
  </sheetData>
  <mergeCells count="1">
    <mergeCell ref="G4:H4"/>
  </mergeCells>
  <hyperlinks>
    <hyperlink ref="C2" r:id="rId1" xr:uid="{36B087DB-CCD8-4892-A7D6-570B28FD8E76}"/>
  </hyperlinks>
  <pageMargins left="0.7" right="0.7" top="0.75" bottom="0.75" header="0.3" footer="0.3"/>
  <pageSetup orientation="portrait"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FB54-2F0A-43E9-A29A-3A4B8B2629B7}">
  <sheetPr>
    <tabColor rgb="FF7030A0"/>
  </sheetPr>
  <dimension ref="A1:P22"/>
  <sheetViews>
    <sheetView showGridLines="0" zoomScale="90" zoomScaleNormal="90" workbookViewId="0">
      <selection activeCell="A18" sqref="A18:B18"/>
    </sheetView>
  </sheetViews>
  <sheetFormatPr defaultRowHeight="15" x14ac:dyDescent="0.25"/>
  <cols>
    <col min="1" max="1" width="3.5703125" bestFit="1" customWidth="1"/>
    <col min="2" max="2" width="18.85546875" style="3" customWidth="1"/>
    <col min="3" max="3" width="18.5703125" style="2" customWidth="1"/>
    <col min="4" max="6" width="15.140625" style="2" customWidth="1"/>
    <col min="7" max="7" width="15.7109375" style="2" customWidth="1"/>
    <col min="8" max="8" width="14.28515625" style="2" customWidth="1"/>
    <col min="9" max="9" width="23.7109375" style="2" customWidth="1"/>
    <col min="10" max="11" width="15.7109375" style="2" customWidth="1"/>
    <col min="12" max="12" width="22.85546875" style="2" customWidth="1"/>
    <col min="13" max="13" width="11.28515625" style="2" customWidth="1"/>
    <col min="15" max="16" width="12.7109375" customWidth="1"/>
  </cols>
  <sheetData>
    <row r="1" spans="1:16" x14ac:dyDescent="0.25">
      <c r="B1" s="23" t="s">
        <v>15</v>
      </c>
      <c r="C1" s="22" t="s">
        <v>106</v>
      </c>
      <c r="D1" s="22"/>
      <c r="E1" s="22"/>
      <c r="F1" s="22"/>
      <c r="G1" s="22"/>
      <c r="H1" s="22"/>
    </row>
    <row r="2" spans="1:16" x14ac:dyDescent="0.25">
      <c r="C2" s="21" t="s">
        <v>105</v>
      </c>
      <c r="D2" s="21"/>
      <c r="E2" s="21"/>
      <c r="F2" s="21"/>
      <c r="G2" s="21"/>
      <c r="H2" s="21"/>
    </row>
    <row r="4" spans="1:16" x14ac:dyDescent="0.25">
      <c r="G4" s="75" t="s">
        <v>65</v>
      </c>
      <c r="H4" s="76"/>
    </row>
    <row r="5" spans="1:16" s="1" customFormat="1" ht="17.25" x14ac:dyDescent="0.25">
      <c r="A5" s="20" t="s">
        <v>11</v>
      </c>
      <c r="B5" s="4" t="s">
        <v>20</v>
      </c>
      <c r="C5" s="32" t="s">
        <v>62</v>
      </c>
      <c r="D5" s="5" t="s">
        <v>100</v>
      </c>
      <c r="E5" s="5" t="s">
        <v>59</v>
      </c>
      <c r="F5" s="5" t="s">
        <v>60</v>
      </c>
      <c r="G5" s="39" t="s">
        <v>61</v>
      </c>
      <c r="H5" s="39" t="s">
        <v>55</v>
      </c>
      <c r="I5" s="24" t="s">
        <v>99</v>
      </c>
      <c r="J5" s="5" t="s">
        <v>5</v>
      </c>
      <c r="K5" s="5" t="s">
        <v>6</v>
      </c>
      <c r="L5" s="5" t="s">
        <v>7</v>
      </c>
      <c r="M5" s="5" t="s">
        <v>8</v>
      </c>
      <c r="O5"/>
      <c r="P5"/>
    </row>
    <row r="6" spans="1:16" x14ac:dyDescent="0.25">
      <c r="A6" s="19">
        <v>1</v>
      </c>
      <c r="B6" s="6">
        <v>44562</v>
      </c>
      <c r="C6" s="54">
        <v>2950000</v>
      </c>
      <c r="D6" s="63">
        <v>-11</v>
      </c>
      <c r="E6" s="63">
        <f>C6*D6</f>
        <v>-32450000</v>
      </c>
      <c r="F6" s="63">
        <f>D6^2</f>
        <v>121</v>
      </c>
      <c r="G6" s="64">
        <f t="shared" ref="G6:G18" si="0">$C$19/COUNT($B$6:$B$17)</f>
        <v>3379916.6666666665</v>
      </c>
      <c r="H6" s="64">
        <f t="shared" ref="H6:H18" si="1">$E$19/$F$19</f>
        <v>-23575.174825174825</v>
      </c>
      <c r="I6" s="65">
        <f>G6+(H6*D6)</f>
        <v>3639243.5897435895</v>
      </c>
      <c r="J6" s="9">
        <f t="shared" ref="J6:J8" si="2">C6-I6</f>
        <v>-689243.58974358952</v>
      </c>
      <c r="K6" s="9">
        <f t="shared" ref="K6:K8" si="3">ABS(J6)</f>
        <v>689243.58974358952</v>
      </c>
      <c r="L6" s="9">
        <f t="shared" ref="L6:L13" si="4">(C6-I6)^2</f>
        <v>475056726002.62952</v>
      </c>
      <c r="M6" s="62">
        <f t="shared" ref="M6:M8" si="5">ABS((I6/C6)-1)</f>
        <v>0.23364189482833542</v>
      </c>
    </row>
    <row r="7" spans="1:16" x14ac:dyDescent="0.25">
      <c r="A7" s="19">
        <v>2</v>
      </c>
      <c r="B7" s="6">
        <v>44593</v>
      </c>
      <c r="C7" s="54">
        <v>3100000</v>
      </c>
      <c r="D7" s="63">
        <v>-9</v>
      </c>
      <c r="E7" s="63">
        <f t="shared" ref="E7:E17" si="6">C7*D7</f>
        <v>-27900000</v>
      </c>
      <c r="F7" s="63">
        <f t="shared" ref="F7:F17" si="7">D7^2</f>
        <v>81</v>
      </c>
      <c r="G7" s="64">
        <f t="shared" si="0"/>
        <v>3379916.6666666665</v>
      </c>
      <c r="H7" s="64">
        <f t="shared" si="1"/>
        <v>-23575.174825174825</v>
      </c>
      <c r="I7" s="65">
        <f t="shared" ref="I7:I18" si="8">G7+(H7*D7)</f>
        <v>3592093.24009324</v>
      </c>
      <c r="J7" s="9">
        <f t="shared" si="2"/>
        <v>-492093.24009324005</v>
      </c>
      <c r="K7" s="9">
        <f t="shared" si="3"/>
        <v>492093.24009324005</v>
      </c>
      <c r="L7" s="9">
        <f t="shared" si="4"/>
        <v>242155756945.4632</v>
      </c>
      <c r="M7" s="62">
        <f t="shared" si="5"/>
        <v>0.15873975486878722</v>
      </c>
    </row>
    <row r="8" spans="1:16" x14ac:dyDescent="0.25">
      <c r="A8" s="19">
        <v>3</v>
      </c>
      <c r="B8" s="6">
        <v>44621</v>
      </c>
      <c r="C8" s="54">
        <v>2985000</v>
      </c>
      <c r="D8" s="63">
        <v>-7</v>
      </c>
      <c r="E8" s="63">
        <f t="shared" si="6"/>
        <v>-20895000</v>
      </c>
      <c r="F8" s="63">
        <f t="shared" si="7"/>
        <v>49</v>
      </c>
      <c r="G8" s="64">
        <f t="shared" si="0"/>
        <v>3379916.6666666665</v>
      </c>
      <c r="H8" s="64">
        <f t="shared" si="1"/>
        <v>-23575.174825174825</v>
      </c>
      <c r="I8" s="65">
        <f t="shared" si="8"/>
        <v>3544942.8904428901</v>
      </c>
      <c r="J8" s="9">
        <f t="shared" si="2"/>
        <v>-559942.89044289012</v>
      </c>
      <c r="K8" s="9">
        <f t="shared" si="3"/>
        <v>559942.89044289012</v>
      </c>
      <c r="L8" s="9">
        <f t="shared" si="4"/>
        <v>313536040557.53845</v>
      </c>
      <c r="M8" s="62">
        <f t="shared" si="5"/>
        <v>0.18758555793731668</v>
      </c>
    </row>
    <row r="9" spans="1:16" x14ac:dyDescent="0.25">
      <c r="A9" s="19">
        <v>4</v>
      </c>
      <c r="B9" s="6">
        <v>44652</v>
      </c>
      <c r="C9" s="54">
        <v>6550000</v>
      </c>
      <c r="D9" s="63">
        <v>-5</v>
      </c>
      <c r="E9" s="63">
        <f t="shared" si="6"/>
        <v>-32750000</v>
      </c>
      <c r="F9" s="63">
        <f t="shared" si="7"/>
        <v>25</v>
      </c>
      <c r="G9" s="64">
        <f t="shared" si="0"/>
        <v>3379916.6666666665</v>
      </c>
      <c r="H9" s="64">
        <f t="shared" si="1"/>
        <v>-23575.174825174825</v>
      </c>
      <c r="I9" s="65">
        <f t="shared" si="8"/>
        <v>3497792.5407925406</v>
      </c>
      <c r="J9" s="9">
        <f>C9-I9</f>
        <v>3052207.4592074594</v>
      </c>
      <c r="K9" s="9">
        <f>ABS(J9)</f>
        <v>3052207.4592074594</v>
      </c>
      <c r="L9" s="9">
        <f t="shared" si="4"/>
        <v>9315970374041.6543</v>
      </c>
      <c r="M9" s="62">
        <f>ABS((I9/C9)-1)</f>
        <v>0.4659858716347266</v>
      </c>
    </row>
    <row r="10" spans="1:16" x14ac:dyDescent="0.25">
      <c r="A10" s="19">
        <v>5</v>
      </c>
      <c r="B10" s="6">
        <v>44682</v>
      </c>
      <c r="C10" s="54">
        <v>3200000</v>
      </c>
      <c r="D10" s="63">
        <v>-3</v>
      </c>
      <c r="E10" s="63">
        <f t="shared" si="6"/>
        <v>-9600000</v>
      </c>
      <c r="F10" s="63">
        <f t="shared" si="7"/>
        <v>9</v>
      </c>
      <c r="G10" s="64">
        <f t="shared" si="0"/>
        <v>3379916.6666666665</v>
      </c>
      <c r="H10" s="64">
        <f t="shared" si="1"/>
        <v>-23575.174825174825</v>
      </c>
      <c r="I10" s="65">
        <f t="shared" si="8"/>
        <v>3450642.1911421912</v>
      </c>
      <c r="J10" s="9">
        <f>C10-I10</f>
        <v>-250642.19114219118</v>
      </c>
      <c r="K10" s="9">
        <f t="shared" ref="K10:K17" si="9">ABS(J10)</f>
        <v>250642.19114219118</v>
      </c>
      <c r="L10" s="9">
        <f t="shared" si="4"/>
        <v>62821507980.558701</v>
      </c>
      <c r="M10" s="62">
        <f>ABS((I10/C10)-1)</f>
        <v>7.8325684731934686E-2</v>
      </c>
    </row>
    <row r="11" spans="1:16" x14ac:dyDescent="0.25">
      <c r="A11" s="19">
        <v>6</v>
      </c>
      <c r="B11" s="6">
        <v>44713</v>
      </c>
      <c r="C11" s="54">
        <v>3105000</v>
      </c>
      <c r="D11" s="63">
        <v>-1</v>
      </c>
      <c r="E11" s="63">
        <f t="shared" si="6"/>
        <v>-3105000</v>
      </c>
      <c r="F11" s="63">
        <f t="shared" si="7"/>
        <v>1</v>
      </c>
      <c r="G11" s="64">
        <f t="shared" si="0"/>
        <v>3379916.6666666665</v>
      </c>
      <c r="H11" s="64">
        <f t="shared" si="1"/>
        <v>-23575.174825174825</v>
      </c>
      <c r="I11" s="65">
        <f t="shared" si="8"/>
        <v>3403491.8414918412</v>
      </c>
      <c r="J11" s="9">
        <f>C11-I11</f>
        <v>-298491.84149184125</v>
      </c>
      <c r="K11" s="9">
        <f t="shared" si="9"/>
        <v>298491.84149184125</v>
      </c>
      <c r="L11" s="9">
        <f t="shared" si="4"/>
        <v>89097379437.190475</v>
      </c>
      <c r="M11" s="62">
        <f>ABS((I11/C11)-1)</f>
        <v>9.6132638161623651E-2</v>
      </c>
    </row>
    <row r="12" spans="1:16" x14ac:dyDescent="0.25">
      <c r="A12" s="19">
        <v>7</v>
      </c>
      <c r="B12" s="6">
        <v>44743</v>
      </c>
      <c r="C12" s="54">
        <v>2990000</v>
      </c>
      <c r="D12" s="63">
        <v>1</v>
      </c>
      <c r="E12" s="63">
        <f t="shared" si="6"/>
        <v>2990000</v>
      </c>
      <c r="F12" s="63">
        <f t="shared" si="7"/>
        <v>1</v>
      </c>
      <c r="G12" s="64">
        <f t="shared" si="0"/>
        <v>3379916.6666666665</v>
      </c>
      <c r="H12" s="64">
        <f t="shared" si="1"/>
        <v>-23575.174825174825</v>
      </c>
      <c r="I12" s="65">
        <f t="shared" si="8"/>
        <v>3356341.4918414918</v>
      </c>
      <c r="J12" s="9">
        <f>C12-I12</f>
        <v>-366341.49184149178</v>
      </c>
      <c r="K12" s="9">
        <f t="shared" si="9"/>
        <v>366341.49184149178</v>
      </c>
      <c r="L12" s="9">
        <f t="shared" si="4"/>
        <v>134206088644.64978</v>
      </c>
      <c r="M12" s="62">
        <f>ABS((I12/C12)-1)</f>
        <v>0.12252223807407758</v>
      </c>
    </row>
    <row r="13" spans="1:16" x14ac:dyDescent="0.25">
      <c r="A13" s="19">
        <v>8</v>
      </c>
      <c r="B13" s="6">
        <v>44774</v>
      </c>
      <c r="C13" s="54">
        <v>3122000</v>
      </c>
      <c r="D13" s="63">
        <v>3</v>
      </c>
      <c r="E13" s="63">
        <f t="shared" si="6"/>
        <v>9366000</v>
      </c>
      <c r="F13" s="63">
        <f t="shared" si="7"/>
        <v>9</v>
      </c>
      <c r="G13" s="64">
        <f t="shared" si="0"/>
        <v>3379916.6666666665</v>
      </c>
      <c r="H13" s="64">
        <f t="shared" si="1"/>
        <v>-23575.174825174825</v>
      </c>
      <c r="I13" s="65">
        <f t="shared" si="8"/>
        <v>3309191.1421911418</v>
      </c>
      <c r="J13" s="9">
        <f>C13-I13</f>
        <v>-187191.14219114184</v>
      </c>
      <c r="K13" s="9">
        <f t="shared" si="9"/>
        <v>187191.14219114184</v>
      </c>
      <c r="L13" s="9">
        <f t="shared" si="4"/>
        <v>35040523714.824287</v>
      </c>
      <c r="M13" s="62">
        <f>ABS((I13/C13)-1)</f>
        <v>5.9958725878008323E-2</v>
      </c>
    </row>
    <row r="14" spans="1:16" x14ac:dyDescent="0.25">
      <c r="A14" s="19">
        <v>9</v>
      </c>
      <c r="B14" s="6">
        <v>44805</v>
      </c>
      <c r="C14" s="54">
        <v>3085000</v>
      </c>
      <c r="D14" s="63">
        <v>5</v>
      </c>
      <c r="E14" s="63">
        <f t="shared" si="6"/>
        <v>15425000</v>
      </c>
      <c r="F14" s="63">
        <f t="shared" si="7"/>
        <v>25</v>
      </c>
      <c r="G14" s="64">
        <f t="shared" si="0"/>
        <v>3379916.6666666665</v>
      </c>
      <c r="H14" s="64">
        <f t="shared" si="1"/>
        <v>-23575.174825174825</v>
      </c>
      <c r="I14" s="65">
        <f t="shared" si="8"/>
        <v>3262040.7925407924</v>
      </c>
      <c r="J14" s="9">
        <f t="shared" ref="J14:J17" si="10">C14-I14</f>
        <v>-177040.79254079238</v>
      </c>
      <c r="K14" s="9">
        <f t="shared" si="9"/>
        <v>177040.79254079238</v>
      </c>
      <c r="L14" s="9">
        <f t="shared" ref="L14:L17" si="11">(C14-I14)^2</f>
        <v>31343442223.471886</v>
      </c>
      <c r="M14" s="62">
        <f t="shared" ref="M14:M17" si="12">ABS((I14/C14)-1)</f>
        <v>5.7387615086156307E-2</v>
      </c>
    </row>
    <row r="15" spans="1:16" x14ac:dyDescent="0.25">
      <c r="A15" s="19">
        <v>10</v>
      </c>
      <c r="B15" s="6">
        <v>44835</v>
      </c>
      <c r="C15" s="54">
        <v>3097000</v>
      </c>
      <c r="D15" s="63">
        <v>7</v>
      </c>
      <c r="E15" s="63">
        <f t="shared" si="6"/>
        <v>21679000</v>
      </c>
      <c r="F15" s="63">
        <f t="shared" si="7"/>
        <v>49</v>
      </c>
      <c r="G15" s="64">
        <f t="shared" si="0"/>
        <v>3379916.6666666665</v>
      </c>
      <c r="H15" s="64">
        <f t="shared" si="1"/>
        <v>-23575.174825174825</v>
      </c>
      <c r="I15" s="65">
        <f t="shared" si="8"/>
        <v>3214890.4428904429</v>
      </c>
      <c r="J15" s="9">
        <f t="shared" si="10"/>
        <v>-117890.44289044291</v>
      </c>
      <c r="K15" s="9">
        <f t="shared" si="9"/>
        <v>117890.44289044291</v>
      </c>
      <c r="L15" s="9">
        <f t="shared" si="11"/>
        <v>13898156524.904781</v>
      </c>
      <c r="M15" s="62">
        <f t="shared" si="12"/>
        <v>3.8066013203242877E-2</v>
      </c>
    </row>
    <row r="16" spans="1:16" x14ac:dyDescent="0.25">
      <c r="A16" s="19">
        <v>11</v>
      </c>
      <c r="B16" s="6">
        <v>44866</v>
      </c>
      <c r="C16" s="54">
        <v>3185000</v>
      </c>
      <c r="D16" s="63">
        <v>9</v>
      </c>
      <c r="E16" s="63">
        <f t="shared" si="6"/>
        <v>28665000</v>
      </c>
      <c r="F16" s="63">
        <f t="shared" si="7"/>
        <v>81</v>
      </c>
      <c r="G16" s="64">
        <f t="shared" si="0"/>
        <v>3379916.6666666665</v>
      </c>
      <c r="H16" s="64">
        <f t="shared" si="1"/>
        <v>-23575.174825174825</v>
      </c>
      <c r="I16" s="65">
        <f t="shared" si="8"/>
        <v>3167740.093240093</v>
      </c>
      <c r="J16" s="9">
        <f t="shared" si="10"/>
        <v>17259.906759907026</v>
      </c>
      <c r="K16" s="9">
        <f t="shared" si="9"/>
        <v>17259.906759907026</v>
      </c>
      <c r="L16" s="9">
        <f t="shared" si="11"/>
        <v>297904381.36068428</v>
      </c>
      <c r="M16" s="62">
        <f t="shared" si="12"/>
        <v>5.4191230015406822E-3</v>
      </c>
    </row>
    <row r="17" spans="1:13" x14ac:dyDescent="0.25">
      <c r="A17" s="19">
        <v>12</v>
      </c>
      <c r="B17" s="6">
        <v>44896</v>
      </c>
      <c r="C17" s="54">
        <v>3190000</v>
      </c>
      <c r="D17" s="63">
        <v>11</v>
      </c>
      <c r="E17" s="63">
        <f t="shared" si="6"/>
        <v>35090000</v>
      </c>
      <c r="F17" s="63">
        <f t="shared" si="7"/>
        <v>121</v>
      </c>
      <c r="G17" s="64">
        <f t="shared" si="0"/>
        <v>3379916.6666666665</v>
      </c>
      <c r="H17" s="64">
        <f t="shared" si="1"/>
        <v>-23575.174825174825</v>
      </c>
      <c r="I17" s="65">
        <f t="shared" si="8"/>
        <v>3120589.7435897435</v>
      </c>
      <c r="J17" s="9">
        <f t="shared" si="10"/>
        <v>69410.256410256494</v>
      </c>
      <c r="K17" s="9">
        <f t="shared" si="9"/>
        <v>69410.256410256494</v>
      </c>
      <c r="L17" s="9">
        <f t="shared" si="11"/>
        <v>4817783694.9375525</v>
      </c>
      <c r="M17" s="62">
        <f t="shared" si="12"/>
        <v>2.1758701069045872E-2</v>
      </c>
    </row>
    <row r="18" spans="1:13" x14ac:dyDescent="0.25">
      <c r="A18" s="58">
        <v>13</v>
      </c>
      <c r="B18" s="57">
        <v>44927</v>
      </c>
      <c r="C18" s="59"/>
      <c r="D18" s="66">
        <v>13</v>
      </c>
      <c r="E18" s="59"/>
      <c r="F18" s="66"/>
      <c r="G18" s="64">
        <f t="shared" si="0"/>
        <v>3379916.6666666665</v>
      </c>
      <c r="H18" s="64">
        <f t="shared" si="1"/>
        <v>-23575.174825174825</v>
      </c>
      <c r="I18" s="65">
        <f t="shared" si="8"/>
        <v>3073439.3939393936</v>
      </c>
      <c r="J18" s="35"/>
      <c r="K18" s="35"/>
      <c r="L18" s="35"/>
      <c r="M18" s="36"/>
    </row>
    <row r="19" spans="1:13" x14ac:dyDescent="0.25">
      <c r="B19" s="13" t="s">
        <v>9</v>
      </c>
      <c r="C19" s="13">
        <f>SUM(C6:C17)</f>
        <v>40559000</v>
      </c>
      <c r="D19" s="13">
        <f>SUM(D6:D17)</f>
        <v>0</v>
      </c>
      <c r="E19" s="13">
        <f>SUM(E6:E17)</f>
        <v>-13485000</v>
      </c>
      <c r="F19" s="13">
        <f>SUM(F6:F17)</f>
        <v>572</v>
      </c>
      <c r="G19" s="12"/>
      <c r="H19" s="12"/>
      <c r="J19" s="13">
        <f>SUM(J6:J17)</f>
        <v>1.862645149230957E-9</v>
      </c>
      <c r="K19" s="13">
        <f>SUM(K6:K17)</f>
        <v>6277755.244755242</v>
      </c>
      <c r="L19" s="13">
        <f>SUM(L6:L17)</f>
        <v>10718241684149.186</v>
      </c>
      <c r="M19" s="52">
        <f>SUM(M6:M17)</f>
        <v>1.5255238184747959</v>
      </c>
    </row>
    <row r="20" spans="1:13" x14ac:dyDescent="0.25">
      <c r="B20" s="18" t="s">
        <v>10</v>
      </c>
      <c r="C20" s="16">
        <f>AVERAGE(C6:C17)</f>
        <v>3379916.6666666665</v>
      </c>
      <c r="E20" s="16">
        <f>AVERAGE(E6:E17)</f>
        <v>-1123750</v>
      </c>
      <c r="F20" s="16">
        <f>AVERAGE(F6:F17)</f>
        <v>47.666666666666664</v>
      </c>
      <c r="G20" s="12"/>
      <c r="H20" s="12"/>
      <c r="J20" s="16">
        <f>AVERAGE(J6:J17)</f>
        <v>1.5522042910257974E-10</v>
      </c>
      <c r="K20" s="16">
        <f>AVERAGE(K6:K17)</f>
        <v>523146.27039627015</v>
      </c>
      <c r="L20" s="16">
        <f>AVERAGE(L6:L17)</f>
        <v>893186807012.43213</v>
      </c>
      <c r="M20" s="17">
        <f>AVERAGE(M6:M17)</f>
        <v>0.12712698487289967</v>
      </c>
    </row>
    <row r="22" spans="1:13" x14ac:dyDescent="0.25">
      <c r="J22" s="15"/>
      <c r="K22" s="15"/>
      <c r="L22" s="15"/>
      <c r="M22" s="15"/>
    </row>
  </sheetData>
  <mergeCells count="1">
    <mergeCell ref="G4:H4"/>
  </mergeCells>
  <hyperlinks>
    <hyperlink ref="C2" r:id="rId1" xr:uid="{13AD1615-ED49-44C4-BD27-31650E43BE75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76B3-693A-444C-AAFD-B67E1D092449}">
  <sheetPr>
    <tabColor rgb="FF002060"/>
  </sheetPr>
  <dimension ref="A1:K22"/>
  <sheetViews>
    <sheetView showGridLines="0" zoomScale="90" zoomScaleNormal="90" workbookViewId="0">
      <selection activeCell="A57" sqref="A57:C57"/>
    </sheetView>
  </sheetViews>
  <sheetFormatPr defaultRowHeight="15" x14ac:dyDescent="0.25"/>
  <cols>
    <col min="2" max="2" width="18.85546875" style="3" customWidth="1"/>
    <col min="3" max="8" width="21.42578125" style="2" customWidth="1"/>
    <col min="10" max="11" width="12.7109375" customWidth="1"/>
  </cols>
  <sheetData>
    <row r="1" spans="1:11" x14ac:dyDescent="0.25">
      <c r="B1" s="23" t="s">
        <v>40</v>
      </c>
      <c r="C1" s="22" t="s">
        <v>92</v>
      </c>
    </row>
    <row r="2" spans="1:11" x14ac:dyDescent="0.25">
      <c r="C2" s="21" t="s">
        <v>91</v>
      </c>
    </row>
    <row r="5" spans="1:11" s="1" customFormat="1" x14ac:dyDescent="0.25">
      <c r="A5" s="20" t="s">
        <v>11</v>
      </c>
      <c r="B5" s="4" t="s">
        <v>20</v>
      </c>
      <c r="C5" s="32" t="s">
        <v>3</v>
      </c>
      <c r="D5" s="24" t="s">
        <v>89</v>
      </c>
      <c r="E5" s="5" t="s">
        <v>5</v>
      </c>
      <c r="F5" s="5" t="s">
        <v>6</v>
      </c>
      <c r="G5" s="5" t="s">
        <v>7</v>
      </c>
      <c r="H5" s="5" t="s">
        <v>8</v>
      </c>
      <c r="J5"/>
      <c r="K5"/>
    </row>
    <row r="6" spans="1:11" x14ac:dyDescent="0.25">
      <c r="A6" s="19">
        <v>1</v>
      </c>
      <c r="B6" s="6">
        <v>44531</v>
      </c>
      <c r="C6" s="33">
        <v>252</v>
      </c>
      <c r="D6" s="25"/>
      <c r="E6" s="47"/>
      <c r="F6" s="47"/>
      <c r="G6" s="47"/>
      <c r="H6" s="48" t="s">
        <v>1</v>
      </c>
    </row>
    <row r="7" spans="1:11" x14ac:dyDescent="0.25">
      <c r="A7" s="19">
        <v>2</v>
      </c>
      <c r="B7" s="6">
        <v>44562</v>
      </c>
      <c r="C7" s="33">
        <v>72</v>
      </c>
      <c r="D7" s="25">
        <f>C6</f>
        <v>252</v>
      </c>
      <c r="E7" s="9">
        <f t="shared" ref="E7:E8" si="0">C7-D7</f>
        <v>-180</v>
      </c>
      <c r="F7" s="9">
        <f t="shared" ref="F7:F8" si="1">ABS(E7)</f>
        <v>180</v>
      </c>
      <c r="G7" s="9">
        <f>(C7-D7)^2</f>
        <v>32400</v>
      </c>
      <c r="H7" s="42">
        <f t="shared" ref="H7:H8" si="2">ABS((D7/C7)-1)</f>
        <v>2.5</v>
      </c>
    </row>
    <row r="8" spans="1:11" x14ac:dyDescent="0.25">
      <c r="A8" s="19">
        <v>3</v>
      </c>
      <c r="B8" s="6">
        <v>44593</v>
      </c>
      <c r="C8" s="33">
        <v>300</v>
      </c>
      <c r="D8" s="25">
        <f t="shared" ref="D8:D18" si="3">C7</f>
        <v>72</v>
      </c>
      <c r="E8" s="9">
        <f t="shared" si="0"/>
        <v>228</v>
      </c>
      <c r="F8" s="9">
        <f t="shared" si="1"/>
        <v>228</v>
      </c>
      <c r="G8" s="9">
        <f t="shared" ref="G8:G17" si="4">(C8-D8)^2</f>
        <v>51984</v>
      </c>
      <c r="H8" s="42">
        <f t="shared" si="2"/>
        <v>0.76</v>
      </c>
    </row>
    <row r="9" spans="1:11" x14ac:dyDescent="0.25">
      <c r="A9" s="19">
        <v>4</v>
      </c>
      <c r="B9" s="6">
        <v>44621</v>
      </c>
      <c r="C9" s="33">
        <v>468</v>
      </c>
      <c r="D9" s="25">
        <f t="shared" si="3"/>
        <v>300</v>
      </c>
      <c r="E9" s="9">
        <f>C9-D9</f>
        <v>168</v>
      </c>
      <c r="F9" s="9">
        <f>ABS(E9)</f>
        <v>168</v>
      </c>
      <c r="G9" s="9">
        <f t="shared" si="4"/>
        <v>28224</v>
      </c>
      <c r="H9" s="42">
        <f>ABS((D9/C9)-1)</f>
        <v>0.35897435897435892</v>
      </c>
    </row>
    <row r="10" spans="1:11" x14ac:dyDescent="0.25">
      <c r="A10" s="19">
        <v>5</v>
      </c>
      <c r="B10" s="6">
        <v>44652</v>
      </c>
      <c r="C10" s="33">
        <v>252</v>
      </c>
      <c r="D10" s="25">
        <f t="shared" si="3"/>
        <v>468</v>
      </c>
      <c r="E10" s="9">
        <f t="shared" ref="E10:E17" si="5">C10-D10</f>
        <v>-216</v>
      </c>
      <c r="F10" s="9">
        <f t="shared" ref="F10:F17" si="6">ABS(E10)</f>
        <v>216</v>
      </c>
      <c r="G10" s="9">
        <f t="shared" si="4"/>
        <v>46656</v>
      </c>
      <c r="H10" s="42">
        <f t="shared" ref="H10:H17" si="7">ABS((D10/C10)-1)</f>
        <v>0.85714285714285721</v>
      </c>
    </row>
    <row r="11" spans="1:11" x14ac:dyDescent="0.25">
      <c r="A11" s="19">
        <v>6</v>
      </c>
      <c r="B11" s="6">
        <v>44682</v>
      </c>
      <c r="C11" s="33">
        <v>144</v>
      </c>
      <c r="D11" s="25">
        <f t="shared" si="3"/>
        <v>252</v>
      </c>
      <c r="E11" s="9">
        <f t="shared" si="5"/>
        <v>-108</v>
      </c>
      <c r="F11" s="9">
        <f t="shared" si="6"/>
        <v>108</v>
      </c>
      <c r="G11" s="9">
        <f t="shared" si="4"/>
        <v>11664</v>
      </c>
      <c r="H11" s="42">
        <f t="shared" si="7"/>
        <v>0.75</v>
      </c>
    </row>
    <row r="12" spans="1:11" x14ac:dyDescent="0.25">
      <c r="A12" s="19">
        <v>7</v>
      </c>
      <c r="B12" s="6">
        <v>44713</v>
      </c>
      <c r="C12" s="33">
        <v>384</v>
      </c>
      <c r="D12" s="25">
        <f t="shared" si="3"/>
        <v>144</v>
      </c>
      <c r="E12" s="9">
        <f t="shared" si="5"/>
        <v>240</v>
      </c>
      <c r="F12" s="9">
        <f t="shared" si="6"/>
        <v>240</v>
      </c>
      <c r="G12" s="9">
        <f t="shared" si="4"/>
        <v>57600</v>
      </c>
      <c r="H12" s="42">
        <f t="shared" si="7"/>
        <v>0.625</v>
      </c>
    </row>
    <row r="13" spans="1:11" x14ac:dyDescent="0.25">
      <c r="A13" s="19">
        <v>8</v>
      </c>
      <c r="B13" s="6">
        <v>44743</v>
      </c>
      <c r="C13" s="33">
        <v>144</v>
      </c>
      <c r="D13" s="25">
        <f t="shared" si="3"/>
        <v>384</v>
      </c>
      <c r="E13" s="9">
        <f t="shared" si="5"/>
        <v>-240</v>
      </c>
      <c r="F13" s="9">
        <f t="shared" si="6"/>
        <v>240</v>
      </c>
      <c r="G13" s="9">
        <f t="shared" si="4"/>
        <v>57600</v>
      </c>
      <c r="H13" s="42">
        <f t="shared" si="7"/>
        <v>1.6666666666666665</v>
      </c>
    </row>
    <row r="14" spans="1:11" x14ac:dyDescent="0.25">
      <c r="A14" s="19">
        <v>9</v>
      </c>
      <c r="B14" s="6">
        <v>44774</v>
      </c>
      <c r="C14" s="33">
        <v>336</v>
      </c>
      <c r="D14" s="25">
        <f t="shared" si="3"/>
        <v>144</v>
      </c>
      <c r="E14" s="9">
        <f t="shared" si="5"/>
        <v>192</v>
      </c>
      <c r="F14" s="9">
        <f t="shared" si="6"/>
        <v>192</v>
      </c>
      <c r="G14" s="9">
        <f t="shared" si="4"/>
        <v>36864</v>
      </c>
      <c r="H14" s="42">
        <f t="shared" si="7"/>
        <v>0.5714285714285714</v>
      </c>
    </row>
    <row r="15" spans="1:11" x14ac:dyDescent="0.25">
      <c r="A15" s="19">
        <v>10</v>
      </c>
      <c r="B15" s="6">
        <v>44805</v>
      </c>
      <c r="C15" s="33">
        <v>480</v>
      </c>
      <c r="D15" s="25">
        <f t="shared" si="3"/>
        <v>336</v>
      </c>
      <c r="E15" s="9">
        <f t="shared" si="5"/>
        <v>144</v>
      </c>
      <c r="F15" s="9">
        <f t="shared" si="6"/>
        <v>144</v>
      </c>
      <c r="G15" s="9">
        <f t="shared" si="4"/>
        <v>20736</v>
      </c>
      <c r="H15" s="42">
        <f t="shared" si="7"/>
        <v>0.30000000000000004</v>
      </c>
    </row>
    <row r="16" spans="1:11" x14ac:dyDescent="0.25">
      <c r="A16" s="19">
        <v>11</v>
      </c>
      <c r="B16" s="6">
        <v>44835</v>
      </c>
      <c r="C16" s="33">
        <v>492</v>
      </c>
      <c r="D16" s="25">
        <f t="shared" si="3"/>
        <v>480</v>
      </c>
      <c r="E16" s="9">
        <f t="shared" si="5"/>
        <v>12</v>
      </c>
      <c r="F16" s="9">
        <f t="shared" si="6"/>
        <v>12</v>
      </c>
      <c r="G16" s="9">
        <f t="shared" si="4"/>
        <v>144</v>
      </c>
      <c r="H16" s="42">
        <f t="shared" si="7"/>
        <v>2.4390243902439046E-2</v>
      </c>
    </row>
    <row r="17" spans="1:8" x14ac:dyDescent="0.25">
      <c r="A17" s="19">
        <v>12</v>
      </c>
      <c r="B17" s="6">
        <v>44866</v>
      </c>
      <c r="C17" s="33">
        <v>216</v>
      </c>
      <c r="D17" s="25">
        <f t="shared" si="3"/>
        <v>492</v>
      </c>
      <c r="E17" s="9">
        <f t="shared" si="5"/>
        <v>-276</v>
      </c>
      <c r="F17" s="9">
        <f t="shared" si="6"/>
        <v>276</v>
      </c>
      <c r="G17" s="9">
        <f t="shared" si="4"/>
        <v>76176</v>
      </c>
      <c r="H17" s="42">
        <f t="shared" si="7"/>
        <v>1.2777777777777777</v>
      </c>
    </row>
    <row r="18" spans="1:8" x14ac:dyDescent="0.25">
      <c r="A18" s="58">
        <v>13</v>
      </c>
      <c r="B18" s="57">
        <v>44896</v>
      </c>
      <c r="C18" s="34" t="s">
        <v>1</v>
      </c>
      <c r="D18" s="53">
        <f t="shared" si="3"/>
        <v>216</v>
      </c>
      <c r="E18" s="35"/>
      <c r="F18" s="35"/>
      <c r="G18" s="35"/>
      <c r="H18" s="36"/>
    </row>
    <row r="19" spans="1:8" x14ac:dyDescent="0.25">
      <c r="B19" s="11"/>
      <c r="C19" s="12"/>
      <c r="D19" s="13" t="s">
        <v>9</v>
      </c>
      <c r="E19" s="13">
        <f>SUM(E6:E17)</f>
        <v>-36</v>
      </c>
      <c r="F19" s="13">
        <f>SUM(F6:F17)</f>
        <v>2004</v>
      </c>
      <c r="G19" s="13">
        <f>SUM(G6:G17)</f>
        <v>420048</v>
      </c>
      <c r="H19" s="52">
        <f>SUM(H6:H17)</f>
        <v>9.6913804758926716</v>
      </c>
    </row>
    <row r="20" spans="1:8" x14ac:dyDescent="0.25">
      <c r="B20" s="11"/>
      <c r="C20" s="12"/>
      <c r="D20" s="18" t="s">
        <v>10</v>
      </c>
      <c r="E20" s="16">
        <f>AVERAGE(E6:E17)</f>
        <v>-3.2727272727272729</v>
      </c>
      <c r="F20" s="16">
        <f>AVERAGE(F6:F17)</f>
        <v>182.18181818181819</v>
      </c>
      <c r="G20" s="16">
        <f>AVERAGE(G6:G17)</f>
        <v>38186.181818181816</v>
      </c>
      <c r="H20" s="17">
        <f>AVERAGE(H6:H17)</f>
        <v>0.88103458871751561</v>
      </c>
    </row>
    <row r="22" spans="1:8" x14ac:dyDescent="0.25">
      <c r="E22" s="15"/>
      <c r="F22" s="15"/>
      <c r="G22" s="15"/>
      <c r="H22" s="15"/>
    </row>
  </sheetData>
  <hyperlinks>
    <hyperlink ref="C2" r:id="rId1" xr:uid="{B7436586-D0F4-4412-B575-CD4F0C532A1E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B785-EC9F-4B43-A88E-B4AD43801E11}">
  <sheetPr>
    <tabColor rgb="FF002060"/>
  </sheetPr>
  <dimension ref="A1:K22"/>
  <sheetViews>
    <sheetView showGridLines="0" zoomScale="90" zoomScaleNormal="90" workbookViewId="0">
      <selection activeCell="A57" sqref="A57:C57"/>
    </sheetView>
  </sheetViews>
  <sheetFormatPr defaultRowHeight="15" x14ac:dyDescent="0.25"/>
  <cols>
    <col min="2" max="2" width="18.85546875" style="3" customWidth="1"/>
    <col min="3" max="8" width="21.42578125" style="2" customWidth="1"/>
    <col min="10" max="11" width="12.7109375" customWidth="1"/>
  </cols>
  <sheetData>
    <row r="1" spans="1:11" x14ac:dyDescent="0.25">
      <c r="B1" s="23" t="s">
        <v>39</v>
      </c>
      <c r="C1" s="22" t="s">
        <v>90</v>
      </c>
    </row>
    <row r="2" spans="1:11" x14ac:dyDescent="0.25">
      <c r="C2" s="21" t="s">
        <v>88</v>
      </c>
    </row>
    <row r="5" spans="1:11" s="1" customFormat="1" x14ac:dyDescent="0.25">
      <c r="A5" s="20" t="s">
        <v>11</v>
      </c>
      <c r="B5" s="4" t="s">
        <v>20</v>
      </c>
      <c r="C5" s="32" t="s">
        <v>3</v>
      </c>
      <c r="D5" s="24" t="s">
        <v>89</v>
      </c>
      <c r="E5" s="5" t="s">
        <v>5</v>
      </c>
      <c r="F5" s="5" t="s">
        <v>6</v>
      </c>
      <c r="G5" s="5" t="s">
        <v>7</v>
      </c>
      <c r="H5" s="5" t="s">
        <v>8</v>
      </c>
      <c r="J5"/>
      <c r="K5"/>
    </row>
    <row r="6" spans="1:11" x14ac:dyDescent="0.25">
      <c r="A6" s="19">
        <v>1</v>
      </c>
      <c r="B6" s="6">
        <v>44287</v>
      </c>
      <c r="C6" s="33">
        <v>5376</v>
      </c>
      <c r="D6" s="25"/>
      <c r="E6" s="47"/>
      <c r="F6" s="47"/>
      <c r="G6" s="47"/>
      <c r="H6" s="48" t="s">
        <v>1</v>
      </c>
    </row>
    <row r="7" spans="1:11" x14ac:dyDescent="0.25">
      <c r="A7" s="19">
        <v>2</v>
      </c>
      <c r="B7" s="6">
        <v>44682</v>
      </c>
      <c r="C7" s="33">
        <v>5394</v>
      </c>
      <c r="D7" s="25">
        <f>C6</f>
        <v>5376</v>
      </c>
      <c r="E7" s="9">
        <f t="shared" ref="E7:E8" si="0">C7-D7</f>
        <v>18</v>
      </c>
      <c r="F7" s="9">
        <f t="shared" ref="F7:F8" si="1">ABS(E7)</f>
        <v>18</v>
      </c>
      <c r="G7" s="9">
        <f>(C7-D7)^2</f>
        <v>324</v>
      </c>
      <c r="H7" s="42">
        <f t="shared" ref="H7:H8" si="2">ABS((D7/C7)-1)</f>
        <v>3.3370411568409697E-3</v>
      </c>
    </row>
    <row r="8" spans="1:11" x14ac:dyDescent="0.25">
      <c r="A8" s="19">
        <v>3</v>
      </c>
      <c r="B8" s="6">
        <v>45078</v>
      </c>
      <c r="C8" s="33">
        <v>2928</v>
      </c>
      <c r="D8" s="25">
        <f t="shared" ref="D8:D18" si="3">C7</f>
        <v>5394</v>
      </c>
      <c r="E8" s="9">
        <f t="shared" si="0"/>
        <v>-2466</v>
      </c>
      <c r="F8" s="9">
        <f t="shared" si="1"/>
        <v>2466</v>
      </c>
      <c r="G8" s="9">
        <f t="shared" ref="G8:G17" si="4">(C8-D8)^2</f>
        <v>6081156</v>
      </c>
      <c r="H8" s="42">
        <f t="shared" si="2"/>
        <v>0.84221311475409832</v>
      </c>
    </row>
    <row r="9" spans="1:11" x14ac:dyDescent="0.25">
      <c r="A9" s="19">
        <v>4</v>
      </c>
      <c r="B9" s="6">
        <v>45474</v>
      </c>
      <c r="C9" s="33">
        <v>3264</v>
      </c>
      <c r="D9" s="25">
        <f t="shared" si="3"/>
        <v>2928</v>
      </c>
      <c r="E9" s="9">
        <f>C9-D9</f>
        <v>336</v>
      </c>
      <c r="F9" s="9">
        <f>ABS(E9)</f>
        <v>336</v>
      </c>
      <c r="G9" s="9">
        <f t="shared" si="4"/>
        <v>112896</v>
      </c>
      <c r="H9" s="42">
        <f>ABS((D9/C9)-1)</f>
        <v>0.1029411764705882</v>
      </c>
    </row>
    <row r="10" spans="1:11" x14ac:dyDescent="0.25">
      <c r="A10" s="19">
        <v>5</v>
      </c>
      <c r="B10" s="6">
        <v>45870</v>
      </c>
      <c r="C10" s="33">
        <v>4473</v>
      </c>
      <c r="D10" s="25">
        <f t="shared" si="3"/>
        <v>3264</v>
      </c>
      <c r="E10" s="9">
        <f t="shared" ref="E10:E17" si="5">C10-D10</f>
        <v>1209</v>
      </c>
      <c r="F10" s="9">
        <f t="shared" ref="F10:F17" si="6">ABS(E10)</f>
        <v>1209</v>
      </c>
      <c r="G10" s="9">
        <f t="shared" si="4"/>
        <v>1461681</v>
      </c>
      <c r="H10" s="42">
        <f t="shared" ref="H10:H17" si="7">ABS((D10/C10)-1)</f>
        <v>0.27028839704896046</v>
      </c>
    </row>
    <row r="11" spans="1:11" x14ac:dyDescent="0.25">
      <c r="A11" s="19">
        <v>6</v>
      </c>
      <c r="B11" s="6">
        <v>46266</v>
      </c>
      <c r="C11" s="33">
        <v>5574</v>
      </c>
      <c r="D11" s="25">
        <f t="shared" si="3"/>
        <v>4473</v>
      </c>
      <c r="E11" s="9">
        <f t="shared" si="5"/>
        <v>1101</v>
      </c>
      <c r="F11" s="9">
        <f t="shared" si="6"/>
        <v>1101</v>
      </c>
      <c r="G11" s="9">
        <f t="shared" si="4"/>
        <v>1212201</v>
      </c>
      <c r="H11" s="42">
        <f t="shared" si="7"/>
        <v>0.19752421959095801</v>
      </c>
    </row>
    <row r="12" spans="1:11" x14ac:dyDescent="0.25">
      <c r="A12" s="19">
        <v>7</v>
      </c>
      <c r="B12" s="6">
        <v>46661</v>
      </c>
      <c r="C12" s="33">
        <v>5664</v>
      </c>
      <c r="D12" s="25">
        <f t="shared" si="3"/>
        <v>5574</v>
      </c>
      <c r="E12" s="9">
        <f t="shared" si="5"/>
        <v>90</v>
      </c>
      <c r="F12" s="9">
        <f t="shared" si="6"/>
        <v>90</v>
      </c>
      <c r="G12" s="9">
        <f t="shared" si="4"/>
        <v>8100</v>
      </c>
      <c r="H12" s="42">
        <f t="shared" si="7"/>
        <v>1.5889830508474589E-2</v>
      </c>
    </row>
    <row r="13" spans="1:11" x14ac:dyDescent="0.25">
      <c r="A13" s="19">
        <v>8</v>
      </c>
      <c r="B13" s="6">
        <v>47058</v>
      </c>
      <c r="C13" s="33">
        <v>5457</v>
      </c>
      <c r="D13" s="25">
        <f t="shared" si="3"/>
        <v>5664</v>
      </c>
      <c r="E13" s="9">
        <f t="shared" si="5"/>
        <v>-207</v>
      </c>
      <c r="F13" s="9">
        <f t="shared" si="6"/>
        <v>207</v>
      </c>
      <c r="G13" s="9">
        <f t="shared" si="4"/>
        <v>42849</v>
      </c>
      <c r="H13" s="42">
        <f t="shared" si="7"/>
        <v>3.7932930181418412E-2</v>
      </c>
    </row>
    <row r="14" spans="1:11" x14ac:dyDescent="0.25">
      <c r="A14" s="19">
        <v>9</v>
      </c>
      <c r="B14" s="6">
        <v>47453</v>
      </c>
      <c r="C14" s="33">
        <v>5490</v>
      </c>
      <c r="D14" s="25">
        <f t="shared" si="3"/>
        <v>5457</v>
      </c>
      <c r="E14" s="9">
        <f t="shared" si="5"/>
        <v>33</v>
      </c>
      <c r="F14" s="9">
        <f t="shared" si="6"/>
        <v>33</v>
      </c>
      <c r="G14" s="9">
        <f t="shared" si="4"/>
        <v>1089</v>
      </c>
      <c r="H14" s="42">
        <f t="shared" si="7"/>
        <v>6.0109289617485961E-3</v>
      </c>
    </row>
    <row r="15" spans="1:11" x14ac:dyDescent="0.25">
      <c r="A15" s="19">
        <v>10</v>
      </c>
      <c r="B15" s="6">
        <v>47849</v>
      </c>
      <c r="C15" s="33">
        <v>3612</v>
      </c>
      <c r="D15" s="25">
        <f t="shared" si="3"/>
        <v>5490</v>
      </c>
      <c r="E15" s="9">
        <f t="shared" si="5"/>
        <v>-1878</v>
      </c>
      <c r="F15" s="9">
        <f t="shared" si="6"/>
        <v>1878</v>
      </c>
      <c r="G15" s="9">
        <f t="shared" si="4"/>
        <v>3526884</v>
      </c>
      <c r="H15" s="42">
        <f t="shared" si="7"/>
        <v>0.51993355481727566</v>
      </c>
    </row>
    <row r="16" spans="1:11" x14ac:dyDescent="0.25">
      <c r="A16" s="19">
        <v>11</v>
      </c>
      <c r="B16" s="6">
        <v>48245</v>
      </c>
      <c r="C16" s="33">
        <v>5694</v>
      </c>
      <c r="D16" s="25">
        <f t="shared" si="3"/>
        <v>3612</v>
      </c>
      <c r="E16" s="9">
        <f t="shared" si="5"/>
        <v>2082</v>
      </c>
      <c r="F16" s="9">
        <f t="shared" si="6"/>
        <v>2082</v>
      </c>
      <c r="G16" s="9">
        <f t="shared" si="4"/>
        <v>4334724</v>
      </c>
      <c r="H16" s="42">
        <f t="shared" si="7"/>
        <v>0.3656480505795574</v>
      </c>
    </row>
    <row r="17" spans="1:8" x14ac:dyDescent="0.25">
      <c r="A17" s="19">
        <v>12</v>
      </c>
      <c r="B17" s="6">
        <v>48639</v>
      </c>
      <c r="C17" s="33">
        <v>4758</v>
      </c>
      <c r="D17" s="25">
        <f t="shared" si="3"/>
        <v>5694</v>
      </c>
      <c r="E17" s="9">
        <f t="shared" si="5"/>
        <v>-936</v>
      </c>
      <c r="F17" s="9">
        <f t="shared" si="6"/>
        <v>936</v>
      </c>
      <c r="G17" s="9">
        <f t="shared" si="4"/>
        <v>876096</v>
      </c>
      <c r="H17" s="42">
        <f t="shared" si="7"/>
        <v>0.19672131147540983</v>
      </c>
    </row>
    <row r="18" spans="1:8" x14ac:dyDescent="0.25">
      <c r="A18" s="58">
        <v>13</v>
      </c>
      <c r="B18" s="57">
        <v>49035</v>
      </c>
      <c r="C18" s="34" t="s">
        <v>1</v>
      </c>
      <c r="D18" s="53">
        <f t="shared" si="3"/>
        <v>4758</v>
      </c>
      <c r="E18" s="35"/>
      <c r="F18" s="35"/>
      <c r="G18" s="35"/>
      <c r="H18" s="36"/>
    </row>
    <row r="19" spans="1:8" x14ac:dyDescent="0.25">
      <c r="B19" s="11"/>
      <c r="C19" s="12"/>
      <c r="D19" s="13" t="s">
        <v>9</v>
      </c>
      <c r="E19" s="13">
        <f>SUM(E6:E17)</f>
        <v>-618</v>
      </c>
      <c r="F19" s="13">
        <f>SUM(F6:F17)</f>
        <v>10356</v>
      </c>
      <c r="G19" s="13">
        <f>SUM(G6:G17)</f>
        <v>17658000</v>
      </c>
      <c r="H19" s="52">
        <f>SUM(H6:H17)</f>
        <v>2.5584405555453307</v>
      </c>
    </row>
    <row r="20" spans="1:8" x14ac:dyDescent="0.25">
      <c r="B20" s="11"/>
      <c r="C20" s="12"/>
      <c r="D20" s="18" t="s">
        <v>10</v>
      </c>
      <c r="E20" s="16">
        <f>AVERAGE(E6:E17)</f>
        <v>-56.18181818181818</v>
      </c>
      <c r="F20" s="16">
        <f>AVERAGE(F6:F17)</f>
        <v>941.4545454545455</v>
      </c>
      <c r="G20" s="16">
        <f>AVERAGE(G6:G17)</f>
        <v>1605272.7272727273</v>
      </c>
      <c r="H20" s="17">
        <f>AVERAGE(H6:H17)</f>
        <v>0.23258550504957551</v>
      </c>
    </row>
    <row r="22" spans="1:8" x14ac:dyDescent="0.25">
      <c r="E22" s="15"/>
      <c r="F22" s="15"/>
      <c r="G22" s="15"/>
      <c r="H22" s="15"/>
    </row>
  </sheetData>
  <hyperlinks>
    <hyperlink ref="C2" r:id="rId1" xr:uid="{CA14C087-B8AC-45CF-B7F3-2506B8990E2D}"/>
  </hyperlinks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B2C3-C3D9-4835-85FB-11FD87D9AB31}">
  <sheetPr>
    <tabColor rgb="FF002060"/>
  </sheetPr>
  <dimension ref="A1:K22"/>
  <sheetViews>
    <sheetView showGridLines="0" zoomScale="90" zoomScaleNormal="90" workbookViewId="0">
      <selection activeCell="A57" sqref="A57:C57"/>
    </sheetView>
  </sheetViews>
  <sheetFormatPr defaultRowHeight="15" x14ac:dyDescent="0.25"/>
  <cols>
    <col min="2" max="2" width="18.85546875" style="3" customWidth="1"/>
    <col min="3" max="8" width="21.42578125" style="2" customWidth="1"/>
    <col min="10" max="11" width="12.7109375" customWidth="1"/>
  </cols>
  <sheetData>
    <row r="1" spans="1:11" x14ac:dyDescent="0.25">
      <c r="B1" s="23" t="s">
        <v>39</v>
      </c>
      <c r="C1" s="22" t="s">
        <v>93</v>
      </c>
    </row>
    <row r="2" spans="1:11" x14ac:dyDescent="0.25">
      <c r="C2" s="21" t="s">
        <v>94</v>
      </c>
    </row>
    <row r="5" spans="1:11" s="1" customFormat="1" x14ac:dyDescent="0.25">
      <c r="A5" s="20" t="s">
        <v>11</v>
      </c>
      <c r="B5" s="4" t="s">
        <v>20</v>
      </c>
      <c r="C5" s="32" t="s">
        <v>3</v>
      </c>
      <c r="D5" s="24" t="s">
        <v>89</v>
      </c>
      <c r="E5" s="5" t="s">
        <v>5</v>
      </c>
      <c r="F5" s="5" t="s">
        <v>6</v>
      </c>
      <c r="G5" s="5" t="s">
        <v>7</v>
      </c>
      <c r="H5" s="5" t="s">
        <v>8</v>
      </c>
      <c r="J5"/>
      <c r="K5"/>
    </row>
    <row r="6" spans="1:11" x14ac:dyDescent="0.25">
      <c r="A6" s="19">
        <v>1</v>
      </c>
      <c r="B6" s="6">
        <v>44348</v>
      </c>
      <c r="C6" s="33">
        <v>58</v>
      </c>
      <c r="D6" s="25"/>
      <c r="E6" s="47"/>
      <c r="F6" s="47"/>
      <c r="G6" s="47"/>
      <c r="H6" s="48" t="s">
        <v>1</v>
      </c>
    </row>
    <row r="7" spans="1:11" x14ac:dyDescent="0.25">
      <c r="A7" s="19">
        <v>2</v>
      </c>
      <c r="B7" s="6">
        <v>44378</v>
      </c>
      <c r="C7" s="33">
        <v>62</v>
      </c>
      <c r="D7" s="25">
        <f>C6</f>
        <v>58</v>
      </c>
      <c r="E7" s="9">
        <f t="shared" ref="E7:E8" si="0">C7-D7</f>
        <v>4</v>
      </c>
      <c r="F7" s="9">
        <f t="shared" ref="F7:F8" si="1">ABS(E7)</f>
        <v>4</v>
      </c>
      <c r="G7" s="9">
        <f>(C7-D7)^2</f>
        <v>16</v>
      </c>
      <c r="H7" s="42">
        <f t="shared" ref="H7:H8" si="2">ABS((D7/C7)-1)</f>
        <v>6.4516129032258118E-2</v>
      </c>
    </row>
    <row r="8" spans="1:11" x14ac:dyDescent="0.25">
      <c r="A8" s="19">
        <v>3</v>
      </c>
      <c r="B8" s="6">
        <v>44409</v>
      </c>
      <c r="C8" s="33">
        <v>74</v>
      </c>
      <c r="D8" s="25">
        <f t="shared" ref="D8:D18" si="3">C7</f>
        <v>62</v>
      </c>
      <c r="E8" s="9">
        <f t="shared" si="0"/>
        <v>12</v>
      </c>
      <c r="F8" s="9">
        <f t="shared" si="1"/>
        <v>12</v>
      </c>
      <c r="G8" s="9">
        <f t="shared" ref="G8:G17" si="4">(C8-D8)^2</f>
        <v>144</v>
      </c>
      <c r="H8" s="42">
        <f t="shared" si="2"/>
        <v>0.16216216216216217</v>
      </c>
    </row>
    <row r="9" spans="1:11" x14ac:dyDescent="0.25">
      <c r="A9" s="19">
        <v>4</v>
      </c>
      <c r="B9" s="6">
        <v>44440</v>
      </c>
      <c r="C9" s="33">
        <v>67</v>
      </c>
      <c r="D9" s="25">
        <f t="shared" si="3"/>
        <v>74</v>
      </c>
      <c r="E9" s="9">
        <f>C9-D9</f>
        <v>-7</v>
      </c>
      <c r="F9" s="9">
        <f>ABS(E9)</f>
        <v>7</v>
      </c>
      <c r="G9" s="9">
        <f t="shared" si="4"/>
        <v>49</v>
      </c>
      <c r="H9" s="42">
        <f>ABS((D9/C9)-1)</f>
        <v>0.10447761194029859</v>
      </c>
    </row>
    <row r="10" spans="1:11" x14ac:dyDescent="0.25">
      <c r="A10" s="19">
        <v>5</v>
      </c>
      <c r="B10" s="6">
        <v>44470</v>
      </c>
      <c r="C10" s="33">
        <v>71</v>
      </c>
      <c r="D10" s="25">
        <f t="shared" si="3"/>
        <v>67</v>
      </c>
      <c r="E10" s="9">
        <f t="shared" ref="E10:E17" si="5">C10-D10</f>
        <v>4</v>
      </c>
      <c r="F10" s="9">
        <f t="shared" ref="F10:F17" si="6">ABS(E10)</f>
        <v>4</v>
      </c>
      <c r="G10" s="9">
        <f t="shared" si="4"/>
        <v>16</v>
      </c>
      <c r="H10" s="42">
        <f t="shared" ref="H10:H17" si="7">ABS((D10/C10)-1)</f>
        <v>5.633802816901412E-2</v>
      </c>
    </row>
    <row r="11" spans="1:11" x14ac:dyDescent="0.25">
      <c r="A11" s="19">
        <v>6</v>
      </c>
      <c r="B11" s="6">
        <v>44501</v>
      </c>
      <c r="C11" s="33">
        <v>70</v>
      </c>
      <c r="D11" s="25">
        <f t="shared" si="3"/>
        <v>71</v>
      </c>
      <c r="E11" s="9">
        <f t="shared" si="5"/>
        <v>-1</v>
      </c>
      <c r="F11" s="9">
        <f t="shared" si="6"/>
        <v>1</v>
      </c>
      <c r="G11" s="9">
        <f t="shared" si="4"/>
        <v>1</v>
      </c>
      <c r="H11" s="42">
        <f t="shared" si="7"/>
        <v>1.4285714285714235E-2</v>
      </c>
    </row>
    <row r="12" spans="1:11" x14ac:dyDescent="0.25">
      <c r="A12" s="19">
        <v>7</v>
      </c>
      <c r="B12" s="6">
        <v>44531</v>
      </c>
      <c r="C12" s="33">
        <v>60</v>
      </c>
      <c r="D12" s="25">
        <f t="shared" si="3"/>
        <v>70</v>
      </c>
      <c r="E12" s="9">
        <f t="shared" si="5"/>
        <v>-10</v>
      </c>
      <c r="F12" s="9">
        <f t="shared" si="6"/>
        <v>10</v>
      </c>
      <c r="G12" s="9">
        <f t="shared" si="4"/>
        <v>100</v>
      </c>
      <c r="H12" s="42">
        <f t="shared" si="7"/>
        <v>0.16666666666666674</v>
      </c>
    </row>
    <row r="13" spans="1:11" x14ac:dyDescent="0.25">
      <c r="A13" s="19">
        <v>8</v>
      </c>
      <c r="B13" s="6">
        <v>44562</v>
      </c>
      <c r="C13" s="33">
        <v>80</v>
      </c>
      <c r="D13" s="25">
        <f t="shared" si="3"/>
        <v>60</v>
      </c>
      <c r="E13" s="9">
        <f t="shared" si="5"/>
        <v>20</v>
      </c>
      <c r="F13" s="9">
        <f t="shared" si="6"/>
        <v>20</v>
      </c>
      <c r="G13" s="9">
        <f t="shared" si="4"/>
        <v>400</v>
      </c>
      <c r="H13" s="42">
        <f t="shared" si="7"/>
        <v>0.25</v>
      </c>
    </row>
    <row r="14" spans="1:11" x14ac:dyDescent="0.25">
      <c r="A14" s="19">
        <v>9</v>
      </c>
      <c r="B14" s="6">
        <v>44593</v>
      </c>
      <c r="C14" s="33">
        <v>50</v>
      </c>
      <c r="D14" s="25">
        <f t="shared" si="3"/>
        <v>80</v>
      </c>
      <c r="E14" s="9">
        <f t="shared" si="5"/>
        <v>-30</v>
      </c>
      <c r="F14" s="9">
        <f t="shared" si="6"/>
        <v>30</v>
      </c>
      <c r="G14" s="9">
        <f t="shared" si="4"/>
        <v>900</v>
      </c>
      <c r="H14" s="42">
        <f t="shared" si="7"/>
        <v>0.60000000000000009</v>
      </c>
    </row>
    <row r="15" spans="1:11" x14ac:dyDescent="0.25">
      <c r="A15" s="19">
        <v>10</v>
      </c>
      <c r="B15" s="6">
        <v>44621</v>
      </c>
      <c r="C15" s="33">
        <v>74</v>
      </c>
      <c r="D15" s="25">
        <f t="shared" si="3"/>
        <v>50</v>
      </c>
      <c r="E15" s="9">
        <f t="shared" si="5"/>
        <v>24</v>
      </c>
      <c r="F15" s="9">
        <f t="shared" si="6"/>
        <v>24</v>
      </c>
      <c r="G15" s="9">
        <f t="shared" si="4"/>
        <v>576</v>
      </c>
      <c r="H15" s="42">
        <f t="shared" si="7"/>
        <v>0.32432432432432434</v>
      </c>
    </row>
    <row r="16" spans="1:11" x14ac:dyDescent="0.25">
      <c r="A16" s="19">
        <v>11</v>
      </c>
      <c r="B16" s="6">
        <v>44652</v>
      </c>
      <c r="C16" s="33">
        <v>70</v>
      </c>
      <c r="D16" s="25">
        <f t="shared" si="3"/>
        <v>74</v>
      </c>
      <c r="E16" s="9">
        <f t="shared" si="5"/>
        <v>-4</v>
      </c>
      <c r="F16" s="9">
        <f t="shared" si="6"/>
        <v>4</v>
      </c>
      <c r="G16" s="9">
        <f t="shared" si="4"/>
        <v>16</v>
      </c>
      <c r="H16" s="42">
        <f t="shared" si="7"/>
        <v>5.7142857142857162E-2</v>
      </c>
    </row>
    <row r="17" spans="1:8" x14ac:dyDescent="0.25">
      <c r="A17" s="19">
        <v>12</v>
      </c>
      <c r="B17" s="6">
        <v>44682</v>
      </c>
      <c r="C17" s="33">
        <v>60</v>
      </c>
      <c r="D17" s="25">
        <f t="shared" si="3"/>
        <v>70</v>
      </c>
      <c r="E17" s="9">
        <f t="shared" si="5"/>
        <v>-10</v>
      </c>
      <c r="F17" s="9">
        <f t="shared" si="6"/>
        <v>10</v>
      </c>
      <c r="G17" s="9">
        <f t="shared" si="4"/>
        <v>100</v>
      </c>
      <c r="H17" s="42">
        <f t="shared" si="7"/>
        <v>0.16666666666666674</v>
      </c>
    </row>
    <row r="18" spans="1:8" x14ac:dyDescent="0.25">
      <c r="A18" s="58">
        <v>13</v>
      </c>
      <c r="B18" s="57">
        <v>44713</v>
      </c>
      <c r="C18" s="34" t="s">
        <v>1</v>
      </c>
      <c r="D18" s="53">
        <f t="shared" si="3"/>
        <v>60</v>
      </c>
      <c r="E18" s="35"/>
      <c r="F18" s="35"/>
      <c r="G18" s="35"/>
      <c r="H18" s="36"/>
    </row>
    <row r="19" spans="1:8" x14ac:dyDescent="0.25">
      <c r="B19" s="11"/>
      <c r="C19" s="12"/>
      <c r="D19" s="13" t="s">
        <v>9</v>
      </c>
      <c r="E19" s="13">
        <f>SUM(E6:E17)</f>
        <v>2</v>
      </c>
      <c r="F19" s="13">
        <f>SUM(F6:F17)</f>
        <v>126</v>
      </c>
      <c r="G19" s="13">
        <f>SUM(G6:G17)</f>
        <v>2318</v>
      </c>
      <c r="H19" s="52">
        <f>SUM(H6:H17)</f>
        <v>1.9665801603899624</v>
      </c>
    </row>
    <row r="20" spans="1:8" x14ac:dyDescent="0.25">
      <c r="B20" s="11"/>
      <c r="C20" s="12"/>
      <c r="D20" s="18" t="s">
        <v>10</v>
      </c>
      <c r="E20" s="16">
        <f>AVERAGE(E6:E17)</f>
        <v>0.18181818181818182</v>
      </c>
      <c r="F20" s="16">
        <f>AVERAGE(F6:F17)</f>
        <v>11.454545454545455</v>
      </c>
      <c r="G20" s="16">
        <f>AVERAGE(G6:G17)</f>
        <v>210.72727272727272</v>
      </c>
      <c r="H20" s="17">
        <f>AVERAGE(H6:H17)</f>
        <v>0.17878001458090567</v>
      </c>
    </row>
    <row r="22" spans="1:8" x14ac:dyDescent="0.25">
      <c r="E22" s="15"/>
      <c r="F22" s="15"/>
      <c r="G22" s="15"/>
      <c r="H22" s="15"/>
    </row>
  </sheetData>
  <hyperlinks>
    <hyperlink ref="C2" r:id="rId1" xr:uid="{5F1E1C7C-85C5-4857-A95A-D4939D8D1884}"/>
  </hyperlink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0746-8960-4947-9376-759794297BC0}">
  <sheetPr>
    <tabColor rgb="FFFF0000"/>
  </sheetPr>
  <dimension ref="A1:K27"/>
  <sheetViews>
    <sheetView showGridLines="0" zoomScale="90" zoomScaleNormal="90" workbookViewId="0">
      <selection activeCell="A57" sqref="A57:C57"/>
    </sheetView>
  </sheetViews>
  <sheetFormatPr defaultRowHeight="15" x14ac:dyDescent="0.25"/>
  <cols>
    <col min="2" max="2" width="18.85546875" style="3" customWidth="1"/>
    <col min="3" max="8" width="21.42578125" style="2" customWidth="1"/>
    <col min="10" max="11" width="12.7109375" customWidth="1"/>
  </cols>
  <sheetData>
    <row r="1" spans="1:11" x14ac:dyDescent="0.25">
      <c r="B1" s="23" t="s">
        <v>12</v>
      </c>
      <c r="C1" s="22" t="s">
        <v>14</v>
      </c>
    </row>
    <row r="2" spans="1:11" x14ac:dyDescent="0.25">
      <c r="C2" s="21" t="s">
        <v>13</v>
      </c>
    </row>
    <row r="5" spans="1:11" s="1" customFormat="1" x14ac:dyDescent="0.25">
      <c r="A5" s="20" t="s">
        <v>11</v>
      </c>
      <c r="B5" s="4" t="s">
        <v>20</v>
      </c>
      <c r="C5" s="32" t="s">
        <v>3</v>
      </c>
      <c r="D5" s="24" t="s">
        <v>4</v>
      </c>
      <c r="E5" s="5" t="s">
        <v>5</v>
      </c>
      <c r="F5" s="5" t="s">
        <v>6</v>
      </c>
      <c r="G5" s="5" t="s">
        <v>7</v>
      </c>
      <c r="H5" s="5" t="s">
        <v>8</v>
      </c>
      <c r="J5" s="73" t="s">
        <v>2</v>
      </c>
      <c r="K5" s="74"/>
    </row>
    <row r="6" spans="1:11" x14ac:dyDescent="0.25">
      <c r="A6" s="19">
        <v>1</v>
      </c>
      <c r="B6" s="6" t="s">
        <v>18</v>
      </c>
      <c r="C6" s="33">
        <v>38</v>
      </c>
      <c r="D6" s="25" t="s">
        <v>1</v>
      </c>
      <c r="E6" s="8" t="s">
        <v>1</v>
      </c>
      <c r="F6" s="8" t="s">
        <v>1</v>
      </c>
      <c r="G6" s="8" t="s">
        <v>1</v>
      </c>
      <c r="H6" s="10" t="s">
        <v>1</v>
      </c>
      <c r="J6" s="7" t="s">
        <v>0</v>
      </c>
      <c r="K6" s="7">
        <v>1</v>
      </c>
    </row>
    <row r="7" spans="1:11" x14ac:dyDescent="0.25">
      <c r="A7" s="19">
        <v>2</v>
      </c>
      <c r="B7" s="6" t="s">
        <v>19</v>
      </c>
      <c r="C7" s="33">
        <v>49</v>
      </c>
      <c r="D7" s="25" t="s">
        <v>1</v>
      </c>
      <c r="E7" s="8" t="s">
        <v>1</v>
      </c>
      <c r="F7" s="8" t="s">
        <v>1</v>
      </c>
      <c r="G7" s="8" t="s">
        <v>1</v>
      </c>
      <c r="H7" s="10" t="s">
        <v>1</v>
      </c>
      <c r="J7" s="7" t="s">
        <v>0</v>
      </c>
      <c r="K7" s="7">
        <v>2</v>
      </c>
    </row>
    <row r="8" spans="1:11" x14ac:dyDescent="0.25">
      <c r="A8" s="19">
        <v>3</v>
      </c>
      <c r="B8" s="6" t="s">
        <v>21</v>
      </c>
      <c r="C8" s="33">
        <v>27</v>
      </c>
      <c r="D8" s="25" t="s">
        <v>1</v>
      </c>
      <c r="E8" s="8" t="s">
        <v>1</v>
      </c>
      <c r="F8" s="8" t="s">
        <v>1</v>
      </c>
      <c r="G8" s="8" t="s">
        <v>1</v>
      </c>
      <c r="H8" s="10" t="s">
        <v>1</v>
      </c>
      <c r="J8" s="7" t="s">
        <v>0</v>
      </c>
      <c r="K8" s="7">
        <v>3</v>
      </c>
    </row>
    <row r="9" spans="1:11" x14ac:dyDescent="0.25">
      <c r="A9" s="19">
        <v>4</v>
      </c>
      <c r="B9" s="6" t="s">
        <v>22</v>
      </c>
      <c r="C9" s="33">
        <v>30</v>
      </c>
      <c r="D9" s="26">
        <f t="shared" ref="D9:D23" si="0">((C6*$K$6)+(C7*$K$7)+(C8*$K$8))/SUM($K$6:$K$8)</f>
        <v>36.166666666666664</v>
      </c>
      <c r="E9" s="9">
        <f>C9-D9</f>
        <v>-6.1666666666666643</v>
      </c>
      <c r="F9" s="9">
        <f>ABS(E9)</f>
        <v>6.1666666666666643</v>
      </c>
      <c r="G9" s="9">
        <f>(C9-D9)^2</f>
        <v>38.02777777777775</v>
      </c>
      <c r="H9" s="10">
        <f>ABS((D9/C9)-1)</f>
        <v>0.20555555555555549</v>
      </c>
      <c r="J9" s="7"/>
      <c r="K9" s="7"/>
    </row>
    <row r="10" spans="1:11" x14ac:dyDescent="0.25">
      <c r="A10" s="19">
        <v>5</v>
      </c>
      <c r="B10" s="6" t="s">
        <v>23</v>
      </c>
      <c r="C10" s="33">
        <v>35</v>
      </c>
      <c r="D10" s="26">
        <f t="shared" si="0"/>
        <v>32.166666666666664</v>
      </c>
      <c r="E10" s="9">
        <f t="shared" ref="E10:E22" si="1">C10-D10</f>
        <v>2.8333333333333357</v>
      </c>
      <c r="F10" s="9">
        <f t="shared" ref="F10:F22" si="2">ABS(E10)</f>
        <v>2.8333333333333357</v>
      </c>
      <c r="G10" s="9">
        <f t="shared" ref="G10:G22" si="3">(C10-D10)^2</f>
        <v>8.027777777777791</v>
      </c>
      <c r="H10" s="10">
        <f t="shared" ref="H10:H22" si="4">ABS((D10/C10)-1)</f>
        <v>8.0952380952380998E-2</v>
      </c>
      <c r="J10" s="7"/>
      <c r="K10" s="7"/>
    </row>
    <row r="11" spans="1:11" x14ac:dyDescent="0.25">
      <c r="A11" s="19">
        <v>6</v>
      </c>
      <c r="B11" s="6" t="s">
        <v>24</v>
      </c>
      <c r="C11" s="33">
        <v>40</v>
      </c>
      <c r="D11" s="26">
        <f t="shared" si="0"/>
        <v>32</v>
      </c>
      <c r="E11" s="9">
        <f t="shared" si="1"/>
        <v>8</v>
      </c>
      <c r="F11" s="9">
        <f t="shared" si="2"/>
        <v>8</v>
      </c>
      <c r="G11" s="9">
        <f t="shared" si="3"/>
        <v>64</v>
      </c>
      <c r="H11" s="10">
        <f t="shared" si="4"/>
        <v>0.19999999999999996</v>
      </c>
    </row>
    <row r="12" spans="1:11" x14ac:dyDescent="0.25">
      <c r="A12" s="19">
        <v>7</v>
      </c>
      <c r="B12" s="6" t="s">
        <v>25</v>
      </c>
      <c r="C12" s="33">
        <v>34</v>
      </c>
      <c r="D12" s="26">
        <f t="shared" si="0"/>
        <v>36.666666666666664</v>
      </c>
      <c r="E12" s="9">
        <f t="shared" si="1"/>
        <v>-2.6666666666666643</v>
      </c>
      <c r="F12" s="9">
        <f t="shared" si="2"/>
        <v>2.6666666666666643</v>
      </c>
      <c r="G12" s="9">
        <f t="shared" si="3"/>
        <v>7.1111111111110983</v>
      </c>
      <c r="H12" s="10">
        <f t="shared" si="4"/>
        <v>7.8431372549019551E-2</v>
      </c>
    </row>
    <row r="13" spans="1:11" x14ac:dyDescent="0.25">
      <c r="A13" s="19">
        <v>8</v>
      </c>
      <c r="B13" s="6" t="s">
        <v>26</v>
      </c>
      <c r="C13" s="33">
        <v>35</v>
      </c>
      <c r="D13" s="26">
        <f t="shared" si="0"/>
        <v>36.166666666666664</v>
      </c>
      <c r="E13" s="9">
        <f t="shared" si="1"/>
        <v>-1.1666666666666643</v>
      </c>
      <c r="F13" s="9">
        <f t="shared" si="2"/>
        <v>1.1666666666666643</v>
      </c>
      <c r="G13" s="9">
        <f t="shared" si="3"/>
        <v>1.3611111111111056</v>
      </c>
      <c r="H13" s="10">
        <f t="shared" si="4"/>
        <v>3.3333333333333215E-2</v>
      </c>
    </row>
    <row r="14" spans="1:11" x14ac:dyDescent="0.25">
      <c r="A14" s="19">
        <v>9</v>
      </c>
      <c r="B14" s="6" t="s">
        <v>27</v>
      </c>
      <c r="C14" s="33">
        <v>42</v>
      </c>
      <c r="D14" s="26">
        <f t="shared" si="0"/>
        <v>35.5</v>
      </c>
      <c r="E14" s="9">
        <f t="shared" si="1"/>
        <v>6.5</v>
      </c>
      <c r="F14" s="9">
        <f t="shared" si="2"/>
        <v>6.5</v>
      </c>
      <c r="G14" s="9">
        <f t="shared" si="3"/>
        <v>42.25</v>
      </c>
      <c r="H14" s="10">
        <f t="shared" si="4"/>
        <v>0.15476190476190477</v>
      </c>
    </row>
    <row r="15" spans="1:11" x14ac:dyDescent="0.25">
      <c r="A15" s="19">
        <v>10</v>
      </c>
      <c r="B15" s="6" t="s">
        <v>28</v>
      </c>
      <c r="C15" s="33">
        <v>30</v>
      </c>
      <c r="D15" s="26">
        <f t="shared" si="0"/>
        <v>38.333333333333336</v>
      </c>
      <c r="E15" s="9">
        <f t="shared" si="1"/>
        <v>-8.3333333333333357</v>
      </c>
      <c r="F15" s="9">
        <f t="shared" si="2"/>
        <v>8.3333333333333357</v>
      </c>
      <c r="G15" s="9">
        <f t="shared" si="3"/>
        <v>69.444444444444485</v>
      </c>
      <c r="H15" s="10">
        <f t="shared" si="4"/>
        <v>0.2777777777777779</v>
      </c>
    </row>
    <row r="16" spans="1:11" x14ac:dyDescent="0.25">
      <c r="A16" s="19">
        <v>11</v>
      </c>
      <c r="B16" s="6" t="s">
        <v>29</v>
      </c>
      <c r="C16" s="33">
        <v>35</v>
      </c>
      <c r="D16" s="26">
        <f t="shared" si="0"/>
        <v>34.833333333333336</v>
      </c>
      <c r="E16" s="9">
        <f t="shared" si="1"/>
        <v>0.1666666666666643</v>
      </c>
      <c r="F16" s="9">
        <f t="shared" si="2"/>
        <v>0.1666666666666643</v>
      </c>
      <c r="G16" s="9">
        <f t="shared" si="3"/>
        <v>2.7777777777776989E-2</v>
      </c>
      <c r="H16" s="10">
        <f t="shared" si="4"/>
        <v>4.761904761904745E-3</v>
      </c>
    </row>
    <row r="17" spans="1:8" x14ac:dyDescent="0.25">
      <c r="A17" s="19">
        <v>12</v>
      </c>
      <c r="B17" s="6" t="s">
        <v>30</v>
      </c>
      <c r="C17" s="33">
        <v>27</v>
      </c>
      <c r="D17" s="26">
        <f t="shared" si="0"/>
        <v>34.5</v>
      </c>
      <c r="E17" s="9">
        <f t="shared" si="1"/>
        <v>-7.5</v>
      </c>
      <c r="F17" s="9">
        <f t="shared" si="2"/>
        <v>7.5</v>
      </c>
      <c r="G17" s="9">
        <f t="shared" si="3"/>
        <v>56.25</v>
      </c>
      <c r="H17" s="10">
        <f t="shared" si="4"/>
        <v>0.27777777777777768</v>
      </c>
    </row>
    <row r="18" spans="1:8" x14ac:dyDescent="0.25">
      <c r="A18" s="19">
        <v>13</v>
      </c>
      <c r="B18" s="6" t="s">
        <v>31</v>
      </c>
      <c r="C18" s="33">
        <v>30</v>
      </c>
      <c r="D18" s="26">
        <f t="shared" si="0"/>
        <v>30.166666666666668</v>
      </c>
      <c r="E18" s="9">
        <f t="shared" si="1"/>
        <v>-0.16666666666666785</v>
      </c>
      <c r="F18" s="9">
        <f t="shared" si="2"/>
        <v>0.16666666666666785</v>
      </c>
      <c r="G18" s="9">
        <f t="shared" si="3"/>
        <v>2.7777777777778172E-2</v>
      </c>
      <c r="H18" s="10">
        <f t="shared" si="4"/>
        <v>5.5555555555555358E-3</v>
      </c>
    </row>
    <row r="19" spans="1:8" x14ac:dyDescent="0.25">
      <c r="A19" s="19">
        <v>14</v>
      </c>
      <c r="B19" s="6" t="s">
        <v>32</v>
      </c>
      <c r="C19" s="33">
        <v>61</v>
      </c>
      <c r="D19" s="26">
        <f t="shared" si="0"/>
        <v>29.833333333333332</v>
      </c>
      <c r="E19" s="9">
        <f t="shared" si="1"/>
        <v>31.166666666666668</v>
      </c>
      <c r="F19" s="9">
        <f t="shared" si="2"/>
        <v>31.166666666666668</v>
      </c>
      <c r="G19" s="9">
        <f t="shared" si="3"/>
        <v>971.3611111111112</v>
      </c>
      <c r="H19" s="10">
        <f t="shared" si="4"/>
        <v>0.51092896174863389</v>
      </c>
    </row>
    <row r="20" spans="1:8" x14ac:dyDescent="0.25">
      <c r="A20" s="19">
        <v>15</v>
      </c>
      <c r="B20" s="6" t="s">
        <v>33</v>
      </c>
      <c r="C20" s="33">
        <v>45</v>
      </c>
      <c r="D20" s="26">
        <f t="shared" si="0"/>
        <v>45</v>
      </c>
      <c r="E20" s="9">
        <f t="shared" si="1"/>
        <v>0</v>
      </c>
      <c r="F20" s="9">
        <f t="shared" si="2"/>
        <v>0</v>
      </c>
      <c r="G20" s="9">
        <f t="shared" si="3"/>
        <v>0</v>
      </c>
      <c r="H20" s="10">
        <f t="shared" si="4"/>
        <v>0</v>
      </c>
    </row>
    <row r="21" spans="1:8" x14ac:dyDescent="0.25">
      <c r="A21" s="19">
        <v>16</v>
      </c>
      <c r="B21" s="6" t="s">
        <v>34</v>
      </c>
      <c r="C21" s="33">
        <v>40</v>
      </c>
      <c r="D21" s="26">
        <f t="shared" si="0"/>
        <v>47.833333333333336</v>
      </c>
      <c r="E21" s="9">
        <f t="shared" si="1"/>
        <v>-7.8333333333333357</v>
      </c>
      <c r="F21" s="9">
        <f t="shared" si="2"/>
        <v>7.8333333333333357</v>
      </c>
      <c r="G21" s="9">
        <f t="shared" si="3"/>
        <v>61.36111111111115</v>
      </c>
      <c r="H21" s="10">
        <f t="shared" si="4"/>
        <v>0.1958333333333333</v>
      </c>
    </row>
    <row r="22" spans="1:8" x14ac:dyDescent="0.25">
      <c r="A22" s="19">
        <v>17</v>
      </c>
      <c r="B22" s="6" t="s">
        <v>35</v>
      </c>
      <c r="C22" s="33">
        <v>61</v>
      </c>
      <c r="D22" s="26">
        <f t="shared" si="0"/>
        <v>45.166666666666664</v>
      </c>
      <c r="E22" s="9">
        <f t="shared" si="1"/>
        <v>15.833333333333336</v>
      </c>
      <c r="F22" s="9">
        <f t="shared" si="2"/>
        <v>15.833333333333336</v>
      </c>
      <c r="G22" s="9">
        <f t="shared" si="3"/>
        <v>250.69444444444451</v>
      </c>
      <c r="H22" s="10">
        <f t="shared" si="4"/>
        <v>0.25956284153005471</v>
      </c>
    </row>
    <row r="23" spans="1:8" x14ac:dyDescent="0.25">
      <c r="A23" s="58">
        <v>18</v>
      </c>
      <c r="B23" s="57" t="s">
        <v>36</v>
      </c>
      <c r="C23" s="59" t="s">
        <v>1</v>
      </c>
      <c r="D23" s="35">
        <f t="shared" si="0"/>
        <v>51.333333333333336</v>
      </c>
      <c r="E23" s="35"/>
      <c r="F23" s="35"/>
      <c r="G23" s="35"/>
      <c r="H23" s="36"/>
    </row>
    <row r="24" spans="1:8" x14ac:dyDescent="0.25">
      <c r="B24" s="11"/>
      <c r="C24" s="12"/>
      <c r="D24" s="13" t="s">
        <v>9</v>
      </c>
      <c r="E24" s="13">
        <f>SUM(E6:E22)</f>
        <v>30.666666666666671</v>
      </c>
      <c r="F24" s="13">
        <f>SUM(F6:F22)</f>
        <v>98.333333333333343</v>
      </c>
      <c r="G24" s="13">
        <f>SUM(G6:G22)</f>
        <v>1569.9444444444446</v>
      </c>
      <c r="H24" s="52">
        <f>SUM(H6:H22)</f>
        <v>2.2852326996372319</v>
      </c>
    </row>
    <row r="25" spans="1:8" x14ac:dyDescent="0.25">
      <c r="B25" s="11"/>
      <c r="C25" s="12"/>
      <c r="D25" s="18" t="s">
        <v>10</v>
      </c>
      <c r="E25" s="16">
        <f>AVERAGE(E6:E22)</f>
        <v>2.1904761904761907</v>
      </c>
      <c r="F25" s="16">
        <f>AVERAGE(F6:F22)</f>
        <v>7.0238095238095246</v>
      </c>
      <c r="G25" s="16">
        <f>AVERAGE(G6:G22)</f>
        <v>112.1388888888889</v>
      </c>
      <c r="H25" s="17">
        <f>AVERAGE(H6:H22)</f>
        <v>0.16323090711694513</v>
      </c>
    </row>
    <row r="27" spans="1:8" x14ac:dyDescent="0.25">
      <c r="E27" s="15"/>
      <c r="F27" s="15"/>
      <c r="G27" s="15"/>
      <c r="H27" s="15"/>
    </row>
  </sheetData>
  <mergeCells count="1">
    <mergeCell ref="J5:K5"/>
  </mergeCells>
  <phoneticPr fontId="7" type="noConversion"/>
  <hyperlinks>
    <hyperlink ref="C2" r:id="rId1" xr:uid="{CD7594B0-3868-4F24-93F1-8C9FD2FFF5B3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0FBF-04E6-45E0-960C-983F327EC865}">
  <sheetPr>
    <tabColor rgb="FFFF0000"/>
  </sheetPr>
  <dimension ref="A1:K27"/>
  <sheetViews>
    <sheetView showGridLines="0" zoomScale="90" zoomScaleNormal="90" workbookViewId="0">
      <selection activeCell="A57" sqref="A57:C57"/>
    </sheetView>
  </sheetViews>
  <sheetFormatPr defaultRowHeight="15" x14ac:dyDescent="0.25"/>
  <cols>
    <col min="2" max="2" width="18.85546875" style="3" customWidth="1"/>
    <col min="3" max="8" width="21.42578125" style="2" customWidth="1"/>
    <col min="10" max="11" width="12.7109375" customWidth="1"/>
  </cols>
  <sheetData>
    <row r="1" spans="1:11" x14ac:dyDescent="0.25">
      <c r="B1" s="23" t="s">
        <v>15</v>
      </c>
      <c r="C1" s="22" t="s">
        <v>16</v>
      </c>
    </row>
    <row r="2" spans="1:11" x14ac:dyDescent="0.25">
      <c r="C2" s="21" t="s">
        <v>17</v>
      </c>
    </row>
    <row r="5" spans="1:11" s="1" customFormat="1" x14ac:dyDescent="0.25">
      <c r="A5" s="20" t="s">
        <v>11</v>
      </c>
      <c r="B5" s="4" t="s">
        <v>20</v>
      </c>
      <c r="C5" s="32" t="s">
        <v>3</v>
      </c>
      <c r="D5" s="24" t="s">
        <v>4</v>
      </c>
      <c r="E5" s="5" t="s">
        <v>5</v>
      </c>
      <c r="F5" s="5" t="s">
        <v>6</v>
      </c>
      <c r="G5" s="5" t="s">
        <v>7</v>
      </c>
      <c r="H5" s="5" t="s">
        <v>8</v>
      </c>
      <c r="J5" s="73" t="s">
        <v>2</v>
      </c>
      <c r="K5" s="74"/>
    </row>
    <row r="6" spans="1:11" x14ac:dyDescent="0.25">
      <c r="A6" s="19">
        <v>1</v>
      </c>
      <c r="B6" s="6">
        <v>44228</v>
      </c>
      <c r="C6" s="33">
        <v>37</v>
      </c>
      <c r="D6" s="25" t="s">
        <v>1</v>
      </c>
      <c r="E6" s="8" t="s">
        <v>1</v>
      </c>
      <c r="F6" s="8" t="s">
        <v>1</v>
      </c>
      <c r="G6" s="8" t="s">
        <v>1</v>
      </c>
      <c r="H6" s="10" t="s">
        <v>1</v>
      </c>
      <c r="J6" s="7" t="s">
        <v>0</v>
      </c>
      <c r="K6" s="7">
        <v>1</v>
      </c>
    </row>
    <row r="7" spans="1:11" x14ac:dyDescent="0.25">
      <c r="A7" s="19">
        <v>2</v>
      </c>
      <c r="B7" s="6">
        <v>44256</v>
      </c>
      <c r="C7" s="33">
        <v>36</v>
      </c>
      <c r="D7" s="25" t="s">
        <v>1</v>
      </c>
      <c r="E7" s="8" t="s">
        <v>1</v>
      </c>
      <c r="F7" s="8" t="s">
        <v>1</v>
      </c>
      <c r="G7" s="8" t="s">
        <v>1</v>
      </c>
      <c r="H7" s="10" t="s">
        <v>1</v>
      </c>
      <c r="J7" s="7" t="s">
        <v>0</v>
      </c>
      <c r="K7" s="7">
        <v>2</v>
      </c>
    </row>
    <row r="8" spans="1:11" x14ac:dyDescent="0.25">
      <c r="A8" s="19">
        <v>3</v>
      </c>
      <c r="B8" s="6">
        <v>44287</v>
      </c>
      <c r="C8" s="33">
        <v>43</v>
      </c>
      <c r="D8" s="25" t="s">
        <v>1</v>
      </c>
      <c r="E8" s="8" t="s">
        <v>1</v>
      </c>
      <c r="F8" s="8" t="s">
        <v>1</v>
      </c>
      <c r="G8" s="8" t="s">
        <v>1</v>
      </c>
      <c r="H8" s="10" t="s">
        <v>1</v>
      </c>
      <c r="J8" s="7" t="s">
        <v>0</v>
      </c>
      <c r="K8" s="7">
        <v>3</v>
      </c>
    </row>
    <row r="9" spans="1:11" x14ac:dyDescent="0.25">
      <c r="A9" s="19">
        <v>4</v>
      </c>
      <c r="B9" s="6">
        <v>44317</v>
      </c>
      <c r="C9" s="33">
        <v>41</v>
      </c>
      <c r="D9" s="26">
        <f t="shared" ref="D9:D23" si="0">((C6*$K$6)+(C7*$K$7)+(C8*$K$8))/SUM($K$6:$K$8)</f>
        <v>39.666666666666664</v>
      </c>
      <c r="E9" s="9">
        <f>C9-D9</f>
        <v>1.3333333333333357</v>
      </c>
      <c r="F9" s="9">
        <f>ABS(E9)</f>
        <v>1.3333333333333357</v>
      </c>
      <c r="G9" s="9">
        <f>(C9-D9)^2</f>
        <v>1.7777777777777841</v>
      </c>
      <c r="H9" s="10">
        <f>ABS((D9/C9)-1)</f>
        <v>3.2520325203252098E-2</v>
      </c>
      <c r="J9" s="7"/>
      <c r="K9" s="7"/>
    </row>
    <row r="10" spans="1:11" x14ac:dyDescent="0.25">
      <c r="A10" s="19">
        <v>5</v>
      </c>
      <c r="B10" s="6">
        <v>44348</v>
      </c>
      <c r="C10" s="33">
        <v>33</v>
      </c>
      <c r="D10" s="26">
        <f t="shared" si="0"/>
        <v>40.833333333333336</v>
      </c>
      <c r="E10" s="9">
        <f t="shared" ref="E10:E22" si="1">C10-D10</f>
        <v>-7.8333333333333357</v>
      </c>
      <c r="F10" s="9">
        <f t="shared" ref="F10:F22" si="2">ABS(E10)</f>
        <v>7.8333333333333357</v>
      </c>
      <c r="G10" s="9">
        <f t="shared" ref="G10:G22" si="3">(C10-D10)^2</f>
        <v>61.36111111111115</v>
      </c>
      <c r="H10" s="10">
        <f t="shared" ref="H10:H22" si="4">ABS((D10/C10)-1)</f>
        <v>0.23737373737373746</v>
      </c>
      <c r="J10" s="7"/>
      <c r="K10" s="7"/>
    </row>
    <row r="11" spans="1:11" x14ac:dyDescent="0.25">
      <c r="A11" s="19">
        <v>6</v>
      </c>
      <c r="B11" s="6">
        <v>44378</v>
      </c>
      <c r="C11" s="33">
        <v>34</v>
      </c>
      <c r="D11" s="26">
        <f t="shared" si="0"/>
        <v>37.333333333333336</v>
      </c>
      <c r="E11" s="9">
        <f t="shared" si="1"/>
        <v>-3.3333333333333357</v>
      </c>
      <c r="F11" s="9">
        <f t="shared" si="2"/>
        <v>3.3333333333333357</v>
      </c>
      <c r="G11" s="9">
        <f t="shared" si="3"/>
        <v>11.111111111111127</v>
      </c>
      <c r="H11" s="10">
        <f t="shared" si="4"/>
        <v>9.8039215686274606E-2</v>
      </c>
    </row>
    <row r="12" spans="1:11" x14ac:dyDescent="0.25">
      <c r="A12" s="19">
        <v>7</v>
      </c>
      <c r="B12" s="6">
        <v>44409</v>
      </c>
      <c r="C12" s="33">
        <v>32</v>
      </c>
      <c r="D12" s="26">
        <f t="shared" si="0"/>
        <v>34.833333333333336</v>
      </c>
      <c r="E12" s="9">
        <f t="shared" si="1"/>
        <v>-2.8333333333333357</v>
      </c>
      <c r="F12" s="9">
        <f t="shared" si="2"/>
        <v>2.8333333333333357</v>
      </c>
      <c r="G12" s="9">
        <f t="shared" si="3"/>
        <v>8.027777777777791</v>
      </c>
      <c r="H12" s="10">
        <f t="shared" si="4"/>
        <v>8.8541666666666741E-2</v>
      </c>
    </row>
    <row r="13" spans="1:11" x14ac:dyDescent="0.25">
      <c r="A13" s="19">
        <v>8</v>
      </c>
      <c r="B13" s="6">
        <v>44440</v>
      </c>
      <c r="C13" s="33">
        <v>41</v>
      </c>
      <c r="D13" s="26">
        <f t="shared" si="0"/>
        <v>32.833333333333336</v>
      </c>
      <c r="E13" s="9">
        <f t="shared" si="1"/>
        <v>8.1666666666666643</v>
      </c>
      <c r="F13" s="9">
        <f t="shared" si="2"/>
        <v>8.1666666666666643</v>
      </c>
      <c r="G13" s="9">
        <f t="shared" si="3"/>
        <v>66.6944444444444</v>
      </c>
      <c r="H13" s="10">
        <f t="shared" si="4"/>
        <v>0.19918699186991862</v>
      </c>
    </row>
    <row r="14" spans="1:11" x14ac:dyDescent="0.25">
      <c r="A14" s="19">
        <v>9</v>
      </c>
      <c r="B14" s="6">
        <v>44470</v>
      </c>
      <c r="C14" s="33">
        <v>36</v>
      </c>
      <c r="D14" s="26">
        <f t="shared" si="0"/>
        <v>36.833333333333336</v>
      </c>
      <c r="E14" s="9">
        <f t="shared" si="1"/>
        <v>-0.8333333333333357</v>
      </c>
      <c r="F14" s="9">
        <f t="shared" si="2"/>
        <v>0.8333333333333357</v>
      </c>
      <c r="G14" s="9">
        <f t="shared" si="3"/>
        <v>0.69444444444444842</v>
      </c>
      <c r="H14" s="10">
        <f t="shared" si="4"/>
        <v>2.314814814814814E-2</v>
      </c>
    </row>
    <row r="15" spans="1:11" x14ac:dyDescent="0.25">
      <c r="A15" s="19">
        <v>10</v>
      </c>
      <c r="B15" s="6">
        <v>44501</v>
      </c>
      <c r="C15" s="33">
        <v>34</v>
      </c>
      <c r="D15" s="26">
        <f t="shared" si="0"/>
        <v>37</v>
      </c>
      <c r="E15" s="9">
        <f t="shared" si="1"/>
        <v>-3</v>
      </c>
      <c r="F15" s="9">
        <f t="shared" si="2"/>
        <v>3</v>
      </c>
      <c r="G15" s="9">
        <f t="shared" si="3"/>
        <v>9</v>
      </c>
      <c r="H15" s="10">
        <f t="shared" si="4"/>
        <v>8.8235294117646967E-2</v>
      </c>
    </row>
    <row r="16" spans="1:11" x14ac:dyDescent="0.25">
      <c r="A16" s="19">
        <v>11</v>
      </c>
      <c r="B16" s="6">
        <v>44531</v>
      </c>
      <c r="C16" s="33">
        <v>41</v>
      </c>
      <c r="D16" s="26">
        <f t="shared" si="0"/>
        <v>35.833333333333336</v>
      </c>
      <c r="E16" s="9">
        <f t="shared" si="1"/>
        <v>5.1666666666666643</v>
      </c>
      <c r="F16" s="9">
        <f t="shared" si="2"/>
        <v>5.1666666666666643</v>
      </c>
      <c r="G16" s="9">
        <f t="shared" si="3"/>
        <v>26.694444444444422</v>
      </c>
      <c r="H16" s="10">
        <f t="shared" si="4"/>
        <v>0.12601626016260159</v>
      </c>
    </row>
    <row r="17" spans="1:8" x14ac:dyDescent="0.25">
      <c r="A17" s="19">
        <v>12</v>
      </c>
      <c r="B17" s="6">
        <v>44562</v>
      </c>
      <c r="C17" s="33">
        <v>43</v>
      </c>
      <c r="D17" s="26">
        <f t="shared" si="0"/>
        <v>37.833333333333336</v>
      </c>
      <c r="E17" s="9">
        <f t="shared" si="1"/>
        <v>5.1666666666666643</v>
      </c>
      <c r="F17" s="9">
        <f t="shared" si="2"/>
        <v>5.1666666666666643</v>
      </c>
      <c r="G17" s="9">
        <f t="shared" si="3"/>
        <v>26.694444444444422</v>
      </c>
      <c r="H17" s="10">
        <f t="shared" si="4"/>
        <v>0.12015503875968991</v>
      </c>
    </row>
    <row r="18" spans="1:8" x14ac:dyDescent="0.25">
      <c r="A18" s="19">
        <v>13</v>
      </c>
      <c r="B18" s="6">
        <v>44593</v>
      </c>
      <c r="C18" s="33">
        <v>43</v>
      </c>
      <c r="D18" s="26">
        <f t="shared" si="0"/>
        <v>40.833333333333336</v>
      </c>
      <c r="E18" s="9">
        <f t="shared" si="1"/>
        <v>2.1666666666666643</v>
      </c>
      <c r="F18" s="9">
        <f t="shared" si="2"/>
        <v>2.1666666666666643</v>
      </c>
      <c r="G18" s="9">
        <f t="shared" si="3"/>
        <v>4.694444444444434</v>
      </c>
      <c r="H18" s="10">
        <f t="shared" si="4"/>
        <v>5.0387596899224785E-2</v>
      </c>
    </row>
    <row r="19" spans="1:8" x14ac:dyDescent="0.25">
      <c r="A19" s="19">
        <v>14</v>
      </c>
      <c r="B19" s="6">
        <v>44621</v>
      </c>
      <c r="C19" s="33">
        <v>42</v>
      </c>
      <c r="D19" s="26">
        <f t="shared" si="0"/>
        <v>42.666666666666664</v>
      </c>
      <c r="E19" s="9">
        <f t="shared" si="1"/>
        <v>-0.6666666666666643</v>
      </c>
      <c r="F19" s="9">
        <f t="shared" si="2"/>
        <v>0.6666666666666643</v>
      </c>
      <c r="G19" s="9">
        <f t="shared" si="3"/>
        <v>0.44444444444444131</v>
      </c>
      <c r="H19" s="10">
        <f t="shared" si="4"/>
        <v>1.5873015873015817E-2</v>
      </c>
    </row>
    <row r="20" spans="1:8" x14ac:dyDescent="0.25">
      <c r="A20" s="19">
        <v>15</v>
      </c>
      <c r="B20" s="6">
        <v>44652</v>
      </c>
      <c r="C20" s="33">
        <v>42</v>
      </c>
      <c r="D20" s="26">
        <f t="shared" si="0"/>
        <v>42.5</v>
      </c>
      <c r="E20" s="9">
        <f t="shared" si="1"/>
        <v>-0.5</v>
      </c>
      <c r="F20" s="9">
        <f t="shared" si="2"/>
        <v>0.5</v>
      </c>
      <c r="G20" s="9">
        <f t="shared" si="3"/>
        <v>0.25</v>
      </c>
      <c r="H20" s="10">
        <f t="shared" si="4"/>
        <v>1.1904761904761862E-2</v>
      </c>
    </row>
    <row r="21" spans="1:8" x14ac:dyDescent="0.25">
      <c r="A21" s="19">
        <v>16</v>
      </c>
      <c r="B21" s="6">
        <v>44682</v>
      </c>
      <c r="C21" s="33">
        <v>39</v>
      </c>
      <c r="D21" s="26">
        <f t="shared" si="0"/>
        <v>42.166666666666664</v>
      </c>
      <c r="E21" s="9">
        <f t="shared" si="1"/>
        <v>-3.1666666666666643</v>
      </c>
      <c r="F21" s="9">
        <f t="shared" si="2"/>
        <v>3.1666666666666643</v>
      </c>
      <c r="G21" s="9">
        <f t="shared" si="3"/>
        <v>10.027777777777763</v>
      </c>
      <c r="H21" s="10">
        <f t="shared" si="4"/>
        <v>8.119658119658113E-2</v>
      </c>
    </row>
    <row r="22" spans="1:8" x14ac:dyDescent="0.25">
      <c r="A22" s="19">
        <v>17</v>
      </c>
      <c r="B22" s="6">
        <v>44713</v>
      </c>
      <c r="C22" s="33">
        <v>40</v>
      </c>
      <c r="D22" s="26">
        <f t="shared" si="0"/>
        <v>40.5</v>
      </c>
      <c r="E22" s="9">
        <f t="shared" si="1"/>
        <v>-0.5</v>
      </c>
      <c r="F22" s="9">
        <f t="shared" si="2"/>
        <v>0.5</v>
      </c>
      <c r="G22" s="9">
        <f t="shared" si="3"/>
        <v>0.25</v>
      </c>
      <c r="H22" s="10">
        <f t="shared" si="4"/>
        <v>1.2499999999999956E-2</v>
      </c>
    </row>
    <row r="23" spans="1:8" x14ac:dyDescent="0.25">
      <c r="A23" s="58">
        <v>18</v>
      </c>
      <c r="B23" s="57">
        <v>44743</v>
      </c>
      <c r="C23" s="34" t="s">
        <v>1</v>
      </c>
      <c r="D23" s="35">
        <f t="shared" si="0"/>
        <v>40</v>
      </c>
      <c r="E23" s="35"/>
      <c r="F23" s="35"/>
      <c r="G23" s="35"/>
      <c r="H23" s="36"/>
    </row>
    <row r="24" spans="1:8" x14ac:dyDescent="0.25">
      <c r="B24" s="11"/>
      <c r="C24" s="12"/>
      <c r="D24" s="13" t="s">
        <v>9</v>
      </c>
      <c r="E24" s="13">
        <f>SUM(E6:E22)</f>
        <v>-0.66666666666667851</v>
      </c>
      <c r="F24" s="13">
        <f>SUM(F6:F22)</f>
        <v>44.666666666666664</v>
      </c>
      <c r="G24" s="13">
        <f>SUM(G6:G22)</f>
        <v>227.72222222222217</v>
      </c>
      <c r="H24" s="52">
        <f>SUM(H6:H22)</f>
        <v>1.1850786338615196</v>
      </c>
    </row>
    <row r="25" spans="1:8" x14ac:dyDescent="0.25">
      <c r="B25" s="11"/>
      <c r="C25" s="12"/>
      <c r="D25" s="18" t="s">
        <v>10</v>
      </c>
      <c r="E25" s="16">
        <f>AVERAGE(E6:E22)</f>
        <v>-4.7619047619048463E-2</v>
      </c>
      <c r="F25" s="16">
        <f>AVERAGE(F6:F22)</f>
        <v>3.1904761904761902</v>
      </c>
      <c r="G25" s="16">
        <f>AVERAGE(G6:G22)</f>
        <v>16.265873015873012</v>
      </c>
      <c r="H25" s="17">
        <f>AVERAGE(H6:H22)</f>
        <v>8.4648473847251396E-2</v>
      </c>
    </row>
    <row r="27" spans="1:8" x14ac:dyDescent="0.25">
      <c r="E27" s="15"/>
      <c r="F27" s="15"/>
      <c r="G27" s="15"/>
      <c r="H27" s="15"/>
    </row>
  </sheetData>
  <mergeCells count="1">
    <mergeCell ref="J5:K5"/>
  </mergeCells>
  <hyperlinks>
    <hyperlink ref="C2" r:id="rId1" xr:uid="{D2FC41E5-7701-4359-97C5-F56286D69EAE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EF45-64FC-4358-9CEE-8A8C5B490B8C}">
  <sheetPr>
    <tabColor rgb="FFFF0000"/>
  </sheetPr>
  <dimension ref="A1:K26"/>
  <sheetViews>
    <sheetView showGridLines="0" zoomScale="90" zoomScaleNormal="90" workbookViewId="0">
      <selection activeCell="A57" sqref="A57:C57"/>
    </sheetView>
  </sheetViews>
  <sheetFormatPr defaultRowHeight="15" x14ac:dyDescent="0.25"/>
  <cols>
    <col min="2" max="2" width="18.85546875" style="3" customWidth="1"/>
    <col min="3" max="8" width="21.42578125" style="2" customWidth="1"/>
    <col min="10" max="11" width="12.7109375" customWidth="1"/>
  </cols>
  <sheetData>
    <row r="1" spans="1:11" x14ac:dyDescent="0.25">
      <c r="B1" s="23" t="s">
        <v>39</v>
      </c>
      <c r="C1" s="22" t="s">
        <v>38</v>
      </c>
    </row>
    <row r="2" spans="1:11" x14ac:dyDescent="0.25">
      <c r="C2" s="21" t="s">
        <v>37</v>
      </c>
    </row>
    <row r="5" spans="1:11" s="1" customFormat="1" x14ac:dyDescent="0.25">
      <c r="A5" s="20" t="s">
        <v>11</v>
      </c>
      <c r="B5" s="4" t="s">
        <v>20</v>
      </c>
      <c r="C5" s="32" t="s">
        <v>3</v>
      </c>
      <c r="D5" s="24" t="s">
        <v>4</v>
      </c>
      <c r="E5" s="5" t="s">
        <v>5</v>
      </c>
      <c r="F5" s="5" t="s">
        <v>6</v>
      </c>
      <c r="G5" s="5" t="s">
        <v>7</v>
      </c>
      <c r="H5" s="5" t="s">
        <v>8</v>
      </c>
      <c r="J5" s="73" t="s">
        <v>44</v>
      </c>
      <c r="K5" s="74"/>
    </row>
    <row r="6" spans="1:11" x14ac:dyDescent="0.25">
      <c r="A6" s="19">
        <v>1</v>
      </c>
      <c r="B6" s="6">
        <v>44562</v>
      </c>
      <c r="C6" s="33">
        <v>20</v>
      </c>
      <c r="D6" s="25" t="s">
        <v>1</v>
      </c>
      <c r="E6" s="8" t="s">
        <v>1</v>
      </c>
      <c r="F6" s="8" t="s">
        <v>1</v>
      </c>
      <c r="G6" s="8" t="s">
        <v>1</v>
      </c>
      <c r="H6" s="10" t="s">
        <v>1</v>
      </c>
      <c r="J6" s="7" t="s">
        <v>0</v>
      </c>
      <c r="K6" s="7">
        <v>1</v>
      </c>
    </row>
    <row r="7" spans="1:11" x14ac:dyDescent="0.25">
      <c r="A7" s="19">
        <v>2</v>
      </c>
      <c r="B7" s="6">
        <v>44593</v>
      </c>
      <c r="C7" s="33">
        <v>25</v>
      </c>
      <c r="D7" s="25" t="s">
        <v>1</v>
      </c>
      <c r="E7" s="8" t="s">
        <v>1</v>
      </c>
      <c r="F7" s="8" t="s">
        <v>1</v>
      </c>
      <c r="G7" s="8" t="s">
        <v>1</v>
      </c>
      <c r="H7" s="10" t="s">
        <v>1</v>
      </c>
      <c r="J7" s="7" t="s">
        <v>0</v>
      </c>
      <c r="K7" s="7">
        <v>2</v>
      </c>
    </row>
    <row r="8" spans="1:11" x14ac:dyDescent="0.25">
      <c r="A8" s="19">
        <v>3</v>
      </c>
      <c r="B8" s="6">
        <v>44621</v>
      </c>
      <c r="C8" s="33">
        <v>32</v>
      </c>
      <c r="D8" s="25" t="s">
        <v>1</v>
      </c>
      <c r="E8" s="8" t="s">
        <v>1</v>
      </c>
      <c r="F8" s="8" t="s">
        <v>1</v>
      </c>
      <c r="G8" s="8" t="s">
        <v>1</v>
      </c>
      <c r="H8" s="10" t="s">
        <v>1</v>
      </c>
      <c r="J8" s="7" t="s">
        <v>0</v>
      </c>
      <c r="K8" s="7">
        <v>3</v>
      </c>
    </row>
    <row r="9" spans="1:11" x14ac:dyDescent="0.25">
      <c r="A9" s="19">
        <v>4</v>
      </c>
      <c r="B9" s="6">
        <v>44652</v>
      </c>
      <c r="C9" s="33">
        <v>42</v>
      </c>
      <c r="D9" s="26" t="s">
        <v>1</v>
      </c>
      <c r="E9" s="8" t="s">
        <v>1</v>
      </c>
      <c r="F9" s="8" t="s">
        <v>1</v>
      </c>
      <c r="G9" s="8" t="s">
        <v>1</v>
      </c>
      <c r="H9" s="10" t="s">
        <v>1</v>
      </c>
      <c r="J9" s="7" t="s">
        <v>0</v>
      </c>
      <c r="K9" s="7">
        <v>4</v>
      </c>
    </row>
    <row r="10" spans="1:11" x14ac:dyDescent="0.25">
      <c r="A10" s="19">
        <v>5</v>
      </c>
      <c r="B10" s="6">
        <v>44682</v>
      </c>
      <c r="C10" s="33">
        <v>38</v>
      </c>
      <c r="D10" s="26" t="s">
        <v>1</v>
      </c>
      <c r="E10" s="8" t="s">
        <v>1</v>
      </c>
      <c r="F10" s="8" t="s">
        <v>1</v>
      </c>
      <c r="G10" s="8" t="s">
        <v>1</v>
      </c>
      <c r="H10" s="10" t="s">
        <v>1</v>
      </c>
      <c r="J10" s="7" t="s">
        <v>0</v>
      </c>
      <c r="K10" s="7">
        <v>5</v>
      </c>
    </row>
    <row r="11" spans="1:11" x14ac:dyDescent="0.25">
      <c r="A11" s="19">
        <v>6</v>
      </c>
      <c r="B11" s="6">
        <v>44713</v>
      </c>
      <c r="C11" s="33">
        <v>32</v>
      </c>
      <c r="D11" s="26">
        <f>((C6*$K$6)+(C7*$K$7)+(C8*$K$8)+(C9*$K$9)+(C10*$K$10))/SUM($K$6:$K$10)</f>
        <v>34.93333333333333</v>
      </c>
      <c r="E11" s="9">
        <f>C11-D11</f>
        <v>-2.93333333333333</v>
      </c>
      <c r="F11" s="9">
        <f t="shared" ref="F11:F21" si="0">ABS(E11)</f>
        <v>2.93333333333333</v>
      </c>
      <c r="G11" s="9">
        <f>(C11-D11)^2</f>
        <v>8.6044444444444252</v>
      </c>
      <c r="H11" s="10">
        <f t="shared" ref="H11:H21" si="1">ABS((D11/C11)-1)</f>
        <v>9.1666666666666563E-2</v>
      </c>
    </row>
    <row r="12" spans="1:11" x14ac:dyDescent="0.25">
      <c r="A12" s="19">
        <v>7</v>
      </c>
      <c r="B12" s="6">
        <v>44743</v>
      </c>
      <c r="C12" s="33">
        <v>25</v>
      </c>
      <c r="D12" s="26">
        <f t="shared" ref="D12:D22" si="2">((C7*$K$6)+(C8*$K$7)+(C9*$K$8)+(C10*$K$9)+(C11*$K$10))/SUM($K$6:$K$10)</f>
        <v>35.133333333333333</v>
      </c>
      <c r="E12" s="9">
        <f t="shared" ref="E12:E21" si="3">C12-D12</f>
        <v>-10.133333333333333</v>
      </c>
      <c r="F12" s="9">
        <f t="shared" si="0"/>
        <v>10.133333333333333</v>
      </c>
      <c r="G12" s="9">
        <f t="shared" ref="G12:G21" si="4">(C12-D12)^2</f>
        <v>102.68444444444444</v>
      </c>
      <c r="H12" s="10">
        <f t="shared" si="1"/>
        <v>0.40533333333333332</v>
      </c>
    </row>
    <row r="13" spans="1:11" x14ac:dyDescent="0.25">
      <c r="A13" s="19">
        <v>8</v>
      </c>
      <c r="B13" s="6">
        <v>44774</v>
      </c>
      <c r="C13" s="33">
        <v>20</v>
      </c>
      <c r="D13" s="26">
        <f t="shared" si="2"/>
        <v>32.200000000000003</v>
      </c>
      <c r="E13" s="9">
        <f t="shared" si="3"/>
        <v>-12.200000000000003</v>
      </c>
      <c r="F13" s="9">
        <f t="shared" si="0"/>
        <v>12.200000000000003</v>
      </c>
      <c r="G13" s="9">
        <f t="shared" si="4"/>
        <v>148.84000000000006</v>
      </c>
      <c r="H13" s="10">
        <f t="shared" si="1"/>
        <v>0.6100000000000001</v>
      </c>
    </row>
    <row r="14" spans="1:11" x14ac:dyDescent="0.25">
      <c r="A14" s="19">
        <v>9</v>
      </c>
      <c r="B14" s="6">
        <v>44805</v>
      </c>
      <c r="C14" s="33">
        <v>20</v>
      </c>
      <c r="D14" s="26">
        <f t="shared" si="2"/>
        <v>27.6</v>
      </c>
      <c r="E14" s="9">
        <f t="shared" si="3"/>
        <v>-7.6000000000000014</v>
      </c>
      <c r="F14" s="9">
        <f t="shared" si="0"/>
        <v>7.6000000000000014</v>
      </c>
      <c r="G14" s="9">
        <f t="shared" si="4"/>
        <v>57.760000000000019</v>
      </c>
      <c r="H14" s="10">
        <f t="shared" si="1"/>
        <v>0.38000000000000012</v>
      </c>
    </row>
    <row r="15" spans="1:11" x14ac:dyDescent="0.25">
      <c r="A15" s="19">
        <v>10</v>
      </c>
      <c r="B15" s="6">
        <v>44835</v>
      </c>
      <c r="C15" s="33">
        <v>25</v>
      </c>
      <c r="D15" s="26">
        <f t="shared" si="2"/>
        <v>23.8</v>
      </c>
      <c r="E15" s="9">
        <f t="shared" si="3"/>
        <v>1.1999999999999993</v>
      </c>
      <c r="F15" s="9">
        <f t="shared" si="0"/>
        <v>1.1999999999999993</v>
      </c>
      <c r="G15" s="9">
        <f t="shared" si="4"/>
        <v>1.4399999999999984</v>
      </c>
      <c r="H15" s="10">
        <f t="shared" si="1"/>
        <v>4.7999999999999932E-2</v>
      </c>
    </row>
    <row r="16" spans="1:11" x14ac:dyDescent="0.25">
      <c r="A16" s="19">
        <v>11</v>
      </c>
      <c r="B16" s="6">
        <v>44866</v>
      </c>
      <c r="C16" s="33">
        <v>30</v>
      </c>
      <c r="D16" s="26">
        <f t="shared" si="2"/>
        <v>23.133333333333333</v>
      </c>
      <c r="E16" s="9">
        <f t="shared" si="3"/>
        <v>6.8666666666666671</v>
      </c>
      <c r="F16" s="9">
        <f t="shared" si="0"/>
        <v>6.8666666666666671</v>
      </c>
      <c r="G16" s="9">
        <f t="shared" si="4"/>
        <v>47.151111111111121</v>
      </c>
      <c r="H16" s="10">
        <f t="shared" si="1"/>
        <v>0.22888888888888892</v>
      </c>
    </row>
    <row r="17" spans="1:8" x14ac:dyDescent="0.25">
      <c r="A17" s="19">
        <v>12</v>
      </c>
      <c r="B17" s="6">
        <v>44896</v>
      </c>
      <c r="C17" s="33">
        <v>32</v>
      </c>
      <c r="D17" s="26">
        <f t="shared" si="2"/>
        <v>25</v>
      </c>
      <c r="E17" s="9">
        <f t="shared" si="3"/>
        <v>7</v>
      </c>
      <c r="F17" s="9">
        <f t="shared" si="0"/>
        <v>7</v>
      </c>
      <c r="G17" s="9">
        <f t="shared" si="4"/>
        <v>49</v>
      </c>
      <c r="H17" s="10">
        <f t="shared" si="1"/>
        <v>0.21875</v>
      </c>
    </row>
    <row r="18" spans="1:8" x14ac:dyDescent="0.25">
      <c r="A18" s="19">
        <v>13</v>
      </c>
      <c r="B18" s="6">
        <v>44927</v>
      </c>
      <c r="C18" s="33">
        <v>30</v>
      </c>
      <c r="D18" s="26">
        <f t="shared" si="2"/>
        <v>27.666666666666668</v>
      </c>
      <c r="E18" s="9">
        <f t="shared" si="3"/>
        <v>2.3333333333333321</v>
      </c>
      <c r="F18" s="9">
        <f t="shared" si="0"/>
        <v>2.3333333333333321</v>
      </c>
      <c r="G18" s="9">
        <f t="shared" si="4"/>
        <v>5.4444444444444393</v>
      </c>
      <c r="H18" s="10">
        <f t="shared" si="1"/>
        <v>7.7777777777777724E-2</v>
      </c>
    </row>
    <row r="19" spans="1:8" x14ac:dyDescent="0.25">
      <c r="A19" s="19">
        <v>14</v>
      </c>
      <c r="B19" s="6">
        <v>44958</v>
      </c>
      <c r="C19" s="33">
        <v>25</v>
      </c>
      <c r="D19" s="26">
        <f t="shared" si="2"/>
        <v>29.2</v>
      </c>
      <c r="E19" s="9">
        <f t="shared" si="3"/>
        <v>-4.1999999999999993</v>
      </c>
      <c r="F19" s="9">
        <f t="shared" si="0"/>
        <v>4.1999999999999993</v>
      </c>
      <c r="G19" s="9">
        <f t="shared" si="4"/>
        <v>17.639999999999993</v>
      </c>
      <c r="H19" s="10">
        <f t="shared" si="1"/>
        <v>0.16799999999999993</v>
      </c>
    </row>
    <row r="20" spans="1:8" x14ac:dyDescent="0.25">
      <c r="A20" s="19">
        <v>15</v>
      </c>
      <c r="B20" s="6">
        <v>44986</v>
      </c>
      <c r="C20" s="33">
        <v>32</v>
      </c>
      <c r="D20" s="26">
        <f t="shared" si="2"/>
        <v>28.4</v>
      </c>
      <c r="E20" s="9">
        <f t="shared" si="3"/>
        <v>3.6000000000000014</v>
      </c>
      <c r="F20" s="9">
        <f t="shared" si="0"/>
        <v>3.6000000000000014</v>
      </c>
      <c r="G20" s="9">
        <f t="shared" si="4"/>
        <v>12.96000000000001</v>
      </c>
      <c r="H20" s="10">
        <f t="shared" si="1"/>
        <v>0.11250000000000004</v>
      </c>
    </row>
    <row r="21" spans="1:8" x14ac:dyDescent="0.25">
      <c r="A21" s="19">
        <v>16</v>
      </c>
      <c r="B21" s="6">
        <v>45017</v>
      </c>
      <c r="C21" s="33">
        <v>45</v>
      </c>
      <c r="D21" s="26">
        <f t="shared" si="2"/>
        <v>29.6</v>
      </c>
      <c r="E21" s="9">
        <f t="shared" si="3"/>
        <v>15.399999999999999</v>
      </c>
      <c r="F21" s="9">
        <f t="shared" si="0"/>
        <v>15.399999999999999</v>
      </c>
      <c r="G21" s="9">
        <f t="shared" si="4"/>
        <v>237.15999999999997</v>
      </c>
      <c r="H21" s="10">
        <f t="shared" si="1"/>
        <v>0.34222222222222221</v>
      </c>
    </row>
    <row r="22" spans="1:8" x14ac:dyDescent="0.25">
      <c r="A22" s="58">
        <v>17</v>
      </c>
      <c r="B22" s="57">
        <v>45078</v>
      </c>
      <c r="C22" s="34" t="s">
        <v>1</v>
      </c>
      <c r="D22" s="35">
        <f t="shared" si="2"/>
        <v>34.666666666666664</v>
      </c>
      <c r="E22" s="35"/>
      <c r="F22" s="35"/>
      <c r="G22" s="35"/>
      <c r="H22" s="36"/>
    </row>
    <row r="23" spans="1:8" x14ac:dyDescent="0.25">
      <c r="B23" s="11"/>
      <c r="C23" s="12"/>
      <c r="D23" s="13" t="s">
        <v>9</v>
      </c>
      <c r="E23" s="13">
        <f>SUM(E6:E21)</f>
        <v>-0.66666666666666785</v>
      </c>
      <c r="F23" s="13">
        <f>SUM(F6:F21)</f>
        <v>73.466666666666669</v>
      </c>
      <c r="G23" s="13">
        <f>SUM(G6:G21)</f>
        <v>688.68444444444447</v>
      </c>
      <c r="H23" s="52">
        <f>SUM(H6:H21)</f>
        <v>2.6831388888888892</v>
      </c>
    </row>
    <row r="24" spans="1:8" x14ac:dyDescent="0.25">
      <c r="B24" s="11"/>
      <c r="C24" s="12"/>
      <c r="D24" s="18" t="s">
        <v>10</v>
      </c>
      <c r="E24" s="16">
        <f>AVERAGE(E6:E21)</f>
        <v>-6.0606060606060712E-2</v>
      </c>
      <c r="F24" s="16">
        <f>AVERAGE(F6:F21)</f>
        <v>6.6787878787878787</v>
      </c>
      <c r="G24" s="16">
        <f>AVERAGE(G6:G21)</f>
        <v>62.607676767676772</v>
      </c>
      <c r="H24" s="17">
        <f>AVERAGE(H6:H21)</f>
        <v>0.24392171717171721</v>
      </c>
    </row>
    <row r="26" spans="1:8" x14ac:dyDescent="0.25">
      <c r="E26" s="15"/>
      <c r="F26" s="15"/>
      <c r="G26" s="15"/>
      <c r="H26" s="15"/>
    </row>
  </sheetData>
  <mergeCells count="1">
    <mergeCell ref="J5:K5"/>
  </mergeCells>
  <hyperlinks>
    <hyperlink ref="C2" r:id="rId1" xr:uid="{C761A609-10D3-497B-ABC0-1EE27702034C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0379-B19B-4D9A-ADB7-229E642CB728}">
  <sheetPr>
    <tabColor rgb="FFFF0000"/>
  </sheetPr>
  <dimension ref="A1:K59"/>
  <sheetViews>
    <sheetView showGridLines="0" topLeftCell="A43" zoomScale="90" zoomScaleNormal="90" workbookViewId="0">
      <selection activeCell="A57" sqref="A57:C57"/>
    </sheetView>
  </sheetViews>
  <sheetFormatPr defaultRowHeight="15" x14ac:dyDescent="0.25"/>
  <cols>
    <col min="2" max="2" width="18.85546875" style="3" customWidth="1"/>
    <col min="3" max="8" width="21.42578125" style="2" customWidth="1"/>
    <col min="10" max="11" width="12.7109375" customWidth="1"/>
  </cols>
  <sheetData>
    <row r="1" spans="1:11" x14ac:dyDescent="0.25">
      <c r="B1" s="23" t="s">
        <v>40</v>
      </c>
      <c r="C1" s="22" t="s">
        <v>41</v>
      </c>
    </row>
    <row r="2" spans="1:11" x14ac:dyDescent="0.25">
      <c r="C2" s="21" t="s">
        <v>42</v>
      </c>
    </row>
    <row r="5" spans="1:11" s="1" customFormat="1" x14ac:dyDescent="0.25">
      <c r="A5" s="20" t="s">
        <v>11</v>
      </c>
      <c r="B5" s="4" t="s">
        <v>20</v>
      </c>
      <c r="C5" s="32" t="s">
        <v>3</v>
      </c>
      <c r="D5" s="24" t="s">
        <v>4</v>
      </c>
      <c r="E5" s="5" t="s">
        <v>5</v>
      </c>
      <c r="F5" s="5" t="s">
        <v>6</v>
      </c>
      <c r="G5" s="5" t="s">
        <v>7</v>
      </c>
      <c r="H5" s="5" t="s">
        <v>8</v>
      </c>
      <c r="J5" s="73" t="s">
        <v>2</v>
      </c>
      <c r="K5" s="74"/>
    </row>
    <row r="6" spans="1:11" x14ac:dyDescent="0.25">
      <c r="A6" s="19">
        <v>1</v>
      </c>
      <c r="B6" s="6">
        <v>44378</v>
      </c>
      <c r="C6" s="33">
        <v>1787</v>
      </c>
      <c r="D6" s="25" t="s">
        <v>1</v>
      </c>
      <c r="E6" s="8" t="s">
        <v>1</v>
      </c>
      <c r="F6" s="8" t="s">
        <v>1</v>
      </c>
      <c r="G6" s="8" t="s">
        <v>1</v>
      </c>
      <c r="H6" s="10" t="s">
        <v>1</v>
      </c>
      <c r="J6" s="7" t="s">
        <v>0</v>
      </c>
      <c r="K6" s="7">
        <v>1</v>
      </c>
    </row>
    <row r="7" spans="1:11" x14ac:dyDescent="0.25">
      <c r="A7" s="19">
        <v>2</v>
      </c>
      <c r="B7" s="6">
        <v>44440</v>
      </c>
      <c r="C7" s="33">
        <v>2314</v>
      </c>
      <c r="D7" s="25" t="s">
        <v>1</v>
      </c>
      <c r="E7" s="8" t="s">
        <v>1</v>
      </c>
      <c r="F7" s="8" t="s">
        <v>1</v>
      </c>
      <c r="G7" s="8" t="s">
        <v>1</v>
      </c>
      <c r="H7" s="10" t="s">
        <v>1</v>
      </c>
      <c r="J7" s="7" t="s">
        <v>0</v>
      </c>
      <c r="K7" s="7">
        <v>2</v>
      </c>
    </row>
    <row r="8" spans="1:11" x14ac:dyDescent="0.25">
      <c r="A8" s="19">
        <v>3</v>
      </c>
      <c r="B8" s="6">
        <v>44470</v>
      </c>
      <c r="C8" s="33">
        <v>2086</v>
      </c>
      <c r="D8" s="25" t="s">
        <v>1</v>
      </c>
      <c r="E8" s="8" t="s">
        <v>1</v>
      </c>
      <c r="F8" s="8" t="s">
        <v>1</v>
      </c>
      <c r="G8" s="8" t="s">
        <v>1</v>
      </c>
      <c r="H8" s="10" t="s">
        <v>1</v>
      </c>
      <c r="J8" s="7" t="s">
        <v>0</v>
      </c>
      <c r="K8" s="7">
        <v>3</v>
      </c>
    </row>
    <row r="9" spans="1:11" x14ac:dyDescent="0.25">
      <c r="A9" s="19">
        <v>4</v>
      </c>
      <c r="B9" s="6">
        <v>44501</v>
      </c>
      <c r="C9" s="33">
        <v>2446</v>
      </c>
      <c r="D9" s="26">
        <f t="shared" ref="D9:D22" si="0">((C6*$K$6)+(C7*$K$7)+(C8*$K$8))/SUM($K$6:$K$8)</f>
        <v>2112.1666666666665</v>
      </c>
      <c r="E9" s="9">
        <f>C9-D9</f>
        <v>333.83333333333348</v>
      </c>
      <c r="F9" s="9">
        <f>ABS(E9)</f>
        <v>333.83333333333348</v>
      </c>
      <c r="G9" s="9">
        <f>(C9-D9)^2</f>
        <v>111444.69444444454</v>
      </c>
      <c r="H9" s="10">
        <f>ABS((D9/C9)-1)</f>
        <v>0.13648133006268748</v>
      </c>
      <c r="J9" s="7" t="s">
        <v>0</v>
      </c>
      <c r="K9" s="7">
        <v>4</v>
      </c>
    </row>
    <row r="10" spans="1:11" x14ac:dyDescent="0.25">
      <c r="A10" s="19">
        <v>5</v>
      </c>
      <c r="B10" s="6">
        <v>44531</v>
      </c>
      <c r="C10" s="33">
        <v>2560</v>
      </c>
      <c r="D10" s="26">
        <f t="shared" si="0"/>
        <v>2304</v>
      </c>
      <c r="E10" s="9">
        <f t="shared" ref="E10:E18" si="1">C10-D10</f>
        <v>256</v>
      </c>
      <c r="F10" s="9">
        <f t="shared" ref="F10:F18" si="2">ABS(E10)</f>
        <v>256</v>
      </c>
      <c r="G10" s="9">
        <f t="shared" ref="G10:G28" si="3">(C10-D10)^2</f>
        <v>65536</v>
      </c>
      <c r="H10" s="10">
        <f t="shared" ref="H10:H18" si="4">ABS((D10/C10)-1)</f>
        <v>9.9999999999999978E-2</v>
      </c>
      <c r="J10" s="7"/>
      <c r="K10" s="7"/>
    </row>
    <row r="11" spans="1:11" x14ac:dyDescent="0.25">
      <c r="A11" s="19">
        <v>6</v>
      </c>
      <c r="B11" s="6">
        <v>44562</v>
      </c>
      <c r="C11" s="33">
        <v>3600</v>
      </c>
      <c r="D11" s="26">
        <f t="shared" si="0"/>
        <v>2443</v>
      </c>
      <c r="E11" s="9">
        <f t="shared" si="1"/>
        <v>1157</v>
      </c>
      <c r="F11" s="9">
        <f t="shared" si="2"/>
        <v>1157</v>
      </c>
      <c r="G11" s="9">
        <f t="shared" si="3"/>
        <v>1338649</v>
      </c>
      <c r="H11" s="10">
        <f t="shared" si="4"/>
        <v>0.32138888888888884</v>
      </c>
    </row>
    <row r="12" spans="1:11" x14ac:dyDescent="0.25">
      <c r="A12" s="19">
        <v>7</v>
      </c>
      <c r="B12" s="6">
        <v>44593</v>
      </c>
      <c r="C12" s="33">
        <v>3543</v>
      </c>
      <c r="D12" s="26">
        <f t="shared" si="0"/>
        <v>3061</v>
      </c>
      <c r="E12" s="9">
        <f t="shared" si="1"/>
        <v>482</v>
      </c>
      <c r="F12" s="9">
        <f t="shared" si="2"/>
        <v>482</v>
      </c>
      <c r="G12" s="9">
        <f t="shared" si="3"/>
        <v>232324</v>
      </c>
      <c r="H12" s="10">
        <f t="shared" si="4"/>
        <v>0.13604290149590748</v>
      </c>
    </row>
    <row r="13" spans="1:11" x14ac:dyDescent="0.25">
      <c r="A13" s="19">
        <v>8</v>
      </c>
      <c r="B13" s="6">
        <v>44621</v>
      </c>
      <c r="C13" s="33">
        <v>3120</v>
      </c>
      <c r="D13" s="26">
        <f t="shared" si="0"/>
        <v>3398.1666666666665</v>
      </c>
      <c r="E13" s="9">
        <f t="shared" si="1"/>
        <v>-278.16666666666652</v>
      </c>
      <c r="F13" s="9">
        <f t="shared" si="2"/>
        <v>278.16666666666652</v>
      </c>
      <c r="G13" s="9">
        <f t="shared" si="3"/>
        <v>77376.694444444365</v>
      </c>
      <c r="H13" s="10">
        <f t="shared" si="4"/>
        <v>8.9155982905982922E-2</v>
      </c>
    </row>
    <row r="14" spans="1:11" x14ac:dyDescent="0.25">
      <c r="A14" s="19">
        <v>9</v>
      </c>
      <c r="B14" s="6">
        <v>44652</v>
      </c>
      <c r="C14" s="33">
        <v>3592</v>
      </c>
      <c r="D14" s="26">
        <f t="shared" si="0"/>
        <v>3341</v>
      </c>
      <c r="E14" s="9">
        <f t="shared" si="1"/>
        <v>251</v>
      </c>
      <c r="F14" s="9">
        <f t="shared" si="2"/>
        <v>251</v>
      </c>
      <c r="G14" s="9">
        <f t="shared" si="3"/>
        <v>63001</v>
      </c>
      <c r="H14" s="10">
        <f t="shared" si="4"/>
        <v>6.987750556792871E-2</v>
      </c>
    </row>
    <row r="15" spans="1:11" x14ac:dyDescent="0.25">
      <c r="A15" s="19">
        <v>10</v>
      </c>
      <c r="B15" s="6">
        <v>44682</v>
      </c>
      <c r="C15" s="33">
        <v>4087</v>
      </c>
      <c r="D15" s="26">
        <f t="shared" si="0"/>
        <v>3426.5</v>
      </c>
      <c r="E15" s="9">
        <f t="shared" si="1"/>
        <v>660.5</v>
      </c>
      <c r="F15" s="9">
        <f t="shared" si="2"/>
        <v>660.5</v>
      </c>
      <c r="G15" s="9">
        <f t="shared" si="3"/>
        <v>436260.25</v>
      </c>
      <c r="H15" s="10">
        <f t="shared" si="4"/>
        <v>0.1616099828725226</v>
      </c>
    </row>
    <row r="16" spans="1:11" x14ac:dyDescent="0.25">
      <c r="A16" s="19">
        <v>11</v>
      </c>
      <c r="B16" s="6">
        <v>44713</v>
      </c>
      <c r="C16" s="33">
        <v>4210</v>
      </c>
      <c r="D16" s="26">
        <f t="shared" si="0"/>
        <v>3760.8333333333335</v>
      </c>
      <c r="E16" s="9">
        <f t="shared" si="1"/>
        <v>449.16666666666652</v>
      </c>
      <c r="F16" s="9">
        <f t="shared" si="2"/>
        <v>449.16666666666652</v>
      </c>
      <c r="G16" s="9">
        <f t="shared" si="3"/>
        <v>201750.69444444432</v>
      </c>
      <c r="H16" s="10">
        <f t="shared" si="4"/>
        <v>0.10669041963578774</v>
      </c>
    </row>
    <row r="17" spans="1:8" x14ac:dyDescent="0.25">
      <c r="A17" s="19">
        <v>12</v>
      </c>
      <c r="B17" s="6">
        <v>44743</v>
      </c>
      <c r="C17" s="33">
        <v>3256</v>
      </c>
      <c r="D17" s="26">
        <f t="shared" si="0"/>
        <v>4066</v>
      </c>
      <c r="E17" s="9">
        <f t="shared" si="1"/>
        <v>-810</v>
      </c>
      <c r="F17" s="9">
        <f t="shared" si="2"/>
        <v>810</v>
      </c>
      <c r="G17" s="9">
        <f t="shared" si="3"/>
        <v>656100</v>
      </c>
      <c r="H17" s="10">
        <f t="shared" si="4"/>
        <v>0.24877149877149884</v>
      </c>
    </row>
    <row r="18" spans="1:8" x14ac:dyDescent="0.25">
      <c r="A18" s="19">
        <v>13</v>
      </c>
      <c r="B18" s="6">
        <v>44774</v>
      </c>
      <c r="C18" s="33">
        <v>4158</v>
      </c>
      <c r="D18" s="26">
        <f t="shared" si="0"/>
        <v>3712.5</v>
      </c>
      <c r="E18" s="9">
        <f t="shared" si="1"/>
        <v>445.5</v>
      </c>
      <c r="F18" s="9">
        <f t="shared" si="2"/>
        <v>445.5</v>
      </c>
      <c r="G18" s="9">
        <f t="shared" si="3"/>
        <v>198470.25</v>
      </c>
      <c r="H18" s="10">
        <f t="shared" si="4"/>
        <v>0.1071428571428571</v>
      </c>
    </row>
    <row r="19" spans="1:8" x14ac:dyDescent="0.25">
      <c r="A19" s="19">
        <v>14</v>
      </c>
      <c r="B19" s="6">
        <v>44805</v>
      </c>
      <c r="C19" s="33">
        <v>3367</v>
      </c>
      <c r="D19" s="26">
        <f t="shared" si="0"/>
        <v>3866</v>
      </c>
      <c r="E19" s="9">
        <f>C19-D19</f>
        <v>-499</v>
      </c>
      <c r="F19" s="9">
        <f>ABS(E19)</f>
        <v>499</v>
      </c>
      <c r="G19" s="9">
        <f t="shared" si="3"/>
        <v>249001</v>
      </c>
      <c r="H19" s="10">
        <f>ABS((D19/C19)-1)</f>
        <v>0.14820314820314828</v>
      </c>
    </row>
    <row r="20" spans="1:8" x14ac:dyDescent="0.25">
      <c r="A20" s="19">
        <v>15</v>
      </c>
      <c r="B20" s="6">
        <v>44835</v>
      </c>
      <c r="C20" s="33">
        <v>3523</v>
      </c>
      <c r="D20" s="26">
        <f t="shared" si="0"/>
        <v>3612.1666666666665</v>
      </c>
      <c r="E20" s="9">
        <f>C20-D20</f>
        <v>-89.166666666666515</v>
      </c>
      <c r="F20" s="9">
        <f>ABS(E20)</f>
        <v>89.166666666666515</v>
      </c>
      <c r="G20" s="9">
        <f t="shared" si="3"/>
        <v>7950.6944444444171</v>
      </c>
      <c r="H20" s="10">
        <f>ABS((D20/C20)-1)</f>
        <v>2.5309868483300191E-2</v>
      </c>
    </row>
    <row r="21" spans="1:8" x14ac:dyDescent="0.25">
      <c r="A21" s="19">
        <v>16</v>
      </c>
      <c r="B21" s="6">
        <v>44866</v>
      </c>
      <c r="C21" s="33">
        <v>3081</v>
      </c>
      <c r="D21" s="26">
        <f t="shared" si="0"/>
        <v>3576.8333333333335</v>
      </c>
      <c r="E21" s="9">
        <f>C21-D21</f>
        <v>-495.83333333333348</v>
      </c>
      <c r="F21" s="9">
        <f>ABS(E21)</f>
        <v>495.83333333333348</v>
      </c>
      <c r="G21" s="9">
        <f t="shared" si="3"/>
        <v>245850.69444444458</v>
      </c>
      <c r="H21" s="10">
        <f>ABS((D21/C21)-1)</f>
        <v>0.1609325976414584</v>
      </c>
    </row>
    <row r="22" spans="1:8" x14ac:dyDescent="0.25">
      <c r="A22" s="19">
        <v>17</v>
      </c>
      <c r="B22" s="6">
        <v>44896</v>
      </c>
      <c r="C22" s="33">
        <v>3675</v>
      </c>
      <c r="D22" s="26">
        <f t="shared" si="0"/>
        <v>3276</v>
      </c>
      <c r="E22" s="9">
        <f>C22-D22</f>
        <v>399</v>
      </c>
      <c r="F22" s="9">
        <f>ABS(E22)</f>
        <v>399</v>
      </c>
      <c r="G22" s="9">
        <f t="shared" si="3"/>
        <v>159201</v>
      </c>
      <c r="H22" s="10">
        <f>ABS((D22/C22)-1)</f>
        <v>0.10857142857142854</v>
      </c>
    </row>
    <row r="23" spans="1:8" x14ac:dyDescent="0.25">
      <c r="A23" s="19">
        <v>18</v>
      </c>
      <c r="B23" s="6">
        <v>44927</v>
      </c>
      <c r="C23" s="33">
        <v>3890</v>
      </c>
      <c r="D23" s="26">
        <f t="shared" ref="D23:D28" si="5">((C20*$K$6)+(C21*$K$7)+(C22*$K$8))/SUM($K$6:$K$8)</f>
        <v>3451.6666666666665</v>
      </c>
      <c r="E23" s="9">
        <f t="shared" ref="E23:E28" si="6">C23-D23</f>
        <v>438.33333333333348</v>
      </c>
      <c r="F23" s="9">
        <f t="shared" ref="F23:F28" si="7">ABS(E23)</f>
        <v>438.33333333333348</v>
      </c>
      <c r="G23" s="9">
        <f t="shared" si="3"/>
        <v>192136.11111111124</v>
      </c>
      <c r="H23" s="10">
        <f t="shared" ref="H23:H28" si="8">ABS((D23/C23)-1)</f>
        <v>0.11268209083119107</v>
      </c>
    </row>
    <row r="24" spans="1:8" x14ac:dyDescent="0.25">
      <c r="A24" s="19">
        <v>19</v>
      </c>
      <c r="B24" s="6">
        <v>44958</v>
      </c>
      <c r="C24" s="33">
        <v>3564</v>
      </c>
      <c r="D24" s="26">
        <f t="shared" si="5"/>
        <v>3683.5</v>
      </c>
      <c r="E24" s="9">
        <f t="shared" si="6"/>
        <v>-119.5</v>
      </c>
      <c r="F24" s="9">
        <f t="shared" si="7"/>
        <v>119.5</v>
      </c>
      <c r="G24" s="9">
        <f t="shared" si="3"/>
        <v>14280.25</v>
      </c>
      <c r="H24" s="10">
        <f t="shared" si="8"/>
        <v>3.3529741863075113E-2</v>
      </c>
    </row>
    <row r="25" spans="1:8" x14ac:dyDescent="0.25">
      <c r="A25" s="19">
        <v>20</v>
      </c>
      <c r="B25" s="6">
        <v>44986</v>
      </c>
      <c r="C25" s="33">
        <v>4286</v>
      </c>
      <c r="D25" s="26">
        <f t="shared" si="5"/>
        <v>3691.1666666666665</v>
      </c>
      <c r="E25" s="9">
        <f t="shared" si="6"/>
        <v>594.83333333333348</v>
      </c>
      <c r="F25" s="9">
        <f t="shared" si="7"/>
        <v>594.83333333333348</v>
      </c>
      <c r="G25" s="9">
        <f t="shared" si="3"/>
        <v>353826.69444444461</v>
      </c>
      <c r="H25" s="10">
        <f t="shared" si="8"/>
        <v>0.13878519209830464</v>
      </c>
    </row>
    <row r="26" spans="1:8" x14ac:dyDescent="0.25">
      <c r="A26" s="19">
        <v>21</v>
      </c>
      <c r="B26" s="6">
        <v>45017</v>
      </c>
      <c r="C26" s="33">
        <v>3219</v>
      </c>
      <c r="D26" s="26">
        <f t="shared" si="5"/>
        <v>3979.3333333333335</v>
      </c>
      <c r="E26" s="9">
        <f t="shared" si="6"/>
        <v>-760.33333333333348</v>
      </c>
      <c r="F26" s="9">
        <f t="shared" si="7"/>
        <v>760.33333333333348</v>
      </c>
      <c r="G26" s="9">
        <f t="shared" si="3"/>
        <v>578106.77777777798</v>
      </c>
      <c r="H26" s="10">
        <f t="shared" si="8"/>
        <v>0.23620171896033959</v>
      </c>
    </row>
    <row r="27" spans="1:8" x14ac:dyDescent="0.25">
      <c r="A27" s="19">
        <v>22</v>
      </c>
      <c r="B27" s="6">
        <v>45047</v>
      </c>
      <c r="C27" s="33">
        <v>2966</v>
      </c>
      <c r="D27" s="26">
        <f t="shared" si="5"/>
        <v>3632.1666666666665</v>
      </c>
      <c r="E27" s="9">
        <f t="shared" si="6"/>
        <v>-666.16666666666652</v>
      </c>
      <c r="F27" s="9">
        <f t="shared" si="7"/>
        <v>666.16666666666652</v>
      </c>
      <c r="G27" s="9">
        <f t="shared" si="3"/>
        <v>443778.02777777758</v>
      </c>
      <c r="H27" s="10">
        <f t="shared" si="8"/>
        <v>0.22460103394021114</v>
      </c>
    </row>
    <row r="28" spans="1:8" x14ac:dyDescent="0.25">
      <c r="A28" s="19">
        <v>23</v>
      </c>
      <c r="B28" s="6">
        <v>45078</v>
      </c>
      <c r="C28" s="33">
        <v>3447</v>
      </c>
      <c r="D28" s="26">
        <f t="shared" si="5"/>
        <v>3270.3333333333335</v>
      </c>
      <c r="E28" s="9">
        <f t="shared" si="6"/>
        <v>176.66666666666652</v>
      </c>
      <c r="F28" s="9">
        <f t="shared" si="7"/>
        <v>176.66666666666652</v>
      </c>
      <c r="G28" s="9">
        <f t="shared" si="3"/>
        <v>31211.111111111059</v>
      </c>
      <c r="H28" s="10">
        <f t="shared" si="8"/>
        <v>5.1252296683106047E-2</v>
      </c>
    </row>
    <row r="29" spans="1:8" x14ac:dyDescent="0.25">
      <c r="A29" s="58">
        <v>24</v>
      </c>
      <c r="B29" s="57">
        <v>45108</v>
      </c>
      <c r="C29" s="59" t="s">
        <v>1</v>
      </c>
      <c r="D29" s="35">
        <f>((C26*$K$6)+(C27*$K$7)+(C28*$K$8))/SUM($K$6:$K$8)</f>
        <v>3248.6666666666665</v>
      </c>
      <c r="E29" s="35"/>
      <c r="F29" s="35"/>
      <c r="G29" s="35"/>
      <c r="H29" s="36"/>
    </row>
    <row r="30" spans="1:8" x14ac:dyDescent="0.25">
      <c r="B30" s="11"/>
      <c r="C30" s="12"/>
      <c r="D30" s="13" t="s">
        <v>9</v>
      </c>
      <c r="E30" s="13">
        <f>SUM(E6:E29)</f>
        <v>1925.666666666667</v>
      </c>
      <c r="F30" s="13">
        <f t="shared" ref="F30:H30" si="9">SUM(F6:F29)</f>
        <v>9362</v>
      </c>
      <c r="G30" s="13">
        <f t="shared" si="9"/>
        <v>5656254.9444444459</v>
      </c>
      <c r="H30" s="52">
        <f t="shared" si="9"/>
        <v>2.7172304846196247</v>
      </c>
    </row>
    <row r="31" spans="1:8" x14ac:dyDescent="0.25">
      <c r="B31" s="11"/>
      <c r="C31" s="12"/>
      <c r="D31" s="18" t="s">
        <v>10</v>
      </c>
      <c r="E31" s="16">
        <f>AVERAGE(E6:E28)</f>
        <v>96.283333333333346</v>
      </c>
      <c r="F31" s="16">
        <f t="shared" ref="F31:H31" si="10">AVERAGE(F6:F28)</f>
        <v>468.1</v>
      </c>
      <c r="G31" s="14">
        <f t="shared" si="10"/>
        <v>282812.74722222227</v>
      </c>
      <c r="H31" s="17">
        <f t="shared" si="10"/>
        <v>0.13586152423098125</v>
      </c>
    </row>
    <row r="33" spans="1:11" s="1" customFormat="1" x14ac:dyDescent="0.25">
      <c r="A33" s="20" t="s">
        <v>11</v>
      </c>
      <c r="B33" s="4" t="s">
        <v>20</v>
      </c>
      <c r="C33" s="32" t="s">
        <v>3</v>
      </c>
      <c r="D33" s="24" t="s">
        <v>4</v>
      </c>
      <c r="E33" s="5" t="s">
        <v>5</v>
      </c>
      <c r="F33" s="5" t="s">
        <v>6</v>
      </c>
      <c r="G33" s="5" t="s">
        <v>7</v>
      </c>
      <c r="H33" s="5" t="s">
        <v>8</v>
      </c>
      <c r="J33" s="73" t="s">
        <v>43</v>
      </c>
      <c r="K33" s="74"/>
    </row>
    <row r="34" spans="1:11" x14ac:dyDescent="0.25">
      <c r="A34" s="19">
        <v>1</v>
      </c>
      <c r="B34" s="6">
        <v>44378</v>
      </c>
      <c r="C34" s="33">
        <v>1787</v>
      </c>
      <c r="D34" s="25" t="s">
        <v>1</v>
      </c>
      <c r="E34" s="8" t="s">
        <v>1</v>
      </c>
      <c r="F34" s="8" t="s">
        <v>1</v>
      </c>
      <c r="G34" s="8" t="s">
        <v>1</v>
      </c>
      <c r="H34" s="10" t="s">
        <v>1</v>
      </c>
      <c r="J34" s="7" t="s">
        <v>0</v>
      </c>
      <c r="K34" s="7">
        <v>1</v>
      </c>
    </row>
    <row r="35" spans="1:11" x14ac:dyDescent="0.25">
      <c r="A35" s="19">
        <v>2</v>
      </c>
      <c r="B35" s="6">
        <v>44440</v>
      </c>
      <c r="C35" s="33">
        <v>2314</v>
      </c>
      <c r="D35" s="25" t="s">
        <v>1</v>
      </c>
      <c r="E35" s="8" t="s">
        <v>1</v>
      </c>
      <c r="F35" s="8" t="s">
        <v>1</v>
      </c>
      <c r="G35" s="8" t="s">
        <v>1</v>
      </c>
      <c r="H35" s="10" t="s">
        <v>1</v>
      </c>
      <c r="J35" s="7" t="s">
        <v>0</v>
      </c>
      <c r="K35" s="7">
        <v>2</v>
      </c>
    </row>
    <row r="36" spans="1:11" x14ac:dyDescent="0.25">
      <c r="A36" s="19">
        <v>3</v>
      </c>
      <c r="B36" s="6">
        <v>44470</v>
      </c>
      <c r="C36" s="33">
        <v>2086</v>
      </c>
      <c r="D36" s="25" t="s">
        <v>1</v>
      </c>
      <c r="E36" s="8" t="s">
        <v>1</v>
      </c>
      <c r="F36" s="8" t="s">
        <v>1</v>
      </c>
      <c r="G36" s="8" t="s">
        <v>1</v>
      </c>
      <c r="H36" s="10" t="s">
        <v>1</v>
      </c>
      <c r="J36" s="7" t="s">
        <v>0</v>
      </c>
      <c r="K36" s="7">
        <v>3</v>
      </c>
    </row>
    <row r="37" spans="1:11" x14ac:dyDescent="0.25">
      <c r="A37" s="19">
        <v>4</v>
      </c>
      <c r="B37" s="6">
        <v>44501</v>
      </c>
      <c r="C37" s="33">
        <v>2446</v>
      </c>
      <c r="D37" s="25" t="s">
        <v>1</v>
      </c>
      <c r="E37" s="8" t="s">
        <v>1</v>
      </c>
      <c r="F37" s="8" t="s">
        <v>1</v>
      </c>
      <c r="G37" s="8" t="s">
        <v>1</v>
      </c>
      <c r="H37" s="10" t="s">
        <v>1</v>
      </c>
      <c r="J37" s="7" t="s">
        <v>0</v>
      </c>
      <c r="K37" s="7">
        <v>4</v>
      </c>
    </row>
    <row r="38" spans="1:11" x14ac:dyDescent="0.25">
      <c r="A38" s="19">
        <v>5</v>
      </c>
      <c r="B38" s="6">
        <v>44531</v>
      </c>
      <c r="C38" s="33">
        <v>2560</v>
      </c>
      <c r="D38" s="26">
        <f>((C34*$K$34)+(C35*$K$35)+(C36*$K$36)+(C37*$K$37))/SUM($K$34:$K$37)</f>
        <v>2245.6999999999998</v>
      </c>
      <c r="E38" s="9">
        <f t="shared" ref="E38:E46" si="11">C38-D38</f>
        <v>314.30000000000018</v>
      </c>
      <c r="F38" s="9">
        <f t="shared" ref="F38:F46" si="12">ABS(E38)</f>
        <v>314.30000000000018</v>
      </c>
      <c r="G38" s="9">
        <f t="shared" ref="G38:G46" si="13">(D38-C38)^2</f>
        <v>98784.490000000107</v>
      </c>
      <c r="H38" s="10">
        <f t="shared" ref="H38:H46" si="14">ABS((D38/C38)-1)</f>
        <v>0.12277343750000003</v>
      </c>
      <c r="J38" s="7"/>
      <c r="K38" s="7"/>
    </row>
    <row r="39" spans="1:11" x14ac:dyDescent="0.25">
      <c r="A39" s="19">
        <v>6</v>
      </c>
      <c r="B39" s="6">
        <v>44562</v>
      </c>
      <c r="C39" s="33">
        <v>3600</v>
      </c>
      <c r="D39" s="26">
        <f t="shared" ref="D39:D57" si="15">((C35*$K$34)+(C36*$K$35)+(C37*$K$36)+(C38*$K$37))/SUM($K$34:$K$37)</f>
        <v>2406.4</v>
      </c>
      <c r="E39" s="9">
        <f t="shared" si="11"/>
        <v>1193.5999999999999</v>
      </c>
      <c r="F39" s="9">
        <f t="shared" si="12"/>
        <v>1193.5999999999999</v>
      </c>
      <c r="G39" s="9">
        <f t="shared" si="13"/>
        <v>1424680.9599999997</v>
      </c>
      <c r="H39" s="10">
        <f t="shared" si="14"/>
        <v>0.33155555555555549</v>
      </c>
    </row>
    <row r="40" spans="1:11" x14ac:dyDescent="0.25">
      <c r="A40" s="19">
        <v>7</v>
      </c>
      <c r="B40" s="6">
        <v>44593</v>
      </c>
      <c r="C40" s="33">
        <v>3543</v>
      </c>
      <c r="D40" s="26">
        <f t="shared" si="15"/>
        <v>2905.8</v>
      </c>
      <c r="E40" s="9">
        <f t="shared" si="11"/>
        <v>637.19999999999982</v>
      </c>
      <c r="F40" s="9">
        <f t="shared" si="12"/>
        <v>637.19999999999982</v>
      </c>
      <c r="G40" s="9">
        <f t="shared" si="13"/>
        <v>406023.83999999979</v>
      </c>
      <c r="H40" s="10">
        <f t="shared" si="14"/>
        <v>0.17984758679085511</v>
      </c>
    </row>
    <row r="41" spans="1:11" x14ac:dyDescent="0.25">
      <c r="A41" s="19">
        <v>8</v>
      </c>
      <c r="B41" s="6">
        <v>44621</v>
      </c>
      <c r="C41" s="33">
        <v>3120</v>
      </c>
      <c r="D41" s="26">
        <f t="shared" si="15"/>
        <v>3253.8</v>
      </c>
      <c r="E41" s="9">
        <f t="shared" si="11"/>
        <v>-133.80000000000018</v>
      </c>
      <c r="F41" s="9">
        <f t="shared" si="12"/>
        <v>133.80000000000018</v>
      </c>
      <c r="G41" s="9">
        <f t="shared" si="13"/>
        <v>17902.44000000005</v>
      </c>
      <c r="H41" s="10">
        <f t="shared" si="14"/>
        <v>4.288461538461541E-2</v>
      </c>
    </row>
    <row r="42" spans="1:11" x14ac:dyDescent="0.25">
      <c r="A42" s="19">
        <v>9</v>
      </c>
      <c r="B42" s="6">
        <v>44652</v>
      </c>
      <c r="C42" s="33">
        <v>3592</v>
      </c>
      <c r="D42" s="26">
        <f t="shared" si="15"/>
        <v>3286.9</v>
      </c>
      <c r="E42" s="9">
        <f t="shared" si="11"/>
        <v>305.09999999999991</v>
      </c>
      <c r="F42" s="9">
        <f t="shared" si="12"/>
        <v>305.09999999999991</v>
      </c>
      <c r="G42" s="9">
        <f t="shared" si="13"/>
        <v>93086.009999999951</v>
      </c>
      <c r="H42" s="10">
        <f t="shared" si="14"/>
        <v>8.4938752783964344E-2</v>
      </c>
    </row>
    <row r="43" spans="1:11" x14ac:dyDescent="0.25">
      <c r="A43" s="19">
        <v>10</v>
      </c>
      <c r="B43" s="6">
        <v>44682</v>
      </c>
      <c r="C43" s="33">
        <v>4087</v>
      </c>
      <c r="D43" s="26">
        <f t="shared" si="15"/>
        <v>3441.4</v>
      </c>
      <c r="E43" s="9">
        <f t="shared" si="11"/>
        <v>645.59999999999991</v>
      </c>
      <c r="F43" s="9">
        <f t="shared" si="12"/>
        <v>645.59999999999991</v>
      </c>
      <c r="G43" s="9">
        <f t="shared" si="13"/>
        <v>416799.35999999987</v>
      </c>
      <c r="H43" s="10">
        <f t="shared" si="14"/>
        <v>0.15796427697577686</v>
      </c>
    </row>
    <row r="44" spans="1:11" x14ac:dyDescent="0.25">
      <c r="A44" s="19">
        <v>11</v>
      </c>
      <c r="B44" s="6">
        <v>44713</v>
      </c>
      <c r="C44" s="33">
        <v>4210</v>
      </c>
      <c r="D44" s="26">
        <f t="shared" si="15"/>
        <v>3690.7</v>
      </c>
      <c r="E44" s="9">
        <f t="shared" si="11"/>
        <v>519.30000000000018</v>
      </c>
      <c r="F44" s="9">
        <f t="shared" si="12"/>
        <v>519.30000000000018</v>
      </c>
      <c r="G44" s="9">
        <f t="shared" si="13"/>
        <v>269672.49000000017</v>
      </c>
      <c r="H44" s="10">
        <f t="shared" si="14"/>
        <v>0.12334916864608081</v>
      </c>
    </row>
    <row r="45" spans="1:11" x14ac:dyDescent="0.25">
      <c r="A45" s="19">
        <v>12</v>
      </c>
      <c r="B45" s="6">
        <v>44743</v>
      </c>
      <c r="C45" s="33">
        <v>3256</v>
      </c>
      <c r="D45" s="26">
        <f t="shared" si="15"/>
        <v>3940.5</v>
      </c>
      <c r="E45" s="9">
        <f t="shared" si="11"/>
        <v>-684.5</v>
      </c>
      <c r="F45" s="9">
        <f t="shared" si="12"/>
        <v>684.5</v>
      </c>
      <c r="G45" s="9">
        <f t="shared" si="13"/>
        <v>468540.25</v>
      </c>
      <c r="H45" s="10">
        <f t="shared" si="14"/>
        <v>0.21022727272727271</v>
      </c>
    </row>
    <row r="46" spans="1:11" x14ac:dyDescent="0.25">
      <c r="A46" s="19">
        <v>13</v>
      </c>
      <c r="B46" s="6">
        <v>44774</v>
      </c>
      <c r="C46" s="33">
        <v>4158</v>
      </c>
      <c r="D46" s="26">
        <f t="shared" si="15"/>
        <v>3742</v>
      </c>
      <c r="E46" s="9">
        <f t="shared" si="11"/>
        <v>416</v>
      </c>
      <c r="F46" s="9">
        <f t="shared" si="12"/>
        <v>416</v>
      </c>
      <c r="G46" s="9">
        <f t="shared" si="13"/>
        <v>173056</v>
      </c>
      <c r="H46" s="10">
        <f t="shared" si="14"/>
        <v>0.10004810004810005</v>
      </c>
    </row>
    <row r="47" spans="1:11" x14ac:dyDescent="0.25">
      <c r="A47" s="19">
        <v>14</v>
      </c>
      <c r="B47" s="6">
        <v>44805</v>
      </c>
      <c r="C47" s="33">
        <v>3367</v>
      </c>
      <c r="D47" s="26">
        <f t="shared" si="15"/>
        <v>3890.7</v>
      </c>
      <c r="E47" s="9">
        <f>C47-D47</f>
        <v>-523.69999999999982</v>
      </c>
      <c r="F47" s="9">
        <f>ABS(E47)</f>
        <v>523.69999999999982</v>
      </c>
      <c r="G47" s="9">
        <f>(D47-C47)^2</f>
        <v>274261.68999999983</v>
      </c>
      <c r="H47" s="10">
        <f>ABS((D47/C47)-1)</f>
        <v>0.15553905553905545</v>
      </c>
    </row>
    <row r="48" spans="1:11" x14ac:dyDescent="0.25">
      <c r="A48" s="19">
        <v>15</v>
      </c>
      <c r="B48" s="6">
        <v>44835</v>
      </c>
      <c r="C48" s="33">
        <v>3523</v>
      </c>
      <c r="D48" s="26">
        <f t="shared" si="15"/>
        <v>3666.4</v>
      </c>
      <c r="E48" s="9">
        <f>C48-D48</f>
        <v>-143.40000000000009</v>
      </c>
      <c r="F48" s="9">
        <f>ABS(E48)</f>
        <v>143.40000000000009</v>
      </c>
      <c r="G48" s="9">
        <f>(D48-C48)^2</f>
        <v>20563.560000000027</v>
      </c>
      <c r="H48" s="10">
        <f>ABS((D48/C48)-1)</f>
        <v>4.0703945500993433E-2</v>
      </c>
    </row>
    <row r="49" spans="1:8" x14ac:dyDescent="0.25">
      <c r="A49" s="19">
        <v>16</v>
      </c>
      <c r="B49" s="6">
        <v>44866</v>
      </c>
      <c r="C49" s="33">
        <v>3081</v>
      </c>
      <c r="D49" s="26">
        <f t="shared" si="15"/>
        <v>3576.5</v>
      </c>
      <c r="E49" s="9">
        <f>C49-D49</f>
        <v>-495.5</v>
      </c>
      <c r="F49" s="9">
        <f>ABS(E49)</f>
        <v>495.5</v>
      </c>
      <c r="G49" s="9">
        <f>(D49-C49)^2</f>
        <v>245520.25</v>
      </c>
      <c r="H49" s="10">
        <f>ABS((D49/C49)-1)</f>
        <v>0.16082440765985062</v>
      </c>
    </row>
    <row r="50" spans="1:8" x14ac:dyDescent="0.25">
      <c r="A50" s="19">
        <v>17</v>
      </c>
      <c r="B50" s="6">
        <v>44896</v>
      </c>
      <c r="C50" s="33">
        <v>3675</v>
      </c>
      <c r="D50" s="26">
        <f t="shared" si="15"/>
        <v>3378.5</v>
      </c>
      <c r="E50" s="9">
        <f>C50-D50</f>
        <v>296.5</v>
      </c>
      <c r="F50" s="9">
        <f>ABS(E50)</f>
        <v>296.5</v>
      </c>
      <c r="G50" s="9">
        <f>(D50-C50)^2</f>
        <v>87912.25</v>
      </c>
      <c r="H50" s="10">
        <f>ABS((D50/C50)-1)</f>
        <v>8.0680272108843543E-2</v>
      </c>
    </row>
    <row r="51" spans="1:8" x14ac:dyDescent="0.25">
      <c r="A51" s="19">
        <v>18</v>
      </c>
      <c r="B51" s="6">
        <v>44927</v>
      </c>
      <c r="C51" s="33">
        <v>3890</v>
      </c>
      <c r="D51" s="26">
        <f t="shared" si="15"/>
        <v>3435.6</v>
      </c>
      <c r="E51" s="9">
        <f t="shared" ref="E51:E56" si="16">C51-D51</f>
        <v>454.40000000000009</v>
      </c>
      <c r="F51" s="9">
        <f t="shared" ref="F51:F56" si="17">ABS(E51)</f>
        <v>454.40000000000009</v>
      </c>
      <c r="G51" s="9">
        <f t="shared" ref="G51:G56" si="18">(D51-C51)^2</f>
        <v>206479.36000000007</v>
      </c>
      <c r="H51" s="10">
        <f t="shared" ref="H51:H56" si="19">ABS((D51/C51)-1)</f>
        <v>0.11681233933161961</v>
      </c>
    </row>
    <row r="52" spans="1:8" x14ac:dyDescent="0.25">
      <c r="A52" s="19">
        <v>19</v>
      </c>
      <c r="B52" s="6">
        <v>44958</v>
      </c>
      <c r="C52" s="33">
        <v>3564</v>
      </c>
      <c r="D52" s="26">
        <f t="shared" si="15"/>
        <v>3627</v>
      </c>
      <c r="E52" s="9">
        <f t="shared" si="16"/>
        <v>-63</v>
      </c>
      <c r="F52" s="9">
        <f t="shared" si="17"/>
        <v>63</v>
      </c>
      <c r="G52" s="9">
        <f t="shared" si="18"/>
        <v>3969</v>
      </c>
      <c r="H52" s="10">
        <f t="shared" si="19"/>
        <v>1.7676767676767735E-2</v>
      </c>
    </row>
    <row r="53" spans="1:8" x14ac:dyDescent="0.25">
      <c r="A53" s="19">
        <v>20</v>
      </c>
      <c r="B53" s="6">
        <v>44986</v>
      </c>
      <c r="C53" s="33">
        <v>4286</v>
      </c>
      <c r="D53" s="26">
        <f t="shared" si="15"/>
        <v>3635.7</v>
      </c>
      <c r="E53" s="9">
        <f t="shared" si="16"/>
        <v>650.30000000000018</v>
      </c>
      <c r="F53" s="9">
        <f t="shared" si="17"/>
        <v>650.30000000000018</v>
      </c>
      <c r="G53" s="9">
        <f t="shared" si="18"/>
        <v>422890.09000000026</v>
      </c>
      <c r="H53" s="10">
        <f t="shared" si="19"/>
        <v>0.15172655156322912</v>
      </c>
    </row>
    <row r="54" spans="1:8" x14ac:dyDescent="0.25">
      <c r="A54" s="19">
        <v>21</v>
      </c>
      <c r="B54" s="6">
        <v>45017</v>
      </c>
      <c r="C54" s="33">
        <v>3219</v>
      </c>
      <c r="D54" s="26">
        <f t="shared" si="15"/>
        <v>3929.1</v>
      </c>
      <c r="E54" s="9">
        <f t="shared" si="16"/>
        <v>-710.09999999999991</v>
      </c>
      <c r="F54" s="9">
        <f t="shared" si="17"/>
        <v>710.09999999999991</v>
      </c>
      <c r="G54" s="9">
        <f t="shared" si="18"/>
        <v>504242.00999999989</v>
      </c>
      <c r="H54" s="10">
        <f t="shared" si="19"/>
        <v>0.22059645852749288</v>
      </c>
    </row>
    <row r="55" spans="1:8" x14ac:dyDescent="0.25">
      <c r="A55" s="19">
        <v>22</v>
      </c>
      <c r="B55" s="6">
        <v>45047</v>
      </c>
      <c r="C55" s="33">
        <v>2966</v>
      </c>
      <c r="D55" s="26">
        <f t="shared" si="15"/>
        <v>3675.2</v>
      </c>
      <c r="E55" s="9">
        <f t="shared" si="16"/>
        <v>-709.19999999999982</v>
      </c>
      <c r="F55" s="9">
        <f t="shared" si="17"/>
        <v>709.19999999999982</v>
      </c>
      <c r="G55" s="9">
        <f t="shared" si="18"/>
        <v>502964.63999999972</v>
      </c>
      <c r="H55" s="10">
        <f t="shared" si="19"/>
        <v>0.23910991233985168</v>
      </c>
    </row>
    <row r="56" spans="1:8" x14ac:dyDescent="0.25">
      <c r="A56" s="19">
        <v>23</v>
      </c>
      <c r="B56" s="6">
        <v>45078</v>
      </c>
      <c r="C56" s="33">
        <v>3447</v>
      </c>
      <c r="D56" s="26">
        <f t="shared" si="15"/>
        <v>3365.7</v>
      </c>
      <c r="E56" s="9">
        <f t="shared" si="16"/>
        <v>81.300000000000182</v>
      </c>
      <c r="F56" s="9">
        <f t="shared" si="17"/>
        <v>81.300000000000182</v>
      </c>
      <c r="G56" s="9">
        <f t="shared" si="18"/>
        <v>6609.6900000000296</v>
      </c>
      <c r="H56" s="10">
        <f t="shared" si="19"/>
        <v>2.3585726718886035E-2</v>
      </c>
    </row>
    <row r="57" spans="1:8" x14ac:dyDescent="0.25">
      <c r="A57" s="58">
        <v>24</v>
      </c>
      <c r="B57" s="57">
        <v>45108</v>
      </c>
      <c r="C57" s="59" t="s">
        <v>1</v>
      </c>
      <c r="D57" s="35">
        <f t="shared" si="15"/>
        <v>3341</v>
      </c>
      <c r="E57" s="35"/>
      <c r="F57" s="35"/>
      <c r="G57" s="35"/>
      <c r="H57" s="36"/>
    </row>
    <row r="58" spans="1:8" x14ac:dyDescent="0.25">
      <c r="B58" s="11"/>
      <c r="C58" s="12"/>
      <c r="D58" s="13" t="s">
        <v>9</v>
      </c>
      <c r="E58" s="13">
        <f>SUM(E34:E57)</f>
        <v>2050.4000000000005</v>
      </c>
      <c r="F58" s="13">
        <f t="shared" ref="F58" si="20">SUM(F34:F57)</f>
        <v>8976.7999999999993</v>
      </c>
      <c r="G58" s="13">
        <f t="shared" ref="G58" si="21">SUM(G34:G57)</f>
        <v>5643958.3799999999</v>
      </c>
      <c r="H58" s="52">
        <f t="shared" ref="H58" si="22">SUM(H34:H57)</f>
        <v>2.5608442033788106</v>
      </c>
    </row>
    <row r="59" spans="1:8" x14ac:dyDescent="0.25">
      <c r="B59" s="11"/>
      <c r="C59" s="12"/>
      <c r="D59" s="18" t="s">
        <v>10</v>
      </c>
      <c r="E59" s="16">
        <f>AVERAGE(E34:E56)</f>
        <v>107.91578947368424</v>
      </c>
      <c r="F59" s="16">
        <f t="shared" ref="F59:H59" si="23">AVERAGE(F34:F56)</f>
        <v>472.46315789473681</v>
      </c>
      <c r="G59" s="16">
        <f t="shared" si="23"/>
        <v>297050.44105263159</v>
      </c>
      <c r="H59" s="17">
        <f t="shared" si="23"/>
        <v>0.13478127386204267</v>
      </c>
    </row>
  </sheetData>
  <mergeCells count="2">
    <mergeCell ref="J5:K5"/>
    <mergeCell ref="J33:K33"/>
  </mergeCells>
  <hyperlinks>
    <hyperlink ref="C2" r:id="rId1" xr:uid="{5A997B14-70FD-4E78-9BF1-5563B162B0B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Jurnal Naive (5)</vt:lpstr>
      <vt:lpstr>Jurnal Naive (1)</vt:lpstr>
      <vt:lpstr>Jurnal Naive (2)</vt:lpstr>
      <vt:lpstr>Jurnal Naive (3)</vt:lpstr>
      <vt:lpstr>Jurnal Naive (4)</vt:lpstr>
      <vt:lpstr>Jurnal WMA (1)</vt:lpstr>
      <vt:lpstr>Jurnal WMA (2)</vt:lpstr>
      <vt:lpstr>Jurnal WMA (3)</vt:lpstr>
      <vt:lpstr>Jurnal WMA (4)</vt:lpstr>
      <vt:lpstr>Jurnal SES (1)</vt:lpstr>
      <vt:lpstr>Jurnal SES (2)</vt:lpstr>
      <vt:lpstr>Jurnal SES (3)</vt:lpstr>
      <vt:lpstr>Jurnal SES (4)</vt:lpstr>
      <vt:lpstr>Jurnal DES (1)</vt:lpstr>
      <vt:lpstr>Jurnal DES (2)</vt:lpstr>
      <vt:lpstr>Jurnal DES (3)</vt:lpstr>
      <vt:lpstr>Jurnal DES (4)</vt:lpstr>
      <vt:lpstr>Jurnal TES (1)</vt:lpstr>
      <vt:lpstr>Jurnal TES (2)</vt:lpstr>
      <vt:lpstr>Jurnal DES (5)</vt:lpstr>
      <vt:lpstr>Jurnal RL (1)</vt:lpstr>
      <vt:lpstr>Jurnal RL (2)</vt:lpstr>
      <vt:lpstr>Jurnal RL (3)</vt:lpstr>
      <vt:lpstr>Jurnal RL (4)</vt:lpstr>
      <vt:lpstr>Jurnal LS (1)</vt:lpstr>
      <vt:lpstr>Jurnal LS (2)</vt:lpstr>
      <vt:lpstr>Jurnal LS (5)</vt:lpstr>
      <vt:lpstr>Jurnal LS (3)</vt:lpstr>
      <vt:lpstr>Jurnal LS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Kencana</dc:creator>
  <cp:lastModifiedBy>Christian Kencana</cp:lastModifiedBy>
  <dcterms:created xsi:type="dcterms:W3CDTF">2023-10-30T03:17:41Z</dcterms:created>
  <dcterms:modified xsi:type="dcterms:W3CDTF">2024-07-22T14:23:07Z</dcterms:modified>
</cp:coreProperties>
</file>