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radianrad-my.sharepoint.com/personal/christian_radianrad_com/Documents/Documents/Templates/"/>
    </mc:Choice>
  </mc:AlternateContent>
  <xr:revisionPtr revIDLastSave="4" documentId="8_{1E23D248-99F7-4CBE-83AD-2ECAE2AF24EE}" xr6:coauthVersionLast="47" xr6:coauthVersionMax="47" xr10:uidLastSave="{B41F3133-8B66-4698-A48D-55D57347C9B1}"/>
  <bookViews>
    <workbookView xWindow="-93" yWindow="-93" windowWidth="25786" windowHeight="13866" xr2:uid="{AE088501-3D43-41F2-88E1-95B018B41DE5}"/>
  </bookViews>
  <sheets>
    <sheet name="Blank" sheetId="7" r:id="rId1"/>
    <sheet name="EXAMPLE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" i="7" l="1"/>
  <c r="H6" i="7"/>
  <c r="J5" i="7"/>
  <c r="H5" i="7"/>
  <c r="J4" i="7"/>
  <c r="H4" i="7"/>
  <c r="J3" i="7"/>
  <c r="J7" i="7" s="1"/>
  <c r="H3" i="7"/>
  <c r="H7" i="7" s="1"/>
  <c r="L3" i="3"/>
  <c r="L4" i="3"/>
  <c r="L5" i="3"/>
  <c r="L6" i="3"/>
  <c r="K3" i="3"/>
  <c r="K4" i="3"/>
  <c r="K5" i="3"/>
  <c r="K6" i="3"/>
  <c r="I3" i="3"/>
  <c r="I4" i="3"/>
  <c r="I5" i="3"/>
  <c r="I6" i="3"/>
  <c r="K4" i="7" l="1"/>
  <c r="K5" i="7"/>
  <c r="I6" i="7"/>
  <c r="I4" i="7"/>
  <c r="I3" i="7"/>
  <c r="K3" i="7"/>
  <c r="K6" i="7"/>
  <c r="I5" i="7"/>
  <c r="K7" i="3" l="1"/>
  <c r="I7" i="3"/>
  <c r="J6" i="3" l="1"/>
  <c r="J3" i="3"/>
  <c r="J5" i="3"/>
  <c r="J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Christian Petty</author>
  </authors>
  <commentList>
    <comment ref="D2" authorId="0" shapeId="0" xr:uid="{03522277-E28F-4546-B3DD-018BC880F270}">
      <text>
        <r>
          <rPr>
            <b/>
            <sz val="9"/>
            <color indexed="81"/>
            <rFont val="Tahoma"/>
            <family val="2"/>
          </rPr>
          <t xml:space="preserve">Christian Petty:
</t>
        </r>
        <r>
          <rPr>
            <sz val="9"/>
            <color indexed="81"/>
            <rFont val="Tahoma"/>
            <family val="2"/>
          </rPr>
          <t>Symmetric: Nominal ± T1
Deviation: Nominal + T1, + T2
Limits: T1, T2
Band: Nominal ± T1 / 2
LMC Shift: i.e. boss/pin/fastener and hole. Use T1 and T2 for diameters or lengths at LMC. The order does not matter. The absolute value is used.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Christian Petty</author>
  </authors>
  <commentList>
    <comment ref="E2" authorId="0" shapeId="0" xr:uid="{0CA153C4-06F8-413A-98BB-A8F48C6E81CC}">
      <text>
        <r>
          <rPr>
            <b/>
            <sz val="9"/>
            <color indexed="81"/>
            <rFont val="Tahoma"/>
            <family val="2"/>
          </rPr>
          <t xml:space="preserve">Christian Petty:
</t>
        </r>
        <r>
          <rPr>
            <sz val="9"/>
            <color indexed="81"/>
            <rFont val="Tahoma"/>
            <family val="2"/>
          </rPr>
          <t>Symmetric: Nominal ± T1
Deviation: Nominal + T1, + T2
Limits: T1, T2
Band: Nominal ± T1 / 2
LMC Shift: i.e. boss/pin/fastener and hole. Use T1 and T2 for diameters or lengths at LMC. The order does not matter. The absolute value is used.</t>
        </r>
      </text>
    </comment>
  </commentList>
</comments>
</file>

<file path=xl/sharedStrings.xml><?xml version="1.0" encoding="utf-8"?>
<sst xmlns="http://schemas.openxmlformats.org/spreadsheetml/2006/main" count="35" uniqueCount="24">
  <si>
    <t>ID</t>
  </si>
  <si>
    <t>Description</t>
  </si>
  <si>
    <t>P/N and Revision</t>
  </si>
  <si>
    <t>Type</t>
  </si>
  <si>
    <t>Nom</t>
  </si>
  <si>
    <t>T1</t>
  </si>
  <si>
    <t>T2</t>
  </si>
  <si>
    <t>Lower</t>
  </si>
  <si>
    <t>Center</t>
  </si>
  <si>
    <t>Upper</t>
  </si>
  <si>
    <t>Notes/Source</t>
  </si>
  <si>
    <t>Part 1</t>
  </si>
  <si>
    <t>Deviation</t>
  </si>
  <si>
    <t>Band</t>
  </si>
  <si>
    <t>Part 2</t>
  </si>
  <si>
    <t>Symmetric</t>
  </si>
  <si>
    <t>Limits</t>
  </si>
  <si>
    <t>Part 4</t>
  </si>
  <si>
    <t>Range</t>
  </si>
  <si>
    <t>Dimension 1</t>
  </si>
  <si>
    <t>Dimension 2</t>
  </si>
  <si>
    <t>Dimension 4</t>
  </si>
  <si>
    <t>Dimension 5</t>
  </si>
  <si>
    <t>Part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</si>
</sst>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/>
    <xf numFmtId="0" fontId="3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0" fontId="0" fillId="0" borderId="0" xfId="0" applyNumberFormat="1"/>
    <xf numFmtId="3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left"/>
    </xf>
    <xf numFmtId="0" fontId="0" fillId="5" borderId="0" xfId="0" applyFill="1"/>
    <xf numFmtId="164" fontId="0" fillId="0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left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51">
    <dxf>
      <fill>
        <patternFill patternType="gray0625"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gray0625"/>
      </fill>
    </dxf>
    <dxf>
      <fill>
        <patternFill patternType="gray0625">
          <fgColor auto="1"/>
          <bgColor theme="0"/>
        </patternFill>
      </fill>
    </dxf>
    <dxf>
      <fill>
        <patternFill>
          <bgColor theme="5" tint="0.79998168889431442"/>
        </patternFill>
      </fill>
    </dxf>
    <dxf>
      <fill>
        <patternFill patternType="gray0625"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gray0625"/>
      </fill>
    </dxf>
    <dxf>
      <fill>
        <patternFill patternType="gray0625">
          <fgColor auto="1"/>
          <bgColor theme="0"/>
        </patternFill>
      </fill>
    </dxf>
    <dxf>
      <fill>
        <patternFill>
          <bgColor theme="5" tint="0.79998168889431442"/>
        </patternFill>
      </fill>
    </dxf>
    <dxf>
      <numFmt numFmtId="164" formatCode="0.0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numFmt numFmtId="165" formatCode="0.0000"/>
      <alignment horizontal="center" vertical="bottom" textRotation="0" wrapText="0" indent="0" justifyLastLine="0" shrinkToFit="0" readingOrder="0"/>
    </dxf>
    <dxf>
      <numFmt numFmtId="165" formatCode="0.0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numFmt numFmtId="164" formatCode="0.0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numFmt numFmtId="165" formatCode="0.0000"/>
      <alignment horizontal="center" vertical="bottom" textRotation="0" wrapText="0" indent="0" justifyLastLine="0" shrinkToFit="0" readingOrder="0"/>
    </dxf>
    <dxf>
      <numFmt numFmtId="165" formatCode="0.0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v>Lower</c:v>
          </c:tx>
          <c:spPr>
            <a:noFill/>
            <a:ln>
              <a:noFill/>
            </a:ln>
            <a:effectLst/>
          </c:spPr>
          <c:invertIfNegative val="0"/>
          <c:val>
            <c:numRef>
              <c:f>Blank!$H$3:$H$6</c:f>
              <c:numCache>
                <c:formatCode>0.000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91-43E9-8BAF-661826275D25}"/>
            </c:ext>
          </c:extLst>
        </c:ser>
        <c:ser>
          <c:idx val="1"/>
          <c:order val="1"/>
          <c:tx>
            <c:v>Upper</c:v>
          </c:tx>
          <c:spPr>
            <a:solidFill>
              <a:srgbClr val="FF0000"/>
            </a:solid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val>
            <c:numRef>
              <c:f>Blank!$K$3:$K$6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91-43E9-8BAF-661826275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18179007"/>
        <c:axId val="817762783"/>
      </c:barChart>
      <c:catAx>
        <c:axId val="818179007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762783"/>
        <c:crosses val="autoZero"/>
        <c:auto val="1"/>
        <c:lblAlgn val="ctr"/>
        <c:lblOffset val="100"/>
        <c:noMultiLvlLbl val="0"/>
      </c:catAx>
      <c:valAx>
        <c:axId val="81776278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179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v>Lower</c:v>
          </c:tx>
          <c:spPr>
            <a:noFill/>
            <a:ln>
              <a:noFill/>
            </a:ln>
            <a:effectLst/>
          </c:spPr>
          <c:invertIfNegative val="0"/>
          <c:val>
            <c:numRef>
              <c:f>EXAMPLE!$I$3:$I$6</c:f>
              <c:numCache>
                <c:formatCode>0.000</c:formatCode>
                <c:ptCount val="4"/>
                <c:pt idx="0">
                  <c:v>0.73499999999999999</c:v>
                </c:pt>
                <c:pt idx="1">
                  <c:v>0.74750000000000005</c:v>
                </c:pt>
                <c:pt idx="2">
                  <c:v>0.75</c:v>
                </c:pt>
                <c:pt idx="3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53-406F-B587-7326D5DB9141}"/>
            </c:ext>
          </c:extLst>
        </c:ser>
        <c:ser>
          <c:idx val="1"/>
          <c:order val="1"/>
          <c:tx>
            <c:v>Upper</c:v>
          </c:tx>
          <c:spPr>
            <a:solidFill>
              <a:srgbClr val="FF0000"/>
            </a:solid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val>
            <c:numRef>
              <c:f>EXAMPLE!$L$3:$L$6</c:f>
              <c:numCache>
                <c:formatCode>0.0000</c:formatCode>
                <c:ptCount val="4"/>
                <c:pt idx="0">
                  <c:v>2.5000000000000022E-2</c:v>
                </c:pt>
                <c:pt idx="1">
                  <c:v>4.9999999999998934E-3</c:v>
                </c:pt>
                <c:pt idx="2">
                  <c:v>2.0000000000000018E-2</c:v>
                </c:pt>
                <c:pt idx="3">
                  <c:v>5.0000000000000044E-2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53-406F-B587-7326D5DB9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18179007"/>
        <c:axId val="817762783"/>
      </c:barChart>
      <c:catAx>
        <c:axId val="818179007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762783"/>
        <c:crosses val="autoZero"/>
        <c:auto val="1"/>
        <c:lblAlgn val="ctr"/>
        <c:lblOffset val="100"/>
        <c:noMultiLvlLbl val="0"/>
      </c:catAx>
      <c:valAx>
        <c:axId val="81776278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179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194734</xdr:colOff>
      <xdr:row>0</xdr:row>
      <xdr:rowOff>84667</xdr:rowOff>
    </xdr:from>
    <xdr:ext cx="3185424" cy="92211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FD39CEA-E6F2-4E2F-B81A-461F2B86BA9E}"/>
            </a:ext>
          </a:extLst>
        </xdr:cNvPr>
        <xdr:cNvSpPr txBox="1"/>
      </xdr:nvSpPr>
      <xdr:spPr>
        <a:xfrm>
          <a:off x="194734" y="84667"/>
          <a:ext cx="3185424" cy="9221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000" b="1"/>
            <a:t>Dimension Comparison Tool</a:t>
          </a:r>
        </a:p>
        <a:p>
          <a:r>
            <a:rPr lang="en-US" sz="1100" i="1"/>
            <a:t>Description: </a:t>
          </a:r>
        </a:p>
        <a:p>
          <a:r>
            <a:rPr lang="en-US" sz="1100" i="0" baseline="0"/>
            <a:t>Author: </a:t>
          </a:r>
        </a:p>
        <a:p>
          <a:r>
            <a:rPr lang="en-US" sz="1100" i="0" baseline="0"/>
            <a:t>Units: </a:t>
          </a:r>
          <a:endParaRPr lang="en-US" sz="1100" i="0"/>
        </a:p>
      </xdr:txBody>
    </xdr:sp>
    <xdr:clientData/>
  </xdr:oneCellAnchor>
  <xdr:twoCellAnchor>
    <xdr:from>
      <xdr:col>0</xdr:col>
      <xdr:colOff>283633</xdr:colOff>
      <xdr:row>8</xdr:row>
      <xdr:rowOff>93131</xdr:rowOff>
    </xdr:from>
    <xdr:to>
      <xdr:col>7</xdr:col>
      <xdr:colOff>368299</xdr:colOff>
      <xdr:row>17</xdr:row>
      <xdr:rowOff>55031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A2EF75-AEBF-48D7-9AD6-08A7B435F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194734</xdr:colOff>
      <xdr:row>0</xdr:row>
      <xdr:rowOff>84667</xdr:rowOff>
    </xdr:from>
    <xdr:ext cx="3185424" cy="92211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1FBA2BA-C9B0-4B9A-B2F8-01157CC9CEE0}"/>
            </a:ext>
          </a:extLst>
        </xdr:cNvPr>
        <xdr:cNvSpPr txBox="1"/>
      </xdr:nvSpPr>
      <xdr:spPr>
        <a:xfrm>
          <a:off x="194734" y="84667"/>
          <a:ext cx="3185424" cy="9221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000" b="1"/>
            <a:t>Dimension Comparison Tool</a:t>
          </a:r>
        </a:p>
        <a:p>
          <a:r>
            <a:rPr lang="en-US" sz="1100" i="1"/>
            <a:t>Description: </a:t>
          </a:r>
        </a:p>
        <a:p>
          <a:r>
            <a:rPr lang="en-US" sz="1100" i="0" baseline="0"/>
            <a:t>Author: Christian Petty (Radian R&amp;D Ltd.)</a:t>
          </a:r>
        </a:p>
        <a:p>
          <a:r>
            <a:rPr lang="en-US" sz="1100" i="0" baseline="0"/>
            <a:t>Units: </a:t>
          </a:r>
          <a:r>
            <a:rPr lang="en-US" sz="1100" b="1" i="0" baseline="0"/>
            <a:t>in</a:t>
          </a:r>
          <a:endParaRPr lang="en-US" sz="1100" i="0"/>
        </a:p>
      </xdr:txBody>
    </xdr:sp>
    <xdr:clientData/>
  </xdr:oneCellAnchor>
  <xdr:twoCellAnchor>
    <xdr:from>
      <xdr:col>0</xdr:col>
      <xdr:colOff>283633</xdr:colOff>
      <xdr:row>8</xdr:row>
      <xdr:rowOff>93131</xdr:rowOff>
    </xdr:from>
    <xdr:to>
      <xdr:col>8</xdr:col>
      <xdr:colOff>368299</xdr:colOff>
      <xdr:row>17</xdr:row>
      <xdr:rowOff>55031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24B0F9-B449-4CE3-9E31-E2EB3286A7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9B3B19-E7BF-4960-9DA8-3943911771D0}" name="Table145" displayName="Table145" ref="B2:L7" totalsRowCount="1">
  <autoFilter ref="B2:L6" xr:uid="{9C26A97E-EEDC-4878-A431-386D9B97F086}"/>
  <tableColumns count="11">
    <tableColumn id="1" xr3:uid="{E1956265-365B-4E30-9D92-739021D0D38E}" name="ID" dataDxfId="50" totalsRowDxfId="49"/>
    <tableColumn id="3" xr3:uid="{E280F715-E146-4725-BE5E-997C9B26C03B}" name="P/N and Revision" dataDxfId="48"/>
    <tableColumn id="7" xr3:uid="{BCF75D9C-74DB-4F71-9522-F9602FEE261D}" name="Type" dataDxfId="47"/>
    <tableColumn id="8" xr3:uid="{0D08D07F-DECF-468A-9CD1-B6A4ADA1A658}" name="Nom" dataDxfId="46" totalsRowDxfId="45"/>
    <tableColumn id="9" xr3:uid="{B5639A63-203F-4167-802C-A010C8A14899}" name="T1" dataDxfId="44" totalsRowDxfId="43"/>
    <tableColumn id="14" xr3:uid="{DDE9C3F4-E31D-47DA-ACEA-A213D2A20C33}" name="T2" dataDxfId="42" totalsRowDxfId="41"/>
    <tableColumn id="11" xr3:uid="{30F7FF3E-CED2-420B-B1A6-3FE58B9183A8}" name="Lower" totalsRowFunction="min" dataDxfId="40" totalsRowDxfId="39">
      <calculatedColumnFormula xml:space="preserve"> IF(Table145[[#This Row],[Type]]="Symmetric", Table145[[#This Row],[Nom]]-Table145[[#This Row],[T1]], IF(OR(Table145[[#This Row],[Type]]="Deviation",Table145[[#This Row],[Type]]="Hole"), Table145[[#This Row],[Nom]]+MIN(Table145[[#This Row],[T1]],Table145[[#This Row],[T2]]), IF(Table145[[#This Row],[Type]]="Limits", MIN(Table145[[#This Row],[T1]],Table145[[#This Row],[T2]]), IF(Table145[[#This Row],[Type]]="Band", Table145[[#This Row],[Nom]] - Table145[[#This Row],[T1]]/2,""))))</calculatedColumnFormula>
    </tableColumn>
    <tableColumn id="12" xr3:uid="{63E7D918-D5ED-4C50-A881-09B76736CE00}" name="Center" dataDxfId="38" totalsRowDxfId="37">
      <calculatedColumnFormula xml:space="preserve"> IFERROR((Table145[[#This Row],[Upper]] + Table145[[#This Row],[Lower]]) / 2, "")</calculatedColumnFormula>
    </tableColumn>
    <tableColumn id="10" xr3:uid="{AAE01D96-E467-4D7D-A2EB-046352CDDB53}" name="Upper" totalsRowFunction="max" dataDxfId="36" totalsRowDxfId="35">
      <calculatedColumnFormula xml:space="preserve"> IF(Table145[[#This Row],[Type]]="Symmetric", Table145[[#This Row],[Nom]]+Table145[[#This Row],[T1]], IF(OR(Table145[[#This Row],[Type]]="Deviation",Table145[[#This Row],[Type]]="Hole"), Table145[[#This Row],[Nom]]+MAX(Table145[[#This Row],[T1]],Table145[[#This Row],[T2]]), IF(Table145[[#This Row],[Type]]="Limits", MAX(Table145[[#This Row],[T1]],Table145[[#This Row],[T2]]), IF(Table145[[#This Row],[Type]]="Band",Table145[[#This Row],[Nom]] + Table145[[#This Row],[T1]]/2,""))))</calculatedColumnFormula>
    </tableColumn>
    <tableColumn id="16" xr3:uid="{BC4417DF-A5F7-47A7-94F4-3AE3A2453CCD}" name="Range" dataDxfId="34" totalsRowDxfId="33">
      <calculatedColumnFormula xml:space="preserve"> IFERROR(Table145[[#This Row],[Upper]] - Table145[[#This Row],[Lower]], "")</calculatedColumnFormula>
    </tableColumn>
    <tableColumn id="21" xr3:uid="{ED95773C-FD0E-45E0-8F37-CC46D73473EF}" name="Notes/Source" dataDxfId="32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CF215C-A000-40A2-AF08-C3CDA277A38E}" name="Table14" displayName="Table14" ref="B2:M7" totalsRowCount="1">
  <autoFilter ref="B2:M6" xr:uid="{9C26A97E-EEDC-4878-A431-386D9B97F086}"/>
  <tableColumns count="12">
    <tableColumn id="1" xr3:uid="{D95C74EF-2C85-4153-A10B-55CCDBD5BD7D}" name="ID" dataDxfId="31" totalsRowDxfId="30"/>
    <tableColumn id="2" xr3:uid="{85AFA78B-C1B5-4523-9E3F-650499395C14}" name="Description" dataDxfId="29"/>
    <tableColumn id="3" xr3:uid="{7AEE7740-C986-4692-9FBC-F83E16BAB651}" name="P/N and Revision" dataDxfId="28"/>
    <tableColumn id="7" xr3:uid="{A4AEABF4-D402-4000-861E-1D4E3CE11636}" name="Type" dataDxfId="27"/>
    <tableColumn id="8" xr3:uid="{223274CA-1C06-421F-BA6A-65A13BE4B1C5}" name="Nom" dataDxfId="26" totalsRowDxfId="25"/>
    <tableColumn id="9" xr3:uid="{8F7FF99F-0B81-44CE-B2D2-B93A2A4D312F}" name="T1" dataDxfId="24" totalsRowDxfId="23"/>
    <tableColumn id="14" xr3:uid="{FE34E518-CDCF-434B-8A53-225F4AC4E0FF}" name="T2" dataDxfId="22" totalsRowDxfId="21"/>
    <tableColumn id="11" xr3:uid="{15DF233D-1F45-400A-B132-BFABB9ECC584}" name="Lower" totalsRowFunction="min" dataDxfId="20" totalsRowDxfId="19">
      <calculatedColumnFormula xml:space="preserve"> IF(Table14[[#This Row],[Type]]="Symmetric", Table14[[#This Row],[Nom]]-Table14[[#This Row],[T1]], IF(OR(Table14[[#This Row],[Type]]="Deviation",Table14[[#This Row],[Type]]="Hole"), Table14[[#This Row],[Nom]]+MIN(Table14[[#This Row],[T1]],Table14[[#This Row],[T2]]), IF(Table14[[#This Row],[Type]]="Limits", MIN(Table14[[#This Row],[T1]],Table14[[#This Row],[T2]]), IF(Table14[[#This Row],[Type]]="Band", Table14[[#This Row],[Nom]] - Table14[[#This Row],[T1]]/2,""))))</calculatedColumnFormula>
    </tableColumn>
    <tableColumn id="12" xr3:uid="{B7A35C05-98CD-45A0-BF1D-109608324D75}" name="Center" dataDxfId="18" totalsRowDxfId="17">
      <calculatedColumnFormula xml:space="preserve"> IFERROR((Table14[[#This Row],[Upper]] + Table14[[#This Row],[Lower]]) / 2, "")</calculatedColumnFormula>
    </tableColumn>
    <tableColumn id="10" xr3:uid="{EAD19AC1-EC12-40B8-9BC0-D44B1FCD95DC}" name="Upper" totalsRowFunction="max" dataDxfId="16" totalsRowDxfId="15">
      <calculatedColumnFormula xml:space="preserve"> IF(Table14[[#This Row],[Type]]="Symmetric", Table14[[#This Row],[Nom]]+Table14[[#This Row],[T1]], IF(OR(Table14[[#This Row],[Type]]="Deviation",Table14[[#This Row],[Type]]="Hole"), Table14[[#This Row],[Nom]]+MAX(Table14[[#This Row],[T1]],Table14[[#This Row],[T2]]), IF(Table14[[#This Row],[Type]]="Limits", MAX(Table14[[#This Row],[T1]],Table14[[#This Row],[T2]]), IF(Table14[[#This Row],[Type]]="Band",Table14[[#This Row],[Nom]] + Table14[[#This Row],[T1]]/2,""))))</calculatedColumnFormula>
    </tableColumn>
    <tableColumn id="16" xr3:uid="{70CECF09-531C-4DBA-B1EB-2B6C6542B8BF}" name="Range" dataDxfId="14" totalsRowDxfId="13">
      <calculatedColumnFormula xml:space="preserve"> IFERROR(Table14[[#This Row],[Upper]] - Table14[[#This Row],[Lower]], "")</calculatedColumnFormula>
    </tableColumn>
    <tableColumn id="21" xr3:uid="{C517D9C6-E07E-4612-9EB3-9B38B0F399A7}" name="Notes/Source" dataDxfId="12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35BAA-37F6-4FB7-9DBD-6D98274F5280}">
  <dimension ref="B1:L15"/>
  <sheetViews>
    <sheetView showGridLines="0" tabSelected="1" workbookViewId="0">
      <selection activeCell="L12" sqref="L12"/>
    </sheetView>
  </sheetViews>
  <sheetFormatPr defaultRowHeight="14.35" x14ac:dyDescent="0.5"/>
  <cols>
    <col min="1" max="1" width="4" customWidth="1"/>
    <col min="2" max="2" width="6.87890625" bestFit="1" customWidth="1"/>
    <col min="3" max="3" width="19.8203125" customWidth="1"/>
    <col min="4" max="4" width="6.87890625" bestFit="1" customWidth="1"/>
    <col min="5" max="5" width="9.05859375" bestFit="1" customWidth="1"/>
    <col min="6" max="7" width="7.05859375" bestFit="1" customWidth="1"/>
    <col min="8" max="8" width="10.17578125" bestFit="1" customWidth="1"/>
    <col min="9" max="9" width="10.52734375" bestFit="1" customWidth="1"/>
    <col min="10" max="10" width="10.234375" bestFit="1" customWidth="1"/>
    <col min="11" max="11" width="10.17578125" bestFit="1" customWidth="1"/>
    <col min="12" max="12" width="44.3515625" customWidth="1"/>
  </cols>
  <sheetData>
    <row r="1" spans="2:12" ht="86" customHeight="1" x14ac:dyDescent="0.5"/>
    <row r="2" spans="2:12" x14ac:dyDescent="0.5">
      <c r="B2" s="4" t="s">
        <v>0</v>
      </c>
      <c r="C2" s="5" t="s">
        <v>2</v>
      </c>
      <c r="D2" s="5" t="s">
        <v>3</v>
      </c>
      <c r="E2" s="4" t="s">
        <v>4</v>
      </c>
      <c r="F2" s="4" t="s">
        <v>5</v>
      </c>
      <c r="G2" s="4" t="s">
        <v>6</v>
      </c>
      <c r="H2" s="6" t="s">
        <v>7</v>
      </c>
      <c r="I2" s="6" t="s">
        <v>8</v>
      </c>
      <c r="J2" s="6" t="s">
        <v>9</v>
      </c>
      <c r="K2" s="7" t="s">
        <v>18</v>
      </c>
      <c r="L2" s="5" t="s">
        <v>10</v>
      </c>
    </row>
    <row r="3" spans="2:12" x14ac:dyDescent="0.5">
      <c r="B3" s="17">
        <v>1</v>
      </c>
      <c r="C3" s="13"/>
      <c r="D3" s="13"/>
      <c r="E3" s="3">
        <v>0.75</v>
      </c>
      <c r="F3" s="3">
        <v>0.01</v>
      </c>
      <c r="G3" s="3">
        <v>-1.4999999999999999E-2</v>
      </c>
      <c r="H3" s="3" t="str">
        <f xml:space="preserve"> IF(Table145[[#This Row],[Type]]="Symmetric", Table145[[#This Row],[Nom]]-Table145[[#This Row],[T1]], IF(OR(Table145[[#This Row],[Type]]="Deviation",Table145[[#This Row],[Type]]="Hole"), Table145[[#This Row],[Nom]]+MIN(Table145[[#This Row],[T1]],Table145[[#This Row],[T2]]), IF(Table145[[#This Row],[Type]]="Limits", MIN(Table145[[#This Row],[T1]],Table145[[#This Row],[T2]]), IF(Table145[[#This Row],[Type]]="Band", Table145[[#This Row],[Nom]] - Table145[[#This Row],[T1]]/2,""))))</f>
        <v/>
      </c>
      <c r="I3" s="3" t="str">
        <f xml:space="preserve"> IFERROR((Table145[[#This Row],[Upper]] + Table145[[#This Row],[Lower]]) / 2, "")</f>
        <v/>
      </c>
      <c r="J3" s="3" t="str">
        <f xml:space="preserve"> IF(Table145[[#This Row],[Type]]="Symmetric", Table145[[#This Row],[Nom]]+Table145[[#This Row],[T1]], IF(OR(Table145[[#This Row],[Type]]="Deviation",Table145[[#This Row],[Type]]="Hole"), Table145[[#This Row],[Nom]]+MAX(Table145[[#This Row],[T1]],Table145[[#This Row],[T2]]), IF(Table145[[#This Row],[Type]]="Limits", MAX(Table145[[#This Row],[T1]],Table145[[#This Row],[T2]]), IF(Table145[[#This Row],[Type]]="Band",Table145[[#This Row],[Nom]] + Table145[[#This Row],[T1]]/2,""))))</f>
        <v/>
      </c>
      <c r="K3" s="2" t="str">
        <f xml:space="preserve"> IFERROR(Table145[[#This Row],[Upper]] - Table145[[#This Row],[Lower]], "")</f>
        <v/>
      </c>
      <c r="L3" s="12"/>
    </row>
    <row r="4" spans="2:12" x14ac:dyDescent="0.5">
      <c r="B4" s="17">
        <v>2</v>
      </c>
      <c r="C4" s="13"/>
      <c r="D4" s="13"/>
      <c r="E4" s="3">
        <v>0.75</v>
      </c>
      <c r="F4" s="3">
        <v>5.0000000000000001E-3</v>
      </c>
      <c r="G4" s="3"/>
      <c r="H4" s="3" t="str">
        <f xml:space="preserve"> IF(Table145[[#This Row],[Type]]="Symmetric", Table145[[#This Row],[Nom]]-Table145[[#This Row],[T1]], IF(OR(Table145[[#This Row],[Type]]="Deviation",Table145[[#This Row],[Type]]="Hole"), Table145[[#This Row],[Nom]]+MIN(Table145[[#This Row],[T1]],Table145[[#This Row],[T2]]), IF(Table145[[#This Row],[Type]]="Limits", MIN(Table145[[#This Row],[T1]],Table145[[#This Row],[T2]]), IF(Table145[[#This Row],[Type]]="Band", Table145[[#This Row],[Nom]] - Table145[[#This Row],[T1]]/2,""))))</f>
        <v/>
      </c>
      <c r="I4" s="3" t="str">
        <f xml:space="preserve"> IFERROR((Table145[[#This Row],[Upper]] + Table145[[#This Row],[Lower]]) / 2, "")</f>
        <v/>
      </c>
      <c r="J4" s="3" t="str">
        <f xml:space="preserve"> IF(Table145[[#This Row],[Type]]="Symmetric", Table145[[#This Row],[Nom]]+Table145[[#This Row],[T1]], IF(OR(Table145[[#This Row],[Type]]="Deviation",Table145[[#This Row],[Type]]="Hole"), Table145[[#This Row],[Nom]]+MAX(Table145[[#This Row],[T1]],Table145[[#This Row],[T2]]), IF(Table145[[#This Row],[Type]]="Limits", MAX(Table145[[#This Row],[T1]],Table145[[#This Row],[T2]]), IF(Table145[[#This Row],[Type]]="Band",Table145[[#This Row],[Nom]] + Table145[[#This Row],[T1]]/2,""))))</f>
        <v/>
      </c>
      <c r="K4" s="2" t="str">
        <f xml:space="preserve"> IFERROR(Table145[[#This Row],[Upper]] - Table145[[#This Row],[Lower]], "")</f>
        <v/>
      </c>
      <c r="L4" s="12"/>
    </row>
    <row r="5" spans="2:12" x14ac:dyDescent="0.5">
      <c r="B5" s="17">
        <v>4</v>
      </c>
      <c r="C5" s="13"/>
      <c r="D5" s="13"/>
      <c r="E5" s="3">
        <v>0.76</v>
      </c>
      <c r="F5" s="3">
        <v>0.01</v>
      </c>
      <c r="G5" s="3"/>
      <c r="H5" s="3" t="str">
        <f xml:space="preserve"> IF(Table145[[#This Row],[Type]]="Symmetric", Table145[[#This Row],[Nom]]-Table145[[#This Row],[T1]], IF(OR(Table145[[#This Row],[Type]]="Deviation",Table145[[#This Row],[Type]]="Hole"), Table145[[#This Row],[Nom]]+MIN(Table145[[#This Row],[T1]],Table145[[#This Row],[T2]]), IF(Table145[[#This Row],[Type]]="Limits", MIN(Table145[[#This Row],[T1]],Table145[[#This Row],[T2]]), IF(Table145[[#This Row],[Type]]="Band", Table145[[#This Row],[Nom]] - Table145[[#This Row],[T1]]/2,""))))</f>
        <v/>
      </c>
      <c r="I5" s="3" t="str">
        <f xml:space="preserve"> IFERROR((Table145[[#This Row],[Upper]] + Table145[[#This Row],[Lower]]) / 2, "")</f>
        <v/>
      </c>
      <c r="J5" s="3" t="str">
        <f xml:space="preserve"> IF(Table145[[#This Row],[Type]]="Symmetric", Table145[[#This Row],[Nom]]+Table145[[#This Row],[T1]], IF(OR(Table145[[#This Row],[Type]]="Deviation",Table145[[#This Row],[Type]]="Hole"), Table145[[#This Row],[Nom]]+MAX(Table145[[#This Row],[T1]],Table145[[#This Row],[T2]]), IF(Table145[[#This Row],[Type]]="Limits", MAX(Table145[[#This Row],[T1]],Table145[[#This Row],[T2]]), IF(Table145[[#This Row],[Type]]="Band",Table145[[#This Row],[Nom]] + Table145[[#This Row],[T1]]/2,""))))</f>
        <v/>
      </c>
      <c r="K5" s="2" t="str">
        <f xml:space="preserve"> IFERROR(Table145[[#This Row],[Upper]] - Table145[[#This Row],[Lower]], "")</f>
        <v/>
      </c>
      <c r="L5" s="12"/>
    </row>
    <row r="6" spans="2:12" x14ac:dyDescent="0.5">
      <c r="B6" s="17">
        <v>5</v>
      </c>
      <c r="C6" s="13"/>
      <c r="D6" s="13"/>
      <c r="E6" s="14"/>
      <c r="F6" s="14">
        <v>0.73</v>
      </c>
      <c r="G6" s="14">
        <v>0.78</v>
      </c>
      <c r="H6" s="14" t="str">
        <f xml:space="preserve"> IF(Table145[[#This Row],[Type]]="Symmetric", Table145[[#This Row],[Nom]]-Table145[[#This Row],[T1]], IF(OR(Table145[[#This Row],[Type]]="Deviation",Table145[[#This Row],[Type]]="Hole"), Table145[[#This Row],[Nom]]+MIN(Table145[[#This Row],[T1]],Table145[[#This Row],[T2]]), IF(Table145[[#This Row],[Type]]="Limits", MIN(Table145[[#This Row],[T1]],Table145[[#This Row],[T2]]), IF(Table145[[#This Row],[Type]]="Band", Table145[[#This Row],[Nom]] - Table145[[#This Row],[T1]]/2,""))))</f>
        <v/>
      </c>
      <c r="I6" s="14" t="str">
        <f xml:space="preserve"> IFERROR((Table145[[#This Row],[Upper]] + Table145[[#This Row],[Lower]]) / 2, "")</f>
        <v/>
      </c>
      <c r="J6" s="14" t="str">
        <f xml:space="preserve"> IF(Table145[[#This Row],[Type]]="Symmetric", Table145[[#This Row],[Nom]]+Table145[[#This Row],[T1]], IF(OR(Table145[[#This Row],[Type]]="Deviation",Table145[[#This Row],[Type]]="Hole"), Table145[[#This Row],[Nom]]+MAX(Table145[[#This Row],[T1]],Table145[[#This Row],[T2]]), IF(Table145[[#This Row],[Type]]="Limits", MAX(Table145[[#This Row],[T1]],Table145[[#This Row],[T2]]), IF(Table145[[#This Row],[Type]]="Band",Table145[[#This Row],[Nom]] + Table145[[#This Row],[T1]]/2,""))))</f>
        <v/>
      </c>
      <c r="K6" s="15" t="str">
        <f xml:space="preserve"> IFERROR(Table145[[#This Row],[Upper]] - Table145[[#This Row],[Lower]], "")</f>
        <v/>
      </c>
      <c r="L6" s="16"/>
    </row>
    <row r="7" spans="2:12" x14ac:dyDescent="0.5">
      <c r="B7" s="1"/>
      <c r="E7" s="1"/>
      <c r="F7" s="1"/>
      <c r="G7" s="1"/>
      <c r="H7" s="3">
        <f>SUBTOTAL(105,Table145[Lower])</f>
        <v>0</v>
      </c>
      <c r="I7" s="3"/>
      <c r="J7" s="3">
        <f>SUBTOTAL(104,Table145[Upper])</f>
        <v>0</v>
      </c>
      <c r="K7" s="2"/>
    </row>
    <row r="10" spans="2:12" x14ac:dyDescent="0.5">
      <c r="G10" s="8"/>
      <c r="H10" s="10"/>
      <c r="I10" s="10"/>
    </row>
    <row r="11" spans="2:12" x14ac:dyDescent="0.5">
      <c r="H11" s="9"/>
      <c r="I11" s="11"/>
    </row>
    <row r="12" spans="2:12" x14ac:dyDescent="0.5">
      <c r="H12" s="9"/>
      <c r="I12" s="11"/>
    </row>
    <row r="13" spans="2:12" x14ac:dyDescent="0.5">
      <c r="H13" s="9"/>
      <c r="I13" s="11"/>
    </row>
    <row r="14" spans="2:12" x14ac:dyDescent="0.5">
      <c r="H14" s="9"/>
      <c r="I14" s="11"/>
    </row>
    <row r="15" spans="2:12" x14ac:dyDescent="0.5">
      <c r="H15" s="9"/>
      <c r="I15" s="11"/>
    </row>
  </sheetData>
  <conditionalFormatting sqref="G3:G6">
    <cfRule type="expression" dxfId="11" priority="3">
      <formula>OR(D3="Deviation", D3="Limits", D3="Shift")</formula>
    </cfRule>
    <cfRule type="expression" dxfId="10" priority="6">
      <formula>OR(D3="Symmetric",D3="Band", D3="Basic")</formula>
    </cfRule>
  </conditionalFormatting>
  <conditionalFormatting sqref="F3:F6">
    <cfRule type="expression" dxfId="9" priority="1">
      <formula>OR(D3="Basic")</formula>
    </cfRule>
    <cfRule type="expression" dxfId="8" priority="4">
      <formula>OR(D3="Symmetric", D3="Deviation", D3="Band", D3="Limits", D3="Shift")</formula>
    </cfRule>
  </conditionalFormatting>
  <conditionalFormatting sqref="E3:E6">
    <cfRule type="expression" dxfId="7" priority="2">
      <formula>OR(D3="Symmetric", D3="Deviation", D3="Band", D3="Basic")</formula>
    </cfRule>
    <cfRule type="expression" dxfId="6" priority="5">
      <formula>OR(D3="Limits", D3="Shift")</formula>
    </cfRule>
  </conditionalFormatting>
  <dataValidations count="1">
    <dataValidation type="list" allowBlank="1" showInputMessage="1" showErrorMessage="1" sqref="D3:D6" xr:uid="{C6EE9B38-5A6C-4C0C-AD48-212F0A7EA967}">
      <formula1>"Symmetric,Deviation,Limits,Band"</formula1>
    </dataValidation>
  </dataValidations>
  <pageMargins left="0.7" right="0.7" top="0.75" bottom="0.75" header="0.3" footer="0.3"/>
  <drawing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5ED7B-84D2-4865-92B2-EE36A8CAB620}">
  <dimension ref="B1:M15"/>
  <sheetViews>
    <sheetView showGridLines="0" workbookViewId="0">
      <selection activeCell="M19" sqref="M19"/>
    </sheetView>
  </sheetViews>
  <sheetFormatPr defaultRowHeight="14.35" x14ac:dyDescent="0.5"/>
  <cols>
    <col min="1" max="1" width="4" customWidth="1"/>
    <col min="2" max="2" width="6.87890625" bestFit="1" customWidth="1"/>
    <col min="3" max="3" width="25.8203125" customWidth="1"/>
    <col min="4" max="4" width="19" customWidth="1"/>
    <col min="5" max="5" width="9.17578125" bestFit="1" customWidth="1"/>
    <col min="6" max="6" width="9.05859375" bestFit="1" customWidth="1"/>
    <col min="7" max="8" width="7.05859375" bestFit="1" customWidth="1"/>
    <col min="9" max="9" width="10.17578125" bestFit="1" customWidth="1"/>
    <col min="10" max="10" width="10.52734375" bestFit="1" customWidth="1"/>
    <col min="11" max="11" width="10.234375" bestFit="1" customWidth="1"/>
    <col min="12" max="12" width="10.17578125" bestFit="1" customWidth="1"/>
    <col min="13" max="13" width="44.3515625" customWidth="1"/>
  </cols>
  <sheetData>
    <row r="1" spans="2:13" ht="86" customHeight="1" x14ac:dyDescent="0.5"/>
    <row r="2" spans="2:13" x14ac:dyDescent="0.5">
      <c r="B2" s="4" t="s">
        <v>0</v>
      </c>
      <c r="C2" s="5" t="s">
        <v>1</v>
      </c>
      <c r="D2" s="5" t="s">
        <v>2</v>
      </c>
      <c r="E2" s="5" t="s">
        <v>3</v>
      </c>
      <c r="F2" s="4" t="s">
        <v>4</v>
      </c>
      <c r="G2" s="4" t="s">
        <v>5</v>
      </c>
      <c r="H2" s="4" t="s">
        <v>6</v>
      </c>
      <c r="I2" s="6" t="s">
        <v>7</v>
      </c>
      <c r="J2" s="6" t="s">
        <v>8</v>
      </c>
      <c r="K2" s="6" t="s">
        <v>9</v>
      </c>
      <c r="L2" s="7" t="s">
        <v>18</v>
      </c>
      <c r="M2" s="5" t="s">
        <v>10</v>
      </c>
    </row>
    <row r="3" spans="2:13" x14ac:dyDescent="0.5">
      <c r="B3" s="17">
        <v>1</v>
      </c>
      <c r="C3" s="13" t="s">
        <v>19</v>
      </c>
      <c r="D3" s="13" t="s">
        <v>11</v>
      </c>
      <c r="E3" s="13" t="s">
        <v>12</v>
      </c>
      <c r="F3" s="3">
        <v>0.75</v>
      </c>
      <c r="G3" s="3">
        <v>0.01</v>
      </c>
      <c r="H3" s="3">
        <v>-1.4999999999999999E-2</v>
      </c>
      <c r="I3" s="3">
        <f xml:space="preserve"> IF(Table14[[#This Row],[Type]]="Symmetric", Table14[[#This Row],[Nom]]-Table14[[#This Row],[T1]], IF(OR(Table14[[#This Row],[Type]]="Deviation",Table14[[#This Row],[Type]]="Hole"), Table14[[#This Row],[Nom]]+MIN(Table14[[#This Row],[T1]],Table14[[#This Row],[T2]]), IF(Table14[[#This Row],[Type]]="Limits", MIN(Table14[[#This Row],[T1]],Table14[[#This Row],[T2]]), IF(Table14[[#This Row],[Type]]="Band", Table14[[#This Row],[Nom]] - Table14[[#This Row],[T1]]/2,""))))</f>
        <v>0.73499999999999999</v>
      </c>
      <c r="J3" s="3">
        <f xml:space="preserve"> IFERROR((Table14[[#This Row],[Upper]] + Table14[[#This Row],[Lower]]) / 2, "")</f>
        <v>0.74750000000000005</v>
      </c>
      <c r="K3" s="3">
        <f xml:space="preserve"> IF(Table14[[#This Row],[Type]]="Symmetric", Table14[[#This Row],[Nom]]+Table14[[#This Row],[T1]], IF(OR(Table14[[#This Row],[Type]]="Deviation",Table14[[#This Row],[Type]]="Hole"), Table14[[#This Row],[Nom]]+MAX(Table14[[#This Row],[T1]],Table14[[#This Row],[T2]]), IF(Table14[[#This Row],[Type]]="Limits", MAX(Table14[[#This Row],[T1]],Table14[[#This Row],[T2]]), IF(Table14[[#This Row],[Type]]="Band",Table14[[#This Row],[Nom]] + Table14[[#This Row],[T1]]/2,""))))</f>
        <v>0.76</v>
      </c>
      <c r="L3" s="2">
        <f xml:space="preserve"> IFERROR(Table14[[#This Row],[Upper]] - Table14[[#This Row],[Lower]], "")</f>
        <v>2.5000000000000022E-2</v>
      </c>
      <c r="M3" s="12"/>
    </row>
    <row r="4" spans="2:13" x14ac:dyDescent="0.5">
      <c r="B4" s="17">
        <v>2</v>
      </c>
      <c r="C4" s="13" t="s">
        <v>20</v>
      </c>
      <c r="D4" s="13" t="s">
        <v>14</v>
      </c>
      <c r="E4" s="13" t="s">
        <v>13</v>
      </c>
      <c r="F4" s="3">
        <v>0.75</v>
      </c>
      <c r="G4" s="3">
        <v>5.0000000000000001E-3</v>
      </c>
      <c r="H4" s="3"/>
      <c r="I4" s="3">
        <f xml:space="preserve"> IF(Table14[[#This Row],[Type]]="Symmetric", Table14[[#This Row],[Nom]]-Table14[[#This Row],[T1]], IF(OR(Table14[[#This Row],[Type]]="Deviation",Table14[[#This Row],[Type]]="Hole"), Table14[[#This Row],[Nom]]+MIN(Table14[[#This Row],[T1]],Table14[[#This Row],[T2]]), IF(Table14[[#This Row],[Type]]="Limits", MIN(Table14[[#This Row],[T1]],Table14[[#This Row],[T2]]), IF(Table14[[#This Row],[Type]]="Band", Table14[[#This Row],[Nom]] - Table14[[#This Row],[T1]]/2,""))))</f>
        <v>0.74750000000000005</v>
      </c>
      <c r="J4" s="3">
        <f xml:space="preserve"> IFERROR((Table14[[#This Row],[Upper]] + Table14[[#This Row],[Lower]]) / 2, "")</f>
        <v>0.75</v>
      </c>
      <c r="K4" s="3">
        <f xml:space="preserve"> IF(Table14[[#This Row],[Type]]="Symmetric", Table14[[#This Row],[Nom]]+Table14[[#This Row],[T1]], IF(OR(Table14[[#This Row],[Type]]="Deviation",Table14[[#This Row],[Type]]="Hole"), Table14[[#This Row],[Nom]]+MAX(Table14[[#This Row],[T1]],Table14[[#This Row],[T2]]), IF(Table14[[#This Row],[Type]]="Limits", MAX(Table14[[#This Row],[T1]],Table14[[#This Row],[T2]]), IF(Table14[[#This Row],[Type]]="Band",Table14[[#This Row],[Nom]] + Table14[[#This Row],[T1]]/2,""))))</f>
        <v>0.75249999999999995</v>
      </c>
      <c r="L4" s="2">
        <f xml:space="preserve"> IFERROR(Table14[[#This Row],[Upper]] - Table14[[#This Row],[Lower]], "")</f>
        <v>4.9999999999998934E-3</v>
      </c>
      <c r="M4" s="12"/>
    </row>
    <row r="5" spans="2:13" x14ac:dyDescent="0.5">
      <c r="B5" s="17">
        <v>4</v>
      </c>
      <c r="C5" s="13" t="s">
        <v>21</v>
      </c>
      <c r="D5" s="13" t="s">
        <v>17</v>
      </c>
      <c r="E5" s="13" t="s">
        <v>15</v>
      </c>
      <c r="F5" s="3">
        <v>0.76</v>
      </c>
      <c r="G5" s="3">
        <v>0.01</v>
      </c>
      <c r="H5" s="3"/>
      <c r="I5" s="3">
        <f xml:space="preserve"> IF(Table14[[#This Row],[Type]]="Symmetric", Table14[[#This Row],[Nom]]-Table14[[#This Row],[T1]], IF(OR(Table14[[#This Row],[Type]]="Deviation",Table14[[#This Row],[Type]]="Hole"), Table14[[#This Row],[Nom]]+MIN(Table14[[#This Row],[T1]],Table14[[#This Row],[T2]]), IF(Table14[[#This Row],[Type]]="Limits", MIN(Table14[[#This Row],[T1]],Table14[[#This Row],[T2]]), IF(Table14[[#This Row],[Type]]="Band", Table14[[#This Row],[Nom]] - Table14[[#This Row],[T1]]/2,""))))</f>
        <v>0.75</v>
      </c>
      <c r="J5" s="3">
        <f xml:space="preserve"> IFERROR((Table14[[#This Row],[Upper]] + Table14[[#This Row],[Lower]]) / 2, "")</f>
        <v>0.76</v>
      </c>
      <c r="K5" s="3">
        <f xml:space="preserve"> IF(Table14[[#This Row],[Type]]="Symmetric", Table14[[#This Row],[Nom]]+Table14[[#This Row],[T1]], IF(OR(Table14[[#This Row],[Type]]="Deviation",Table14[[#This Row],[Type]]="Hole"), Table14[[#This Row],[Nom]]+MAX(Table14[[#This Row],[T1]],Table14[[#This Row],[T2]]), IF(Table14[[#This Row],[Type]]="Limits", MAX(Table14[[#This Row],[T1]],Table14[[#This Row],[T2]]), IF(Table14[[#This Row],[Type]]="Band",Table14[[#This Row],[Nom]] + Table14[[#This Row],[T1]]/2,""))))</f>
        <v>0.77</v>
      </c>
      <c r="L5" s="2">
        <f xml:space="preserve"> IFERROR(Table14[[#This Row],[Upper]] - Table14[[#This Row],[Lower]], "")</f>
        <v>2.0000000000000018E-2</v>
      </c>
      <c r="M5" s="12"/>
    </row>
    <row r="6" spans="2:13" x14ac:dyDescent="0.5">
      <c r="B6" s="17">
        <v>5</v>
      </c>
      <c r="C6" s="13" t="s">
        <v>22</v>
      </c>
      <c r="D6" s="13" t="s">
        <v>23</v>
      </c>
      <c r="E6" s="13" t="s">
        <v>16</v>
      </c>
      <c r="F6" s="14"/>
      <c r="G6" s="14">
        <v>0.73</v>
      </c>
      <c r="H6" s="14">
        <v>0.78</v>
      </c>
      <c r="I6" s="14">
        <f xml:space="preserve"> IF(Table14[[#This Row],[Type]]="Symmetric", Table14[[#This Row],[Nom]]-Table14[[#This Row],[T1]], IF(OR(Table14[[#This Row],[Type]]="Deviation",Table14[[#This Row],[Type]]="Hole"), Table14[[#This Row],[Nom]]+MIN(Table14[[#This Row],[T1]],Table14[[#This Row],[T2]]), IF(Table14[[#This Row],[Type]]="Limits", MIN(Table14[[#This Row],[T1]],Table14[[#This Row],[T2]]), IF(Table14[[#This Row],[Type]]="Band", Table14[[#This Row],[Nom]] - Table14[[#This Row],[T1]]/2,""))))</f>
        <v>0.73</v>
      </c>
      <c r="J6" s="14">
        <f xml:space="preserve"> IFERROR((Table14[[#This Row],[Upper]] + Table14[[#This Row],[Lower]]) / 2, "")</f>
        <v>0.755</v>
      </c>
      <c r="K6" s="14">
        <f xml:space="preserve"> IF(Table14[[#This Row],[Type]]="Symmetric", Table14[[#This Row],[Nom]]+Table14[[#This Row],[T1]], IF(OR(Table14[[#This Row],[Type]]="Deviation",Table14[[#This Row],[Type]]="Hole"), Table14[[#This Row],[Nom]]+MAX(Table14[[#This Row],[T1]],Table14[[#This Row],[T2]]), IF(Table14[[#This Row],[Type]]="Limits", MAX(Table14[[#This Row],[T1]],Table14[[#This Row],[T2]]), IF(Table14[[#This Row],[Type]]="Band",Table14[[#This Row],[Nom]] + Table14[[#This Row],[T1]]/2,""))))</f>
        <v>0.78</v>
      </c>
      <c r="L6" s="15">
        <f xml:space="preserve"> IFERROR(Table14[[#This Row],[Upper]] - Table14[[#This Row],[Lower]], "")</f>
        <v>5.0000000000000044E-2</v>
      </c>
      <c r="M6" s="16"/>
    </row>
    <row r="7" spans="2:13" x14ac:dyDescent="0.5">
      <c r="B7" s="1"/>
      <c r="F7" s="1"/>
      <c r="G7" s="1"/>
      <c r="H7" s="1"/>
      <c r="I7" s="3">
        <f>SUBTOTAL(105,Table14[Lower])</f>
        <v>0.73</v>
      </c>
      <c r="J7" s="3"/>
      <c r="K7" s="3">
        <f>SUBTOTAL(104,Table14[Upper])</f>
        <v>0.78</v>
      </c>
      <c r="L7" s="2"/>
    </row>
    <row r="10" spans="2:13" x14ac:dyDescent="0.5">
      <c r="H10" s="8"/>
      <c r="I10" s="10"/>
      <c r="J10" s="10"/>
    </row>
    <row r="11" spans="2:13" x14ac:dyDescent="0.5">
      <c r="I11" s="9"/>
      <c r="J11" s="11"/>
    </row>
    <row r="12" spans="2:13" x14ac:dyDescent="0.5">
      <c r="I12" s="9"/>
      <c r="J12" s="11"/>
    </row>
    <row r="13" spans="2:13" x14ac:dyDescent="0.5">
      <c r="I13" s="9"/>
      <c r="J13" s="11"/>
    </row>
    <row r="14" spans="2:13" x14ac:dyDescent="0.5">
      <c r="I14" s="9"/>
      <c r="J14" s="11"/>
    </row>
    <row r="15" spans="2:13" x14ac:dyDescent="0.5">
      <c r="I15" s="9"/>
      <c r="J15" s="11"/>
    </row>
  </sheetData>
  <phoneticPr fontId="6" type="noConversion"/>
  <conditionalFormatting sqref="H3:H6">
    <cfRule type="expression" dxfId="5" priority="3">
      <formula>OR(E3="Deviation", E3="Limits", E3="Shift")</formula>
    </cfRule>
    <cfRule type="expression" dxfId="4" priority="6">
      <formula>OR(E3="Symmetric",E3="Band", E3="Basic")</formula>
    </cfRule>
  </conditionalFormatting>
  <conditionalFormatting sqref="G3:G6">
    <cfRule type="expression" dxfId="3" priority="1">
      <formula>OR(E3="Basic")</formula>
    </cfRule>
    <cfRule type="expression" dxfId="2" priority="4">
      <formula>OR(E3="Symmetric", E3="Deviation", E3="Band", E3="Limits", E3="Shift")</formula>
    </cfRule>
  </conditionalFormatting>
  <conditionalFormatting sqref="F3:F6">
    <cfRule type="expression" dxfId="1" priority="2">
      <formula>OR(E3="Symmetric", E3="Deviation", E3="Band", E3="Basic")</formula>
    </cfRule>
    <cfRule type="expression" dxfId="0" priority="5">
      <formula>OR(E3="Limits", E3="Shift")</formula>
    </cfRule>
  </conditionalFormatting>
  <dataValidations count="1">
    <dataValidation type="list" allowBlank="1" showInputMessage="1" showErrorMessage="1" sqref="E3:E6" xr:uid="{6A3C150C-AA02-4BC8-BD20-F8B75BBF87F1}">
      <formula1>"Symmetric,Deviation,Limits,Band"</formula1>
    </dataValidation>
  </dataValidations>
  <pageMargins left="0.7" right="0.7" top="0.75" bottom="0.75" header="0.3" footer="0.3"/>
  <drawing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Blank</vt:lpstr>
      <vt:lpstr>EXAMPLE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Christian Petty</dc:creator>
  <cp:keywords/>
  <dc:description/>
  <cp:lastModifiedBy>Christian Petty</cp:lastModifiedBy>
  <cp:revision/>
  <dcterms:created xsi:type="dcterms:W3CDTF">2022-05-13T16:55:21Z</dcterms:created>
  <dcterms:modified xsi:type="dcterms:W3CDTF">2022-06-28T03:38:32Z</dcterms:modified>
  <cp:category/>
  <cp:contentStatus/>
</cp:coreProperties>
</file>