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D07DFECC-66B1-514B-A187-E4B8E06A4AAD}" xr6:coauthVersionLast="47" xr6:coauthVersionMax="47" xr10:uidLastSave="{00000000-0000-0000-0000-000000000000}"/>
  <bookViews>
    <workbookView xWindow="0" yWindow="500" windowWidth="64000" windowHeight="25080" activeTab="3" xr2:uid="{00000000-000D-0000-FFFF-FFFF00000000}"/>
  </bookViews>
  <sheets>
    <sheet name="From Pin absolute penalty point" sheetId="5" r:id="rId1"/>
    <sheet name="From Pin absolute" sheetId="3" r:id="rId2"/>
    <sheet name="From Pin Percent" sheetId="4" r:id="rId3"/>
    <sheet name="TestCenterReport0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4" i="5" l="1"/>
  <c r="BB5" i="5"/>
  <c r="BB6" i="5"/>
  <c r="BB7" i="5"/>
  <c r="BB8" i="5"/>
  <c r="BB9" i="5"/>
  <c r="BB10" i="5"/>
  <c r="BB11" i="5"/>
  <c r="BB12" i="5"/>
  <c r="BC12" i="5" s="1"/>
  <c r="BD12" i="5" s="1"/>
  <c r="BF12" i="5" s="1"/>
  <c r="BB13" i="5"/>
  <c r="BC13" i="5" s="1"/>
  <c r="BD13" i="5" s="1"/>
  <c r="BF13" i="5" s="1"/>
  <c r="BB14" i="5"/>
  <c r="BB15" i="5"/>
  <c r="BB16" i="5"/>
  <c r="BB17" i="5"/>
  <c r="BB18" i="5"/>
  <c r="BC18" i="5" s="1"/>
  <c r="BD18" i="5" s="1"/>
  <c r="BF18" i="5" s="1"/>
  <c r="BB19" i="5"/>
  <c r="BB20" i="5"/>
  <c r="BB21" i="5"/>
  <c r="BC21" i="5" s="1"/>
  <c r="BD21" i="5" s="1"/>
  <c r="BF21" i="5" s="1"/>
  <c r="BB22" i="5"/>
  <c r="BC22" i="5" s="1"/>
  <c r="BD22" i="5" s="1"/>
  <c r="BF22" i="5" s="1"/>
  <c r="BB23" i="5"/>
  <c r="BC23" i="5" s="1"/>
  <c r="BD23" i="5" s="1"/>
  <c r="BF23" i="5" s="1"/>
  <c r="BB24" i="5"/>
  <c r="BB25" i="5"/>
  <c r="BB26" i="5"/>
  <c r="BB27" i="5"/>
  <c r="BB28" i="5"/>
  <c r="BC28" i="5" s="1"/>
  <c r="BD28" i="5" s="1"/>
  <c r="BF28" i="5" s="1"/>
  <c r="BB29" i="5"/>
  <c r="BB30" i="5"/>
  <c r="BB31" i="5"/>
  <c r="BC31" i="5" s="1"/>
  <c r="BD31" i="5" s="1"/>
  <c r="BF31" i="5" s="1"/>
  <c r="BB3" i="5"/>
  <c r="BC11" i="5"/>
  <c r="BD11" i="5" s="1"/>
  <c r="BF11" i="5" s="1"/>
  <c r="BC30" i="5"/>
  <c r="BD30" i="5" s="1"/>
  <c r="BF30" i="5" s="1"/>
  <c r="BC7" i="5"/>
  <c r="BD7" i="5" s="1"/>
  <c r="BF7" i="5" s="1"/>
  <c r="BC17" i="5"/>
  <c r="BD17" i="5" s="1"/>
  <c r="BF17" i="5" s="1"/>
  <c r="BC27" i="5"/>
  <c r="BD27" i="5" s="1"/>
  <c r="BF27" i="5" s="1"/>
  <c r="BC4" i="5"/>
  <c r="BD4" i="5" s="1"/>
  <c r="BF4" i="5" s="1"/>
  <c r="BC5" i="5"/>
  <c r="BD5" i="5" s="1"/>
  <c r="BF5" i="5" s="1"/>
  <c r="BC6" i="5"/>
  <c r="BD6" i="5" s="1"/>
  <c r="BF6" i="5" s="1"/>
  <c r="BC8" i="5"/>
  <c r="BD8" i="5" s="1"/>
  <c r="BF8" i="5" s="1"/>
  <c r="BC9" i="5"/>
  <c r="BD9" i="5" s="1"/>
  <c r="BF9" i="5" s="1"/>
  <c r="BC10" i="5"/>
  <c r="BD10" i="5"/>
  <c r="BF10" i="5" s="1"/>
  <c r="BC14" i="5"/>
  <c r="BD14" i="5" s="1"/>
  <c r="BF14" i="5" s="1"/>
  <c r="BC15" i="5"/>
  <c r="BD15" i="5" s="1"/>
  <c r="BF15" i="5" s="1"/>
  <c r="BC16" i="5"/>
  <c r="BD16" i="5" s="1"/>
  <c r="BF16" i="5" s="1"/>
  <c r="BC19" i="5"/>
  <c r="BD19" i="5"/>
  <c r="BF19" i="5" s="1"/>
  <c r="BC20" i="5"/>
  <c r="BD20" i="5" s="1"/>
  <c r="BF20" i="5" s="1"/>
  <c r="BC24" i="5"/>
  <c r="BD24" i="5" s="1"/>
  <c r="BF24" i="5" s="1"/>
  <c r="BC25" i="5"/>
  <c r="BD25" i="5"/>
  <c r="BF25" i="5" s="1"/>
  <c r="BC26" i="5"/>
  <c r="BD26" i="5" s="1"/>
  <c r="BF26" i="5" s="1"/>
  <c r="BC29" i="5"/>
  <c r="BD29" i="5"/>
  <c r="BF29" i="5" s="1"/>
  <c r="BE9" i="5"/>
  <c r="BE10" i="5"/>
  <c r="BE11" i="5"/>
  <c r="BE12" i="5"/>
  <c r="BE20" i="5"/>
  <c r="BE21" i="5"/>
  <c r="BE22" i="5"/>
  <c r="BE23" i="5"/>
  <c r="BE29" i="5"/>
  <c r="BE30" i="5"/>
  <c r="BE31" i="5"/>
  <c r="BE3" i="5"/>
  <c r="AZ4" i="5"/>
  <c r="AZ11" i="5"/>
  <c r="AZ12" i="5"/>
  <c r="AZ13" i="5"/>
  <c r="AZ14" i="5"/>
  <c r="AZ21" i="5"/>
  <c r="AZ22" i="5"/>
  <c r="AZ23" i="5"/>
  <c r="AZ24" i="5"/>
  <c r="AZ31" i="5"/>
  <c r="AZ3" i="5"/>
  <c r="AK10" i="5"/>
  <c r="AJ10" i="5"/>
  <c r="AG7" i="5"/>
  <c r="AG6" i="5"/>
  <c r="AG5" i="5"/>
  <c r="AG4" i="5"/>
  <c r="AG3" i="5"/>
  <c r="AH7" i="5"/>
  <c r="AH6" i="5"/>
  <c r="AH5" i="5"/>
  <c r="AH4" i="5"/>
  <c r="AH3" i="5"/>
  <c r="O7" i="5"/>
  <c r="R9" i="5" s="1"/>
  <c r="O6" i="5"/>
  <c r="O5" i="5"/>
  <c r="O3" i="5"/>
  <c r="O4" i="5"/>
  <c r="G7" i="5"/>
  <c r="T10" i="5"/>
  <c r="Y4" i="5" s="1"/>
  <c r="J19" i="5"/>
  <c r="J21" i="5"/>
  <c r="J6" i="5"/>
  <c r="J31" i="5"/>
  <c r="J11" i="5"/>
  <c r="G4" i="5"/>
  <c r="G5" i="5"/>
  <c r="G6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" i="5"/>
  <c r="B4" i="5"/>
  <c r="BE4" i="5" s="1"/>
  <c r="B5" i="5"/>
  <c r="BE5" i="5" s="1"/>
  <c r="B6" i="5"/>
  <c r="BE6" i="5" s="1"/>
  <c r="B7" i="5"/>
  <c r="BE7" i="5" s="1"/>
  <c r="B8" i="5"/>
  <c r="BE8" i="5" s="1"/>
  <c r="B9" i="5"/>
  <c r="B10" i="5"/>
  <c r="B11" i="5"/>
  <c r="B12" i="5"/>
  <c r="B13" i="5"/>
  <c r="BE13" i="5" s="1"/>
  <c r="B14" i="5"/>
  <c r="BE14" i="5" s="1"/>
  <c r="B15" i="5"/>
  <c r="BE15" i="5" s="1"/>
  <c r="B16" i="5"/>
  <c r="BE16" i="5" s="1"/>
  <c r="B17" i="5"/>
  <c r="BE17" i="5" s="1"/>
  <c r="B18" i="5"/>
  <c r="BE18" i="5" s="1"/>
  <c r="B19" i="5"/>
  <c r="B20" i="5"/>
  <c r="B21" i="5"/>
  <c r="B22" i="5"/>
  <c r="B23" i="5"/>
  <c r="B24" i="5"/>
  <c r="BE24" i="5" s="1"/>
  <c r="B25" i="5"/>
  <c r="BE25" i="5" s="1"/>
  <c r="B26" i="5"/>
  <c r="BE26" i="5" s="1"/>
  <c r="B27" i="5"/>
  <c r="BE27" i="5" s="1"/>
  <c r="B28" i="5"/>
  <c r="BE28" i="5" s="1"/>
  <c r="B29" i="5"/>
  <c r="B30" i="5"/>
  <c r="B31" i="5"/>
  <c r="B3" i="5"/>
  <c r="P36" i="1"/>
  <c r="P37" i="1"/>
  <c r="P38" i="1"/>
  <c r="P39" i="1"/>
  <c r="P40" i="1"/>
  <c r="P35" i="1"/>
  <c r="R38" i="1"/>
  <c r="R39" i="1"/>
  <c r="R28" i="1"/>
  <c r="R29" i="1"/>
  <c r="R30" i="1"/>
  <c r="R31" i="1"/>
  <c r="R32" i="1"/>
  <c r="R27" i="1"/>
  <c r="R20" i="1"/>
  <c r="R21" i="1"/>
  <c r="R22" i="1"/>
  <c r="R23" i="1"/>
  <c r="R24" i="1"/>
  <c r="R19" i="1"/>
  <c r="R12" i="1"/>
  <c r="R13" i="1"/>
  <c r="R14" i="1"/>
  <c r="R15" i="1"/>
  <c r="R16" i="1"/>
  <c r="R11" i="1"/>
  <c r="R4" i="1"/>
  <c r="R5" i="1"/>
  <c r="R6" i="1"/>
  <c r="R7" i="1"/>
  <c r="R8" i="1"/>
  <c r="R3" i="1"/>
  <c r="Q36" i="1"/>
  <c r="R36" i="1" s="1"/>
  <c r="Q37" i="1"/>
  <c r="R37" i="1" s="1"/>
  <c r="Q38" i="1"/>
  <c r="Q39" i="1"/>
  <c r="Q40" i="1"/>
  <c r="R40" i="1" s="1"/>
  <c r="Q35" i="1"/>
  <c r="R35" i="1" s="1"/>
  <c r="Q28" i="1"/>
  <c r="Q29" i="1"/>
  <c r="Q30" i="1"/>
  <c r="Q31" i="1"/>
  <c r="Q32" i="1"/>
  <c r="Q27" i="1"/>
  <c r="P28" i="1"/>
  <c r="P29" i="1"/>
  <c r="P30" i="1"/>
  <c r="P31" i="1"/>
  <c r="P32" i="1"/>
  <c r="P27" i="1"/>
  <c r="Q20" i="1"/>
  <c r="Q21" i="1"/>
  <c r="Q22" i="1"/>
  <c r="Q23" i="1"/>
  <c r="Q24" i="1"/>
  <c r="Q19" i="1"/>
  <c r="P20" i="1"/>
  <c r="P21" i="1"/>
  <c r="P22" i="1"/>
  <c r="P23" i="1"/>
  <c r="P24" i="1"/>
  <c r="P19" i="1"/>
  <c r="Q12" i="1"/>
  <c r="Q13" i="1"/>
  <c r="Q14" i="1"/>
  <c r="Q15" i="1"/>
  <c r="Q16" i="1"/>
  <c r="Q11" i="1"/>
  <c r="P12" i="1"/>
  <c r="P13" i="1"/>
  <c r="P14" i="1"/>
  <c r="P15" i="1"/>
  <c r="P16" i="1"/>
  <c r="P11" i="1"/>
  <c r="Q8" i="1"/>
  <c r="Q3" i="1"/>
  <c r="P4" i="1"/>
  <c r="Q4" i="1" s="1"/>
  <c r="P5" i="1"/>
  <c r="Q5" i="1" s="1"/>
  <c r="P6" i="1"/>
  <c r="Q6" i="1" s="1"/>
  <c r="P7" i="1"/>
  <c r="Q7" i="1" s="1"/>
  <c r="P8" i="1"/>
  <c r="P3" i="1"/>
  <c r="I19" i="5" l="1"/>
  <c r="K19" i="5" s="1"/>
  <c r="P5" i="5" s="1"/>
  <c r="AZ25" i="5"/>
  <c r="AZ15" i="5"/>
  <c r="AZ5" i="5"/>
  <c r="BE19" i="5"/>
  <c r="AZ30" i="5"/>
  <c r="AZ20" i="5"/>
  <c r="AZ9" i="5"/>
  <c r="AZ28" i="5"/>
  <c r="AZ18" i="5"/>
  <c r="AL10" i="5"/>
  <c r="AZ10" i="5"/>
  <c r="AZ29" i="5"/>
  <c r="AZ19" i="5"/>
  <c r="AZ8" i="5"/>
  <c r="AZ27" i="5"/>
  <c r="AZ17" i="5"/>
  <c r="AZ7" i="5"/>
  <c r="AZ26" i="5"/>
  <c r="AZ16" i="5"/>
  <c r="AZ6" i="5"/>
  <c r="AC20" i="5"/>
  <c r="AC13" i="5"/>
  <c r="AC12" i="5"/>
  <c r="AC11" i="5"/>
  <c r="AC3" i="5"/>
  <c r="AC31" i="5"/>
  <c r="AC10" i="5"/>
  <c r="AC30" i="5"/>
  <c r="AC23" i="5"/>
  <c r="AC22" i="5"/>
  <c r="AC21" i="5"/>
  <c r="AC29" i="5"/>
  <c r="AC19" i="5"/>
  <c r="AC9" i="5"/>
  <c r="Y12" i="5"/>
  <c r="AC28" i="5"/>
  <c r="AC18" i="5"/>
  <c r="AC8" i="5"/>
  <c r="Y11" i="5"/>
  <c r="AC27" i="5"/>
  <c r="AC17" i="5"/>
  <c r="AC7" i="5"/>
  <c r="I21" i="5"/>
  <c r="K21" i="5" s="1"/>
  <c r="P6" i="5" s="1"/>
  <c r="I11" i="5"/>
  <c r="K11" i="5" s="1"/>
  <c r="P4" i="5" s="1"/>
  <c r="Y13" i="5"/>
  <c r="AC26" i="5"/>
  <c r="AC16" i="5"/>
  <c r="I31" i="5"/>
  <c r="K31" i="5" s="1"/>
  <c r="L30" i="5" s="1"/>
  <c r="AC25" i="5"/>
  <c r="AC15" i="5"/>
  <c r="AC5" i="5"/>
  <c r="I6" i="5"/>
  <c r="K6" i="5" s="1"/>
  <c r="P3" i="5" s="1"/>
  <c r="AC6" i="5"/>
  <c r="AD6" i="5" s="1"/>
  <c r="AC24" i="5"/>
  <c r="AC14" i="5"/>
  <c r="AC4" i="5"/>
  <c r="Y14" i="5"/>
  <c r="Y10" i="5"/>
  <c r="Y9" i="5"/>
  <c r="Y8" i="5"/>
  <c r="Y7" i="5"/>
  <c r="Y16" i="5"/>
  <c r="Y6" i="5"/>
  <c r="Y15" i="5"/>
  <c r="Y3" i="5"/>
  <c r="Y5" i="5"/>
  <c r="L27" i="5" l="1"/>
  <c r="P7" i="5"/>
  <c r="S9" i="5" s="1"/>
  <c r="T9" i="5" s="1"/>
  <c r="BA5" i="5"/>
  <c r="BA15" i="5"/>
  <c r="BA25" i="5"/>
  <c r="AU11" i="5"/>
  <c r="AV11" i="5" s="1"/>
  <c r="AU21" i="5"/>
  <c r="AV21" i="5" s="1"/>
  <c r="AU31" i="5"/>
  <c r="AV31" i="5" s="1"/>
  <c r="AQ12" i="5"/>
  <c r="BA6" i="5"/>
  <c r="BA26" i="5"/>
  <c r="AU12" i="5"/>
  <c r="AU22" i="5"/>
  <c r="AQ13" i="5"/>
  <c r="AU23" i="5"/>
  <c r="BA18" i="5"/>
  <c r="AQ5" i="5"/>
  <c r="BA9" i="5"/>
  <c r="BA29" i="5"/>
  <c r="AU5" i="5"/>
  <c r="AU26" i="5"/>
  <c r="AQ8" i="5"/>
  <c r="BA12" i="5"/>
  <c r="AU19" i="5"/>
  <c r="AV19" i="5" s="1"/>
  <c r="AQ10" i="5"/>
  <c r="BA16" i="5"/>
  <c r="AU3" i="5"/>
  <c r="AQ6" i="5"/>
  <c r="BA10" i="5"/>
  <c r="BA30" i="5"/>
  <c r="AQ7" i="5"/>
  <c r="BA21" i="5"/>
  <c r="BA22" i="5"/>
  <c r="AU28" i="5"/>
  <c r="BA23" i="5"/>
  <c r="BA7" i="5"/>
  <c r="BA17" i="5"/>
  <c r="BA27" i="5"/>
  <c r="AU13" i="5"/>
  <c r="AQ4" i="5"/>
  <c r="AQ14" i="5"/>
  <c r="BA8" i="5"/>
  <c r="BA28" i="5"/>
  <c r="AU4" i="5"/>
  <c r="AU14" i="5"/>
  <c r="AU24" i="5"/>
  <c r="AQ15" i="5"/>
  <c r="BA19" i="5"/>
  <c r="AU15" i="5"/>
  <c r="AU25" i="5"/>
  <c r="AQ16" i="5"/>
  <c r="BA20" i="5"/>
  <c r="AU6" i="5"/>
  <c r="AV6" i="5" s="1"/>
  <c r="AU16" i="5"/>
  <c r="AQ3" i="5"/>
  <c r="BA11" i="5"/>
  <c r="AU7" i="5"/>
  <c r="BA3" i="5"/>
  <c r="BC3" i="5" s="1"/>
  <c r="BD3" i="5" s="1"/>
  <c r="BF3" i="5" s="1"/>
  <c r="AU18" i="5"/>
  <c r="BA13" i="5"/>
  <c r="AU9" i="5"/>
  <c r="BA4" i="5"/>
  <c r="BA14" i="5"/>
  <c r="BA24" i="5"/>
  <c r="AU10" i="5"/>
  <c r="AU20" i="5"/>
  <c r="AU30" i="5"/>
  <c r="AQ11" i="5"/>
  <c r="BA31" i="5"/>
  <c r="AU17" i="5"/>
  <c r="AU27" i="5"/>
  <c r="AU8" i="5"/>
  <c r="AQ9" i="5"/>
  <c r="AU29" i="5"/>
  <c r="L31" i="5"/>
  <c r="AD19" i="5"/>
  <c r="L26" i="5"/>
  <c r="AD31" i="5"/>
  <c r="L28" i="5"/>
  <c r="AD11" i="5"/>
  <c r="AD21" i="5"/>
  <c r="L7" i="5"/>
  <c r="L4" i="5"/>
  <c r="L5" i="5"/>
  <c r="L6" i="5"/>
  <c r="L8" i="5"/>
  <c r="L3" i="5"/>
  <c r="L9" i="5"/>
  <c r="L25" i="5"/>
  <c r="L24" i="5"/>
  <c r="L29" i="5"/>
  <c r="L21" i="5"/>
  <c r="L23" i="5"/>
  <c r="L20" i="5"/>
  <c r="L22" i="5"/>
  <c r="L12" i="5"/>
  <c r="L10" i="5"/>
  <c r="L13" i="5"/>
  <c r="L11" i="5"/>
  <c r="L14" i="5"/>
  <c r="L17" i="5"/>
  <c r="L19" i="5"/>
  <c r="L16" i="5"/>
  <c r="L18" i="5"/>
  <c r="L15" i="5"/>
</calcChain>
</file>

<file path=xl/sharedStrings.xml><?xml version="1.0" encoding="utf-8"?>
<sst xmlns="http://schemas.openxmlformats.org/spreadsheetml/2006/main" count="157" uniqueCount="84">
  <si>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</si>
  <si>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</si>
  <si>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</si>
  <si>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</si>
  <si>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</si>
  <si>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</si>
  <si>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</si>
  <si>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</si>
  <si>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</si>
  <si>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</si>
  <si>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</si>
  <si>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</si>
  <si>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</si>
  <si>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</si>
  <si>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</si>
  <si>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</si>
  <si>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</si>
  <si>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</si>
  <si>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</si>
  <si>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</si>
  <si>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</si>
  <si>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</si>
  <si>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</si>
  <si>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</si>
  <si>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</si>
  <si>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Side (- is left)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</si>
  <si>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</si>
  <si>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</si>
  <si>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</si>
  <si>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</si>
  <si>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</si>
  <si>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</si>
  <si>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</si>
  <si>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</si>
  <si>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</si>
  <si>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</si>
  <si>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</si>
  <si>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</si>
  <si>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</si>
  <si>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</si>
  <si>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</si>
  <si>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</si>
  <si>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</si>
  <si>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</si>
  <si>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From pin absolute sqrt(a^2+b^2)</t>
  </si>
  <si>
    <t>From pin percent</t>
  </si>
  <si>
    <t>x</t>
  </si>
  <si>
    <t>Delta x</t>
  </si>
  <si>
    <t>Delta y</t>
  </si>
  <si>
    <t>t</t>
  </si>
  <si>
    <t>From pin absolute sqrt(a^2+b^2)
Y</t>
  </si>
  <si>
    <t>Penalty Points
X</t>
  </si>
  <si>
    <t>Für Berechnung n*x + u</t>
  </si>
  <si>
    <t>Steigung n</t>
  </si>
  <si>
    <t>verändertes u</t>
  </si>
  <si>
    <t>verändertes n</t>
  </si>
  <si>
    <t>Delta m</t>
  </si>
  <si>
    <t>Berechnung der Geraden mit unterschiedlichen m- und t-Werten zu den einzenen Target Distanzen</t>
  </si>
  <si>
    <t>Berechnung der Geraden die die Steigung m für eine alle Target Distanzen festlegt</t>
  </si>
  <si>
    <t>mit m errechnetes t</t>
  </si>
  <si>
    <t>t manuell angepasst, so dass es für den gezeichneten Graphen passt</t>
  </si>
  <si>
    <t>Steigung m aus 2 Punkten des Graphen errechnet</t>
  </si>
  <si>
    <t>Für Berechnung m*x + t herangezogene Punkte</t>
  </si>
  <si>
    <t>m errechnet aus
 n*Target+u</t>
  </si>
  <si>
    <t>ein paar typische Target Werte (x)</t>
  </si>
  <si>
    <t>n*x+u für diese typischen Target Werte errechnet</t>
  </si>
  <si>
    <t>m-Wert zu Target</t>
  </si>
  <si>
    <t>Berechnung der Geraden die die Konstante t für eine alle Target Distanzen festlegt</t>
  </si>
  <si>
    <t>t-Wert zu Target</t>
  </si>
  <si>
    <t>Target Distance</t>
  </si>
  <si>
    <t>1,45% der Target Distance (innerhalb dieser Distanz etwa gibt es 0 Penalty Points laut Internet)</t>
  </si>
  <si>
    <t>Für Berechnung o*x + v</t>
  </si>
  <si>
    <t>Steigung o</t>
  </si>
  <si>
    <t>aus Graph abgelesenes v</t>
  </si>
  <si>
    <t>aus Graph abgelesenes u</t>
  </si>
  <si>
    <t xml:space="preserve"> errechnet aus
o*Target+v</t>
  </si>
  <si>
    <t>Delta t</t>
  </si>
  <si>
    <t>Target Distance X</t>
  </si>
  <si>
    <t>y</t>
  </si>
  <si>
    <t>Penalty Points errechnet</t>
  </si>
  <si>
    <t>Penalty Points Trackman</t>
  </si>
  <si>
    <t>Penalty Points errechnet gerundet</t>
  </si>
  <si>
    <t>Delta Penalty Points</t>
  </si>
  <si>
    <t>Markierung für Abweichung Betrag &gt;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</si>
</sst>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10" fontId="0" fillId="33" borderId="11" xfId="1" applyNumberFormat="1" applyFont="1" applyFill="1" applyBorder="1"/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0" fillId="35" borderId="11" xfId="0" applyFill="1" applyBorder="1"/>
    <xf numFmtId="10" fontId="0" fillId="35" borderId="11" xfId="1" applyNumberFormat="1" applyFont="1" applyFill="1" applyBorder="1"/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0" fillId="36" borderId="11" xfId="0" applyFill="1" applyBorder="1"/>
    <xf numFmtId="10" fontId="0" fillId="36" borderId="11" xfId="1" applyNumberFormat="1" applyFont="1" applyFill="1" applyBorder="1"/>
    <xf numFmtId="0" fontId="18" fillId="37" borderId="11" xfId="0" applyFont="1" applyFill="1" applyBorder="1" applyAlignment="1">
      <alignment wrapText="1"/>
    </xf>
    <xf numFmtId="0" fontId="0" fillId="37" borderId="11" xfId="0" applyFill="1" applyBorder="1" applyAlignment="1">
      <alignment wrapText="1"/>
    </xf>
    <xf numFmtId="0" fontId="0" fillId="37" borderId="11" xfId="0" applyFill="1" applyBorder="1"/>
    <xf numFmtId="10" fontId="0" fillId="37" borderId="11" xfId="1" applyNumberFormat="1" applyFont="1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0" fillId="38" borderId="11" xfId="0" applyFill="1" applyBorder="1"/>
    <xf numFmtId="10" fontId="0" fillId="38" borderId="11" xfId="1" applyNumberFormat="1" applyFont="1" applyFill="1" applyBorder="1"/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0" fillId="39" borderId="11" xfId="0" applyFill="1" applyBorder="1"/>
    <xf numFmtId="10" fontId="0" fillId="39" borderId="11" xfId="1" applyNumberFormat="1" applyFont="1" applyFill="1" applyBorder="1"/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  <xf numFmtId="0" fontId="0" fillId="45" borderId="11" xfId="0" applyFill="1" applyBorder="1"/>
    <xf numFmtId="0" fontId="0" fillId="46" borderId="11" xfId="0" applyFill="1" applyBorder="1"/>
    <xf numFmtId="0" fontId="0" fillId="0" borderId="11" xfId="0" applyFill="1" applyBorder="1"/>
    <xf numFmtId="0" fontId="0" fillId="49" borderId="11" xfId="0" applyFill="1" applyBorder="1"/>
    <xf numFmtId="0" fontId="0" fillId="49" borderId="0" xfId="0" applyFill="1" applyAlignment="1">
      <alignment wrapText="1"/>
    </xf>
    <xf numFmtId="0" fontId="0" fillId="46" borderId="0" xfId="0" applyFill="1" applyAlignment="1">
      <alignment wrapText="1"/>
    </xf>
    <xf numFmtId="0" fontId="0" fillId="47" borderId="0" xfId="0" applyFill="1" applyAlignment="1">
      <alignment horizontal="center"/>
    </xf>
    <xf numFmtId="0" fontId="0" fillId="48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46" borderId="11" xfId="0" applyFont="1" applyFill="1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point'!$B$3:$B$8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point'!$D$3:$D$8</c:f>
              <c:numCache>
                <c:formatCode>General</c:formatCode>
                <c:ptCount val="6"/>
                <c:pt idx="0">
                  <c:v>5.5326304774492217</c:v>
                </c:pt>
                <c:pt idx="1">
                  <c:v>3.5510561809129397</c:v>
                </c:pt>
                <c:pt idx="2">
                  <c:v>3.4014702703389883</c:v>
                </c:pt>
                <c:pt idx="3">
                  <c:v>1.8027756377319946</c:v>
                </c:pt>
                <c:pt idx="4">
                  <c:v>5.0159744815937808</c:v>
                </c:pt>
                <c:pt idx="5">
                  <c:v>3.0413812651491097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5-1F45-8F84-CD4FD2E78E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point'!$B$3:$B$8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point'!$F$3:$F$8</c:f>
              <c:numCache>
                <c:formatCode>General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5-1F45-8F84-CD4FD2E7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  <c:majorUnit val="2"/>
      </c:valAx>
      <c:valAx>
        <c:axId val="1340275087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30"/>
            <c:dispRSqr val="0"/>
            <c:dispEq val="0"/>
          </c:trendline>
          <c:xVal>
            <c:numRef>
              <c:f>'From Pin absolute'!$A$13:$A$18</c:f>
              <c:numCache>
                <c:formatCode>General</c:formatCode>
                <c:ptCount val="6"/>
                <c:pt idx="0">
                  <c:v>89</c:v>
                </c:pt>
                <c:pt idx="1">
                  <c:v>97</c:v>
                </c:pt>
                <c:pt idx="2">
                  <c:v>80</c:v>
                </c:pt>
                <c:pt idx="3">
                  <c:v>97</c:v>
                </c:pt>
                <c:pt idx="4">
                  <c:v>94</c:v>
                </c:pt>
                <c:pt idx="5">
                  <c:v>73</c:v>
                </c:pt>
              </c:numCache>
            </c:numRef>
          </c:xVal>
          <c:yVal>
            <c:numRef>
              <c:f>'From Pin absolute'!$C$13:$C$18</c:f>
              <c:numCache>
                <c:formatCode>General</c:formatCode>
                <c:ptCount val="6"/>
                <c:pt idx="0">
                  <c:v>2.7018512172212619</c:v>
                </c:pt>
                <c:pt idx="1">
                  <c:v>1.2806248474865698</c:v>
                </c:pt>
                <c:pt idx="2">
                  <c:v>4.1773197148410786</c:v>
                </c:pt>
                <c:pt idx="3">
                  <c:v>1.4035668847618257</c:v>
                </c:pt>
                <c:pt idx="4">
                  <c:v>1.7262676501632095</c:v>
                </c:pt>
                <c:pt idx="5">
                  <c:v>5.303772242470445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0-E545-BD14-EF3D8026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</c:valAx>
      <c:valAx>
        <c:axId val="181920659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xVal>
            <c:numRef>
              <c:f>'From Pin absolute'!$A$19:$A$24</c:f>
              <c:numCache>
                <c:formatCode>General</c:formatCode>
                <c:ptCount val="6"/>
                <c:pt idx="0">
                  <c:v>24</c:v>
                </c:pt>
                <c:pt idx="1">
                  <c:v>84</c:v>
                </c:pt>
                <c:pt idx="2">
                  <c:v>86</c:v>
                </c:pt>
                <c:pt idx="3">
                  <c:v>68</c:v>
                </c:pt>
                <c:pt idx="4">
                  <c:v>74</c:v>
                </c:pt>
                <c:pt idx="5">
                  <c:v>74</c:v>
                </c:pt>
              </c:numCache>
            </c:numRef>
          </c:xVal>
          <c:yVal>
            <c:numRef>
              <c:f>'From Pin absolute'!$C$19:$C$24</c:f>
              <c:numCache>
                <c:formatCode>General</c:formatCode>
                <c:ptCount val="6"/>
                <c:pt idx="0">
                  <c:v>10.117806086301517</c:v>
                </c:pt>
                <c:pt idx="1">
                  <c:v>2.5961509971494348</c:v>
                </c:pt>
                <c:pt idx="2">
                  <c:v>2.4186773244895661</c:v>
                </c:pt>
                <c:pt idx="3">
                  <c:v>4.6518813398452057</c:v>
                </c:pt>
                <c:pt idx="4">
                  <c:v>3.8418745424597094</c:v>
                </c:pt>
                <c:pt idx="5">
                  <c:v>3.8600518131237571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5-E142-96E5-9D11B525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</c:valAx>
      <c:valAx>
        <c:axId val="181867319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60"/>
            <c:dispRSqr val="0"/>
            <c:dispEq val="0"/>
          </c:trendline>
          <c:xVal>
            <c:numRef>
              <c:f>'From Pin absolute'!$A$25:$A$30</c:f>
              <c:numCache>
                <c:formatCode>General</c:formatCode>
                <c:ptCount val="6"/>
                <c:pt idx="0">
                  <c:v>84</c:v>
                </c:pt>
                <c:pt idx="1">
                  <c:v>89</c:v>
                </c:pt>
                <c:pt idx="2">
                  <c:v>93</c:v>
                </c:pt>
                <c:pt idx="3">
                  <c:v>98</c:v>
                </c:pt>
                <c:pt idx="4">
                  <c:v>75</c:v>
                </c:pt>
                <c:pt idx="5">
                  <c:v>74</c:v>
                </c:pt>
              </c:numCache>
            </c:numRef>
          </c:xVal>
          <c:yVal>
            <c:numRef>
              <c:f>'From Pin absolute'!$C$25:$C$30</c:f>
              <c:numCache>
                <c:formatCode>General</c:formatCode>
                <c:ptCount val="6"/>
                <c:pt idx="0">
                  <c:v>2.3600847442411883</c:v>
                </c:pt>
                <c:pt idx="1">
                  <c:v>1.8027756377319917</c:v>
                </c:pt>
                <c:pt idx="2">
                  <c:v>1.3416407864998765</c:v>
                </c:pt>
                <c:pt idx="3">
                  <c:v>0.80622577482985514</c:v>
                </c:pt>
                <c:pt idx="4">
                  <c:v>3.3541019662496852</c:v>
                </c:pt>
                <c:pt idx="5">
                  <c:v>3.4525353003264123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5-3B4A-BE26-3FE19E3DB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</c:valAx>
      <c:valAx>
        <c:axId val="1536786240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'From Pin Percent'!$B$1</c:f>
              <c:strCache>
                <c:ptCount val="1"/>
                <c:pt idx="0">
                  <c:v>From pin 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'From Pin Percent'!$A$2:$A$30</c:f>
              <c:numCache>
                <c:formatCode>General</c:formatCode>
                <c:ptCount val="29"/>
                <c:pt idx="0">
                  <c:v>57</c:v>
                </c:pt>
                <c:pt idx="1">
                  <c:v>74</c:v>
                </c:pt>
                <c:pt idx="2">
                  <c:v>75</c:v>
                </c:pt>
                <c:pt idx="3">
                  <c:v>89</c:v>
                </c:pt>
                <c:pt idx="4">
                  <c:v>61</c:v>
                </c:pt>
                <c:pt idx="5">
                  <c:v>78</c:v>
                </c:pt>
                <c:pt idx="6">
                  <c:v>89</c:v>
                </c:pt>
                <c:pt idx="7">
                  <c:v>50</c:v>
                </c:pt>
                <c:pt idx="8">
                  <c:v>95</c:v>
                </c:pt>
                <c:pt idx="9">
                  <c:v>90</c:v>
                </c:pt>
                <c:pt idx="10">
                  <c:v>96</c:v>
                </c:pt>
                <c:pt idx="11">
                  <c:v>89</c:v>
                </c:pt>
                <c:pt idx="12">
                  <c:v>97</c:v>
                </c:pt>
                <c:pt idx="13">
                  <c:v>80</c:v>
                </c:pt>
                <c:pt idx="14">
                  <c:v>97</c:v>
                </c:pt>
                <c:pt idx="15">
                  <c:v>94</c:v>
                </c:pt>
                <c:pt idx="16">
                  <c:v>73</c:v>
                </c:pt>
                <c:pt idx="17">
                  <c:v>24</c:v>
                </c:pt>
                <c:pt idx="18">
                  <c:v>84</c:v>
                </c:pt>
                <c:pt idx="19">
                  <c:v>86</c:v>
                </c:pt>
                <c:pt idx="20">
                  <c:v>68</c:v>
                </c:pt>
                <c:pt idx="21">
                  <c:v>74</c:v>
                </c:pt>
                <c:pt idx="22">
                  <c:v>74</c:v>
                </c:pt>
                <c:pt idx="23">
                  <c:v>84</c:v>
                </c:pt>
                <c:pt idx="24">
                  <c:v>89</c:v>
                </c:pt>
                <c:pt idx="25">
                  <c:v>93</c:v>
                </c:pt>
                <c:pt idx="26">
                  <c:v>98</c:v>
                </c:pt>
                <c:pt idx="27">
                  <c:v>75</c:v>
                </c:pt>
                <c:pt idx="28">
                  <c:v>74</c:v>
                </c:pt>
              </c:numCache>
            </c:numRef>
          </c:xVal>
          <c:yVal>
            <c:numRef>
              <c:f>'From Pin Percent'!$B$2:$B$30</c:f>
              <c:numCache>
                <c:formatCode>0.00%</c:formatCode>
                <c:ptCount val="29"/>
                <c:pt idx="0">
                  <c:v>0.14559553888024268</c:v>
                </c:pt>
                <c:pt idx="1">
                  <c:v>9.3448846866129989E-2</c:v>
                </c:pt>
                <c:pt idx="2">
                  <c:v>8.9512375535236541E-2</c:v>
                </c:pt>
                <c:pt idx="3">
                  <c:v>4.744146415084196E-2</c:v>
                </c:pt>
                <c:pt idx="4">
                  <c:v>0.13199932846299423</c:v>
                </c:pt>
                <c:pt idx="5">
                  <c:v>8.0036349082871314E-2</c:v>
                </c:pt>
                <c:pt idx="6">
                  <c:v>5.3863790868321736E-2</c:v>
                </c:pt>
                <c:pt idx="7">
                  <c:v>0.19411679924189751</c:v>
                </c:pt>
                <c:pt idx="8">
                  <c:v>3.4482758620689682E-2</c:v>
                </c:pt>
                <c:pt idx="9">
                  <c:v>5.4522028623592747E-2</c:v>
                </c:pt>
                <c:pt idx="10">
                  <c:v>3.1791532611354735E-2</c:v>
                </c:pt>
                <c:pt idx="11">
                  <c:v>3.9733106135606794E-2</c:v>
                </c:pt>
                <c:pt idx="12">
                  <c:v>1.8832718345390732E-2</c:v>
                </c:pt>
                <c:pt idx="13">
                  <c:v>6.1431172277074682E-2</c:v>
                </c:pt>
                <c:pt idx="14">
                  <c:v>2.0640689481791555E-2</c:v>
                </c:pt>
                <c:pt idx="15">
                  <c:v>2.5386288972988374E-2</c:v>
                </c:pt>
                <c:pt idx="16">
                  <c:v>7.7996650624565372E-2</c:v>
                </c:pt>
                <c:pt idx="17">
                  <c:v>0.20235612172603035</c:v>
                </c:pt>
                <c:pt idx="18">
                  <c:v>5.1923019942988695E-2</c:v>
                </c:pt>
                <c:pt idx="19">
                  <c:v>4.8373546489791322E-2</c:v>
                </c:pt>
                <c:pt idx="20">
                  <c:v>9.303762679690411E-2</c:v>
                </c:pt>
                <c:pt idx="21">
                  <c:v>7.6837490849194182E-2</c:v>
                </c:pt>
                <c:pt idx="22">
                  <c:v>7.720103626247514E-2</c:v>
                </c:pt>
                <c:pt idx="23">
                  <c:v>6.7430992692605385E-2</c:v>
                </c:pt>
                <c:pt idx="24">
                  <c:v>5.1507875363771188E-2</c:v>
                </c:pt>
                <c:pt idx="25">
                  <c:v>3.8332593899996471E-2</c:v>
                </c:pt>
                <c:pt idx="26">
                  <c:v>2.303502213799586E-2</c:v>
                </c:pt>
                <c:pt idx="27">
                  <c:v>9.5831484749991008E-2</c:v>
                </c:pt>
                <c:pt idx="28">
                  <c:v>9.8643865723611779E-2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B-424D-BB09-C02679F7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04895"/>
        <c:axId val="1340600911"/>
      </c:scatterChart>
      <c:valAx>
        <c:axId val="13402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600911"/>
        <c:crosses val="autoZero"/>
        <c:crossBetween val="midCat"/>
      </c:valAx>
      <c:valAx>
        <c:axId val="13406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0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point'!$B$9:$B$13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point'!$D$9:$D$13</c:f>
              <c:numCache>
                <c:formatCode>General</c:formatCode>
                <c:ptCount val="5"/>
                <c:pt idx="0">
                  <c:v>1.5620499351813304</c:v>
                </c:pt>
                <c:pt idx="1">
                  <c:v>5.629387178015028</c:v>
                </c:pt>
                <c:pt idx="2">
                  <c:v>1.0000000000000009</c:v>
                </c:pt>
                <c:pt idx="3">
                  <c:v>1.5811388300841898</c:v>
                </c:pt>
                <c:pt idx="4">
                  <c:v>0.92195444572928731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B-604E-9486-7FE2E2D3A8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point'!$B$9:$B$13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point'!$F$9:$F$13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B-604E-9486-7FE2E2D3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  <c:majorUnit val="2"/>
      </c:valAx>
      <c:valAx>
        <c:axId val="1799600847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point'!$B$14:$B$19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point'!$D$14:$D$19</c:f>
              <c:numCache>
                <c:formatCode>General</c:formatCode>
                <c:ptCount val="6"/>
                <c:pt idx="0">
                  <c:v>2.7018512172212619</c:v>
                </c:pt>
                <c:pt idx="1">
                  <c:v>1.2806248474865698</c:v>
                </c:pt>
                <c:pt idx="2">
                  <c:v>4.1773197148410786</c:v>
                </c:pt>
                <c:pt idx="3">
                  <c:v>1.4035668847618257</c:v>
                </c:pt>
                <c:pt idx="4">
                  <c:v>1.7262676501632095</c:v>
                </c:pt>
                <c:pt idx="5">
                  <c:v>5.303772242470445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C-0A49-A9BC-5FB87A68E3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point'!$B$14:$B$19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point'!$F$14:$F$19</c:f>
              <c:numCache>
                <c:formatCode>General</c:formatCode>
                <c:ptCount val="6"/>
                <c:pt idx="0">
                  <c:v>0.82</c:v>
                </c:pt>
                <c:pt idx="1">
                  <c:v>0.82</c:v>
                </c:pt>
                <c:pt idx="2">
                  <c:v>0.82</c:v>
                </c:pt>
                <c:pt idx="3">
                  <c:v>0.82</c:v>
                </c:pt>
                <c:pt idx="4">
                  <c:v>0.82</c:v>
                </c:pt>
                <c:pt idx="5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FC-0A49-A9BC-5FB87A68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  <c:majorUnit val="2"/>
      </c:valAx>
      <c:valAx>
        <c:axId val="1819206591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point'!$B$20:$B$25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point'!$D$20:$D$25</c:f>
              <c:numCache>
                <c:formatCode>General</c:formatCode>
                <c:ptCount val="6"/>
                <c:pt idx="0">
                  <c:v>10.117806086301517</c:v>
                </c:pt>
                <c:pt idx="1">
                  <c:v>2.5961509971494348</c:v>
                </c:pt>
                <c:pt idx="2">
                  <c:v>2.4186773244895661</c:v>
                </c:pt>
                <c:pt idx="3">
                  <c:v>4.6518813398452057</c:v>
                </c:pt>
                <c:pt idx="4">
                  <c:v>3.8418745424597094</c:v>
                </c:pt>
                <c:pt idx="5">
                  <c:v>3.8600518131237571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F-DE4A-B108-1BF1BF10A0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point'!$B$20:$B$25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point'!$F$20:$F$25</c:f>
              <c:numCache>
                <c:formatCode>General</c:formatCode>
                <c:ptCount val="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F-DE4A-B108-1BF1BF10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  <c:majorUnit val="2"/>
      </c:valAx>
      <c:valAx>
        <c:axId val="1818673199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point'!$B$26:$B$31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point'!$D$26:$D$31</c:f>
              <c:numCache>
                <c:formatCode>General</c:formatCode>
                <c:ptCount val="6"/>
                <c:pt idx="0">
                  <c:v>2.3600847442411883</c:v>
                </c:pt>
                <c:pt idx="1">
                  <c:v>1.8027756377319917</c:v>
                </c:pt>
                <c:pt idx="2">
                  <c:v>1.3416407864998765</c:v>
                </c:pt>
                <c:pt idx="3">
                  <c:v>0.80622577482985514</c:v>
                </c:pt>
                <c:pt idx="4">
                  <c:v>3.3541019662496852</c:v>
                </c:pt>
                <c:pt idx="5">
                  <c:v>3.4525353003264123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5-1E40-A9F3-2E18061BBA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point'!$B$26:$B$31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point'!$F$26:$F$31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5-1E40-A9F3-2E18061B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  <c:majorUnit val="2"/>
      </c:valAx>
      <c:valAx>
        <c:axId val="1536786240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 Target für Bestimmung m für eine Target Distanz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29"/>
            <c:dispRSqr val="0"/>
            <c:dispEq val="0"/>
          </c:trendline>
          <c:xVal>
            <c:numRef>
              <c:f>'From Pin absolute penalty point'!$O$3:$O$7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point'!$P$3:$P$7</c:f>
              <c:numCache>
                <c:formatCode>General</c:formatCode>
                <c:ptCount val="5"/>
                <c:pt idx="0">
                  <c:v>0.11655203621206302</c:v>
                </c:pt>
                <c:pt idx="1">
                  <c:v>0.10287527062255616</c:v>
                </c:pt>
                <c:pt idx="2">
                  <c:v>0.17035736153843978</c:v>
                </c:pt>
                <c:pt idx="3">
                  <c:v>0.12536091815253469</c:v>
                </c:pt>
                <c:pt idx="4">
                  <c:v>0.11026289689568987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0-4746-8BF9-E8663191E9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9"/>
            <c:dispRSqr val="0"/>
            <c:dispEq val="0"/>
          </c:trendline>
          <c:xVal>
            <c:numRef>
              <c:f>'From Pin absolute penalty point'!$O$3:$O$7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point'!$U$3:$U$7</c:f>
              <c:numCache>
                <c:formatCode>General</c:formatCode>
                <c:ptCount val="5"/>
                <c:pt idx="0">
                  <c:v>5.0999999999999997E-2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1-7B4E-998A-1E1C882265F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0"/>
            <c:dispRSqr val="0"/>
            <c:dispEq val="0"/>
          </c:trendline>
          <c:xVal>
            <c:numRef>
              <c:f>'From Pin absolute penalty point'!$X$3:$X$13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30</c:v>
                </c:pt>
                <c:pt idx="4">
                  <c:v>35</c:v>
                </c:pt>
                <c:pt idx="5">
                  <c:v>38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68</c:v>
                </c:pt>
                <c:pt idx="10">
                  <c:v>70</c:v>
                </c:pt>
              </c:numCache>
            </c:numRef>
          </c:xVal>
          <c:yVal>
            <c:numRef>
              <c:f>'From Pin absolute penalty point'!$Y$3:$Y$13</c:f>
              <c:numCache>
                <c:formatCode>General</c:formatCode>
                <c:ptCount val="11"/>
                <c:pt idx="0">
                  <c:v>6.8037037037037035E-2</c:v>
                </c:pt>
                <c:pt idx="1">
                  <c:v>8.5074074074074066E-2</c:v>
                </c:pt>
                <c:pt idx="2">
                  <c:v>0.1004074074074074</c:v>
                </c:pt>
                <c:pt idx="3">
                  <c:v>0.1021111111111111</c:v>
                </c:pt>
                <c:pt idx="4">
                  <c:v>0.11062962962962962</c:v>
                </c:pt>
                <c:pt idx="5">
                  <c:v>0.11574074074074073</c:v>
                </c:pt>
                <c:pt idx="6">
                  <c:v>0.11914814814814814</c:v>
                </c:pt>
                <c:pt idx="7">
                  <c:v>0.13618518518518519</c:v>
                </c:pt>
                <c:pt idx="8">
                  <c:v>0.1532222222222222</c:v>
                </c:pt>
                <c:pt idx="9">
                  <c:v>0.16685185185185183</c:v>
                </c:pt>
                <c:pt idx="10">
                  <c:v>0.17025925925925925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91-7B4E-998A-1E1C8822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68687"/>
        <c:axId val="1299455567"/>
      </c:scatterChart>
      <c:valAx>
        <c:axId val="395968687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9455567"/>
        <c:crosses val="autoZero"/>
        <c:crossBetween val="midCat"/>
        <c:majorUnit val="2"/>
      </c:valAx>
      <c:valAx>
        <c:axId val="12994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968687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zur Bestimmung von t für eine Target Distanz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point'!$AG$3:$AG$7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point'!$AH$3:$AH$7</c:f>
              <c:numCache>
                <c:formatCode>General</c:formatCode>
                <c:ptCount val="5"/>
                <c:pt idx="0">
                  <c:v>0.6</c:v>
                </c:pt>
                <c:pt idx="1">
                  <c:v>0.5</c:v>
                </c:pt>
                <c:pt idx="2">
                  <c:v>0.82</c:v>
                </c:pt>
                <c:pt idx="3">
                  <c:v>0.63</c:v>
                </c:pt>
                <c:pt idx="4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4-5146-ABA1-E6111306BC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point'!$AG$3:$AG$7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point'!$AM$3:$AM$7</c:f>
              <c:numCache>
                <c:formatCode>General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4-5146-ABA1-E6111306BC8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'From Pin absolute penalty point'!$AP$3:$AP$16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30</c:v>
                </c:pt>
                <c:pt idx="4">
                  <c:v>35</c:v>
                </c:pt>
                <c:pt idx="5">
                  <c:v>38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68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'From Pin absolute penalty point'!$AQ$3:$AQ$16</c:f>
              <c:numCache>
                <c:formatCode>General</c:formatCode>
                <c:ptCount val="14"/>
                <c:pt idx="0">
                  <c:v>0.375</c:v>
                </c:pt>
                <c:pt idx="1">
                  <c:v>0.44999999999999996</c:v>
                </c:pt>
                <c:pt idx="2">
                  <c:v>0.51749999999999996</c:v>
                </c:pt>
                <c:pt idx="3">
                  <c:v>0.52499999999999991</c:v>
                </c:pt>
                <c:pt idx="4">
                  <c:v>0.5625</c:v>
                </c:pt>
                <c:pt idx="5">
                  <c:v>0.58499999999999996</c:v>
                </c:pt>
                <c:pt idx="6">
                  <c:v>0.6</c:v>
                </c:pt>
                <c:pt idx="7">
                  <c:v>0.67500000000000004</c:v>
                </c:pt>
                <c:pt idx="8">
                  <c:v>0.75</c:v>
                </c:pt>
                <c:pt idx="9">
                  <c:v>0.81</c:v>
                </c:pt>
                <c:pt idx="10">
                  <c:v>0.82499999999999996</c:v>
                </c:pt>
                <c:pt idx="11">
                  <c:v>0.89999999999999991</c:v>
                </c:pt>
                <c:pt idx="12">
                  <c:v>0.97499999999999987</c:v>
                </c:pt>
                <c:pt idx="13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D4-5146-ABA1-E6111306B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42639"/>
        <c:axId val="1618572431"/>
      </c:scatterChart>
      <c:valAx>
        <c:axId val="74914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8572431"/>
        <c:crosses val="autoZero"/>
        <c:crossBetween val="midCat"/>
      </c:valAx>
      <c:valAx>
        <c:axId val="16185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914263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backward val="40"/>
            <c:dispRSqr val="0"/>
            <c:dispEq val="0"/>
          </c:trendline>
          <c:xVal>
            <c:numRef>
              <c:f>'From Pin absolute'!$A$2:$A$7</c:f>
              <c:numCache>
                <c:formatCode>General</c:formatCode>
                <c:ptCount val="6"/>
                <c:pt idx="0">
                  <c:v>57</c:v>
                </c:pt>
                <c:pt idx="1">
                  <c:v>74</c:v>
                </c:pt>
                <c:pt idx="2">
                  <c:v>75</c:v>
                </c:pt>
                <c:pt idx="3">
                  <c:v>89</c:v>
                </c:pt>
                <c:pt idx="4">
                  <c:v>61</c:v>
                </c:pt>
                <c:pt idx="5">
                  <c:v>78</c:v>
                </c:pt>
              </c:numCache>
            </c:numRef>
          </c:xVal>
          <c:yVal>
            <c:numRef>
              <c:f>'From Pin absolute'!$C$2:$C$7</c:f>
              <c:numCache>
                <c:formatCode>General</c:formatCode>
                <c:ptCount val="6"/>
                <c:pt idx="0">
                  <c:v>5.5326304774492217</c:v>
                </c:pt>
                <c:pt idx="1">
                  <c:v>3.5510561809129397</c:v>
                </c:pt>
                <c:pt idx="2">
                  <c:v>3.4014702703389883</c:v>
                </c:pt>
                <c:pt idx="3">
                  <c:v>1.8027756377319946</c:v>
                </c:pt>
                <c:pt idx="4">
                  <c:v>5.0159744815937808</c:v>
                </c:pt>
                <c:pt idx="5">
                  <c:v>3.0413812651491097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E-4346-8BD0-38014DBFB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</c:valAx>
      <c:valAx>
        <c:axId val="134027508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40"/>
            <c:dispRSqr val="0"/>
            <c:dispEq val="0"/>
          </c:trendline>
          <c:xVal>
            <c:numRef>
              <c:f>'From Pin absolute'!$A$8:$A$12</c:f>
              <c:numCache>
                <c:formatCode>General</c:formatCode>
                <c:ptCount val="5"/>
                <c:pt idx="0">
                  <c:v>89</c:v>
                </c:pt>
                <c:pt idx="1">
                  <c:v>50</c:v>
                </c:pt>
                <c:pt idx="2">
                  <c:v>95</c:v>
                </c:pt>
                <c:pt idx="3">
                  <c:v>90</c:v>
                </c:pt>
                <c:pt idx="4">
                  <c:v>96</c:v>
                </c:pt>
              </c:numCache>
            </c:numRef>
          </c:xVal>
          <c:yVal>
            <c:numRef>
              <c:f>'From Pin absolute'!$C$8:$C$12</c:f>
              <c:numCache>
                <c:formatCode>General</c:formatCode>
                <c:ptCount val="5"/>
                <c:pt idx="0">
                  <c:v>1.5620499351813304</c:v>
                </c:pt>
                <c:pt idx="1">
                  <c:v>5.629387178015028</c:v>
                </c:pt>
                <c:pt idx="2">
                  <c:v>1.0000000000000009</c:v>
                </c:pt>
                <c:pt idx="3">
                  <c:v>1.5811388300841898</c:v>
                </c:pt>
                <c:pt idx="4">
                  <c:v>0.92195444572928731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F-E74D-98C8-3C83A064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</c:valAx>
      <c:valAx>
        <c:axId val="179960084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313266</xdr:colOff>
      <xdr:row>35</xdr:row>
      <xdr:rowOff>99158</xdr:rowOff>
    </xdr:from>
    <xdr:to>
      <xdr:col>34</xdr:col>
      <xdr:colOff>309359</xdr:colOff>
      <xdr:row>98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1F9F9-1EA6-F846-BEE0-EBCBC133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97693</xdr:colOff>
      <xdr:row>35</xdr:row>
      <xdr:rowOff>44938</xdr:rowOff>
    </xdr:from>
    <xdr:to>
      <xdr:col>11</xdr:col>
      <xdr:colOff>276796</xdr:colOff>
      <xdr:row>98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83D78-A34F-CA46-BCAB-D65A08784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424961</xdr:colOff>
      <xdr:row>35</xdr:row>
      <xdr:rowOff>93784</xdr:rowOff>
    </xdr:from>
    <xdr:to>
      <xdr:col>58</xdr:col>
      <xdr:colOff>211667</xdr:colOff>
      <xdr:row>98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FB913-96FE-8A43-9909-0D4C2A178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115601</xdr:colOff>
      <xdr:row>35</xdr:row>
      <xdr:rowOff>61221</xdr:rowOff>
    </xdr:from>
    <xdr:to>
      <xdr:col>46</xdr:col>
      <xdr:colOff>146538</xdr:colOff>
      <xdr:row>98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9BCD6-3C39-0C43-8032-05B1665F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504743</xdr:colOff>
      <xdr:row>35</xdr:row>
      <xdr:rowOff>77503</xdr:rowOff>
    </xdr:from>
    <xdr:to>
      <xdr:col>23</xdr:col>
      <xdr:colOff>796192</xdr:colOff>
      <xdr:row>98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2206A-280A-674E-98E3-D094040F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205946</xdr:colOff>
      <xdr:row>12</xdr:row>
      <xdr:rowOff>125855</xdr:rowOff>
    </xdr:from>
    <xdr:to>
      <xdr:col>21</xdr:col>
      <xdr:colOff>747245</xdr:colOff>
      <xdr:row>33</xdr:row>
      <xdr:rowOff>79912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89AC8D-C8A0-B240-B606-8E73F2F53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557198</xdr:colOff>
      <xdr:row>12</xdr:row>
      <xdr:rowOff>172994</xdr:rowOff>
    </xdr:from>
    <xdr:to>
      <xdr:col>39</xdr:col>
      <xdr:colOff>215255</xdr:colOff>
      <xdr:row>30</xdr:row>
      <xdr:rowOff>148738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A82A03-D775-204B-9727-6CF944C8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313266</xdr:colOff>
      <xdr:row>34</xdr:row>
      <xdr:rowOff>99158</xdr:rowOff>
    </xdr:from>
    <xdr:to>
      <xdr:col>32</xdr:col>
      <xdr:colOff>309359</xdr:colOff>
      <xdr:row>67</xdr:row>
      <xdr:rowOff>146539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2B738-CB65-9740-A04C-98199388C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97693</xdr:colOff>
      <xdr:row>34</xdr:row>
      <xdr:rowOff>44938</xdr:rowOff>
    </xdr:from>
    <xdr:to>
      <xdr:col>10</xdr:col>
      <xdr:colOff>276796</xdr:colOff>
      <xdr:row>66</xdr:row>
      <xdr:rowOff>179101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B0E04-E3EB-CA42-AF84-F77473982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424961</xdr:colOff>
      <xdr:row>34</xdr:row>
      <xdr:rowOff>93785</xdr:rowOff>
    </xdr:from>
    <xdr:to>
      <xdr:col>55</xdr:col>
      <xdr:colOff>211667</xdr:colOff>
      <xdr:row>68</xdr:row>
      <xdr:rowOff>162819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9D097E-C9C2-0B4E-85CE-155D1E6D3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115601</xdr:colOff>
      <xdr:row>34</xdr:row>
      <xdr:rowOff>61221</xdr:rowOff>
    </xdr:from>
    <xdr:to>
      <xdr:col>44</xdr:col>
      <xdr:colOff>146538</xdr:colOff>
      <xdr:row>68</xdr:row>
      <xdr:rowOff>179102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54F498-73D3-4941-96EE-35D3B6749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504743</xdr:colOff>
      <xdr:row>34</xdr:row>
      <xdr:rowOff>77503</xdr:rowOff>
    </xdr:from>
    <xdr:to>
      <xdr:col>20</xdr:col>
      <xdr:colOff>796192</xdr:colOff>
      <xdr:row>68</xdr:row>
      <xdr:rowOff>113974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1219CC-B4BE-F242-B0FB-106735EC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33</xdr:row>
      <xdr:rowOff>38100</xdr:rowOff>
    </xdr:from>
    <xdr:to>
      <xdr:col>18</xdr:col>
      <xdr:colOff>666750</xdr:colOff>
      <xdr:row>64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C196D-5E84-DD4E-A0EB-6964B817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G31"/>
  <sheetViews>
    <sheetView showGridLines="0" topLeftCell="A2" zoomScale="160" zoomScaleNormal="111" workbookViewId="0">
      <selection activeCell="D9" sqref="D9"/>
    </sheetView>
  </sheetViews>
  <sheetFormatPr baseColWidth="10" defaultRowHeight="16" x14ac:dyDescent="0.2"/>
  <cols>
    <col min="1" max="1" width="4.83203125" bestFit="1" customWidth="1"/>
    <col min="2" max="2" width="7.83203125" customWidth="1"/>
    <col min="4" max="4" width="20.33203125" customWidth="1"/>
    <col min="5" max="5" width="17.83203125" customWidth="1"/>
    <col min="29" max="29" width="12" bestFit="1" customWidth="1"/>
    <col min="30" max="30" width="12" customWidth="1"/>
  </cols>
  <sheetData>
    <row r="1" spans="1:59" x14ac:dyDescent="0.2">
      <c r="A1" s="46" t="s">
        <v>57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N1" s="47" t="s">
        <v>58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G1" s="48" t="s">
        <v>67</v>
      </c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</row>
    <row r="2" spans="1:59" ht="121" thickBot="1" x14ac:dyDescent="0.25">
      <c r="A2" s="2" t="s">
        <v>1</v>
      </c>
      <c r="B2" s="2" t="s">
        <v>51</v>
      </c>
      <c r="C2" s="1" t="s">
        <v>69</v>
      </c>
      <c r="D2" s="2" t="s">
        <v>50</v>
      </c>
      <c r="E2" s="2" t="s">
        <v>45</v>
      </c>
      <c r="F2" s="2" t="s">
        <v>60</v>
      </c>
      <c r="G2" s="2" t="s">
        <v>70</v>
      </c>
      <c r="H2" s="1" t="s">
        <v>62</v>
      </c>
      <c r="I2" t="s">
        <v>47</v>
      </c>
      <c r="J2" t="s">
        <v>48</v>
      </c>
      <c r="K2" s="1" t="s">
        <v>61</v>
      </c>
      <c r="L2" s="1" t="s">
        <v>59</v>
      </c>
      <c r="O2" t="s">
        <v>24</v>
      </c>
      <c r="P2" s="1" t="s">
        <v>66</v>
      </c>
      <c r="Q2" s="1" t="s">
        <v>52</v>
      </c>
      <c r="R2" t="s">
        <v>47</v>
      </c>
      <c r="S2" t="s">
        <v>48</v>
      </c>
      <c r="T2" t="s">
        <v>53</v>
      </c>
      <c r="U2" s="1" t="s">
        <v>74</v>
      </c>
      <c r="X2" s="1" t="s">
        <v>64</v>
      </c>
      <c r="Y2" s="1" t="s">
        <v>65</v>
      </c>
      <c r="AB2" s="1" t="s">
        <v>24</v>
      </c>
      <c r="AC2" s="1" t="s">
        <v>63</v>
      </c>
      <c r="AD2" s="1" t="s">
        <v>56</v>
      </c>
      <c r="AG2" s="1" t="s">
        <v>69</v>
      </c>
      <c r="AH2" s="1" t="s">
        <v>68</v>
      </c>
      <c r="AI2" s="1" t="s">
        <v>71</v>
      </c>
      <c r="AJ2" t="s">
        <v>47</v>
      </c>
      <c r="AK2" t="s">
        <v>48</v>
      </c>
      <c r="AL2" t="s">
        <v>72</v>
      </c>
      <c r="AM2" s="1" t="s">
        <v>73</v>
      </c>
      <c r="AP2" s="1" t="s">
        <v>64</v>
      </c>
      <c r="AQ2" s="1" t="s">
        <v>65</v>
      </c>
      <c r="AT2" s="1" t="s">
        <v>69</v>
      </c>
      <c r="AU2" s="1" t="s">
        <v>75</v>
      </c>
      <c r="AV2" s="1" t="s">
        <v>76</v>
      </c>
      <c r="AY2" s="1" t="s">
        <v>77</v>
      </c>
      <c r="AZ2" s="1" t="s">
        <v>13</v>
      </c>
      <c r="BA2" s="1" t="s">
        <v>49</v>
      </c>
      <c r="BB2" s="1" t="s">
        <v>78</v>
      </c>
      <c r="BC2" s="1" t="s">
        <v>79</v>
      </c>
      <c r="BD2" s="45" t="s">
        <v>81</v>
      </c>
      <c r="BE2" s="45" t="s">
        <v>80</v>
      </c>
      <c r="BF2" s="44" t="s">
        <v>82</v>
      </c>
      <c r="BG2" s="1" t="s">
        <v>83</v>
      </c>
    </row>
    <row r="3" spans="1:59" s="3" customFormat="1" ht="17" thickBot="1" x14ac:dyDescent="0.25">
      <c r="A3" s="18">
        <v>57</v>
      </c>
      <c r="B3" s="18">
        <f>100-A3</f>
        <v>43</v>
      </c>
      <c r="C3" s="19">
        <v>38</v>
      </c>
      <c r="D3" s="20">
        <v>5.5326304774492217</v>
      </c>
      <c r="E3" s="21">
        <v>0.14559553888024268</v>
      </c>
      <c r="F3" s="20">
        <v>0.6</v>
      </c>
      <c r="G3" s="20">
        <f>C3*0.0145</f>
        <v>0.55100000000000005</v>
      </c>
      <c r="L3" s="35">
        <f>D3-($K$6*B3)</f>
        <v>0.52089292033051215</v>
      </c>
      <c r="O3" s="20">
        <f>$C$6</f>
        <v>38</v>
      </c>
      <c r="P3" s="3">
        <f>$K$6</f>
        <v>0.11655203621206302</v>
      </c>
      <c r="U3" s="3">
        <v>5.0999999999999997E-2</v>
      </c>
      <c r="X3" s="3">
        <v>10</v>
      </c>
      <c r="Y3" s="3">
        <f t="shared" ref="Y3:Y16" si="0">$T$10*X3+$U$9</f>
        <v>6.8037037037037035E-2</v>
      </c>
      <c r="AB3" s="19">
        <v>38</v>
      </c>
      <c r="AC3" s="19">
        <f>$T$10*AB3+$U$9</f>
        <v>0.11574074074074073</v>
      </c>
      <c r="AD3" s="19"/>
      <c r="AG3" s="20">
        <f>$C$6</f>
        <v>38</v>
      </c>
      <c r="AH3" s="3">
        <f>$F$6</f>
        <v>0.6</v>
      </c>
      <c r="AM3" s="3">
        <v>0.3</v>
      </c>
      <c r="AP3" s="3">
        <v>10</v>
      </c>
      <c r="AQ3" s="3">
        <f>$AL$10*AP3+$AM$10</f>
        <v>0.375</v>
      </c>
      <c r="AT3" s="19">
        <v>38</v>
      </c>
      <c r="AU3" s="19">
        <f>$AL$10*AT3+$AM$10</f>
        <v>0.58499999999999996</v>
      </c>
      <c r="AV3" s="19"/>
      <c r="AY3" s="19">
        <v>38</v>
      </c>
      <c r="AZ3" s="3">
        <f>$T$10*AY3+$U$9</f>
        <v>0.11574074074074073</v>
      </c>
      <c r="BA3" s="3">
        <f>$AL$10*AY3+$AM$10</f>
        <v>0.58499999999999996</v>
      </c>
      <c r="BB3" s="3">
        <f>D3</f>
        <v>5.5326304774492217</v>
      </c>
      <c r="BC3" s="3">
        <f>(BB3-BA3)/AZ3</f>
        <v>42.747527325161279</v>
      </c>
      <c r="BD3" s="41">
        <f>ROUND(BC3,0)</f>
        <v>43</v>
      </c>
      <c r="BE3" s="41">
        <f>B3</f>
        <v>43</v>
      </c>
      <c r="BF3" s="3">
        <f>BE3-BD3</f>
        <v>0</v>
      </c>
    </row>
    <row r="4" spans="1:59" s="3" customFormat="1" ht="17" thickBot="1" x14ac:dyDescent="0.25">
      <c r="A4" s="18">
        <v>74</v>
      </c>
      <c r="B4" s="34">
        <f t="shared" ref="B4:B31" si="1">100-A4</f>
        <v>26</v>
      </c>
      <c r="C4" s="19">
        <v>38</v>
      </c>
      <c r="D4" s="35">
        <v>3.5510561809129397</v>
      </c>
      <c r="E4" s="21">
        <v>9.3448846866129989E-2</v>
      </c>
      <c r="F4" s="20">
        <v>0.6</v>
      </c>
      <c r="G4" s="20">
        <f t="shared" ref="G4:G31" si="2">C4*0.0145</f>
        <v>0.55100000000000005</v>
      </c>
      <c r="H4" s="3" t="s">
        <v>46</v>
      </c>
      <c r="L4" s="35">
        <f t="shared" ref="L4:L8" si="3">D4-($K$6*B4)</f>
        <v>0.52070323939930141</v>
      </c>
      <c r="O4" s="11">
        <f>$C$11</f>
        <v>29</v>
      </c>
      <c r="P4" s="3">
        <f>$K$11</f>
        <v>0.10287527062255616</v>
      </c>
      <c r="U4" s="3">
        <v>5.0999999999999997E-2</v>
      </c>
      <c r="X4" s="3">
        <v>20</v>
      </c>
      <c r="Y4" s="3">
        <f t="shared" si="0"/>
        <v>8.5074074074074066E-2</v>
      </c>
      <c r="AB4" s="19">
        <v>38</v>
      </c>
      <c r="AC4" s="19">
        <f t="shared" ref="AC4:AC31" si="4">$T$10*AB4+$U$9</f>
        <v>0.11574074074074073</v>
      </c>
      <c r="AD4" s="19"/>
      <c r="AG4" s="11">
        <f>$C$11</f>
        <v>29</v>
      </c>
      <c r="AH4" s="3">
        <f>$F$11</f>
        <v>0.5</v>
      </c>
      <c r="AM4" s="3">
        <v>0.3</v>
      </c>
      <c r="AP4" s="3">
        <v>20</v>
      </c>
      <c r="AQ4" s="3">
        <f t="shared" ref="AQ4:AQ16" si="5">$AL$10*AP4+$AM$10</f>
        <v>0.44999999999999996</v>
      </c>
      <c r="AT4" s="19">
        <v>38</v>
      </c>
      <c r="AU4" s="19">
        <f t="shared" ref="AU4:AU31" si="6">$AL$10*AT4+$AM$10</f>
        <v>0.58499999999999996</v>
      </c>
      <c r="AV4" s="19"/>
      <c r="AY4" s="19">
        <v>38</v>
      </c>
      <c r="AZ4" s="3">
        <f t="shared" ref="AZ4:AZ31" si="7">$T$10*AY4+$U$9</f>
        <v>0.11574074074074073</v>
      </c>
      <c r="BA4" s="3">
        <f t="shared" ref="BA4:BA31" si="8">$AL$10*AY4+$AM$10</f>
        <v>0.58499999999999996</v>
      </c>
      <c r="BB4" s="3">
        <f t="shared" ref="BB4:BB31" si="9">D4</f>
        <v>3.5510561809129397</v>
      </c>
      <c r="BC4" s="3">
        <f t="shared" ref="BC4:BC31" si="10">(BB4-BA4)/AZ4</f>
        <v>25.626725403087804</v>
      </c>
      <c r="BD4" s="41">
        <f t="shared" ref="BD4:BD31" si="11">ROUND(BC4,0)</f>
        <v>26</v>
      </c>
      <c r="BE4" s="41">
        <f t="shared" ref="BE4:BE31" si="12">B4</f>
        <v>26</v>
      </c>
      <c r="BF4" s="3">
        <f t="shared" ref="BF4:BF31" si="13">BE4-BD4</f>
        <v>0</v>
      </c>
    </row>
    <row r="5" spans="1:59" s="3" customFormat="1" ht="17" thickBot="1" x14ac:dyDescent="0.25">
      <c r="A5" s="18">
        <v>75</v>
      </c>
      <c r="B5" s="18">
        <f t="shared" si="1"/>
        <v>25</v>
      </c>
      <c r="C5" s="19">
        <v>38</v>
      </c>
      <c r="D5" s="20">
        <v>3.4014702703389883</v>
      </c>
      <c r="E5" s="21">
        <v>8.9512375535236541E-2</v>
      </c>
      <c r="F5" s="20">
        <v>0.6</v>
      </c>
      <c r="G5" s="20">
        <f t="shared" si="2"/>
        <v>0.55100000000000005</v>
      </c>
      <c r="L5" s="35">
        <f t="shared" si="3"/>
        <v>0.48766936503741265</v>
      </c>
      <c r="O5" s="23">
        <f>$C$19</f>
        <v>68</v>
      </c>
      <c r="P5" s="3">
        <f>$K$19</f>
        <v>0.17035736153843978</v>
      </c>
      <c r="U5" s="3">
        <v>5.0999999999999997E-2</v>
      </c>
      <c r="X5" s="41">
        <v>29</v>
      </c>
      <c r="Y5" s="41">
        <f t="shared" si="0"/>
        <v>0.1004074074074074</v>
      </c>
      <c r="AB5" s="19">
        <v>38</v>
      </c>
      <c r="AC5" s="19">
        <f t="shared" si="4"/>
        <v>0.11574074074074073</v>
      </c>
      <c r="AD5" s="19"/>
      <c r="AG5" s="23">
        <f>$C$19</f>
        <v>68</v>
      </c>
      <c r="AH5" s="3">
        <f>$F$19</f>
        <v>0.82</v>
      </c>
      <c r="AM5" s="3">
        <v>0.3</v>
      </c>
      <c r="AP5" s="41">
        <v>29</v>
      </c>
      <c r="AQ5" s="41">
        <f t="shared" si="5"/>
        <v>0.51749999999999996</v>
      </c>
      <c r="AT5" s="19">
        <v>38</v>
      </c>
      <c r="AU5" s="19">
        <f t="shared" si="6"/>
        <v>0.58499999999999996</v>
      </c>
      <c r="AV5" s="19"/>
      <c r="AY5" s="19">
        <v>38</v>
      </c>
      <c r="AZ5" s="3">
        <f t="shared" si="7"/>
        <v>0.11574074074074073</v>
      </c>
      <c r="BA5" s="3">
        <f t="shared" si="8"/>
        <v>0.58499999999999996</v>
      </c>
      <c r="BB5" s="3">
        <f t="shared" si="9"/>
        <v>3.4014702703389883</v>
      </c>
      <c r="BC5" s="3">
        <f t="shared" si="10"/>
        <v>24.334303135728863</v>
      </c>
      <c r="BD5" s="41">
        <f t="shared" si="11"/>
        <v>24</v>
      </c>
      <c r="BE5" s="41">
        <f t="shared" si="12"/>
        <v>25</v>
      </c>
      <c r="BF5" s="3">
        <f t="shared" si="13"/>
        <v>1</v>
      </c>
      <c r="BG5" s="43"/>
    </row>
    <row r="6" spans="1:59" s="3" customFormat="1" ht="17" thickBot="1" x14ac:dyDescent="0.25">
      <c r="A6" s="18">
        <v>89</v>
      </c>
      <c r="B6" s="34">
        <f t="shared" si="1"/>
        <v>11</v>
      </c>
      <c r="C6" s="19">
        <v>38</v>
      </c>
      <c r="D6" s="35">
        <v>1.8027756377319946</v>
      </c>
      <c r="E6" s="21">
        <v>4.744146415084196E-2</v>
      </c>
      <c r="F6" s="20">
        <v>0.6</v>
      </c>
      <c r="G6" s="20">
        <f t="shared" si="2"/>
        <v>0.55100000000000005</v>
      </c>
      <c r="H6" s="3" t="s">
        <v>46</v>
      </c>
      <c r="I6" s="3">
        <f>B4-B6</f>
        <v>15</v>
      </c>
      <c r="J6" s="3">
        <f>D4-D6</f>
        <v>1.7482805431809452</v>
      </c>
      <c r="K6" s="35">
        <f>J6/I6</f>
        <v>0.11655203621206302</v>
      </c>
      <c r="L6" s="35">
        <f t="shared" si="3"/>
        <v>0.52070323939930141</v>
      </c>
      <c r="O6" s="27">
        <f>$C$21</f>
        <v>50</v>
      </c>
      <c r="P6" s="3">
        <f>$K$21</f>
        <v>0.12536091815253469</v>
      </c>
      <c r="U6" s="3">
        <v>5.0999999999999997E-2</v>
      </c>
      <c r="X6" s="3">
        <v>30</v>
      </c>
      <c r="Y6" s="3">
        <f t="shared" si="0"/>
        <v>0.1021111111111111</v>
      </c>
      <c r="AB6" s="19">
        <v>38</v>
      </c>
      <c r="AC6" s="19">
        <f t="shared" si="4"/>
        <v>0.11574074074074073</v>
      </c>
      <c r="AD6" s="19">
        <f>AC6-K6</f>
        <v>-8.112954713222903E-4</v>
      </c>
      <c r="AG6" s="27">
        <f>$C$21</f>
        <v>50</v>
      </c>
      <c r="AH6" s="3">
        <f>$F$21</f>
        <v>0.63</v>
      </c>
      <c r="AM6" s="3">
        <v>0.3</v>
      </c>
      <c r="AP6" s="3">
        <v>30</v>
      </c>
      <c r="AQ6" s="3">
        <f t="shared" si="5"/>
        <v>0.52499999999999991</v>
      </c>
      <c r="AT6" s="19">
        <v>38</v>
      </c>
      <c r="AU6" s="19">
        <f t="shared" si="6"/>
        <v>0.58499999999999996</v>
      </c>
      <c r="AV6" s="19">
        <f>AU6-F6</f>
        <v>-1.5000000000000013E-2</v>
      </c>
      <c r="AY6" s="19">
        <v>38</v>
      </c>
      <c r="AZ6" s="3">
        <f t="shared" si="7"/>
        <v>0.11574074074074073</v>
      </c>
      <c r="BA6" s="3">
        <f t="shared" si="8"/>
        <v>0.58499999999999996</v>
      </c>
      <c r="BB6" s="3">
        <f t="shared" si="9"/>
        <v>1.8027756377319946</v>
      </c>
      <c r="BC6" s="3">
        <f t="shared" si="10"/>
        <v>10.521581510004435</v>
      </c>
      <c r="BD6" s="41">
        <f t="shared" si="11"/>
        <v>11</v>
      </c>
      <c r="BE6" s="41">
        <f t="shared" si="12"/>
        <v>11</v>
      </c>
      <c r="BF6" s="3">
        <f t="shared" si="13"/>
        <v>0</v>
      </c>
    </row>
    <row r="7" spans="1:59" s="3" customFormat="1" ht="17" thickBot="1" x14ac:dyDescent="0.25">
      <c r="A7" s="18">
        <v>61</v>
      </c>
      <c r="B7" s="18">
        <f t="shared" si="1"/>
        <v>39</v>
      </c>
      <c r="C7" s="19">
        <v>38</v>
      </c>
      <c r="D7" s="20">
        <v>5.0159744815937808</v>
      </c>
      <c r="E7" s="21">
        <v>0.13199932846299423</v>
      </c>
      <c r="F7" s="20">
        <v>0.6</v>
      </c>
      <c r="G7" s="20">
        <f>C7*0.0145</f>
        <v>0.55100000000000005</v>
      </c>
      <c r="L7" s="35">
        <f t="shared" si="3"/>
        <v>0.47044506932332286</v>
      </c>
      <c r="O7" s="15">
        <f>$C$31</f>
        <v>35</v>
      </c>
      <c r="P7" s="3">
        <f>$K$31</f>
        <v>0.11026289689568987</v>
      </c>
      <c r="Q7" s="3" t="s">
        <v>46</v>
      </c>
      <c r="U7" s="3">
        <v>5.0999999999999997E-2</v>
      </c>
      <c r="X7" s="41">
        <v>35</v>
      </c>
      <c r="Y7" s="41">
        <f t="shared" si="0"/>
        <v>0.11062962962962962</v>
      </c>
      <c r="AB7" s="19">
        <v>38</v>
      </c>
      <c r="AC7" s="19">
        <f t="shared" si="4"/>
        <v>0.11574074074074073</v>
      </c>
      <c r="AD7" s="19"/>
      <c r="AG7" s="15">
        <f>$C$31</f>
        <v>35</v>
      </c>
      <c r="AH7" s="3">
        <f>$F$31</f>
        <v>0.57999999999999996</v>
      </c>
      <c r="AM7" s="3">
        <v>0.3</v>
      </c>
      <c r="AP7" s="41">
        <v>35</v>
      </c>
      <c r="AQ7" s="41">
        <f t="shared" si="5"/>
        <v>0.5625</v>
      </c>
      <c r="AT7" s="19">
        <v>38</v>
      </c>
      <c r="AU7" s="19">
        <f t="shared" si="6"/>
        <v>0.58499999999999996</v>
      </c>
      <c r="AV7" s="19"/>
      <c r="AY7" s="19">
        <v>38</v>
      </c>
      <c r="AZ7" s="3">
        <f t="shared" si="7"/>
        <v>0.11574074074074073</v>
      </c>
      <c r="BA7" s="3">
        <f t="shared" si="8"/>
        <v>0.58499999999999996</v>
      </c>
      <c r="BB7" s="3">
        <f t="shared" si="9"/>
        <v>5.0159744815937808</v>
      </c>
      <c r="BC7" s="3">
        <f t="shared" si="10"/>
        <v>38.283619520970269</v>
      </c>
      <c r="BD7" s="41">
        <f t="shared" si="11"/>
        <v>38</v>
      </c>
      <c r="BE7" s="41">
        <f t="shared" si="12"/>
        <v>39</v>
      </c>
      <c r="BF7" s="3">
        <f t="shared" si="13"/>
        <v>1</v>
      </c>
      <c r="BG7" s="43"/>
    </row>
    <row r="8" spans="1:59" s="3" customFormat="1" ht="17" thickBot="1" x14ac:dyDescent="0.25">
      <c r="A8" s="18">
        <v>78</v>
      </c>
      <c r="B8" s="18">
        <f t="shared" si="1"/>
        <v>22</v>
      </c>
      <c r="C8" s="19">
        <v>38</v>
      </c>
      <c r="D8" s="20">
        <v>3.0413812651491097</v>
      </c>
      <c r="E8" s="21">
        <v>8.0036349082871314E-2</v>
      </c>
      <c r="F8" s="20">
        <v>0.6</v>
      </c>
      <c r="G8" s="20">
        <f t="shared" si="2"/>
        <v>0.55100000000000005</v>
      </c>
      <c r="L8" s="35">
        <f t="shared" si="3"/>
        <v>0.47723646848372336</v>
      </c>
      <c r="X8" s="41">
        <v>38</v>
      </c>
      <c r="Y8" s="41">
        <f t="shared" si="0"/>
        <v>0.11574074074074073</v>
      </c>
      <c r="AB8" s="19">
        <v>38</v>
      </c>
      <c r="AC8" s="19">
        <f t="shared" si="4"/>
        <v>0.11574074074074073</v>
      </c>
      <c r="AD8" s="19"/>
      <c r="AP8" s="41">
        <v>38</v>
      </c>
      <c r="AQ8" s="41">
        <f t="shared" si="5"/>
        <v>0.58499999999999996</v>
      </c>
      <c r="AT8" s="19">
        <v>38</v>
      </c>
      <c r="AU8" s="19">
        <f t="shared" si="6"/>
        <v>0.58499999999999996</v>
      </c>
      <c r="AV8" s="19"/>
      <c r="AY8" s="19">
        <v>38</v>
      </c>
      <c r="AZ8" s="3">
        <f t="shared" si="7"/>
        <v>0.11574074074074073</v>
      </c>
      <c r="BA8" s="3">
        <f t="shared" si="8"/>
        <v>0.58499999999999996</v>
      </c>
      <c r="BB8" s="3">
        <f t="shared" si="9"/>
        <v>3.0413812651491097</v>
      </c>
      <c r="BC8" s="3">
        <f t="shared" si="10"/>
        <v>21.223134130888312</v>
      </c>
      <c r="BD8" s="41">
        <f t="shared" si="11"/>
        <v>21</v>
      </c>
      <c r="BE8" s="41">
        <f t="shared" si="12"/>
        <v>22</v>
      </c>
      <c r="BF8" s="3">
        <f t="shared" si="13"/>
        <v>1</v>
      </c>
      <c r="BG8" s="43"/>
    </row>
    <row r="9" spans="1:59" s="3" customFormat="1" ht="17" thickBot="1" x14ac:dyDescent="0.25">
      <c r="A9" s="10">
        <v>89</v>
      </c>
      <c r="B9" s="10">
        <f t="shared" si="1"/>
        <v>11</v>
      </c>
      <c r="C9" s="11">
        <v>29</v>
      </c>
      <c r="D9" s="12">
        <v>1.5620499351813304</v>
      </c>
      <c r="E9" s="13">
        <v>5.3863790868321736E-2</v>
      </c>
      <c r="F9" s="12">
        <v>0.5</v>
      </c>
      <c r="G9" s="12">
        <f t="shared" si="2"/>
        <v>0.42050000000000004</v>
      </c>
      <c r="L9" s="31">
        <f>D9-($K$11*B9)</f>
        <v>0.43042195833321251</v>
      </c>
      <c r="O9" s="3">
        <v>62</v>
      </c>
      <c r="P9" s="3">
        <v>0.155</v>
      </c>
      <c r="Q9" s="3" t="s">
        <v>46</v>
      </c>
      <c r="R9" s="3">
        <f>O9-O7</f>
        <v>27</v>
      </c>
      <c r="S9" s="3">
        <f>P9-P7</f>
        <v>4.473710310431013E-2</v>
      </c>
      <c r="T9" s="40">
        <f>S9/R9</f>
        <v>1.6569297446040788E-3</v>
      </c>
      <c r="U9" s="41">
        <v>5.0999999999999997E-2</v>
      </c>
      <c r="V9" s="3" t="s">
        <v>54</v>
      </c>
      <c r="X9" s="3">
        <v>40</v>
      </c>
      <c r="Y9" s="3">
        <f t="shared" si="0"/>
        <v>0.11914814814814814</v>
      </c>
      <c r="AB9" s="11">
        <v>29</v>
      </c>
      <c r="AC9" s="19">
        <f t="shared" si="4"/>
        <v>0.1004074074074074</v>
      </c>
      <c r="AD9" s="19"/>
      <c r="AG9" s="3">
        <v>0</v>
      </c>
      <c r="AH9" s="3">
        <v>0.3</v>
      </c>
      <c r="AI9" s="3" t="s">
        <v>46</v>
      </c>
      <c r="AP9" s="3">
        <v>40</v>
      </c>
      <c r="AQ9" s="3">
        <f t="shared" si="5"/>
        <v>0.6</v>
      </c>
      <c r="AT9" s="11">
        <v>29</v>
      </c>
      <c r="AU9" s="19">
        <f t="shared" si="6"/>
        <v>0.51749999999999996</v>
      </c>
      <c r="AV9" s="19"/>
      <c r="AY9" s="11">
        <v>29</v>
      </c>
      <c r="AZ9" s="3">
        <f t="shared" si="7"/>
        <v>0.1004074074074074</v>
      </c>
      <c r="BA9" s="3">
        <f t="shared" si="8"/>
        <v>0.51749999999999996</v>
      </c>
      <c r="BB9" s="3">
        <f t="shared" si="9"/>
        <v>1.5620499351813304</v>
      </c>
      <c r="BC9" s="3">
        <f t="shared" si="10"/>
        <v>10.403116285465115</v>
      </c>
      <c r="BD9" s="41">
        <f t="shared" si="11"/>
        <v>10</v>
      </c>
      <c r="BE9" s="41">
        <f t="shared" si="12"/>
        <v>11</v>
      </c>
      <c r="BF9" s="3">
        <f t="shared" si="13"/>
        <v>1</v>
      </c>
      <c r="BG9" s="43"/>
    </row>
    <row r="10" spans="1:59" s="3" customFormat="1" ht="17" thickBot="1" x14ac:dyDescent="0.25">
      <c r="A10" s="10">
        <v>50</v>
      </c>
      <c r="B10" s="30">
        <f t="shared" si="1"/>
        <v>50</v>
      </c>
      <c r="C10" s="11">
        <v>29</v>
      </c>
      <c r="D10" s="31">
        <v>5.629387178015028</v>
      </c>
      <c r="E10" s="13">
        <v>0.19411679924189751</v>
      </c>
      <c r="F10" s="12">
        <v>0.5</v>
      </c>
      <c r="G10" s="12">
        <f t="shared" si="2"/>
        <v>0.42050000000000004</v>
      </c>
      <c r="H10" s="3" t="s">
        <v>46</v>
      </c>
      <c r="L10" s="31">
        <f t="shared" ref="L10:L13" si="14">D10-($K$11*B10)</f>
        <v>0.48562364688721971</v>
      </c>
      <c r="R10" s="42">
        <v>27</v>
      </c>
      <c r="S10" s="42">
        <v>4.5999999999999999E-2</v>
      </c>
      <c r="T10" s="41">
        <f>S10/R10</f>
        <v>1.7037037037037036E-3</v>
      </c>
      <c r="U10" s="42" t="s">
        <v>55</v>
      </c>
      <c r="X10" s="41">
        <v>50</v>
      </c>
      <c r="Y10" s="41">
        <f t="shared" si="0"/>
        <v>0.13618518518518519</v>
      </c>
      <c r="AB10" s="11">
        <v>29</v>
      </c>
      <c r="AC10" s="19">
        <f t="shared" si="4"/>
        <v>0.1004074074074074</v>
      </c>
      <c r="AD10" s="19"/>
      <c r="AG10" s="3">
        <v>40</v>
      </c>
      <c r="AH10" s="3">
        <v>0.6</v>
      </c>
      <c r="AI10" s="3" t="s">
        <v>46</v>
      </c>
      <c r="AJ10" s="3">
        <f>AG10-AG8</f>
        <v>40</v>
      </c>
      <c r="AK10" s="3">
        <f>AH10-AH9</f>
        <v>0.3</v>
      </c>
      <c r="AL10" s="41">
        <f>AK10/AJ10</f>
        <v>7.4999999999999997E-3</v>
      </c>
      <c r="AM10" s="41">
        <v>0.3</v>
      </c>
      <c r="AP10" s="41">
        <v>50</v>
      </c>
      <c r="AQ10" s="3">
        <f t="shared" si="5"/>
        <v>0.67500000000000004</v>
      </c>
      <c r="AT10" s="11">
        <v>29</v>
      </c>
      <c r="AU10" s="19">
        <f t="shared" si="6"/>
        <v>0.51749999999999996</v>
      </c>
      <c r="AV10" s="19"/>
      <c r="AY10" s="11">
        <v>29</v>
      </c>
      <c r="AZ10" s="3">
        <f t="shared" si="7"/>
        <v>0.1004074074074074</v>
      </c>
      <c r="BA10" s="3">
        <f t="shared" si="8"/>
        <v>0.51749999999999996</v>
      </c>
      <c r="BB10" s="3">
        <f t="shared" si="9"/>
        <v>5.629387178015028</v>
      </c>
      <c r="BC10" s="3">
        <f t="shared" si="10"/>
        <v>50.911454742311236</v>
      </c>
      <c r="BD10" s="41">
        <f t="shared" si="11"/>
        <v>51</v>
      </c>
      <c r="BE10" s="41">
        <f t="shared" si="12"/>
        <v>50</v>
      </c>
      <c r="BF10" s="3">
        <f t="shared" si="13"/>
        <v>-1</v>
      </c>
      <c r="BG10" s="43"/>
    </row>
    <row r="11" spans="1:59" s="3" customFormat="1" ht="17" thickBot="1" x14ac:dyDescent="0.25">
      <c r="A11" s="10">
        <v>95</v>
      </c>
      <c r="B11" s="30">
        <f t="shared" si="1"/>
        <v>5</v>
      </c>
      <c r="C11" s="11">
        <v>29</v>
      </c>
      <c r="D11" s="31">
        <v>1.0000000000000009</v>
      </c>
      <c r="E11" s="13">
        <v>3.4482758620689682E-2</v>
      </c>
      <c r="F11" s="12">
        <v>0.5</v>
      </c>
      <c r="G11" s="12">
        <f t="shared" si="2"/>
        <v>0.42050000000000004</v>
      </c>
      <c r="H11" s="3" t="s">
        <v>46</v>
      </c>
      <c r="I11" s="3">
        <f>B10-B11</f>
        <v>45</v>
      </c>
      <c r="J11" s="3">
        <f>D10-D11</f>
        <v>4.6293871780150271</v>
      </c>
      <c r="K11" s="31">
        <f>J11/I11</f>
        <v>0.10287527062255616</v>
      </c>
      <c r="L11" s="31">
        <f t="shared" si="14"/>
        <v>0.48562364688722004</v>
      </c>
      <c r="R11" s="42"/>
      <c r="S11" s="42">
        <v>4.5499999999999999E-2</v>
      </c>
      <c r="X11" s="3">
        <v>60</v>
      </c>
      <c r="Y11" s="3">
        <f t="shared" si="0"/>
        <v>0.1532222222222222</v>
      </c>
      <c r="AB11" s="11">
        <v>29</v>
      </c>
      <c r="AC11" s="19">
        <f t="shared" si="4"/>
        <v>0.1004074074074074</v>
      </c>
      <c r="AD11" s="19">
        <f>AC11-K11</f>
        <v>-2.4678632151487606E-3</v>
      </c>
      <c r="AP11" s="3">
        <v>60</v>
      </c>
      <c r="AQ11" s="3">
        <f t="shared" si="5"/>
        <v>0.75</v>
      </c>
      <c r="AT11" s="11">
        <v>29</v>
      </c>
      <c r="AU11" s="19">
        <f t="shared" si="6"/>
        <v>0.51749999999999996</v>
      </c>
      <c r="AV11" s="19">
        <f>AU11-F11</f>
        <v>1.749999999999996E-2</v>
      </c>
      <c r="AY11" s="11">
        <v>29</v>
      </c>
      <c r="AZ11" s="3">
        <f t="shared" si="7"/>
        <v>0.1004074074074074</v>
      </c>
      <c r="BA11" s="3">
        <f t="shared" si="8"/>
        <v>0.51749999999999996</v>
      </c>
      <c r="BB11" s="3">
        <f t="shared" si="9"/>
        <v>1.0000000000000009</v>
      </c>
      <c r="BC11" s="3">
        <f t="shared" si="10"/>
        <v>4.8054223533751479</v>
      </c>
      <c r="BD11" s="41">
        <f t="shared" si="11"/>
        <v>5</v>
      </c>
      <c r="BE11" s="41">
        <f t="shared" si="12"/>
        <v>5</v>
      </c>
      <c r="BF11" s="3">
        <f t="shared" si="13"/>
        <v>0</v>
      </c>
    </row>
    <row r="12" spans="1:59" s="3" customFormat="1" ht="17" thickBot="1" x14ac:dyDescent="0.25">
      <c r="A12" s="10">
        <v>90</v>
      </c>
      <c r="B12" s="10">
        <f t="shared" si="1"/>
        <v>10</v>
      </c>
      <c r="C12" s="11">
        <v>29</v>
      </c>
      <c r="D12" s="12">
        <v>1.5811388300841898</v>
      </c>
      <c r="E12" s="13">
        <v>5.4522028623592747E-2</v>
      </c>
      <c r="F12" s="12">
        <v>0.5</v>
      </c>
      <c r="G12" s="12">
        <f t="shared" si="2"/>
        <v>0.42050000000000004</v>
      </c>
      <c r="L12" s="31">
        <f t="shared" si="14"/>
        <v>0.55238612385862806</v>
      </c>
      <c r="X12" s="41">
        <v>68</v>
      </c>
      <c r="Y12" s="41">
        <f t="shared" si="0"/>
        <v>0.16685185185185183</v>
      </c>
      <c r="AB12" s="11">
        <v>29</v>
      </c>
      <c r="AC12" s="19">
        <f t="shared" si="4"/>
        <v>0.1004074074074074</v>
      </c>
      <c r="AD12" s="19"/>
      <c r="AP12" s="41">
        <v>68</v>
      </c>
      <c r="AQ12" s="41">
        <f t="shared" si="5"/>
        <v>0.81</v>
      </c>
      <c r="AT12" s="11">
        <v>29</v>
      </c>
      <c r="AU12" s="19">
        <f t="shared" si="6"/>
        <v>0.51749999999999996</v>
      </c>
      <c r="AV12" s="19"/>
      <c r="AY12" s="11">
        <v>29</v>
      </c>
      <c r="AZ12" s="3">
        <f t="shared" si="7"/>
        <v>0.1004074074074074</v>
      </c>
      <c r="BA12" s="3">
        <f t="shared" si="8"/>
        <v>0.51749999999999996</v>
      </c>
      <c r="BB12" s="3">
        <f t="shared" si="9"/>
        <v>1.5811388300841898</v>
      </c>
      <c r="BC12" s="3">
        <f t="shared" si="10"/>
        <v>10.593230694309527</v>
      </c>
      <c r="BD12" s="41">
        <f t="shared" si="11"/>
        <v>11</v>
      </c>
      <c r="BE12" s="41">
        <f t="shared" si="12"/>
        <v>10</v>
      </c>
      <c r="BF12" s="3">
        <f t="shared" si="13"/>
        <v>-1</v>
      </c>
      <c r="BG12" s="43"/>
    </row>
    <row r="13" spans="1:59" s="3" customFormat="1" ht="17" thickBot="1" x14ac:dyDescent="0.25">
      <c r="A13" s="10">
        <v>96</v>
      </c>
      <c r="B13" s="10">
        <f t="shared" si="1"/>
        <v>4</v>
      </c>
      <c r="C13" s="11">
        <v>29</v>
      </c>
      <c r="D13" s="12">
        <v>0.92195444572928731</v>
      </c>
      <c r="E13" s="13">
        <v>3.1791532611354735E-2</v>
      </c>
      <c r="F13" s="12">
        <v>0.5</v>
      </c>
      <c r="G13" s="12">
        <f t="shared" si="2"/>
        <v>0.42050000000000004</v>
      </c>
      <c r="L13" s="31">
        <f t="shared" si="14"/>
        <v>0.51045336323906265</v>
      </c>
      <c r="X13" s="3">
        <v>70</v>
      </c>
      <c r="Y13" s="3">
        <f t="shared" si="0"/>
        <v>0.17025925925925925</v>
      </c>
      <c r="AB13" s="11">
        <v>29</v>
      </c>
      <c r="AC13" s="19">
        <f t="shared" si="4"/>
        <v>0.1004074074074074</v>
      </c>
      <c r="AD13" s="19"/>
      <c r="AP13" s="3">
        <v>70</v>
      </c>
      <c r="AQ13" s="3">
        <f t="shared" si="5"/>
        <v>0.82499999999999996</v>
      </c>
      <c r="AT13" s="11">
        <v>29</v>
      </c>
      <c r="AU13" s="19">
        <f t="shared" si="6"/>
        <v>0.51749999999999996</v>
      </c>
      <c r="AV13" s="19"/>
      <c r="AY13" s="11">
        <v>29</v>
      </c>
      <c r="AZ13" s="3">
        <f t="shared" si="7"/>
        <v>0.1004074074074074</v>
      </c>
      <c r="BA13" s="3">
        <f t="shared" si="8"/>
        <v>0.51749999999999996</v>
      </c>
      <c r="BB13" s="3">
        <f t="shared" si="9"/>
        <v>0.92195444572928731</v>
      </c>
      <c r="BC13" s="3">
        <f t="shared" si="10"/>
        <v>4.0281335428590035</v>
      </c>
      <c r="BD13" s="41">
        <f t="shared" si="11"/>
        <v>4</v>
      </c>
      <c r="BE13" s="41">
        <f t="shared" si="12"/>
        <v>4</v>
      </c>
      <c r="BF13" s="3">
        <f t="shared" si="13"/>
        <v>0</v>
      </c>
    </row>
    <row r="14" spans="1:59" s="3" customFormat="1" ht="17" thickBot="1" x14ac:dyDescent="0.25">
      <c r="A14" s="22">
        <v>89</v>
      </c>
      <c r="B14" s="22">
        <f t="shared" si="1"/>
        <v>11</v>
      </c>
      <c r="C14" s="23">
        <v>68</v>
      </c>
      <c r="D14" s="24">
        <v>2.7018512172212619</v>
      </c>
      <c r="E14" s="25">
        <v>3.9733106135606794E-2</v>
      </c>
      <c r="F14" s="24">
        <v>0.82</v>
      </c>
      <c r="G14" s="24">
        <f t="shared" si="2"/>
        <v>0.9860000000000001</v>
      </c>
      <c r="L14" s="39">
        <f t="shared" ref="L14:L19" si="15">D14-($K$19*B14)</f>
        <v>0.82792024029842426</v>
      </c>
      <c r="X14" s="3">
        <v>80</v>
      </c>
      <c r="Y14" s="3">
        <f t="shared" si="0"/>
        <v>0.18729629629629627</v>
      </c>
      <c r="AB14" s="23">
        <v>68</v>
      </c>
      <c r="AC14" s="19">
        <f t="shared" si="4"/>
        <v>0.16685185185185183</v>
      </c>
      <c r="AD14" s="19"/>
      <c r="AP14" s="3">
        <v>80</v>
      </c>
      <c r="AQ14" s="3">
        <f t="shared" si="5"/>
        <v>0.89999999999999991</v>
      </c>
      <c r="AT14" s="23">
        <v>68</v>
      </c>
      <c r="AU14" s="19">
        <f t="shared" si="6"/>
        <v>0.81</v>
      </c>
      <c r="AV14" s="19"/>
      <c r="AY14" s="23">
        <v>68</v>
      </c>
      <c r="AZ14" s="3">
        <f t="shared" si="7"/>
        <v>0.16685185185185183</v>
      </c>
      <c r="BA14" s="3">
        <f t="shared" si="8"/>
        <v>0.81</v>
      </c>
      <c r="BB14" s="3">
        <f t="shared" si="9"/>
        <v>2.7018512172212619</v>
      </c>
      <c r="BC14" s="3">
        <f t="shared" si="10"/>
        <v>11.33850896003864</v>
      </c>
      <c r="BD14" s="41">
        <f t="shared" si="11"/>
        <v>11</v>
      </c>
      <c r="BE14" s="41">
        <f t="shared" si="12"/>
        <v>11</v>
      </c>
      <c r="BF14" s="3">
        <f t="shared" si="13"/>
        <v>0</v>
      </c>
    </row>
    <row r="15" spans="1:59" s="3" customFormat="1" ht="17" thickBot="1" x14ac:dyDescent="0.25">
      <c r="A15" s="22">
        <v>97</v>
      </c>
      <c r="B15" s="22">
        <f t="shared" si="1"/>
        <v>3</v>
      </c>
      <c r="C15" s="23">
        <v>68</v>
      </c>
      <c r="D15" s="24">
        <v>1.2806248474865698</v>
      </c>
      <c r="E15" s="25">
        <v>1.8832718345390732E-2</v>
      </c>
      <c r="F15" s="24">
        <v>0.82</v>
      </c>
      <c r="G15" s="24">
        <f t="shared" si="2"/>
        <v>0.9860000000000001</v>
      </c>
      <c r="L15" s="39">
        <f t="shared" si="15"/>
        <v>0.76955276287125041</v>
      </c>
      <c r="X15" s="3">
        <v>90</v>
      </c>
      <c r="Y15" s="3">
        <f t="shared" si="0"/>
        <v>0.20433333333333331</v>
      </c>
      <c r="AB15" s="23">
        <v>68</v>
      </c>
      <c r="AC15" s="19">
        <f t="shared" si="4"/>
        <v>0.16685185185185183</v>
      </c>
      <c r="AD15" s="19"/>
      <c r="AP15" s="3">
        <v>90</v>
      </c>
      <c r="AQ15" s="3">
        <f t="shared" si="5"/>
        <v>0.97499999999999987</v>
      </c>
      <c r="AT15" s="23">
        <v>68</v>
      </c>
      <c r="AU15" s="19">
        <f t="shared" si="6"/>
        <v>0.81</v>
      </c>
      <c r="AV15" s="19"/>
      <c r="AY15" s="23">
        <v>68</v>
      </c>
      <c r="AZ15" s="3">
        <f t="shared" si="7"/>
        <v>0.16685185185185183</v>
      </c>
      <c r="BA15" s="3">
        <f t="shared" si="8"/>
        <v>0.81</v>
      </c>
      <c r="BB15" s="3">
        <f t="shared" si="9"/>
        <v>1.2806248474865698</v>
      </c>
      <c r="BC15" s="3">
        <f t="shared" si="10"/>
        <v>2.8206150681769997</v>
      </c>
      <c r="BD15" s="41">
        <f t="shared" si="11"/>
        <v>3</v>
      </c>
      <c r="BE15" s="41">
        <f t="shared" si="12"/>
        <v>3</v>
      </c>
      <c r="BF15" s="3">
        <f t="shared" si="13"/>
        <v>0</v>
      </c>
    </row>
    <row r="16" spans="1:59" s="3" customFormat="1" ht="17" thickBot="1" x14ac:dyDescent="0.25">
      <c r="A16" s="22">
        <v>80</v>
      </c>
      <c r="B16" s="38">
        <f t="shared" si="1"/>
        <v>20</v>
      </c>
      <c r="C16" s="23">
        <v>68</v>
      </c>
      <c r="D16" s="39">
        <v>4.1773197148410786</v>
      </c>
      <c r="E16" s="25">
        <v>6.1431172277074682E-2</v>
      </c>
      <c r="F16" s="24">
        <v>0.82</v>
      </c>
      <c r="G16" s="24">
        <f t="shared" si="2"/>
        <v>0.9860000000000001</v>
      </c>
      <c r="H16" s="3" t="s">
        <v>46</v>
      </c>
      <c r="L16" s="39">
        <f t="shared" si="15"/>
        <v>0.77017248407228323</v>
      </c>
      <c r="X16" s="3">
        <v>100</v>
      </c>
      <c r="Y16" s="3">
        <f t="shared" si="0"/>
        <v>0.22137037037037036</v>
      </c>
      <c r="AB16" s="23">
        <v>68</v>
      </c>
      <c r="AC16" s="19">
        <f t="shared" si="4"/>
        <v>0.16685185185185183</v>
      </c>
      <c r="AD16" s="19"/>
      <c r="AP16" s="3">
        <v>100</v>
      </c>
      <c r="AQ16" s="3">
        <f t="shared" si="5"/>
        <v>1.05</v>
      </c>
      <c r="AT16" s="23">
        <v>68</v>
      </c>
      <c r="AU16" s="19">
        <f t="shared" si="6"/>
        <v>0.81</v>
      </c>
      <c r="AV16" s="19"/>
      <c r="AY16" s="23">
        <v>68</v>
      </c>
      <c r="AZ16" s="3">
        <f t="shared" si="7"/>
        <v>0.16685185185185183</v>
      </c>
      <c r="BA16" s="3">
        <f t="shared" si="8"/>
        <v>0.81</v>
      </c>
      <c r="BB16" s="3">
        <f t="shared" si="9"/>
        <v>4.1773197148410786</v>
      </c>
      <c r="BC16" s="3">
        <f t="shared" si="10"/>
        <v>20.181494406372725</v>
      </c>
      <c r="BD16" s="41">
        <f t="shared" si="11"/>
        <v>20</v>
      </c>
      <c r="BE16" s="41">
        <f t="shared" si="12"/>
        <v>20</v>
      </c>
      <c r="BF16" s="3">
        <f t="shared" si="13"/>
        <v>0</v>
      </c>
    </row>
    <row r="17" spans="1:59" s="3" customFormat="1" ht="17" thickBot="1" x14ac:dyDescent="0.25">
      <c r="A17" s="22">
        <v>97</v>
      </c>
      <c r="B17" s="22">
        <f t="shared" si="1"/>
        <v>3</v>
      </c>
      <c r="C17" s="23">
        <v>68</v>
      </c>
      <c r="D17" s="24">
        <v>1.4035668847618257</v>
      </c>
      <c r="E17" s="25">
        <v>2.0640689481791555E-2</v>
      </c>
      <c r="F17" s="24">
        <v>0.82</v>
      </c>
      <c r="G17" s="24">
        <f t="shared" si="2"/>
        <v>0.9860000000000001</v>
      </c>
      <c r="L17" s="39">
        <f t="shared" si="15"/>
        <v>0.89249480014650628</v>
      </c>
      <c r="AB17" s="23">
        <v>68</v>
      </c>
      <c r="AC17" s="19">
        <f t="shared" si="4"/>
        <v>0.16685185185185183</v>
      </c>
      <c r="AD17" s="19"/>
      <c r="AT17" s="23">
        <v>68</v>
      </c>
      <c r="AU17" s="19">
        <f t="shared" si="6"/>
        <v>0.81</v>
      </c>
      <c r="AV17" s="19"/>
      <c r="AY17" s="23">
        <v>68</v>
      </c>
      <c r="AZ17" s="3">
        <f t="shared" si="7"/>
        <v>0.16685185185185183</v>
      </c>
      <c r="BA17" s="3">
        <f t="shared" si="8"/>
        <v>0.81</v>
      </c>
      <c r="BB17" s="3">
        <f t="shared" si="9"/>
        <v>1.4035668847618257</v>
      </c>
      <c r="BC17" s="3">
        <f t="shared" si="10"/>
        <v>3.5574485879177122</v>
      </c>
      <c r="BD17" s="41">
        <f t="shared" si="11"/>
        <v>4</v>
      </c>
      <c r="BE17" s="41">
        <f t="shared" si="12"/>
        <v>3</v>
      </c>
      <c r="BF17" s="3">
        <f t="shared" si="13"/>
        <v>-1</v>
      </c>
    </row>
    <row r="18" spans="1:59" s="3" customFormat="1" ht="17" thickBot="1" x14ac:dyDescent="0.25">
      <c r="A18" s="22">
        <v>94</v>
      </c>
      <c r="B18" s="22">
        <f t="shared" si="1"/>
        <v>6</v>
      </c>
      <c r="C18" s="23">
        <v>68</v>
      </c>
      <c r="D18" s="24">
        <v>1.7262676501632095</v>
      </c>
      <c r="E18" s="25">
        <v>2.5386288972988374E-2</v>
      </c>
      <c r="F18" s="24">
        <v>0.82</v>
      </c>
      <c r="G18" s="24">
        <f t="shared" si="2"/>
        <v>0.9860000000000001</v>
      </c>
      <c r="L18" s="39">
        <f t="shared" si="15"/>
        <v>0.70412348093257071</v>
      </c>
      <c r="AB18" s="23">
        <v>68</v>
      </c>
      <c r="AC18" s="19">
        <f t="shared" si="4"/>
        <v>0.16685185185185183</v>
      </c>
      <c r="AD18" s="19"/>
      <c r="AT18" s="23">
        <v>68</v>
      </c>
      <c r="AU18" s="19">
        <f t="shared" si="6"/>
        <v>0.81</v>
      </c>
      <c r="AV18" s="19"/>
      <c r="AY18" s="23">
        <v>68</v>
      </c>
      <c r="AZ18" s="3">
        <f t="shared" si="7"/>
        <v>0.16685185185185183</v>
      </c>
      <c r="BA18" s="3">
        <f t="shared" si="8"/>
        <v>0.81</v>
      </c>
      <c r="BB18" s="3">
        <f t="shared" si="9"/>
        <v>1.7262676501632095</v>
      </c>
      <c r="BC18" s="3">
        <f t="shared" si="10"/>
        <v>5.4915042296130201</v>
      </c>
      <c r="BD18" s="41">
        <f t="shared" si="11"/>
        <v>5</v>
      </c>
      <c r="BE18" s="41">
        <f t="shared" si="12"/>
        <v>6</v>
      </c>
      <c r="BF18" s="3">
        <f t="shared" si="13"/>
        <v>1</v>
      </c>
    </row>
    <row r="19" spans="1:59" s="3" customFormat="1" ht="17" thickBot="1" x14ac:dyDescent="0.25">
      <c r="A19" s="22">
        <v>73</v>
      </c>
      <c r="B19" s="38">
        <f t="shared" si="1"/>
        <v>27</v>
      </c>
      <c r="C19" s="23">
        <v>68</v>
      </c>
      <c r="D19" s="39">
        <v>5.303772242470445</v>
      </c>
      <c r="E19" s="25">
        <v>7.7996650624565372E-2</v>
      </c>
      <c r="F19" s="24">
        <v>0.82</v>
      </c>
      <c r="G19" s="24">
        <f t="shared" si="2"/>
        <v>0.9860000000000001</v>
      </c>
      <c r="H19" s="3" t="s">
        <v>46</v>
      </c>
      <c r="I19" s="3">
        <f>B19-B18</f>
        <v>21</v>
      </c>
      <c r="J19" s="3">
        <f>D19-D18</f>
        <v>3.5775045923072355</v>
      </c>
      <c r="K19" s="39">
        <f>J19/I19</f>
        <v>0.17035736153843978</v>
      </c>
      <c r="L19" s="39">
        <f t="shared" si="15"/>
        <v>0.70412348093257116</v>
      </c>
      <c r="AB19" s="23">
        <v>68</v>
      </c>
      <c r="AC19" s="19">
        <f t="shared" si="4"/>
        <v>0.16685185185185183</v>
      </c>
      <c r="AD19" s="19">
        <f>AC19-K19</f>
        <v>-3.5055096865879432E-3</v>
      </c>
      <c r="AT19" s="23">
        <v>68</v>
      </c>
      <c r="AU19" s="19">
        <f t="shared" si="6"/>
        <v>0.81</v>
      </c>
      <c r="AV19" s="19">
        <f>AU19-F19</f>
        <v>-9.9999999999998979E-3</v>
      </c>
      <c r="AY19" s="23">
        <v>68</v>
      </c>
      <c r="AZ19" s="3">
        <f t="shared" si="7"/>
        <v>0.16685185185185183</v>
      </c>
      <c r="BA19" s="3">
        <f t="shared" si="8"/>
        <v>0.81</v>
      </c>
      <c r="BB19" s="3">
        <f t="shared" si="9"/>
        <v>5.303772242470445</v>
      </c>
      <c r="BC19" s="3">
        <f t="shared" si="10"/>
        <v>26.932708223463273</v>
      </c>
      <c r="BD19" s="41">
        <f t="shared" si="11"/>
        <v>27</v>
      </c>
      <c r="BE19" s="41">
        <f t="shared" si="12"/>
        <v>27</v>
      </c>
      <c r="BF19" s="3">
        <f t="shared" si="13"/>
        <v>0</v>
      </c>
    </row>
    <row r="20" spans="1:59" s="3" customFormat="1" ht="17" thickBot="1" x14ac:dyDescent="0.25">
      <c r="A20" s="26">
        <v>24</v>
      </c>
      <c r="B20" s="36">
        <f t="shared" si="1"/>
        <v>76</v>
      </c>
      <c r="C20" s="27">
        <v>50</v>
      </c>
      <c r="D20" s="37">
        <v>10.117806086301517</v>
      </c>
      <c r="E20" s="29">
        <v>0.20235612172603035</v>
      </c>
      <c r="F20" s="28">
        <v>0.63</v>
      </c>
      <c r="G20" s="28">
        <f t="shared" si="2"/>
        <v>0.72500000000000009</v>
      </c>
      <c r="H20" s="3" t="s">
        <v>46</v>
      </c>
      <c r="L20" s="37">
        <f>D20-($K$21*B20)</f>
        <v>0.59037630670887964</v>
      </c>
      <c r="AB20" s="27">
        <v>50</v>
      </c>
      <c r="AC20" s="19">
        <f t="shared" si="4"/>
        <v>0.13618518518518519</v>
      </c>
      <c r="AD20" s="19"/>
      <c r="AT20" s="27">
        <v>50</v>
      </c>
      <c r="AU20" s="19">
        <f t="shared" si="6"/>
        <v>0.67500000000000004</v>
      </c>
      <c r="AV20" s="19"/>
      <c r="AY20" s="27">
        <v>50</v>
      </c>
      <c r="AZ20" s="3">
        <f t="shared" si="7"/>
        <v>0.13618518518518519</v>
      </c>
      <c r="BA20" s="3">
        <f t="shared" si="8"/>
        <v>0.67500000000000004</v>
      </c>
      <c r="BB20" s="3">
        <f t="shared" si="9"/>
        <v>10.117806086301517</v>
      </c>
      <c r="BC20" s="3">
        <f t="shared" si="10"/>
        <v>69.337983228213474</v>
      </c>
      <c r="BD20" s="41">
        <f t="shared" si="11"/>
        <v>69</v>
      </c>
      <c r="BE20" s="41">
        <f t="shared" si="12"/>
        <v>76</v>
      </c>
      <c r="BF20" s="43">
        <f t="shared" si="13"/>
        <v>7</v>
      </c>
      <c r="BG20" s="43"/>
    </row>
    <row r="21" spans="1:59" s="3" customFormat="1" ht="17" thickBot="1" x14ac:dyDescent="0.25">
      <c r="A21" s="26">
        <v>84</v>
      </c>
      <c r="B21" s="36">
        <f t="shared" si="1"/>
        <v>16</v>
      </c>
      <c r="C21" s="27">
        <v>50</v>
      </c>
      <c r="D21" s="37">
        <v>2.5961509971494348</v>
      </c>
      <c r="E21" s="29">
        <v>5.1923019942988695E-2</v>
      </c>
      <c r="F21" s="28">
        <v>0.63</v>
      </c>
      <c r="G21" s="28">
        <f t="shared" si="2"/>
        <v>0.72500000000000009</v>
      </c>
      <c r="H21" s="3" t="s">
        <v>46</v>
      </c>
      <c r="I21" s="3">
        <f>B20-B21</f>
        <v>60</v>
      </c>
      <c r="J21" s="3">
        <f>D20-D21</f>
        <v>7.5216550891520821</v>
      </c>
      <c r="K21" s="37">
        <f>J21/I21</f>
        <v>0.12536091815253469</v>
      </c>
      <c r="L21" s="37">
        <f>D21-($K$21*B21)</f>
        <v>0.59037630670887964</v>
      </c>
      <c r="AB21" s="27">
        <v>50</v>
      </c>
      <c r="AC21" s="19">
        <f t="shared" si="4"/>
        <v>0.13618518518518519</v>
      </c>
      <c r="AD21" s="19">
        <f>AC21-K21</f>
        <v>1.0824267032650492E-2</v>
      </c>
      <c r="AT21" s="27">
        <v>50</v>
      </c>
      <c r="AU21" s="19">
        <f t="shared" si="6"/>
        <v>0.67500000000000004</v>
      </c>
      <c r="AV21" s="19">
        <f>AU21-F21</f>
        <v>4.500000000000004E-2</v>
      </c>
      <c r="AY21" s="27">
        <v>50</v>
      </c>
      <c r="AZ21" s="3">
        <f t="shared" si="7"/>
        <v>0.13618518518518519</v>
      </c>
      <c r="BA21" s="3">
        <f t="shared" si="8"/>
        <v>0.67500000000000004</v>
      </c>
      <c r="BB21" s="3">
        <f t="shared" si="9"/>
        <v>2.5961509971494348</v>
      </c>
      <c r="BC21" s="3">
        <f t="shared" si="10"/>
        <v>14.106901529245237</v>
      </c>
      <c r="BD21" s="41">
        <f t="shared" si="11"/>
        <v>14</v>
      </c>
      <c r="BE21" s="41">
        <f t="shared" si="12"/>
        <v>16</v>
      </c>
      <c r="BF21" s="43">
        <f t="shared" si="13"/>
        <v>2</v>
      </c>
      <c r="BG21" s="43"/>
    </row>
    <row r="22" spans="1:59" s="3" customFormat="1" ht="17" thickBot="1" x14ac:dyDescent="0.25">
      <c r="A22" s="26">
        <v>86</v>
      </c>
      <c r="B22" s="26">
        <f t="shared" si="1"/>
        <v>14</v>
      </c>
      <c r="C22" s="27">
        <v>50</v>
      </c>
      <c r="D22" s="28">
        <v>2.4186773244895661</v>
      </c>
      <c r="E22" s="29">
        <v>4.8373546489791322E-2</v>
      </c>
      <c r="F22" s="28">
        <v>0.63</v>
      </c>
      <c r="G22" s="28">
        <f t="shared" si="2"/>
        <v>0.72500000000000009</v>
      </c>
      <c r="L22" s="37">
        <f>D22-($K$21*B22)</f>
        <v>0.66362447035408034</v>
      </c>
      <c r="AB22" s="27">
        <v>50</v>
      </c>
      <c r="AC22" s="19">
        <f t="shared" si="4"/>
        <v>0.13618518518518519</v>
      </c>
      <c r="AD22" s="19"/>
      <c r="AT22" s="27">
        <v>50</v>
      </c>
      <c r="AU22" s="19">
        <f t="shared" si="6"/>
        <v>0.67500000000000004</v>
      </c>
      <c r="AV22" s="19"/>
      <c r="AY22" s="27">
        <v>50</v>
      </c>
      <c r="AZ22" s="3">
        <f t="shared" si="7"/>
        <v>0.13618518518518519</v>
      </c>
      <c r="BA22" s="3">
        <f t="shared" si="8"/>
        <v>0.67500000000000004</v>
      </c>
      <c r="BB22" s="3">
        <f t="shared" si="9"/>
        <v>2.4186773244895661</v>
      </c>
      <c r="BC22" s="3">
        <f t="shared" si="10"/>
        <v>12.803722535006331</v>
      </c>
      <c r="BD22" s="41">
        <f t="shared" si="11"/>
        <v>13</v>
      </c>
      <c r="BE22" s="41">
        <f t="shared" si="12"/>
        <v>14</v>
      </c>
      <c r="BF22" s="3">
        <f t="shared" si="13"/>
        <v>1</v>
      </c>
    </row>
    <row r="23" spans="1:59" s="3" customFormat="1" ht="17" thickBot="1" x14ac:dyDescent="0.25">
      <c r="A23" s="26">
        <v>68</v>
      </c>
      <c r="B23" s="26">
        <f t="shared" si="1"/>
        <v>32</v>
      </c>
      <c r="C23" s="27">
        <v>50</v>
      </c>
      <c r="D23" s="28">
        <v>4.6518813398452057</v>
      </c>
      <c r="E23" s="29">
        <v>9.303762679690411E-2</v>
      </c>
      <c r="F23" s="28">
        <v>0.63</v>
      </c>
      <c r="G23" s="28">
        <f t="shared" si="2"/>
        <v>0.72500000000000009</v>
      </c>
      <c r="L23" s="37">
        <f t="shared" ref="L23:L25" si="16">D23-($K$21*B23)</f>
        <v>0.64033195896409545</v>
      </c>
      <c r="AB23" s="27">
        <v>50</v>
      </c>
      <c r="AC23" s="19">
        <f t="shared" si="4"/>
        <v>0.13618518518518519</v>
      </c>
      <c r="AD23" s="19"/>
      <c r="AT23" s="27">
        <v>50</v>
      </c>
      <c r="AU23" s="19">
        <f t="shared" si="6"/>
        <v>0.67500000000000004</v>
      </c>
      <c r="AV23" s="19"/>
      <c r="AY23" s="27">
        <v>50</v>
      </c>
      <c r="AZ23" s="3">
        <f t="shared" si="7"/>
        <v>0.13618518518518519</v>
      </c>
      <c r="BA23" s="3">
        <f t="shared" si="8"/>
        <v>0.67500000000000004</v>
      </c>
      <c r="BB23" s="3">
        <f t="shared" si="9"/>
        <v>4.6518813398452057</v>
      </c>
      <c r="BC23" s="3">
        <f t="shared" si="10"/>
        <v>29.202011470171488</v>
      </c>
      <c r="BD23" s="41">
        <f t="shared" si="11"/>
        <v>29</v>
      </c>
      <c r="BE23" s="41">
        <f t="shared" si="12"/>
        <v>32</v>
      </c>
      <c r="BF23" s="43">
        <f t="shared" si="13"/>
        <v>3</v>
      </c>
      <c r="BG23" s="43"/>
    </row>
    <row r="24" spans="1:59" s="3" customFormat="1" ht="17" thickBot="1" x14ac:dyDescent="0.25">
      <c r="A24" s="26">
        <v>74</v>
      </c>
      <c r="B24" s="26">
        <f t="shared" si="1"/>
        <v>26</v>
      </c>
      <c r="C24" s="27">
        <v>50</v>
      </c>
      <c r="D24" s="28">
        <v>3.8418745424597094</v>
      </c>
      <c r="E24" s="29">
        <v>7.6837490849194182E-2</v>
      </c>
      <c r="F24" s="28">
        <v>0.63</v>
      </c>
      <c r="G24" s="28">
        <f t="shared" si="2"/>
        <v>0.72500000000000009</v>
      </c>
      <c r="L24" s="37">
        <f t="shared" si="16"/>
        <v>0.58249067049380754</v>
      </c>
      <c r="AB24" s="27">
        <v>50</v>
      </c>
      <c r="AC24" s="19">
        <f t="shared" si="4"/>
        <v>0.13618518518518519</v>
      </c>
      <c r="AD24" s="19"/>
      <c r="AT24" s="27">
        <v>50</v>
      </c>
      <c r="AU24" s="19">
        <f t="shared" si="6"/>
        <v>0.67500000000000004</v>
      </c>
      <c r="AV24" s="19"/>
      <c r="AY24" s="27">
        <v>50</v>
      </c>
      <c r="AZ24" s="3">
        <f t="shared" si="7"/>
        <v>0.13618518518518519</v>
      </c>
      <c r="BA24" s="3">
        <f t="shared" si="8"/>
        <v>0.67500000000000004</v>
      </c>
      <c r="BB24" s="3">
        <f t="shared" si="9"/>
        <v>3.8418745424597094</v>
      </c>
      <c r="BC24" s="3">
        <f t="shared" si="10"/>
        <v>23.254178038186605</v>
      </c>
      <c r="BD24" s="41">
        <f t="shared" si="11"/>
        <v>23</v>
      </c>
      <c r="BE24" s="41">
        <f t="shared" si="12"/>
        <v>26</v>
      </c>
      <c r="BF24" s="43">
        <f t="shared" si="13"/>
        <v>3</v>
      </c>
      <c r="BG24" s="43"/>
    </row>
    <row r="25" spans="1:59" s="3" customFormat="1" ht="17" thickBot="1" x14ac:dyDescent="0.25">
      <c r="A25" s="26">
        <v>74</v>
      </c>
      <c r="B25" s="26">
        <f t="shared" si="1"/>
        <v>26</v>
      </c>
      <c r="C25" s="27">
        <v>50</v>
      </c>
      <c r="D25" s="28">
        <v>3.8600518131237571</v>
      </c>
      <c r="E25" s="29">
        <v>7.720103626247514E-2</v>
      </c>
      <c r="F25" s="28">
        <v>0.63</v>
      </c>
      <c r="G25" s="28">
        <f t="shared" si="2"/>
        <v>0.72500000000000009</v>
      </c>
      <c r="L25" s="37">
        <f t="shared" si="16"/>
        <v>0.60066794115785527</v>
      </c>
      <c r="AB25" s="27">
        <v>50</v>
      </c>
      <c r="AC25" s="19">
        <f t="shared" si="4"/>
        <v>0.13618518518518519</v>
      </c>
      <c r="AD25" s="19"/>
      <c r="AT25" s="27">
        <v>50</v>
      </c>
      <c r="AU25" s="19">
        <f t="shared" si="6"/>
        <v>0.67500000000000004</v>
      </c>
      <c r="AV25" s="19"/>
      <c r="AY25" s="27">
        <v>50</v>
      </c>
      <c r="AZ25" s="3">
        <f t="shared" si="7"/>
        <v>0.13618518518518519</v>
      </c>
      <c r="BA25" s="3">
        <f t="shared" si="8"/>
        <v>0.67500000000000004</v>
      </c>
      <c r="BB25" s="3">
        <f t="shared" si="9"/>
        <v>3.8600518131237571</v>
      </c>
      <c r="BC25" s="3">
        <f t="shared" si="10"/>
        <v>23.387652693592997</v>
      </c>
      <c r="BD25" s="41">
        <f t="shared" si="11"/>
        <v>23</v>
      </c>
      <c r="BE25" s="41">
        <f t="shared" si="12"/>
        <v>26</v>
      </c>
      <c r="BF25" s="43">
        <f t="shared" si="13"/>
        <v>3</v>
      </c>
      <c r="BG25" s="43"/>
    </row>
    <row r="26" spans="1:59" s="3" customFormat="1" ht="17" thickBot="1" x14ac:dyDescent="0.25">
      <c r="A26" s="14">
        <v>84</v>
      </c>
      <c r="B26" s="14">
        <f t="shared" si="1"/>
        <v>16</v>
      </c>
      <c r="C26" s="15">
        <v>35</v>
      </c>
      <c r="D26" s="16">
        <v>2.3600847442411883</v>
      </c>
      <c r="E26" s="17">
        <v>6.7430992692605385E-2</v>
      </c>
      <c r="F26" s="16">
        <v>0.57999999999999996</v>
      </c>
      <c r="G26" s="16">
        <f t="shared" si="2"/>
        <v>0.50750000000000006</v>
      </c>
      <c r="L26" s="33">
        <f>D26-($K$31*B26)</f>
        <v>0.59587839391015041</v>
      </c>
      <c r="AB26" s="15">
        <v>35</v>
      </c>
      <c r="AC26" s="19">
        <f t="shared" si="4"/>
        <v>0.11062962962962962</v>
      </c>
      <c r="AD26" s="19"/>
      <c r="AT26" s="15">
        <v>35</v>
      </c>
      <c r="AU26" s="19">
        <f t="shared" si="6"/>
        <v>0.5625</v>
      </c>
      <c r="AV26" s="19"/>
      <c r="AY26" s="15">
        <v>35</v>
      </c>
      <c r="AZ26" s="3">
        <f t="shared" si="7"/>
        <v>0.11062962962962962</v>
      </c>
      <c r="BA26" s="3">
        <f t="shared" si="8"/>
        <v>0.5625</v>
      </c>
      <c r="BB26" s="3">
        <f t="shared" si="9"/>
        <v>2.3600847442411883</v>
      </c>
      <c r="BC26" s="3">
        <f t="shared" si="10"/>
        <v>16.248673617178468</v>
      </c>
      <c r="BD26" s="41">
        <f t="shared" si="11"/>
        <v>16</v>
      </c>
      <c r="BE26" s="41">
        <f t="shared" si="12"/>
        <v>16</v>
      </c>
      <c r="BF26" s="3">
        <f t="shared" si="13"/>
        <v>0</v>
      </c>
    </row>
    <row r="27" spans="1:59" s="3" customFormat="1" ht="17" thickBot="1" x14ac:dyDescent="0.25">
      <c r="A27" s="14">
        <v>89</v>
      </c>
      <c r="B27" s="14">
        <f t="shared" si="1"/>
        <v>11</v>
      </c>
      <c r="C27" s="15">
        <v>35</v>
      </c>
      <c r="D27" s="16">
        <v>1.8027756377319917</v>
      </c>
      <c r="E27" s="17">
        <v>5.1507875363771188E-2</v>
      </c>
      <c r="F27" s="16">
        <v>0.57999999999999996</v>
      </c>
      <c r="G27" s="16">
        <f t="shared" si="2"/>
        <v>0.50750000000000006</v>
      </c>
      <c r="L27" s="33">
        <f t="shared" ref="L27:L30" si="17">D27-($K$31*B27)</f>
        <v>0.58988377187940322</v>
      </c>
      <c r="AB27" s="15">
        <v>35</v>
      </c>
      <c r="AC27" s="19">
        <f t="shared" si="4"/>
        <v>0.11062962962962962</v>
      </c>
      <c r="AD27" s="19"/>
      <c r="AT27" s="15">
        <v>35</v>
      </c>
      <c r="AU27" s="19">
        <f t="shared" si="6"/>
        <v>0.5625</v>
      </c>
      <c r="AV27" s="19"/>
      <c r="AY27" s="15">
        <v>35</v>
      </c>
      <c r="AZ27" s="3">
        <f t="shared" si="7"/>
        <v>0.11062962962962962</v>
      </c>
      <c r="BA27" s="3">
        <f t="shared" si="8"/>
        <v>0.5625</v>
      </c>
      <c r="BB27" s="3">
        <f t="shared" si="9"/>
        <v>1.8027756377319917</v>
      </c>
      <c r="BC27" s="3">
        <f t="shared" si="10"/>
        <v>11.211062008290519</v>
      </c>
      <c r="BD27" s="41">
        <f t="shared" si="11"/>
        <v>11</v>
      </c>
      <c r="BE27" s="41">
        <f t="shared" si="12"/>
        <v>11</v>
      </c>
      <c r="BF27" s="3">
        <f t="shared" si="13"/>
        <v>0</v>
      </c>
    </row>
    <row r="28" spans="1:59" s="3" customFormat="1" ht="17" thickBot="1" x14ac:dyDescent="0.25">
      <c r="A28" s="14">
        <v>93</v>
      </c>
      <c r="B28" s="14">
        <f t="shared" si="1"/>
        <v>7</v>
      </c>
      <c r="C28" s="15">
        <v>35</v>
      </c>
      <c r="D28" s="16">
        <v>1.3416407864998765</v>
      </c>
      <c r="E28" s="17">
        <v>3.8332593899996471E-2</v>
      </c>
      <c r="F28" s="16">
        <v>0.57999999999999996</v>
      </c>
      <c r="G28" s="16">
        <f t="shared" si="2"/>
        <v>0.50750000000000006</v>
      </c>
      <c r="L28" s="33">
        <f t="shared" si="17"/>
        <v>0.56980050823004746</v>
      </c>
      <c r="AB28" s="15">
        <v>35</v>
      </c>
      <c r="AC28" s="19">
        <f t="shared" si="4"/>
        <v>0.11062962962962962</v>
      </c>
      <c r="AD28" s="19"/>
      <c r="AT28" s="15">
        <v>35</v>
      </c>
      <c r="AU28" s="19">
        <f t="shared" si="6"/>
        <v>0.5625</v>
      </c>
      <c r="AV28" s="19"/>
      <c r="AY28" s="15">
        <v>35</v>
      </c>
      <c r="AZ28" s="3">
        <f t="shared" si="7"/>
        <v>0.11062962962962962</v>
      </c>
      <c r="BA28" s="3">
        <f t="shared" si="8"/>
        <v>0.5625</v>
      </c>
      <c r="BB28" s="3">
        <f t="shared" si="9"/>
        <v>1.3416407864998765</v>
      </c>
      <c r="BC28" s="3">
        <f t="shared" si="10"/>
        <v>7.0427858170393929</v>
      </c>
      <c r="BD28" s="41">
        <f t="shared" si="11"/>
        <v>7</v>
      </c>
      <c r="BE28" s="41">
        <f t="shared" si="12"/>
        <v>7</v>
      </c>
      <c r="BF28" s="3">
        <f t="shared" si="13"/>
        <v>0</v>
      </c>
    </row>
    <row r="29" spans="1:59" s="3" customFormat="1" ht="17" thickBot="1" x14ac:dyDescent="0.25">
      <c r="A29" s="14">
        <v>98</v>
      </c>
      <c r="B29" s="32">
        <f t="shared" si="1"/>
        <v>2</v>
      </c>
      <c r="C29" s="15">
        <v>35</v>
      </c>
      <c r="D29" s="33">
        <v>0.80622577482985514</v>
      </c>
      <c r="E29" s="17">
        <v>2.303502213799586E-2</v>
      </c>
      <c r="F29" s="16">
        <v>0.57999999999999996</v>
      </c>
      <c r="G29" s="16">
        <f t="shared" si="2"/>
        <v>0.50750000000000006</v>
      </c>
      <c r="H29" s="3" t="s">
        <v>46</v>
      </c>
      <c r="L29" s="33">
        <f t="shared" si="17"/>
        <v>0.58569998103847543</v>
      </c>
      <c r="AB29" s="15">
        <v>35</v>
      </c>
      <c r="AC29" s="19">
        <f t="shared" si="4"/>
        <v>0.11062962962962962</v>
      </c>
      <c r="AD29" s="19"/>
      <c r="AT29" s="15">
        <v>35</v>
      </c>
      <c r="AU29" s="19">
        <f t="shared" si="6"/>
        <v>0.5625</v>
      </c>
      <c r="AV29" s="19"/>
      <c r="AY29" s="15">
        <v>35</v>
      </c>
      <c r="AZ29" s="3">
        <f t="shared" si="7"/>
        <v>0.11062962962962962</v>
      </c>
      <c r="BA29" s="3">
        <f t="shared" si="8"/>
        <v>0.5625</v>
      </c>
      <c r="BB29" s="3">
        <f t="shared" si="9"/>
        <v>0.80622577482985514</v>
      </c>
      <c r="BC29" s="3">
        <f t="shared" si="10"/>
        <v>2.2030786476083324</v>
      </c>
      <c r="BD29" s="41">
        <f t="shared" si="11"/>
        <v>2</v>
      </c>
      <c r="BE29" s="41">
        <f t="shared" si="12"/>
        <v>2</v>
      </c>
      <c r="BF29" s="3">
        <f t="shared" si="13"/>
        <v>0</v>
      </c>
    </row>
    <row r="30" spans="1:59" s="3" customFormat="1" ht="17" thickBot="1" x14ac:dyDescent="0.25">
      <c r="A30" s="14">
        <v>75</v>
      </c>
      <c r="B30" s="14">
        <f t="shared" si="1"/>
        <v>25</v>
      </c>
      <c r="C30" s="15">
        <v>35</v>
      </c>
      <c r="D30" s="16">
        <v>3.3541019662496852</v>
      </c>
      <c r="E30" s="17">
        <v>9.5831484749991008E-2</v>
      </c>
      <c r="F30" s="16">
        <v>0.57999999999999996</v>
      </c>
      <c r="G30" s="16">
        <f t="shared" si="2"/>
        <v>0.50750000000000006</v>
      </c>
      <c r="L30" s="33">
        <f t="shared" si="17"/>
        <v>0.59752954385743839</v>
      </c>
      <c r="AB30" s="15">
        <v>35</v>
      </c>
      <c r="AC30" s="19">
        <f t="shared" si="4"/>
        <v>0.11062962962962962</v>
      </c>
      <c r="AD30" s="19"/>
      <c r="AT30" s="15">
        <v>35</v>
      </c>
      <c r="AU30" s="19">
        <f t="shared" si="6"/>
        <v>0.5625</v>
      </c>
      <c r="AV30" s="19"/>
      <c r="AY30" s="15">
        <v>35</v>
      </c>
      <c r="AZ30" s="3">
        <f t="shared" si="7"/>
        <v>0.11062962962962962</v>
      </c>
      <c r="BA30" s="3">
        <f t="shared" si="8"/>
        <v>0.5625</v>
      </c>
      <c r="BB30" s="3">
        <f t="shared" si="9"/>
        <v>3.3541019662496852</v>
      </c>
      <c r="BC30" s="3">
        <f t="shared" si="10"/>
        <v>25.233764006943925</v>
      </c>
      <c r="BD30" s="41">
        <f t="shared" si="11"/>
        <v>25</v>
      </c>
      <c r="BE30" s="41">
        <f t="shared" si="12"/>
        <v>25</v>
      </c>
      <c r="BF30" s="3">
        <f t="shared" si="13"/>
        <v>0</v>
      </c>
    </row>
    <row r="31" spans="1:59" s="3" customFormat="1" ht="17" thickBot="1" x14ac:dyDescent="0.25">
      <c r="A31" s="14">
        <v>74</v>
      </c>
      <c r="B31" s="32">
        <f t="shared" si="1"/>
        <v>26</v>
      </c>
      <c r="C31" s="15">
        <v>35</v>
      </c>
      <c r="D31" s="33">
        <v>3.4525353003264123</v>
      </c>
      <c r="E31" s="17">
        <v>9.8643865723611779E-2</v>
      </c>
      <c r="F31" s="16">
        <v>0.57999999999999996</v>
      </c>
      <c r="G31" s="16">
        <f t="shared" si="2"/>
        <v>0.50750000000000006</v>
      </c>
      <c r="H31" s="3" t="s">
        <v>46</v>
      </c>
      <c r="I31" s="3">
        <f>B31-B29</f>
        <v>24</v>
      </c>
      <c r="J31" s="3">
        <f>D31-D29</f>
        <v>2.646309525496557</v>
      </c>
      <c r="K31" s="33">
        <f>J31/I31</f>
        <v>0.11026289689568987</v>
      </c>
      <c r="L31" s="33">
        <f>D31-($K$31*B31)</f>
        <v>0.58569998103847576</v>
      </c>
      <c r="AB31" s="15">
        <v>35</v>
      </c>
      <c r="AC31" s="19">
        <f t="shared" si="4"/>
        <v>0.11062962962962962</v>
      </c>
      <c r="AD31" s="19">
        <f>AC31-K31</f>
        <v>3.6673273393975081E-4</v>
      </c>
      <c r="AT31" s="15">
        <v>35</v>
      </c>
      <c r="AU31" s="19">
        <f t="shared" si="6"/>
        <v>0.5625</v>
      </c>
      <c r="AV31" s="19">
        <f>AU31-F31</f>
        <v>-1.749999999999996E-2</v>
      </c>
      <c r="AY31" s="15">
        <v>35</v>
      </c>
      <c r="AZ31" s="3">
        <f t="shared" si="7"/>
        <v>0.11062962962962962</v>
      </c>
      <c r="BA31" s="3">
        <f t="shared" si="8"/>
        <v>0.5625</v>
      </c>
      <c r="BB31" s="3">
        <f t="shared" si="9"/>
        <v>3.4525353003264123</v>
      </c>
      <c r="BC31" s="3">
        <f t="shared" si="10"/>
        <v>26.123519621296666</v>
      </c>
      <c r="BD31" s="41">
        <f t="shared" si="11"/>
        <v>26</v>
      </c>
      <c r="BE31" s="41">
        <f t="shared" si="12"/>
        <v>26</v>
      </c>
      <c r="BF31" s="3">
        <f t="shared" si="13"/>
        <v>0</v>
      </c>
    </row>
  </sheetData>
  <mergeCells count="3">
    <mergeCell ref="A1:L1"/>
    <mergeCell ref="N1:AD1"/>
    <mergeCell ref="AG1:AV1"/>
  </mergeCells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F6D-E124-CD43-BEC9-582D071A5925}">
  <dimension ref="A1:D30"/>
  <sheetViews>
    <sheetView showGridLines="0" zoomScale="78" zoomScaleNormal="78" workbookViewId="0">
      <selection activeCell="AP83" sqref="AP83"/>
    </sheetView>
  </sheetViews>
  <sheetFormatPr baseColWidth="10" defaultRowHeight="16" x14ac:dyDescent="0.2"/>
  <cols>
    <col min="1" max="1" width="4.83203125" bestFit="1" customWidth="1"/>
    <col min="3" max="3" width="20.33203125" customWidth="1"/>
    <col min="4" max="4" width="17.83203125" customWidth="1"/>
  </cols>
  <sheetData>
    <row r="1" spans="1:4" ht="31" thickBot="1" x14ac:dyDescent="0.25">
      <c r="A1" s="2" t="s">
        <v>1</v>
      </c>
      <c r="B1" s="1" t="s">
        <v>24</v>
      </c>
      <c r="C1" s="2" t="s">
        <v>44</v>
      </c>
      <c r="D1" s="2" t="s">
        <v>45</v>
      </c>
    </row>
    <row r="2" spans="1:4" s="3" customFormat="1" ht="17" thickBot="1" x14ac:dyDescent="0.25">
      <c r="A2" s="5">
        <v>57</v>
      </c>
      <c r="B2" s="4">
        <v>38</v>
      </c>
      <c r="C2" s="3">
        <v>5.5326304774492217</v>
      </c>
      <c r="D2" s="9">
        <v>0.14559553888024268</v>
      </c>
    </row>
    <row r="3" spans="1:4" s="3" customFormat="1" ht="17" thickBot="1" x14ac:dyDescent="0.25">
      <c r="A3" s="5">
        <v>74</v>
      </c>
      <c r="B3" s="4">
        <v>38</v>
      </c>
      <c r="C3" s="3">
        <v>3.5510561809129397</v>
      </c>
      <c r="D3" s="9">
        <v>9.3448846866129989E-2</v>
      </c>
    </row>
    <row r="4" spans="1:4" s="3" customFormat="1" ht="17" thickBot="1" x14ac:dyDescent="0.25">
      <c r="A4" s="5">
        <v>75</v>
      </c>
      <c r="B4" s="4">
        <v>38</v>
      </c>
      <c r="C4" s="3">
        <v>3.4014702703389883</v>
      </c>
      <c r="D4" s="9">
        <v>8.9512375535236541E-2</v>
      </c>
    </row>
    <row r="5" spans="1:4" s="3" customFormat="1" ht="17" thickBot="1" x14ac:dyDescent="0.25">
      <c r="A5" s="5">
        <v>89</v>
      </c>
      <c r="B5" s="4">
        <v>38</v>
      </c>
      <c r="C5" s="3">
        <v>1.8027756377319946</v>
      </c>
      <c r="D5" s="9">
        <v>4.744146415084196E-2</v>
      </c>
    </row>
    <row r="6" spans="1:4" s="3" customFormat="1" ht="17" thickBot="1" x14ac:dyDescent="0.25">
      <c r="A6" s="5">
        <v>61</v>
      </c>
      <c r="B6" s="4">
        <v>38</v>
      </c>
      <c r="C6" s="3">
        <v>5.0159744815937808</v>
      </c>
      <c r="D6" s="9">
        <v>0.13199932846299423</v>
      </c>
    </row>
    <row r="7" spans="1:4" s="3" customFormat="1" ht="17" thickBot="1" x14ac:dyDescent="0.25">
      <c r="A7" s="5">
        <v>78</v>
      </c>
      <c r="B7" s="4">
        <v>38</v>
      </c>
      <c r="C7" s="3">
        <v>3.0413812651491097</v>
      </c>
      <c r="D7" s="9">
        <v>8.0036349082871314E-2</v>
      </c>
    </row>
    <row r="8" spans="1:4" s="3" customFormat="1" ht="17" thickBot="1" x14ac:dyDescent="0.25">
      <c r="A8" s="5">
        <v>89</v>
      </c>
      <c r="B8" s="4">
        <v>29</v>
      </c>
      <c r="C8" s="3">
        <v>1.5620499351813304</v>
      </c>
      <c r="D8" s="9">
        <v>5.3863790868321736E-2</v>
      </c>
    </row>
    <row r="9" spans="1:4" s="3" customFormat="1" ht="17" thickBot="1" x14ac:dyDescent="0.25">
      <c r="A9" s="5">
        <v>50</v>
      </c>
      <c r="B9" s="4">
        <v>29</v>
      </c>
      <c r="C9" s="3">
        <v>5.629387178015028</v>
      </c>
      <c r="D9" s="9">
        <v>0.19411679924189751</v>
      </c>
    </row>
    <row r="10" spans="1:4" s="3" customFormat="1" ht="17" thickBot="1" x14ac:dyDescent="0.25">
      <c r="A10" s="5">
        <v>95</v>
      </c>
      <c r="B10" s="4">
        <v>29</v>
      </c>
      <c r="C10" s="3">
        <v>1.0000000000000009</v>
      </c>
      <c r="D10" s="9">
        <v>3.4482758620689682E-2</v>
      </c>
    </row>
    <row r="11" spans="1:4" s="3" customFormat="1" ht="17" thickBot="1" x14ac:dyDescent="0.25">
      <c r="A11" s="5">
        <v>90</v>
      </c>
      <c r="B11" s="4">
        <v>29</v>
      </c>
      <c r="C11" s="3">
        <v>1.5811388300841898</v>
      </c>
      <c r="D11" s="9">
        <v>5.4522028623592747E-2</v>
      </c>
    </row>
    <row r="12" spans="1:4" s="3" customFormat="1" ht="17" thickBot="1" x14ac:dyDescent="0.25">
      <c r="A12" s="5">
        <v>96</v>
      </c>
      <c r="B12" s="4">
        <v>29</v>
      </c>
      <c r="C12" s="3">
        <v>0.92195444572928731</v>
      </c>
      <c r="D12" s="9">
        <v>3.1791532611354735E-2</v>
      </c>
    </row>
    <row r="13" spans="1:4" s="3" customFormat="1" ht="17" thickBot="1" x14ac:dyDescent="0.25">
      <c r="A13" s="5">
        <v>89</v>
      </c>
      <c r="B13" s="4">
        <v>68</v>
      </c>
      <c r="C13" s="3">
        <v>2.7018512172212619</v>
      </c>
      <c r="D13" s="9">
        <v>3.9733106135606794E-2</v>
      </c>
    </row>
    <row r="14" spans="1:4" s="3" customFormat="1" ht="17" thickBot="1" x14ac:dyDescent="0.25">
      <c r="A14" s="5">
        <v>97</v>
      </c>
      <c r="B14" s="4">
        <v>68</v>
      </c>
      <c r="C14" s="3">
        <v>1.2806248474865698</v>
      </c>
      <c r="D14" s="9">
        <v>1.8832718345390732E-2</v>
      </c>
    </row>
    <row r="15" spans="1:4" s="3" customFormat="1" ht="17" thickBot="1" x14ac:dyDescent="0.25">
      <c r="A15" s="5">
        <v>80</v>
      </c>
      <c r="B15" s="4">
        <v>68</v>
      </c>
      <c r="C15" s="3">
        <v>4.1773197148410786</v>
      </c>
      <c r="D15" s="9">
        <v>6.1431172277074682E-2</v>
      </c>
    </row>
    <row r="16" spans="1:4" s="3" customFormat="1" ht="17" thickBot="1" x14ac:dyDescent="0.25">
      <c r="A16" s="5">
        <v>97</v>
      </c>
      <c r="B16" s="4">
        <v>68</v>
      </c>
      <c r="C16" s="3">
        <v>1.4035668847618257</v>
      </c>
      <c r="D16" s="9">
        <v>2.0640689481791555E-2</v>
      </c>
    </row>
    <row r="17" spans="1:4" s="3" customFormat="1" ht="17" thickBot="1" x14ac:dyDescent="0.25">
      <c r="A17" s="5">
        <v>94</v>
      </c>
      <c r="B17" s="4">
        <v>68</v>
      </c>
      <c r="C17" s="3">
        <v>1.7262676501632095</v>
      </c>
      <c r="D17" s="9">
        <v>2.5386288972988374E-2</v>
      </c>
    </row>
    <row r="18" spans="1:4" s="3" customFormat="1" ht="17" thickBot="1" x14ac:dyDescent="0.25">
      <c r="A18" s="5">
        <v>73</v>
      </c>
      <c r="B18" s="4">
        <v>68</v>
      </c>
      <c r="C18" s="3">
        <v>5.303772242470445</v>
      </c>
      <c r="D18" s="9">
        <v>7.7996650624565372E-2</v>
      </c>
    </row>
    <row r="19" spans="1:4" s="3" customFormat="1" ht="17" thickBot="1" x14ac:dyDescent="0.25">
      <c r="A19" s="5">
        <v>24</v>
      </c>
      <c r="B19" s="4">
        <v>50</v>
      </c>
      <c r="C19" s="3">
        <v>10.117806086301517</v>
      </c>
      <c r="D19" s="9">
        <v>0.20235612172603035</v>
      </c>
    </row>
    <row r="20" spans="1:4" s="3" customFormat="1" ht="17" thickBot="1" x14ac:dyDescent="0.25">
      <c r="A20" s="5">
        <v>84</v>
      </c>
      <c r="B20" s="4">
        <v>50</v>
      </c>
      <c r="C20" s="3">
        <v>2.5961509971494348</v>
      </c>
      <c r="D20" s="9">
        <v>5.1923019942988695E-2</v>
      </c>
    </row>
    <row r="21" spans="1:4" s="3" customFormat="1" ht="17" thickBot="1" x14ac:dyDescent="0.25">
      <c r="A21" s="5">
        <v>86</v>
      </c>
      <c r="B21" s="4">
        <v>50</v>
      </c>
      <c r="C21" s="3">
        <v>2.4186773244895661</v>
      </c>
      <c r="D21" s="9">
        <v>4.8373546489791322E-2</v>
      </c>
    </row>
    <row r="22" spans="1:4" s="3" customFormat="1" ht="17" thickBot="1" x14ac:dyDescent="0.25">
      <c r="A22" s="5">
        <v>68</v>
      </c>
      <c r="B22" s="4">
        <v>50</v>
      </c>
      <c r="C22" s="3">
        <v>4.6518813398452057</v>
      </c>
      <c r="D22" s="9">
        <v>9.303762679690411E-2</v>
      </c>
    </row>
    <row r="23" spans="1:4" s="3" customFormat="1" ht="17" thickBot="1" x14ac:dyDescent="0.25">
      <c r="A23" s="5">
        <v>74</v>
      </c>
      <c r="B23" s="4">
        <v>50</v>
      </c>
      <c r="C23" s="3">
        <v>3.8418745424597094</v>
      </c>
      <c r="D23" s="9">
        <v>7.6837490849194182E-2</v>
      </c>
    </row>
    <row r="24" spans="1:4" s="3" customFormat="1" ht="17" thickBot="1" x14ac:dyDescent="0.25">
      <c r="A24" s="5">
        <v>74</v>
      </c>
      <c r="B24" s="4">
        <v>50</v>
      </c>
      <c r="C24" s="3">
        <v>3.8600518131237571</v>
      </c>
      <c r="D24" s="9">
        <v>7.720103626247514E-2</v>
      </c>
    </row>
    <row r="25" spans="1:4" s="3" customFormat="1" ht="17" thickBot="1" x14ac:dyDescent="0.25">
      <c r="A25" s="5">
        <v>84</v>
      </c>
      <c r="B25" s="4">
        <v>35</v>
      </c>
      <c r="C25" s="3">
        <v>2.3600847442411883</v>
      </c>
      <c r="D25" s="9">
        <v>6.7430992692605385E-2</v>
      </c>
    </row>
    <row r="26" spans="1:4" s="3" customFormat="1" ht="17" thickBot="1" x14ac:dyDescent="0.25">
      <c r="A26" s="5">
        <v>89</v>
      </c>
      <c r="B26" s="4">
        <v>35</v>
      </c>
      <c r="C26" s="3">
        <v>1.8027756377319917</v>
      </c>
      <c r="D26" s="9">
        <v>5.1507875363771188E-2</v>
      </c>
    </row>
    <row r="27" spans="1:4" s="3" customFormat="1" ht="17" thickBot="1" x14ac:dyDescent="0.25">
      <c r="A27" s="5">
        <v>93</v>
      </c>
      <c r="B27" s="4">
        <v>35</v>
      </c>
      <c r="C27" s="3">
        <v>1.3416407864998765</v>
      </c>
      <c r="D27" s="9">
        <v>3.8332593899996471E-2</v>
      </c>
    </row>
    <row r="28" spans="1:4" s="3" customFormat="1" ht="17" thickBot="1" x14ac:dyDescent="0.25">
      <c r="A28" s="5">
        <v>98</v>
      </c>
      <c r="B28" s="4">
        <v>35</v>
      </c>
      <c r="C28" s="3">
        <v>0.80622577482985514</v>
      </c>
      <c r="D28" s="9">
        <v>2.303502213799586E-2</v>
      </c>
    </row>
    <row r="29" spans="1:4" s="3" customFormat="1" ht="17" thickBot="1" x14ac:dyDescent="0.25">
      <c r="A29" s="5">
        <v>75</v>
      </c>
      <c r="B29" s="4">
        <v>35</v>
      </c>
      <c r="C29" s="3">
        <v>3.3541019662496852</v>
      </c>
      <c r="D29" s="9">
        <v>9.5831484749991008E-2</v>
      </c>
    </row>
    <row r="30" spans="1:4" s="3" customFormat="1" ht="17" thickBot="1" x14ac:dyDescent="0.25">
      <c r="A30" s="5">
        <v>74</v>
      </c>
      <c r="B30" s="4">
        <v>35</v>
      </c>
      <c r="C30" s="3">
        <v>3.4525353003264123</v>
      </c>
      <c r="D30" s="9">
        <v>9.8643865723611779E-2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440D-D49F-3549-A1AD-2728DB88B838}">
  <dimension ref="A1:B30"/>
  <sheetViews>
    <sheetView showGridLines="0" topLeftCell="A30" zoomScale="140" zoomScaleNormal="140" workbookViewId="0">
      <selection activeCell="A8" sqref="A8:XFD8"/>
    </sheetView>
  </sheetViews>
  <sheetFormatPr baseColWidth="10" defaultRowHeight="16" x14ac:dyDescent="0.2"/>
  <cols>
    <col min="1" max="1" width="4.83203125" bestFit="1" customWidth="1"/>
    <col min="2" max="2" width="17.83203125" customWidth="1"/>
  </cols>
  <sheetData>
    <row r="1" spans="1:2" ht="17" thickBot="1" x14ac:dyDescent="0.25">
      <c r="A1" s="2" t="s">
        <v>1</v>
      </c>
      <c r="B1" s="2" t="s">
        <v>45</v>
      </c>
    </row>
    <row r="2" spans="1:2" s="3" customFormat="1" ht="17" thickBot="1" x14ac:dyDescent="0.25">
      <c r="A2" s="5">
        <v>57</v>
      </c>
      <c r="B2" s="9">
        <v>0.14559553888024268</v>
      </c>
    </row>
    <row r="3" spans="1:2" s="3" customFormat="1" ht="17" thickBot="1" x14ac:dyDescent="0.25">
      <c r="A3" s="5">
        <v>74</v>
      </c>
      <c r="B3" s="9">
        <v>9.3448846866129989E-2</v>
      </c>
    </row>
    <row r="4" spans="1:2" s="3" customFormat="1" ht="17" thickBot="1" x14ac:dyDescent="0.25">
      <c r="A4" s="5">
        <v>75</v>
      </c>
      <c r="B4" s="9">
        <v>8.9512375535236541E-2</v>
      </c>
    </row>
    <row r="5" spans="1:2" s="3" customFormat="1" ht="17" thickBot="1" x14ac:dyDescent="0.25">
      <c r="A5" s="5">
        <v>89</v>
      </c>
      <c r="B5" s="9">
        <v>4.744146415084196E-2</v>
      </c>
    </row>
    <row r="6" spans="1:2" s="3" customFormat="1" ht="17" thickBot="1" x14ac:dyDescent="0.25">
      <c r="A6" s="5">
        <v>61</v>
      </c>
      <c r="B6" s="9">
        <v>0.13199932846299423</v>
      </c>
    </row>
    <row r="7" spans="1:2" s="3" customFormat="1" ht="17" thickBot="1" x14ac:dyDescent="0.25">
      <c r="A7" s="5">
        <v>78</v>
      </c>
      <c r="B7" s="9">
        <v>8.0036349082871314E-2</v>
      </c>
    </row>
    <row r="8" spans="1:2" s="3" customFormat="1" ht="17" thickBot="1" x14ac:dyDescent="0.25">
      <c r="A8" s="5">
        <v>89</v>
      </c>
      <c r="B8" s="9">
        <v>5.3863790868321736E-2</v>
      </c>
    </row>
    <row r="9" spans="1:2" s="3" customFormat="1" ht="17" thickBot="1" x14ac:dyDescent="0.25">
      <c r="A9" s="5">
        <v>50</v>
      </c>
      <c r="B9" s="9">
        <v>0.19411679924189751</v>
      </c>
    </row>
    <row r="10" spans="1:2" s="3" customFormat="1" ht="17" thickBot="1" x14ac:dyDescent="0.25">
      <c r="A10" s="5">
        <v>95</v>
      </c>
      <c r="B10" s="9">
        <v>3.4482758620689682E-2</v>
      </c>
    </row>
    <row r="11" spans="1:2" s="3" customFormat="1" ht="17" thickBot="1" x14ac:dyDescent="0.25">
      <c r="A11" s="5">
        <v>90</v>
      </c>
      <c r="B11" s="9">
        <v>5.4522028623592747E-2</v>
      </c>
    </row>
    <row r="12" spans="1:2" s="3" customFormat="1" ht="17" thickBot="1" x14ac:dyDescent="0.25">
      <c r="A12" s="5">
        <v>96</v>
      </c>
      <c r="B12" s="9">
        <v>3.1791532611354735E-2</v>
      </c>
    </row>
    <row r="13" spans="1:2" s="3" customFormat="1" ht="17" thickBot="1" x14ac:dyDescent="0.25">
      <c r="A13" s="5">
        <v>89</v>
      </c>
      <c r="B13" s="9">
        <v>3.9733106135606794E-2</v>
      </c>
    </row>
    <row r="14" spans="1:2" s="3" customFormat="1" ht="17" thickBot="1" x14ac:dyDescent="0.25">
      <c r="A14" s="5">
        <v>97</v>
      </c>
      <c r="B14" s="9">
        <v>1.8832718345390732E-2</v>
      </c>
    </row>
    <row r="15" spans="1:2" s="3" customFormat="1" ht="17" thickBot="1" x14ac:dyDescent="0.25">
      <c r="A15" s="5">
        <v>80</v>
      </c>
      <c r="B15" s="9">
        <v>6.1431172277074682E-2</v>
      </c>
    </row>
    <row r="16" spans="1:2" s="3" customFormat="1" ht="17" thickBot="1" x14ac:dyDescent="0.25">
      <c r="A16" s="5">
        <v>97</v>
      </c>
      <c r="B16" s="9">
        <v>2.0640689481791555E-2</v>
      </c>
    </row>
    <row r="17" spans="1:2" s="3" customFormat="1" ht="17" thickBot="1" x14ac:dyDescent="0.25">
      <c r="A17" s="5">
        <v>94</v>
      </c>
      <c r="B17" s="9">
        <v>2.5386288972988374E-2</v>
      </c>
    </row>
    <row r="18" spans="1:2" s="3" customFormat="1" ht="17" thickBot="1" x14ac:dyDescent="0.25">
      <c r="A18" s="5">
        <v>73</v>
      </c>
      <c r="B18" s="9">
        <v>7.7996650624565372E-2</v>
      </c>
    </row>
    <row r="19" spans="1:2" s="3" customFormat="1" ht="17" thickBot="1" x14ac:dyDescent="0.25">
      <c r="A19" s="5">
        <v>24</v>
      </c>
      <c r="B19" s="9">
        <v>0.20235612172603035</v>
      </c>
    </row>
    <row r="20" spans="1:2" s="3" customFormat="1" ht="17" thickBot="1" x14ac:dyDescent="0.25">
      <c r="A20" s="5">
        <v>84</v>
      </c>
      <c r="B20" s="9">
        <v>5.1923019942988695E-2</v>
      </c>
    </row>
    <row r="21" spans="1:2" s="3" customFormat="1" ht="17" thickBot="1" x14ac:dyDescent="0.25">
      <c r="A21" s="5">
        <v>86</v>
      </c>
      <c r="B21" s="9">
        <v>4.8373546489791322E-2</v>
      </c>
    </row>
    <row r="22" spans="1:2" s="3" customFormat="1" ht="17" thickBot="1" x14ac:dyDescent="0.25">
      <c r="A22" s="5">
        <v>68</v>
      </c>
      <c r="B22" s="9">
        <v>9.303762679690411E-2</v>
      </c>
    </row>
    <row r="23" spans="1:2" s="3" customFormat="1" ht="17" thickBot="1" x14ac:dyDescent="0.25">
      <c r="A23" s="5">
        <v>74</v>
      </c>
      <c r="B23" s="9">
        <v>7.6837490849194182E-2</v>
      </c>
    </row>
    <row r="24" spans="1:2" s="3" customFormat="1" ht="17" thickBot="1" x14ac:dyDescent="0.25">
      <c r="A24" s="5">
        <v>74</v>
      </c>
      <c r="B24" s="9">
        <v>7.720103626247514E-2</v>
      </c>
    </row>
    <row r="25" spans="1:2" s="3" customFormat="1" ht="17" thickBot="1" x14ac:dyDescent="0.25">
      <c r="A25" s="5">
        <v>84</v>
      </c>
      <c r="B25" s="9">
        <v>6.7430992692605385E-2</v>
      </c>
    </row>
    <row r="26" spans="1:2" s="3" customFormat="1" ht="17" thickBot="1" x14ac:dyDescent="0.25">
      <c r="A26" s="5">
        <v>89</v>
      </c>
      <c r="B26" s="9">
        <v>5.1507875363771188E-2</v>
      </c>
    </row>
    <row r="27" spans="1:2" s="3" customFormat="1" ht="17" thickBot="1" x14ac:dyDescent="0.25">
      <c r="A27" s="5">
        <v>93</v>
      </c>
      <c r="B27" s="9">
        <v>3.8332593899996471E-2</v>
      </c>
    </row>
    <row r="28" spans="1:2" s="3" customFormat="1" ht="17" thickBot="1" x14ac:dyDescent="0.25">
      <c r="A28" s="5">
        <v>98</v>
      </c>
      <c r="B28" s="9">
        <v>2.303502213799586E-2</v>
      </c>
    </row>
    <row r="29" spans="1:2" s="3" customFormat="1" ht="17" thickBot="1" x14ac:dyDescent="0.25">
      <c r="A29" s="5">
        <v>75</v>
      </c>
      <c r="B29" s="9">
        <v>9.5831484749991008E-2</v>
      </c>
    </row>
    <row r="30" spans="1:2" s="3" customFormat="1" ht="17" thickBot="1" x14ac:dyDescent="0.25">
      <c r="A30" s="5">
        <v>74</v>
      </c>
      <c r="B30" s="9">
        <v>9.8643865723611779E-2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showGridLines="0" tabSelected="1" workbookViewId="0">
      <pane ySplit="1" topLeftCell="A11" activePane="bottomLeft" state="frozen"/>
      <selection pane="bottomLeft" activeCell="A3" sqref="A3:XFD3"/>
    </sheetView>
  </sheetViews>
  <sheetFormatPr baseColWidth="10" defaultRowHeight="16" x14ac:dyDescent="0.2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12" customWidth="1"/>
    <col min="14" max="14" width="7" bestFit="1" customWidth="1"/>
    <col min="17" max="17" width="20.33203125" customWidth="1"/>
    <col min="18" max="18" width="17.83203125" customWidth="1"/>
  </cols>
  <sheetData>
    <row r="1" spans="1:18" ht="30" x14ac:dyDescent="0.2">
      <c r="A1" s="49" t="s">
        <v>0</v>
      </c>
      <c r="B1" s="49"/>
      <c r="C1" s="49"/>
      <c r="D1" s="49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25</v>
      </c>
      <c r="N1" s="2" t="s">
        <v>9</v>
      </c>
      <c r="O1" s="1" t="s">
        <v>24</v>
      </c>
      <c r="P1" s="2" t="s">
        <v>32</v>
      </c>
      <c r="Q1" s="2" t="s">
        <v>44</v>
      </c>
      <c r="R1" s="2" t="s">
        <v>45</v>
      </c>
    </row>
    <row r="2" spans="1:18" ht="18" thickBot="1" x14ac:dyDescent="0.25">
      <c r="A2" s="50"/>
      <c r="B2" s="50"/>
      <c r="C2" s="50"/>
      <c r="D2" s="50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1" t="s">
        <v>13</v>
      </c>
      <c r="P2" s="2" t="s">
        <v>13</v>
      </c>
      <c r="Q2" s="2" t="s">
        <v>13</v>
      </c>
    </row>
    <row r="3" spans="1:18" s="3" customFormat="1" ht="17" thickBot="1" x14ac:dyDescent="0.25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-0.6</v>
      </c>
      <c r="N3" s="5">
        <v>5.5</v>
      </c>
      <c r="O3" s="4">
        <v>38</v>
      </c>
      <c r="P3" s="3">
        <f>O3-J3</f>
        <v>5.5</v>
      </c>
      <c r="Q3" s="3">
        <f>SQRT(P3*P3+M3*M3)</f>
        <v>5.5326304774492217</v>
      </c>
      <c r="R3" s="9">
        <f>Q3/O3</f>
        <v>0.14559553888024268</v>
      </c>
    </row>
    <row r="4" spans="1:18" s="3" customFormat="1" ht="17" thickBot="1" x14ac:dyDescent="0.25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-3</v>
      </c>
      <c r="N4" s="5">
        <v>3.5</v>
      </c>
      <c r="O4" s="4">
        <v>38</v>
      </c>
      <c r="P4" s="3">
        <f t="shared" ref="P4:P8" si="0">O4-J4</f>
        <v>-1.8999999999999986</v>
      </c>
      <c r="Q4" s="3">
        <f t="shared" ref="Q4:Q8" si="1">SQRT(P4*P4+M4*M4)</f>
        <v>3.5510561809129397</v>
      </c>
      <c r="R4" s="9">
        <f t="shared" ref="R4:R8" si="2">Q4/O4</f>
        <v>9.3448846866129989E-2</v>
      </c>
    </row>
    <row r="5" spans="1:18" s="3" customFormat="1" ht="17" thickBot="1" x14ac:dyDescent="0.25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-0.1</v>
      </c>
      <c r="N5" s="5">
        <v>3.4</v>
      </c>
      <c r="O5" s="4">
        <v>38</v>
      </c>
      <c r="P5" s="3">
        <f t="shared" si="0"/>
        <v>3.3999999999999986</v>
      </c>
      <c r="Q5" s="3">
        <f t="shared" si="1"/>
        <v>3.4014702703389883</v>
      </c>
      <c r="R5" s="9">
        <f t="shared" si="2"/>
        <v>8.9512375535236541E-2</v>
      </c>
    </row>
    <row r="6" spans="1:18" s="3" customFormat="1" ht="17" thickBot="1" x14ac:dyDescent="0.25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-1</v>
      </c>
      <c r="N6" s="5">
        <v>1.8</v>
      </c>
      <c r="O6" s="4">
        <v>38</v>
      </c>
      <c r="P6" s="3">
        <f t="shared" si="0"/>
        <v>1.5</v>
      </c>
      <c r="Q6" s="3">
        <f t="shared" si="1"/>
        <v>1.8027756377319946</v>
      </c>
      <c r="R6" s="9">
        <f t="shared" si="2"/>
        <v>4.744146415084196E-2</v>
      </c>
    </row>
    <row r="7" spans="1:18" s="3" customFormat="1" ht="17" thickBot="1" x14ac:dyDescent="0.25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0.4</v>
      </c>
      <c r="N7" s="5">
        <v>5</v>
      </c>
      <c r="O7" s="4">
        <v>38</v>
      </c>
      <c r="P7" s="3">
        <f t="shared" si="0"/>
        <v>5</v>
      </c>
      <c r="Q7" s="3">
        <f t="shared" si="1"/>
        <v>5.0159744815937808</v>
      </c>
      <c r="R7" s="9">
        <f t="shared" si="2"/>
        <v>0.13199932846299423</v>
      </c>
    </row>
    <row r="8" spans="1:18" s="3" customFormat="1" ht="17" thickBot="1" x14ac:dyDescent="0.25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-0.5</v>
      </c>
      <c r="N8" s="5">
        <v>3</v>
      </c>
      <c r="O8" s="4">
        <v>38</v>
      </c>
      <c r="P8" s="3">
        <f t="shared" si="0"/>
        <v>3</v>
      </c>
      <c r="Q8" s="3">
        <f t="shared" si="1"/>
        <v>3.0413812651491097</v>
      </c>
      <c r="R8" s="9">
        <f t="shared" si="2"/>
        <v>8.0036349082871314E-2</v>
      </c>
    </row>
    <row r="9" spans="1:18" s="6" customFormat="1" x14ac:dyDescent="0.2">
      <c r="A9" s="51" t="s">
        <v>21</v>
      </c>
      <c r="B9" s="51"/>
      <c r="C9" s="51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/>
      <c r="N9" s="8">
        <v>3.7</v>
      </c>
      <c r="O9" s="7"/>
    </row>
    <row r="10" spans="1:18" s="6" customFormat="1" ht="17" thickBot="1" x14ac:dyDescent="0.25">
      <c r="A10" s="52" t="s">
        <v>23</v>
      </c>
      <c r="B10" s="52"/>
      <c r="C10" s="52"/>
      <c r="D10" s="52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/>
      <c r="N10" s="8">
        <v>1.2</v>
      </c>
      <c r="O10" s="7"/>
    </row>
    <row r="11" spans="1:18" s="3" customFormat="1" ht="17" thickBot="1" x14ac:dyDescent="0.25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26</v>
      </c>
      <c r="M11" s="5">
        <v>1.3</v>
      </c>
      <c r="N11" s="5">
        <v>13.7</v>
      </c>
      <c r="O11" s="4">
        <v>29</v>
      </c>
      <c r="P11" s="3">
        <f>O11-J11</f>
        <v>-13.700000000000003</v>
      </c>
      <c r="Q11" s="3">
        <f>SQRT(P11*P11+M11*M11)</f>
        <v>13.761540611428652</v>
      </c>
      <c r="R11" s="9">
        <f>Q11/O11</f>
        <v>0.47453588315271211</v>
      </c>
    </row>
    <row r="12" spans="1:18" s="3" customFormat="1" ht="17" thickBot="1" x14ac:dyDescent="0.25">
      <c r="A12" s="5">
        <v>2</v>
      </c>
      <c r="B12" s="4"/>
      <c r="C12" s="4"/>
      <c r="D12" s="4"/>
      <c r="E12" s="53">
        <v>89</v>
      </c>
      <c r="F12" s="5">
        <v>37.1</v>
      </c>
      <c r="G12" s="5">
        <v>39.5</v>
      </c>
      <c r="H12" s="5">
        <v>4620</v>
      </c>
      <c r="I12" s="5" t="s">
        <v>19</v>
      </c>
      <c r="J12" s="53">
        <v>27.8</v>
      </c>
      <c r="K12" s="5">
        <v>34.799999999999997</v>
      </c>
      <c r="L12" s="5" t="s">
        <v>27</v>
      </c>
      <c r="M12" s="53">
        <v>1</v>
      </c>
      <c r="N12" s="53">
        <v>1.6</v>
      </c>
      <c r="O12" s="4">
        <v>29</v>
      </c>
      <c r="P12" s="41">
        <f t="shared" ref="P12:P16" si="3">O12-J12</f>
        <v>1.1999999999999993</v>
      </c>
      <c r="Q12" s="3">
        <f t="shared" ref="Q12:Q16" si="4">SQRT(P12*P12+M12*M12)</f>
        <v>1.5620499351813304</v>
      </c>
      <c r="R12" s="9">
        <f t="shared" ref="R12:R16" si="5">Q12/O12</f>
        <v>5.3863790868321736E-2</v>
      </c>
    </row>
    <row r="13" spans="1:18" s="3" customFormat="1" ht="17" thickBot="1" x14ac:dyDescent="0.25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28</v>
      </c>
      <c r="M13" s="5">
        <v>1.2</v>
      </c>
      <c r="N13" s="5">
        <v>5.7</v>
      </c>
      <c r="O13" s="4">
        <v>29</v>
      </c>
      <c r="P13" s="3">
        <f t="shared" si="3"/>
        <v>5.5</v>
      </c>
      <c r="Q13" s="3">
        <f t="shared" si="4"/>
        <v>5.629387178015028</v>
      </c>
      <c r="R13" s="9">
        <f t="shared" si="5"/>
        <v>0.19411679924189751</v>
      </c>
    </row>
    <row r="14" spans="1:18" s="3" customFormat="1" ht="17" thickBot="1" x14ac:dyDescent="0.25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29</v>
      </c>
      <c r="M14" s="5">
        <v>0.8</v>
      </c>
      <c r="N14" s="5">
        <v>1</v>
      </c>
      <c r="O14" s="4">
        <v>29</v>
      </c>
      <c r="P14" s="3">
        <f t="shared" si="3"/>
        <v>0.60000000000000142</v>
      </c>
      <c r="Q14" s="3">
        <f t="shared" si="4"/>
        <v>1.0000000000000009</v>
      </c>
      <c r="R14" s="9">
        <f t="shared" si="5"/>
        <v>3.4482758620689682E-2</v>
      </c>
    </row>
    <row r="15" spans="1:18" s="3" customFormat="1" ht="17" thickBot="1" x14ac:dyDescent="0.25">
      <c r="A15" s="5">
        <v>5</v>
      </c>
      <c r="B15" s="4"/>
      <c r="C15" s="4"/>
      <c r="D15" s="4"/>
      <c r="E15" s="53">
        <v>90</v>
      </c>
      <c r="F15" s="5">
        <v>38.4</v>
      </c>
      <c r="G15" s="5">
        <v>39.4</v>
      </c>
      <c r="H15" s="5">
        <v>4610</v>
      </c>
      <c r="I15" s="5" t="s">
        <v>19</v>
      </c>
      <c r="J15" s="53">
        <v>27.5</v>
      </c>
      <c r="K15" s="5">
        <v>34.700000000000003</v>
      </c>
      <c r="L15" s="5" t="s">
        <v>30</v>
      </c>
      <c r="M15" s="53">
        <v>0.5</v>
      </c>
      <c r="N15" s="53">
        <v>1.6</v>
      </c>
      <c r="O15" s="4">
        <v>29</v>
      </c>
      <c r="P15" s="41">
        <f t="shared" si="3"/>
        <v>1.5</v>
      </c>
      <c r="Q15" s="3">
        <f t="shared" si="4"/>
        <v>1.5811388300841898</v>
      </c>
      <c r="R15" s="9">
        <f t="shared" si="5"/>
        <v>5.4522028623592747E-2</v>
      </c>
    </row>
    <row r="16" spans="1:18" s="3" customFormat="1" ht="17" thickBot="1" x14ac:dyDescent="0.25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31</v>
      </c>
      <c r="M16" s="5">
        <v>-0.2</v>
      </c>
      <c r="N16" s="5">
        <v>1</v>
      </c>
      <c r="O16" s="4">
        <v>29</v>
      </c>
      <c r="P16" s="3">
        <f t="shared" si="3"/>
        <v>-0.89999999999999858</v>
      </c>
      <c r="Q16" s="3">
        <f t="shared" si="4"/>
        <v>0.92195444572928731</v>
      </c>
      <c r="R16" s="9">
        <f t="shared" si="5"/>
        <v>3.1791532611354735E-2</v>
      </c>
    </row>
    <row r="17" spans="1:18" s="6" customFormat="1" x14ac:dyDescent="0.2">
      <c r="A17" s="51" t="s">
        <v>21</v>
      </c>
      <c r="B17" s="51"/>
      <c r="C17" s="51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29</v>
      </c>
      <c r="M17" s="8"/>
      <c r="N17" s="8">
        <v>4.0999999999999996</v>
      </c>
      <c r="O17" s="7"/>
    </row>
    <row r="18" spans="1:18" s="6" customFormat="1" ht="17" thickBot="1" x14ac:dyDescent="0.25">
      <c r="A18" s="52" t="s">
        <v>23</v>
      </c>
      <c r="B18" s="52"/>
      <c r="C18" s="52"/>
      <c r="D18" s="52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/>
      <c r="N18" s="8">
        <v>4.5999999999999996</v>
      </c>
      <c r="O18" s="7"/>
    </row>
    <row r="19" spans="1:18" s="3" customFormat="1" ht="17" thickBot="1" x14ac:dyDescent="0.25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-0.1</v>
      </c>
      <c r="N19" s="5">
        <v>2.7</v>
      </c>
      <c r="O19" s="4">
        <v>68</v>
      </c>
      <c r="P19" s="3">
        <f>O19-J19</f>
        <v>-2.7000000000000028</v>
      </c>
      <c r="Q19" s="3">
        <f>SQRT(P19*P19+M19*M19)</f>
        <v>2.7018512172212619</v>
      </c>
      <c r="R19" s="9">
        <f>Q19/O19</f>
        <v>3.9733106135606794E-2</v>
      </c>
    </row>
    <row r="20" spans="1:18" s="3" customFormat="1" ht="17" thickBot="1" x14ac:dyDescent="0.25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-0.8</v>
      </c>
      <c r="N20" s="5">
        <v>1.3</v>
      </c>
      <c r="O20" s="4">
        <v>68</v>
      </c>
      <c r="P20" s="3">
        <f t="shared" ref="P20:P24" si="6">O20-J20</f>
        <v>1</v>
      </c>
      <c r="Q20" s="3">
        <f t="shared" ref="Q20:Q24" si="7">SQRT(P20*P20+M20*M20)</f>
        <v>1.2806248474865698</v>
      </c>
      <c r="R20" s="9">
        <f t="shared" ref="R20:R24" si="8">Q20/O20</f>
        <v>1.8832718345390732E-2</v>
      </c>
    </row>
    <row r="21" spans="1:18" s="3" customFormat="1" ht="17" thickBot="1" x14ac:dyDescent="0.25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29</v>
      </c>
      <c r="M21" s="5">
        <v>0.8</v>
      </c>
      <c r="N21" s="5">
        <v>4.0999999999999996</v>
      </c>
      <c r="O21" s="4">
        <v>68</v>
      </c>
      <c r="P21" s="3">
        <f t="shared" si="6"/>
        <v>-4.0999999999999943</v>
      </c>
      <c r="Q21" s="3">
        <f t="shared" si="7"/>
        <v>4.1773197148410786</v>
      </c>
      <c r="R21" s="9">
        <f t="shared" si="8"/>
        <v>6.1431172277074682E-2</v>
      </c>
    </row>
    <row r="22" spans="1:18" s="3" customFormat="1" ht="17" thickBot="1" x14ac:dyDescent="0.25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33</v>
      </c>
      <c r="M22" s="5">
        <v>0.1</v>
      </c>
      <c r="N22" s="5">
        <v>1.4</v>
      </c>
      <c r="O22" s="4">
        <v>68</v>
      </c>
      <c r="P22" s="3">
        <f t="shared" si="6"/>
        <v>1.4000000000000057</v>
      </c>
      <c r="Q22" s="3">
        <f t="shared" si="7"/>
        <v>1.4035668847618257</v>
      </c>
      <c r="R22" s="9">
        <f t="shared" si="8"/>
        <v>2.0640689481791555E-2</v>
      </c>
    </row>
    <row r="23" spans="1:18" s="3" customFormat="1" ht="17" thickBot="1" x14ac:dyDescent="0.25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34</v>
      </c>
      <c r="M23" s="5">
        <v>0.3</v>
      </c>
      <c r="N23" s="5">
        <v>1.8</v>
      </c>
      <c r="O23" s="4">
        <v>68</v>
      </c>
      <c r="P23" s="3">
        <f t="shared" si="6"/>
        <v>-1.7000000000000028</v>
      </c>
      <c r="Q23" s="3">
        <f t="shared" si="7"/>
        <v>1.7262676501632095</v>
      </c>
      <c r="R23" s="9">
        <f t="shared" si="8"/>
        <v>2.5386288972988374E-2</v>
      </c>
    </row>
    <row r="24" spans="1:18" s="3" customFormat="1" ht="17" thickBot="1" x14ac:dyDescent="0.25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35</v>
      </c>
      <c r="M24" s="5">
        <v>0.2</v>
      </c>
      <c r="N24" s="5">
        <v>5.3</v>
      </c>
      <c r="O24" s="4">
        <v>68</v>
      </c>
      <c r="P24" s="3">
        <f t="shared" si="6"/>
        <v>5.2999999999999972</v>
      </c>
      <c r="Q24" s="3">
        <f t="shared" si="7"/>
        <v>5.303772242470445</v>
      </c>
      <c r="R24" s="9">
        <f t="shared" si="8"/>
        <v>7.7996650624565372E-2</v>
      </c>
    </row>
    <row r="25" spans="1:18" s="6" customFormat="1" x14ac:dyDescent="0.2">
      <c r="A25" s="51" t="s">
        <v>21</v>
      </c>
      <c r="B25" s="51"/>
      <c r="C25" s="51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33</v>
      </c>
      <c r="M25" s="8"/>
      <c r="N25" s="8">
        <v>2.7</v>
      </c>
      <c r="O25" s="7"/>
    </row>
    <row r="26" spans="1:18" s="6" customFormat="1" ht="17" thickBot="1" x14ac:dyDescent="0.25">
      <c r="A26" s="52" t="s">
        <v>23</v>
      </c>
      <c r="B26" s="52"/>
      <c r="C26" s="52"/>
      <c r="D26" s="52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/>
      <c r="N26" s="8">
        <v>1.5</v>
      </c>
      <c r="O26" s="7"/>
    </row>
    <row r="27" spans="1:18" s="3" customFormat="1" ht="17" thickBot="1" x14ac:dyDescent="0.25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36</v>
      </c>
      <c r="M27" s="5">
        <v>0.6</v>
      </c>
      <c r="N27" s="5">
        <v>10.1</v>
      </c>
      <c r="O27" s="4">
        <v>50</v>
      </c>
      <c r="P27" s="3">
        <f>O27-J27</f>
        <v>-10.100000000000001</v>
      </c>
      <c r="Q27" s="3">
        <f>SQRT(P27*P27+M27*M27)</f>
        <v>10.117806086301517</v>
      </c>
      <c r="R27" s="9">
        <f t="shared" ref="R27:R32" si="9">Q27/O27</f>
        <v>0.20235612172603035</v>
      </c>
    </row>
    <row r="28" spans="1:18" s="3" customFormat="1" ht="17" thickBot="1" x14ac:dyDescent="0.25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37</v>
      </c>
      <c r="M28" s="5">
        <v>2.5</v>
      </c>
      <c r="N28" s="5">
        <v>2.6</v>
      </c>
      <c r="O28" s="4">
        <v>50</v>
      </c>
      <c r="P28" s="3">
        <f t="shared" ref="P28:P32" si="10">O28-J28</f>
        <v>0.70000000000000284</v>
      </c>
      <c r="Q28" s="3">
        <f t="shared" ref="Q28:Q32" si="11">SQRT(P28*P28+M28*M28)</f>
        <v>2.5961509971494348</v>
      </c>
      <c r="R28" s="9">
        <f t="shared" si="9"/>
        <v>5.1923019942988695E-2</v>
      </c>
    </row>
    <row r="29" spans="1:18" s="3" customFormat="1" ht="17" thickBot="1" x14ac:dyDescent="0.25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38</v>
      </c>
      <c r="M29" s="5">
        <v>2.1</v>
      </c>
      <c r="N29" s="5">
        <v>2.4</v>
      </c>
      <c r="O29" s="4">
        <v>50</v>
      </c>
      <c r="P29" s="3">
        <f t="shared" si="10"/>
        <v>-1.2000000000000028</v>
      </c>
      <c r="Q29" s="3">
        <f t="shared" si="11"/>
        <v>2.4186773244895661</v>
      </c>
      <c r="R29" s="9">
        <f t="shared" si="9"/>
        <v>4.8373546489791322E-2</v>
      </c>
    </row>
    <row r="30" spans="1:18" s="3" customFormat="1" ht="17" thickBot="1" x14ac:dyDescent="0.25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39</v>
      </c>
      <c r="M30" s="5">
        <v>2</v>
      </c>
      <c r="N30" s="5">
        <v>4.5999999999999996</v>
      </c>
      <c r="O30" s="4">
        <v>50</v>
      </c>
      <c r="P30" s="3">
        <f t="shared" si="10"/>
        <v>-4.2000000000000028</v>
      </c>
      <c r="Q30" s="3">
        <f t="shared" si="11"/>
        <v>4.6518813398452057</v>
      </c>
      <c r="R30" s="9">
        <f t="shared" si="9"/>
        <v>9.303762679690411E-2</v>
      </c>
    </row>
    <row r="31" spans="1:18" s="3" customFormat="1" ht="17" thickBot="1" x14ac:dyDescent="0.25">
      <c r="A31" s="5">
        <v>5</v>
      </c>
      <c r="B31" s="4"/>
      <c r="C31" s="4"/>
      <c r="D31" s="4"/>
      <c r="E31" s="53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40</v>
      </c>
      <c r="M31" s="53">
        <v>2.4</v>
      </c>
      <c r="N31" s="53">
        <v>3.9</v>
      </c>
      <c r="O31" s="4">
        <v>50</v>
      </c>
      <c r="P31" s="41">
        <f t="shared" si="10"/>
        <v>3</v>
      </c>
      <c r="Q31" s="3">
        <f t="shared" si="11"/>
        <v>3.8418745424597094</v>
      </c>
      <c r="R31" s="9">
        <f t="shared" si="9"/>
        <v>7.6837490849194182E-2</v>
      </c>
    </row>
    <row r="32" spans="1:18" s="3" customFormat="1" ht="17" thickBot="1" x14ac:dyDescent="0.25">
      <c r="A32" s="5">
        <v>6</v>
      </c>
      <c r="B32" s="4"/>
      <c r="C32" s="4"/>
      <c r="D32" s="4"/>
      <c r="E32" s="53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41</v>
      </c>
      <c r="M32" s="53">
        <v>3.7</v>
      </c>
      <c r="N32" s="53">
        <v>3.9</v>
      </c>
      <c r="O32" s="4">
        <v>50</v>
      </c>
      <c r="P32" s="41">
        <f t="shared" si="10"/>
        <v>1.1000000000000014</v>
      </c>
      <c r="Q32" s="3">
        <f t="shared" si="11"/>
        <v>3.8600518131237571</v>
      </c>
      <c r="R32" s="9">
        <f t="shared" si="9"/>
        <v>7.720103626247514E-2</v>
      </c>
    </row>
    <row r="33" spans="1:18" s="6" customFormat="1" x14ac:dyDescent="0.2">
      <c r="A33" s="51" t="s">
        <v>21</v>
      </c>
      <c r="B33" s="51"/>
      <c r="C33" s="51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42</v>
      </c>
      <c r="M33" s="8"/>
      <c r="N33" s="8">
        <v>4.5999999999999996</v>
      </c>
      <c r="O33" s="7"/>
    </row>
    <row r="34" spans="1:18" s="6" customFormat="1" ht="17" thickBot="1" x14ac:dyDescent="0.25">
      <c r="A34" s="52" t="s">
        <v>23</v>
      </c>
      <c r="B34" s="52"/>
      <c r="C34" s="52"/>
      <c r="D34" s="52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/>
      <c r="N34" s="8">
        <v>2.6</v>
      </c>
      <c r="O34" s="7"/>
    </row>
    <row r="35" spans="1:18" s="3" customFormat="1" ht="17" thickBot="1" x14ac:dyDescent="0.25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43</v>
      </c>
      <c r="M35" s="5">
        <v>1.9</v>
      </c>
      <c r="N35" s="5">
        <v>2.2999999999999998</v>
      </c>
      <c r="O35" s="4">
        <v>35</v>
      </c>
      <c r="P35" s="3">
        <f t="shared" ref="P35:P40" si="12">O35-J35</f>
        <v>-1.3999999999999986</v>
      </c>
      <c r="Q35" s="3">
        <f>SQRT(P35*P35+M35*M35)</f>
        <v>2.3600847442411883</v>
      </c>
      <c r="R35" s="9">
        <f t="shared" ref="R35:R40" si="13">Q35/O35</f>
        <v>6.7430992692605385E-2</v>
      </c>
    </row>
    <row r="36" spans="1:18" s="3" customFormat="1" ht="17" thickBot="1" x14ac:dyDescent="0.25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33</v>
      </c>
      <c r="M36" s="5">
        <v>0.1</v>
      </c>
      <c r="N36" s="5">
        <v>1.8</v>
      </c>
      <c r="O36" s="4">
        <v>35</v>
      </c>
      <c r="P36" s="3">
        <f t="shared" si="12"/>
        <v>-1.7999999999999972</v>
      </c>
      <c r="Q36" s="3">
        <f t="shared" ref="Q36:Q40" si="14">SQRT(P36*P36+M36*M36)</f>
        <v>1.8027756377319917</v>
      </c>
      <c r="R36" s="9">
        <f t="shared" si="13"/>
        <v>5.1507875363771188E-2</v>
      </c>
    </row>
    <row r="37" spans="1:18" s="3" customFormat="1" ht="17" thickBot="1" x14ac:dyDescent="0.25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-0.6</v>
      </c>
      <c r="N37" s="5">
        <v>1.3</v>
      </c>
      <c r="O37" s="4">
        <v>35</v>
      </c>
      <c r="P37" s="3">
        <f t="shared" si="12"/>
        <v>-1.2000000000000028</v>
      </c>
      <c r="Q37" s="3">
        <f t="shared" si="14"/>
        <v>1.3416407864998765</v>
      </c>
      <c r="R37" s="9">
        <f t="shared" si="13"/>
        <v>3.8332593899996471E-2</v>
      </c>
    </row>
    <row r="38" spans="1:18" s="3" customFormat="1" ht="17" thickBot="1" x14ac:dyDescent="0.25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-0.8</v>
      </c>
      <c r="N38" s="5">
        <v>0.8</v>
      </c>
      <c r="O38" s="4">
        <v>35</v>
      </c>
      <c r="P38" s="3">
        <f t="shared" si="12"/>
        <v>0.10000000000000142</v>
      </c>
      <c r="Q38" s="3">
        <f t="shared" si="14"/>
        <v>0.80622577482985514</v>
      </c>
      <c r="R38" s="9">
        <f t="shared" si="13"/>
        <v>2.303502213799586E-2</v>
      </c>
    </row>
    <row r="39" spans="1:18" s="3" customFormat="1" ht="17" thickBot="1" x14ac:dyDescent="0.25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-0.6</v>
      </c>
      <c r="N39" s="5">
        <v>3.3</v>
      </c>
      <c r="O39" s="4">
        <v>35</v>
      </c>
      <c r="P39" s="3">
        <f t="shared" si="12"/>
        <v>3.3000000000000007</v>
      </c>
      <c r="Q39" s="3">
        <f t="shared" si="14"/>
        <v>3.3541019662496852</v>
      </c>
      <c r="R39" s="9">
        <f t="shared" si="13"/>
        <v>9.5831484749991008E-2</v>
      </c>
    </row>
    <row r="40" spans="1:18" s="3" customFormat="1" ht="17" thickBot="1" x14ac:dyDescent="0.25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-0.6</v>
      </c>
      <c r="N40" s="5">
        <v>3.4</v>
      </c>
      <c r="O40" s="4">
        <v>35</v>
      </c>
      <c r="P40" s="3">
        <f t="shared" si="12"/>
        <v>3.3999999999999986</v>
      </c>
      <c r="Q40" s="3">
        <f t="shared" si="14"/>
        <v>3.4525353003264123</v>
      </c>
      <c r="R40" s="9">
        <f t="shared" si="13"/>
        <v>9.8643865723611779E-2</v>
      </c>
    </row>
    <row r="41" spans="1:18" s="6" customFormat="1" x14ac:dyDescent="0.2">
      <c r="A41" s="51" t="s">
        <v>21</v>
      </c>
      <c r="B41" s="51"/>
      <c r="C41" s="51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/>
      <c r="N41" s="8">
        <v>2.2000000000000002</v>
      </c>
      <c r="O41" s="7"/>
    </row>
    <row r="42" spans="1:18" s="6" customFormat="1" x14ac:dyDescent="0.2">
      <c r="A42" s="52" t="s">
        <v>23</v>
      </c>
      <c r="B42" s="52"/>
      <c r="C42" s="52"/>
      <c r="D42" s="52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/>
      <c r="N42" s="8">
        <v>1</v>
      </c>
      <c r="O42" s="7"/>
    </row>
  </sheetData>
  <mergeCells count="12">
    <mergeCell ref="A42:D42"/>
    <mergeCell ref="A17:C17"/>
    <mergeCell ref="A18:D18"/>
    <mergeCell ref="A25:C25"/>
    <mergeCell ref="A26:D26"/>
    <mergeCell ref="A33:C33"/>
    <mergeCell ref="A34:D34"/>
    <mergeCell ref="A1:D1"/>
    <mergeCell ref="A2:D2"/>
    <mergeCell ref="A9:C9"/>
    <mergeCell ref="A10:D10"/>
    <mergeCell ref="A41:C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From Pin absolute penalty point</vt:lpstr>
      <vt:lpstr>From Pin absolute</vt:lpstr>
      <vt:lpstr>From Pin Percent</vt:lpstr>
      <vt:lpstr>TestCenterReport01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2021-12-21T19:39:19Z</dcterms:modified>
</cp:coreProperties>
</file>