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n/IdeaProjects/GCQuadCombineTest/TrackmanData/"/>
    </mc:Choice>
  </mc:AlternateContent>
  <xr:revisionPtr revIDLastSave="0" documentId="13_ncr:1_{310901D5-A14B-4B4A-9C14-81F41D135878}" xr6:coauthVersionLast="47" xr6:coauthVersionMax="47" xr10:uidLastSave="{00000000-0000-0000-0000-000000000000}"/>
  <bookViews>
    <workbookView xWindow="0" yWindow="500" windowWidth="64000" windowHeight="25080" xr2:uid="{00000000-000D-0000-FFFF-FFFF00000000}"/>
  </bookViews>
  <sheets>
    <sheet name="From Pin absolute penalty point" sheetId="5" r:id="rId1"/>
    <sheet name="From Pin absolute" sheetId="3" r:id="rId2"/>
    <sheet name="From Pin Percent" sheetId="4" r:id="rId3"/>
    <sheet name="01_TestCenterReport" sheetId="1" r:id="rId4"/>
    <sheet name="02_CombineReport" sheetId="6" r:id="rId5"/>
    <sheet name="03_TestCenterReport" sheetId="7" r:id="rId6"/>
    <sheet name="04_TestCenterReport" sheetId="8" r:id="rId7"/>
    <sheet name="05_TestCenterReport" sheetId="9" r:id="rId8"/>
    <sheet name="06_TestCenterReport" sheetId="10" r:id="rId9"/>
  </sheets>
  <definedNames>
    <definedName name="_xlchart.v1.0" hidden="1">'From Pin absolute penalty point'!$A$84:$A$151</definedName>
    <definedName name="_xlchart.v1.1" hidden="1">'From Pin absolute penalty point'!$J$84:$J$151</definedName>
    <definedName name="_xlchart.v1.2" hidden="1">'From Pin absolute penalty point'!$O$84:$O$151</definedName>
    <definedName name="_xlchart.v1.3" hidden="1">'From Pin absolute penalty point'!$A$84:$A$151</definedName>
    <definedName name="_xlchart.v1.4" hidden="1">'From Pin absolute penalty point'!$J$84:$J$151</definedName>
    <definedName name="_xlchart.v1.5" hidden="1">'From Pin absolute penalty point'!$O$84:$O$151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0" i="5" l="1"/>
  <c r="AW6" i="5"/>
  <c r="AU6" i="5"/>
  <c r="AU17" i="5"/>
  <c r="AU16" i="5"/>
  <c r="AU15" i="5"/>
  <c r="AU14" i="5"/>
  <c r="AU13" i="5"/>
  <c r="AU12" i="5"/>
  <c r="AU11" i="5"/>
  <c r="AU10" i="5"/>
  <c r="AU9" i="5"/>
  <c r="AU8" i="5"/>
  <c r="AU7" i="5"/>
  <c r="AU5" i="5"/>
  <c r="AU4" i="5"/>
  <c r="AU3" i="5"/>
  <c r="AX6" i="5" s="1"/>
  <c r="AC16" i="5"/>
  <c r="AC15" i="5"/>
  <c r="AC14" i="5"/>
  <c r="AC13" i="5"/>
  <c r="AC12" i="5"/>
  <c r="AC11" i="5"/>
  <c r="AC10" i="5"/>
  <c r="AC9" i="5"/>
  <c r="AC17" i="5"/>
  <c r="AC8" i="5"/>
  <c r="AC7" i="5"/>
  <c r="AC6" i="5"/>
  <c r="AC5" i="5"/>
  <c r="AC4" i="5"/>
  <c r="AC3" i="5"/>
  <c r="X85" i="5"/>
  <c r="Y85" i="5" s="1"/>
  <c r="X86" i="5"/>
  <c r="Y86" i="5" s="1"/>
  <c r="X87" i="5"/>
  <c r="Y87" i="5" s="1"/>
  <c r="X88" i="5"/>
  <c r="Y88" i="5" s="1"/>
  <c r="X89" i="5"/>
  <c r="Y89" i="5" s="1"/>
  <c r="X90" i="5"/>
  <c r="Y90" i="5" s="1"/>
  <c r="X91" i="5"/>
  <c r="Y91" i="5"/>
  <c r="X92" i="5"/>
  <c r="Y92" i="5" s="1"/>
  <c r="X93" i="5"/>
  <c r="Y93" i="5" s="1"/>
  <c r="X94" i="5"/>
  <c r="Y94" i="5" s="1"/>
  <c r="X95" i="5"/>
  <c r="Y95" i="5" s="1"/>
  <c r="X96" i="5"/>
  <c r="Y96" i="5" s="1"/>
  <c r="X97" i="5"/>
  <c r="Y97" i="5" s="1"/>
  <c r="X98" i="5"/>
  <c r="Y98" i="5" s="1"/>
  <c r="X99" i="5"/>
  <c r="Y99" i="5" s="1"/>
  <c r="X100" i="5"/>
  <c r="Y100" i="5"/>
  <c r="X101" i="5"/>
  <c r="Y101" i="5" s="1"/>
  <c r="X102" i="5"/>
  <c r="Y102" i="5" s="1"/>
  <c r="X103" i="5"/>
  <c r="Y103" i="5" s="1"/>
  <c r="X104" i="5"/>
  <c r="Y104" i="5" s="1"/>
  <c r="X105" i="5"/>
  <c r="Y105" i="5" s="1"/>
  <c r="X106" i="5"/>
  <c r="Y106" i="5" s="1"/>
  <c r="X107" i="5"/>
  <c r="Y107" i="5" s="1"/>
  <c r="X108" i="5"/>
  <c r="Y108" i="5" s="1"/>
  <c r="X109" i="5"/>
  <c r="Y109" i="5" s="1"/>
  <c r="X110" i="5"/>
  <c r="Y110" i="5"/>
  <c r="X111" i="5"/>
  <c r="Y111" i="5" s="1"/>
  <c r="X112" i="5"/>
  <c r="Y112" i="5" s="1"/>
  <c r="X113" i="5"/>
  <c r="Y113" i="5" s="1"/>
  <c r="X114" i="5"/>
  <c r="Y114" i="5" s="1"/>
  <c r="X115" i="5"/>
  <c r="Y115" i="5" s="1"/>
  <c r="X116" i="5"/>
  <c r="Y116" i="5" s="1"/>
  <c r="X117" i="5"/>
  <c r="Y117" i="5" s="1"/>
  <c r="X118" i="5"/>
  <c r="Y118" i="5" s="1"/>
  <c r="X119" i="5"/>
  <c r="Y119" i="5" s="1"/>
  <c r="X120" i="5"/>
  <c r="Y120" i="5" s="1"/>
  <c r="X121" i="5"/>
  <c r="Y121" i="5" s="1"/>
  <c r="X122" i="5"/>
  <c r="Y122" i="5" s="1"/>
  <c r="X123" i="5"/>
  <c r="Y123" i="5" s="1"/>
  <c r="X124" i="5"/>
  <c r="Y124" i="5" s="1"/>
  <c r="X125" i="5"/>
  <c r="Y125" i="5"/>
  <c r="X126" i="5"/>
  <c r="Y126" i="5" s="1"/>
  <c r="X127" i="5"/>
  <c r="Y127" i="5" s="1"/>
  <c r="X128" i="5"/>
  <c r="Y128" i="5" s="1"/>
  <c r="X129" i="5"/>
  <c r="Y129" i="5" s="1"/>
  <c r="X130" i="5"/>
  <c r="Y130" i="5" s="1"/>
  <c r="X131" i="5"/>
  <c r="Y131" i="5" s="1"/>
  <c r="X132" i="5"/>
  <c r="Y132" i="5" s="1"/>
  <c r="X133" i="5"/>
  <c r="Y133" i="5" s="1"/>
  <c r="X134" i="5"/>
  <c r="Y134" i="5" s="1"/>
  <c r="X135" i="5"/>
  <c r="Y135" i="5" s="1"/>
  <c r="X136" i="5"/>
  <c r="Y136" i="5" s="1"/>
  <c r="X137" i="5"/>
  <c r="Y137" i="5" s="1"/>
  <c r="X138" i="5"/>
  <c r="Y138" i="5" s="1"/>
  <c r="X139" i="5"/>
  <c r="Y139" i="5" s="1"/>
  <c r="X140" i="5"/>
  <c r="Y140" i="5" s="1"/>
  <c r="X141" i="5"/>
  <c r="Y141" i="5" s="1"/>
  <c r="X142" i="5"/>
  <c r="Y142" i="5" s="1"/>
  <c r="X143" i="5"/>
  <c r="Y143" i="5" s="1"/>
  <c r="X144" i="5"/>
  <c r="Y144" i="5" s="1"/>
  <c r="X145" i="5"/>
  <c r="Y145" i="5" s="1"/>
  <c r="X146" i="5"/>
  <c r="Y146" i="5" s="1"/>
  <c r="X147" i="5"/>
  <c r="Y147" i="5" s="1"/>
  <c r="X148" i="5"/>
  <c r="Y148" i="5" s="1"/>
  <c r="X149" i="5"/>
  <c r="Y149" i="5"/>
  <c r="X150" i="5"/>
  <c r="Y150" i="5" s="1"/>
  <c r="X151" i="5"/>
  <c r="Y151" i="5" s="1"/>
  <c r="X84" i="5"/>
  <c r="Y84" i="5" s="1"/>
  <c r="X79" i="5"/>
  <c r="Y79" i="5" s="1"/>
  <c r="X80" i="5"/>
  <c r="Y80" i="5" s="1"/>
  <c r="X81" i="5"/>
  <c r="Y81" i="5" s="1"/>
  <c r="X82" i="5"/>
  <c r="Y82" i="5" s="1"/>
  <c r="X83" i="5"/>
  <c r="Y83" i="5" s="1"/>
  <c r="X78" i="5"/>
  <c r="Y78" i="5" s="1"/>
  <c r="S81" i="5"/>
  <c r="X74" i="5"/>
  <c r="Y74" i="5" s="1"/>
  <c r="X75" i="5"/>
  <c r="Y75" i="5" s="1"/>
  <c r="X76" i="5"/>
  <c r="Y76" i="5" s="1"/>
  <c r="X77" i="5"/>
  <c r="Y77" i="5" s="1"/>
  <c r="X73" i="5"/>
  <c r="Y73" i="5" s="1"/>
  <c r="X68" i="5"/>
  <c r="Y68" i="5" s="1"/>
  <c r="X69" i="5"/>
  <c r="Y69" i="5" s="1"/>
  <c r="X70" i="5"/>
  <c r="Y70" i="5" s="1"/>
  <c r="X71" i="5"/>
  <c r="Y71" i="5" s="1"/>
  <c r="X72" i="5"/>
  <c r="Y72" i="5" s="1"/>
  <c r="X67" i="5"/>
  <c r="Y67" i="5" s="1"/>
  <c r="X62" i="5"/>
  <c r="Y62" i="5" s="1"/>
  <c r="X63" i="5"/>
  <c r="Y63" i="5" s="1"/>
  <c r="X64" i="5"/>
  <c r="Y64" i="5" s="1"/>
  <c r="X65" i="5"/>
  <c r="Y65" i="5" s="1"/>
  <c r="X66" i="5"/>
  <c r="Y66" i="5" s="1"/>
  <c r="X61" i="5"/>
  <c r="Y61" i="5" s="1"/>
  <c r="X56" i="5"/>
  <c r="Y56" i="5" s="1"/>
  <c r="X57" i="5"/>
  <c r="Y57" i="5" s="1"/>
  <c r="X58" i="5"/>
  <c r="Y58" i="5" s="1"/>
  <c r="X59" i="5"/>
  <c r="Y59" i="5" s="1"/>
  <c r="X60" i="5"/>
  <c r="Y60" i="5" s="1"/>
  <c r="X55" i="5"/>
  <c r="Y55" i="5" s="1"/>
  <c r="S58" i="5"/>
  <c r="X50" i="5"/>
  <c r="Y50" i="5" s="1"/>
  <c r="X51" i="5"/>
  <c r="Y51" i="5" s="1"/>
  <c r="X52" i="5"/>
  <c r="Y52" i="5" s="1"/>
  <c r="X53" i="5"/>
  <c r="Y53" i="5" s="1"/>
  <c r="X54" i="5"/>
  <c r="Y54" i="5" s="1"/>
  <c r="X49" i="5"/>
  <c r="Y49" i="5" s="1"/>
  <c r="S52" i="5"/>
  <c r="X44" i="5"/>
  <c r="Y44" i="5" s="1"/>
  <c r="X45" i="5"/>
  <c r="Y45" i="5" s="1"/>
  <c r="X46" i="5"/>
  <c r="Y46" i="5" s="1"/>
  <c r="X47" i="5"/>
  <c r="Y47" i="5" s="1"/>
  <c r="X48" i="5"/>
  <c r="Y48" i="5"/>
  <c r="X43" i="5"/>
  <c r="Y43" i="5" s="1"/>
  <c r="X39" i="5"/>
  <c r="Y39" i="5" s="1"/>
  <c r="X40" i="5"/>
  <c r="Y40" i="5" s="1"/>
  <c r="X41" i="5"/>
  <c r="Y41" i="5" s="1"/>
  <c r="X42" i="5"/>
  <c r="Y42" i="5" s="1"/>
  <c r="X38" i="5"/>
  <c r="Y38" i="5" s="1"/>
  <c r="S39" i="5"/>
  <c r="S37" i="5"/>
  <c r="S11" i="5"/>
  <c r="S13" i="5"/>
  <c r="S5" i="5"/>
  <c r="X4" i="5"/>
  <c r="X5" i="5"/>
  <c r="X6" i="5"/>
  <c r="X7" i="5"/>
  <c r="X8" i="5"/>
  <c r="X3" i="5"/>
  <c r="BO4" i="5"/>
  <c r="BO5" i="5"/>
  <c r="BO6" i="5"/>
  <c r="BO7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42" i="5"/>
  <c r="BO43" i="5"/>
  <c r="BO44" i="5"/>
  <c r="BO45" i="5"/>
  <c r="BO46" i="5"/>
  <c r="BO47" i="5"/>
  <c r="BO48" i="5"/>
  <c r="BO49" i="5"/>
  <c r="BO50" i="5"/>
  <c r="BO51" i="5"/>
  <c r="BO52" i="5"/>
  <c r="BO53" i="5"/>
  <c r="BO54" i="5"/>
  <c r="BO55" i="5"/>
  <c r="BO56" i="5"/>
  <c r="BO57" i="5"/>
  <c r="BO58" i="5"/>
  <c r="BO59" i="5"/>
  <c r="BO60" i="5"/>
  <c r="BO61" i="5"/>
  <c r="BO62" i="5"/>
  <c r="BO63" i="5"/>
  <c r="BO64" i="5"/>
  <c r="BO65" i="5"/>
  <c r="BO66" i="5"/>
  <c r="BO67" i="5"/>
  <c r="BO68" i="5"/>
  <c r="BO69" i="5"/>
  <c r="BO70" i="5"/>
  <c r="BO71" i="5"/>
  <c r="BO72" i="5"/>
  <c r="BO73" i="5"/>
  <c r="BO74" i="5"/>
  <c r="BO75" i="5"/>
  <c r="BO76" i="5"/>
  <c r="BO77" i="5"/>
  <c r="BO78" i="5"/>
  <c r="BO79" i="5"/>
  <c r="BO80" i="5"/>
  <c r="BO81" i="5"/>
  <c r="BO82" i="5"/>
  <c r="BO83" i="5"/>
  <c r="BO3" i="5"/>
  <c r="S132" i="5"/>
  <c r="S83" i="5"/>
  <c r="S77" i="5"/>
  <c r="S70" i="5"/>
  <c r="S65" i="5"/>
  <c r="S60" i="5"/>
  <c r="S51" i="5"/>
  <c r="S46" i="5"/>
  <c r="S31" i="5"/>
  <c r="S21" i="5"/>
  <c r="S19" i="5"/>
  <c r="S6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2" i="3"/>
  <c r="K99" i="5"/>
  <c r="L99" i="5" s="1"/>
  <c r="N99" i="5"/>
  <c r="P99" i="5"/>
  <c r="K100" i="5"/>
  <c r="L100" i="5" s="1"/>
  <c r="N100" i="5"/>
  <c r="P100" i="5"/>
  <c r="K101" i="5"/>
  <c r="L101" i="5" s="1"/>
  <c r="N101" i="5"/>
  <c r="P101" i="5"/>
  <c r="K102" i="5"/>
  <c r="L102" i="5" s="1"/>
  <c r="N102" i="5"/>
  <c r="P102" i="5"/>
  <c r="K103" i="5"/>
  <c r="L103" i="5" s="1"/>
  <c r="N103" i="5"/>
  <c r="P103" i="5"/>
  <c r="K104" i="5"/>
  <c r="L104" i="5" s="1"/>
  <c r="N104" i="5"/>
  <c r="P104" i="5"/>
  <c r="K105" i="5"/>
  <c r="L105" i="5" s="1"/>
  <c r="N105" i="5"/>
  <c r="P105" i="5"/>
  <c r="K106" i="5"/>
  <c r="L106" i="5" s="1"/>
  <c r="N106" i="5"/>
  <c r="P106" i="5"/>
  <c r="K107" i="5"/>
  <c r="L107" i="5" s="1"/>
  <c r="N107" i="5"/>
  <c r="P107" i="5"/>
  <c r="K108" i="5"/>
  <c r="L108" i="5" s="1"/>
  <c r="N108" i="5"/>
  <c r="P108" i="5"/>
  <c r="K109" i="5"/>
  <c r="L109" i="5" s="1"/>
  <c r="N109" i="5"/>
  <c r="P109" i="5"/>
  <c r="K110" i="5"/>
  <c r="L110" i="5" s="1"/>
  <c r="N110" i="5"/>
  <c r="P110" i="5"/>
  <c r="K111" i="5"/>
  <c r="L111" i="5" s="1"/>
  <c r="N111" i="5"/>
  <c r="P111" i="5"/>
  <c r="K112" i="5"/>
  <c r="L112" i="5" s="1"/>
  <c r="N112" i="5"/>
  <c r="P112" i="5"/>
  <c r="K113" i="5"/>
  <c r="L113" i="5" s="1"/>
  <c r="N113" i="5"/>
  <c r="P113" i="5"/>
  <c r="K114" i="5"/>
  <c r="L114" i="5" s="1"/>
  <c r="N114" i="5"/>
  <c r="P114" i="5"/>
  <c r="K115" i="5"/>
  <c r="L115" i="5" s="1"/>
  <c r="N115" i="5"/>
  <c r="P115" i="5"/>
  <c r="K116" i="5"/>
  <c r="L116" i="5" s="1"/>
  <c r="N116" i="5"/>
  <c r="P116" i="5"/>
  <c r="K117" i="5"/>
  <c r="L117" i="5" s="1"/>
  <c r="N117" i="5"/>
  <c r="P117" i="5"/>
  <c r="K118" i="5"/>
  <c r="L118" i="5" s="1"/>
  <c r="N118" i="5"/>
  <c r="P118" i="5"/>
  <c r="K119" i="5"/>
  <c r="L119" i="5" s="1"/>
  <c r="N119" i="5"/>
  <c r="P119" i="5"/>
  <c r="K120" i="5"/>
  <c r="L120" i="5" s="1"/>
  <c r="N120" i="5"/>
  <c r="P120" i="5"/>
  <c r="K121" i="5"/>
  <c r="L121" i="5" s="1"/>
  <c r="N121" i="5"/>
  <c r="P121" i="5"/>
  <c r="K122" i="5"/>
  <c r="L122" i="5" s="1"/>
  <c r="N122" i="5"/>
  <c r="P122" i="5"/>
  <c r="K123" i="5"/>
  <c r="L123" i="5" s="1"/>
  <c r="N123" i="5"/>
  <c r="P123" i="5"/>
  <c r="K124" i="5"/>
  <c r="L124" i="5" s="1"/>
  <c r="N124" i="5"/>
  <c r="P124" i="5"/>
  <c r="K125" i="5"/>
  <c r="L125" i="5" s="1"/>
  <c r="N125" i="5"/>
  <c r="P125" i="5"/>
  <c r="K126" i="5"/>
  <c r="L126" i="5" s="1"/>
  <c r="N126" i="5"/>
  <c r="P126" i="5"/>
  <c r="K127" i="5"/>
  <c r="L127" i="5" s="1"/>
  <c r="N127" i="5"/>
  <c r="P127" i="5"/>
  <c r="K128" i="5"/>
  <c r="L128" i="5" s="1"/>
  <c r="N128" i="5"/>
  <c r="P128" i="5"/>
  <c r="K129" i="5"/>
  <c r="L129" i="5" s="1"/>
  <c r="N129" i="5"/>
  <c r="P129" i="5"/>
  <c r="K130" i="5"/>
  <c r="L130" i="5" s="1"/>
  <c r="N130" i="5"/>
  <c r="P130" i="5"/>
  <c r="K131" i="5"/>
  <c r="L131" i="5" s="1"/>
  <c r="N131" i="5"/>
  <c r="P131" i="5"/>
  <c r="K132" i="5"/>
  <c r="L132" i="5" s="1"/>
  <c r="N132" i="5"/>
  <c r="P132" i="5"/>
  <c r="K133" i="5"/>
  <c r="L133" i="5" s="1"/>
  <c r="N133" i="5"/>
  <c r="P133" i="5"/>
  <c r="K134" i="5"/>
  <c r="L134" i="5" s="1"/>
  <c r="N134" i="5"/>
  <c r="P134" i="5"/>
  <c r="K135" i="5"/>
  <c r="L135" i="5" s="1"/>
  <c r="N135" i="5"/>
  <c r="P135" i="5"/>
  <c r="K136" i="5"/>
  <c r="L136" i="5" s="1"/>
  <c r="N136" i="5"/>
  <c r="P136" i="5"/>
  <c r="K137" i="5"/>
  <c r="L137" i="5" s="1"/>
  <c r="N137" i="5"/>
  <c r="P137" i="5"/>
  <c r="K138" i="5"/>
  <c r="L138" i="5" s="1"/>
  <c r="N138" i="5"/>
  <c r="P138" i="5"/>
  <c r="K139" i="5"/>
  <c r="L139" i="5" s="1"/>
  <c r="N139" i="5"/>
  <c r="P139" i="5"/>
  <c r="K140" i="5"/>
  <c r="L140" i="5" s="1"/>
  <c r="N140" i="5"/>
  <c r="P140" i="5"/>
  <c r="K141" i="5"/>
  <c r="L141" i="5" s="1"/>
  <c r="N141" i="5"/>
  <c r="P141" i="5"/>
  <c r="K142" i="5"/>
  <c r="L142" i="5" s="1"/>
  <c r="N142" i="5"/>
  <c r="P142" i="5"/>
  <c r="K143" i="5"/>
  <c r="L143" i="5" s="1"/>
  <c r="N143" i="5"/>
  <c r="P143" i="5"/>
  <c r="K144" i="5"/>
  <c r="L144" i="5" s="1"/>
  <c r="N144" i="5"/>
  <c r="P144" i="5"/>
  <c r="K145" i="5"/>
  <c r="L145" i="5" s="1"/>
  <c r="N145" i="5"/>
  <c r="P145" i="5"/>
  <c r="K146" i="5"/>
  <c r="L146" i="5" s="1"/>
  <c r="N146" i="5"/>
  <c r="P146" i="5"/>
  <c r="K147" i="5"/>
  <c r="L147" i="5" s="1"/>
  <c r="N147" i="5"/>
  <c r="P147" i="5"/>
  <c r="K148" i="5"/>
  <c r="L148" i="5" s="1"/>
  <c r="N148" i="5"/>
  <c r="P148" i="5"/>
  <c r="K149" i="5"/>
  <c r="L149" i="5" s="1"/>
  <c r="N149" i="5"/>
  <c r="P149" i="5"/>
  <c r="K150" i="5"/>
  <c r="L150" i="5" s="1"/>
  <c r="N150" i="5"/>
  <c r="P150" i="5"/>
  <c r="K151" i="5"/>
  <c r="L151" i="5" s="1"/>
  <c r="N151" i="5"/>
  <c r="P151" i="5"/>
  <c r="A99" i="5"/>
  <c r="V99" i="5" s="1"/>
  <c r="A100" i="5"/>
  <c r="V100" i="5" s="1"/>
  <c r="A101" i="5"/>
  <c r="V101" i="5" s="1"/>
  <c r="A102" i="5"/>
  <c r="A103" i="5"/>
  <c r="V103" i="5" s="1"/>
  <c r="A104" i="5"/>
  <c r="V104" i="5" s="1"/>
  <c r="A105" i="5"/>
  <c r="V105" i="5" s="1"/>
  <c r="A106" i="5"/>
  <c r="V106" i="5" s="1"/>
  <c r="A107" i="5"/>
  <c r="V107" i="5" s="1"/>
  <c r="A108" i="5"/>
  <c r="V108" i="5" s="1"/>
  <c r="A109" i="5"/>
  <c r="V109" i="5" s="1"/>
  <c r="A110" i="5"/>
  <c r="V110" i="5" s="1"/>
  <c r="A111" i="5"/>
  <c r="V111" i="5" s="1"/>
  <c r="A112" i="5"/>
  <c r="A113" i="5"/>
  <c r="V113" i="5" s="1"/>
  <c r="A114" i="5"/>
  <c r="V114" i="5" s="1"/>
  <c r="A115" i="5"/>
  <c r="V115" i="5" s="1"/>
  <c r="A116" i="5"/>
  <c r="V116" i="5" s="1"/>
  <c r="A117" i="5"/>
  <c r="V117" i="5" s="1"/>
  <c r="A118" i="5"/>
  <c r="V118" i="5" s="1"/>
  <c r="A119" i="5"/>
  <c r="V119" i="5" s="1"/>
  <c r="A120" i="5"/>
  <c r="V120" i="5" s="1"/>
  <c r="A121" i="5"/>
  <c r="V121" i="5" s="1"/>
  <c r="A122" i="5"/>
  <c r="A123" i="5"/>
  <c r="V123" i="5" s="1"/>
  <c r="A124" i="5"/>
  <c r="A125" i="5"/>
  <c r="V125" i="5" s="1"/>
  <c r="A126" i="5"/>
  <c r="V126" i="5" s="1"/>
  <c r="A127" i="5"/>
  <c r="V127" i="5" s="1"/>
  <c r="A128" i="5"/>
  <c r="V128" i="5" s="1"/>
  <c r="A129" i="5"/>
  <c r="V129" i="5" s="1"/>
  <c r="A130" i="5"/>
  <c r="V130" i="5" s="1"/>
  <c r="A131" i="5"/>
  <c r="V131" i="5" s="1"/>
  <c r="A132" i="5"/>
  <c r="R132" i="5" s="1"/>
  <c r="A133" i="5"/>
  <c r="V133" i="5" s="1"/>
  <c r="A134" i="5"/>
  <c r="A135" i="5"/>
  <c r="V135" i="5" s="1"/>
  <c r="A136" i="5"/>
  <c r="V136" i="5" s="1"/>
  <c r="A137" i="5"/>
  <c r="V137" i="5" s="1"/>
  <c r="A138" i="5"/>
  <c r="V138" i="5" s="1"/>
  <c r="A139" i="5"/>
  <c r="V139" i="5" s="1"/>
  <c r="A140" i="5"/>
  <c r="V140" i="5" s="1"/>
  <c r="A141" i="5"/>
  <c r="V141" i="5" s="1"/>
  <c r="A142" i="5"/>
  <c r="A143" i="5"/>
  <c r="V143" i="5" s="1"/>
  <c r="A144" i="5"/>
  <c r="V144" i="5" s="1"/>
  <c r="A145" i="5"/>
  <c r="A146" i="5"/>
  <c r="V146" i="5" s="1"/>
  <c r="A147" i="5"/>
  <c r="V147" i="5" s="1"/>
  <c r="A148" i="5"/>
  <c r="V148" i="5" s="1"/>
  <c r="A149" i="5"/>
  <c r="V149" i="5" s="1"/>
  <c r="A150" i="5"/>
  <c r="V150" i="5" s="1"/>
  <c r="A151" i="5"/>
  <c r="V151" i="5" s="1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K84" i="5"/>
  <c r="L84" i="5" s="1"/>
  <c r="K85" i="5"/>
  <c r="L85" i="5" s="1"/>
  <c r="K86" i="5"/>
  <c r="L86" i="5" s="1"/>
  <c r="K87" i="5"/>
  <c r="L87" i="5" s="1"/>
  <c r="K88" i="5"/>
  <c r="L88" i="5" s="1"/>
  <c r="K89" i="5"/>
  <c r="L89" i="5" s="1"/>
  <c r="K90" i="5"/>
  <c r="L90" i="5" s="1"/>
  <c r="K91" i="5"/>
  <c r="L91" i="5" s="1"/>
  <c r="K92" i="5"/>
  <c r="L92" i="5" s="1"/>
  <c r="K93" i="5"/>
  <c r="L93" i="5" s="1"/>
  <c r="K94" i="5"/>
  <c r="L94" i="5" s="1"/>
  <c r="K95" i="5"/>
  <c r="L95" i="5" s="1"/>
  <c r="K96" i="5"/>
  <c r="L96" i="5" s="1"/>
  <c r="K97" i="5"/>
  <c r="L97" i="5" s="1"/>
  <c r="K98" i="5"/>
  <c r="L98" i="5" s="1"/>
  <c r="N84" i="5"/>
  <c r="P84" i="5"/>
  <c r="AO84" i="5"/>
  <c r="AP84" i="5" s="1"/>
  <c r="BG84" i="5"/>
  <c r="BL84" i="5"/>
  <c r="BM84" i="5" s="1"/>
  <c r="A84" i="5"/>
  <c r="V84" i="5" s="1"/>
  <c r="A85" i="5"/>
  <c r="V85" i="5" s="1"/>
  <c r="A86" i="5"/>
  <c r="V86" i="5" s="1"/>
  <c r="A87" i="5"/>
  <c r="V87" i="5" s="1"/>
  <c r="A88" i="5"/>
  <c r="V88" i="5" s="1"/>
  <c r="A89" i="5"/>
  <c r="V89" i="5" s="1"/>
  <c r="A90" i="5"/>
  <c r="V90" i="5" s="1"/>
  <c r="A91" i="5"/>
  <c r="V91" i="5" s="1"/>
  <c r="A92" i="5"/>
  <c r="Z92" i="5" s="1"/>
  <c r="A93" i="5"/>
  <c r="V93" i="5" s="1"/>
  <c r="A94" i="5"/>
  <c r="V94" i="5" s="1"/>
  <c r="A95" i="5"/>
  <c r="V95" i="5" s="1"/>
  <c r="A96" i="5"/>
  <c r="V96" i="5" s="1"/>
  <c r="A97" i="5"/>
  <c r="V97" i="5" s="1"/>
  <c r="A98" i="5"/>
  <c r="V98" i="5" s="1"/>
  <c r="AH22" i="5"/>
  <c r="AH21" i="5"/>
  <c r="BG60" i="5"/>
  <c r="BL60" i="5"/>
  <c r="BM60" i="5" s="1"/>
  <c r="BG61" i="5"/>
  <c r="BL61" i="5"/>
  <c r="BM61" i="5" s="1"/>
  <c r="BG62" i="5"/>
  <c r="BL62" i="5"/>
  <c r="BM62" i="5" s="1"/>
  <c r="BG63" i="5"/>
  <c r="BL63" i="5"/>
  <c r="BM63" i="5" s="1"/>
  <c r="BG64" i="5"/>
  <c r="BL64" i="5"/>
  <c r="BM64" i="5" s="1"/>
  <c r="BG65" i="5"/>
  <c r="BL65" i="5"/>
  <c r="BM65" i="5" s="1"/>
  <c r="BG66" i="5"/>
  <c r="BL66" i="5"/>
  <c r="BM66" i="5" s="1"/>
  <c r="BG67" i="5"/>
  <c r="BL67" i="5"/>
  <c r="BM67" i="5" s="1"/>
  <c r="BG68" i="5"/>
  <c r="BL68" i="5"/>
  <c r="BM68" i="5" s="1"/>
  <c r="BG69" i="5"/>
  <c r="BL69" i="5"/>
  <c r="BM69" i="5" s="1"/>
  <c r="BG70" i="5"/>
  <c r="BL70" i="5"/>
  <c r="BM70" i="5" s="1"/>
  <c r="BG71" i="5"/>
  <c r="BL71" i="5"/>
  <c r="BM71" i="5" s="1"/>
  <c r="BG72" i="5"/>
  <c r="BL72" i="5"/>
  <c r="BM72" i="5" s="1"/>
  <c r="BG73" i="5"/>
  <c r="BL73" i="5"/>
  <c r="BM73" i="5" s="1"/>
  <c r="BG74" i="5"/>
  <c r="BL74" i="5"/>
  <c r="BM74" i="5" s="1"/>
  <c r="BG75" i="5"/>
  <c r="BL75" i="5"/>
  <c r="BM75" i="5" s="1"/>
  <c r="BG76" i="5"/>
  <c r="BL76" i="5"/>
  <c r="BM76" i="5" s="1"/>
  <c r="BG77" i="5"/>
  <c r="BL77" i="5"/>
  <c r="BM77" i="5" s="1"/>
  <c r="BG78" i="5"/>
  <c r="BL78" i="5"/>
  <c r="BM78" i="5" s="1"/>
  <c r="BG79" i="5"/>
  <c r="BL79" i="5"/>
  <c r="BM79" i="5" s="1"/>
  <c r="BG80" i="5"/>
  <c r="BL80" i="5"/>
  <c r="BM80" i="5" s="1"/>
  <c r="BG81" i="5"/>
  <c r="BL81" i="5"/>
  <c r="BM81" i="5" s="1"/>
  <c r="BG82" i="5"/>
  <c r="BL82" i="5"/>
  <c r="BM82" i="5" s="1"/>
  <c r="BG83" i="5"/>
  <c r="BL83" i="5"/>
  <c r="BM83" i="5" s="1"/>
  <c r="AO61" i="5"/>
  <c r="AP61" i="5" s="1"/>
  <c r="AO62" i="5"/>
  <c r="AP62" i="5" s="1"/>
  <c r="AO63" i="5"/>
  <c r="AP63" i="5" s="1"/>
  <c r="AO64" i="5"/>
  <c r="AP64" i="5" s="1"/>
  <c r="AO65" i="5"/>
  <c r="AP65" i="5" s="1"/>
  <c r="AO66" i="5"/>
  <c r="AP66" i="5" s="1"/>
  <c r="AO67" i="5"/>
  <c r="AP67" i="5" s="1"/>
  <c r="AO68" i="5"/>
  <c r="AP68" i="5" s="1"/>
  <c r="AO69" i="5"/>
  <c r="AP69" i="5" s="1"/>
  <c r="AO70" i="5"/>
  <c r="AP70" i="5" s="1"/>
  <c r="AO71" i="5"/>
  <c r="AP71" i="5" s="1"/>
  <c r="AO72" i="5"/>
  <c r="AP72" i="5" s="1"/>
  <c r="AO73" i="5"/>
  <c r="AP73" i="5" s="1"/>
  <c r="AO74" i="5"/>
  <c r="AP74" i="5" s="1"/>
  <c r="AO75" i="5"/>
  <c r="AP75" i="5" s="1"/>
  <c r="AO76" i="5"/>
  <c r="AP76" i="5" s="1"/>
  <c r="AO77" i="5"/>
  <c r="AP77" i="5" s="1"/>
  <c r="AO78" i="5"/>
  <c r="AP78" i="5" s="1"/>
  <c r="AO79" i="5"/>
  <c r="AP79" i="5" s="1"/>
  <c r="AO80" i="5"/>
  <c r="AP80" i="5" s="1"/>
  <c r="AO81" i="5"/>
  <c r="AP81" i="5" s="1"/>
  <c r="AO82" i="5"/>
  <c r="AP82" i="5" s="1"/>
  <c r="AO83" i="5"/>
  <c r="AP83" i="5" s="1"/>
  <c r="AO32" i="5"/>
  <c r="AP32" i="5" s="1"/>
  <c r="AO33" i="5"/>
  <c r="AP33" i="5" s="1"/>
  <c r="AO34" i="5"/>
  <c r="AP34" i="5" s="1"/>
  <c r="AO35" i="5"/>
  <c r="AP35" i="5" s="1"/>
  <c r="AO36" i="5"/>
  <c r="AP36" i="5" s="1"/>
  <c r="AO37" i="5"/>
  <c r="AP37" i="5" s="1"/>
  <c r="AO38" i="5"/>
  <c r="AP38" i="5" s="1"/>
  <c r="AO39" i="5"/>
  <c r="AP39" i="5" s="1"/>
  <c r="AO40" i="5"/>
  <c r="AP40" i="5" s="1"/>
  <c r="AO41" i="5"/>
  <c r="AP41" i="5" s="1"/>
  <c r="AO42" i="5"/>
  <c r="AP42" i="5" s="1"/>
  <c r="AO43" i="5"/>
  <c r="AP43" i="5" s="1"/>
  <c r="AO44" i="5"/>
  <c r="AP44" i="5" s="1"/>
  <c r="AO45" i="5"/>
  <c r="AP45" i="5" s="1"/>
  <c r="AO46" i="5"/>
  <c r="AP46" i="5" s="1"/>
  <c r="AO47" i="5"/>
  <c r="AP47" i="5" s="1"/>
  <c r="AO48" i="5"/>
  <c r="AP48" i="5" s="1"/>
  <c r="AO49" i="5"/>
  <c r="AP49" i="5" s="1"/>
  <c r="AO50" i="5"/>
  <c r="AP50" i="5" s="1"/>
  <c r="AO51" i="5"/>
  <c r="AP51" i="5" s="1"/>
  <c r="AO52" i="5"/>
  <c r="AP52" i="5" s="1"/>
  <c r="AO53" i="5"/>
  <c r="AP53" i="5" s="1"/>
  <c r="AO54" i="5"/>
  <c r="AP54" i="5" s="1"/>
  <c r="AO55" i="5"/>
  <c r="AP55" i="5" s="1"/>
  <c r="AO56" i="5"/>
  <c r="AP56" i="5" s="1"/>
  <c r="AO57" i="5"/>
  <c r="AP57" i="5" s="1"/>
  <c r="AO58" i="5"/>
  <c r="AP58" i="5" s="1"/>
  <c r="AO59" i="5"/>
  <c r="AP59" i="5" s="1"/>
  <c r="AO60" i="5"/>
  <c r="AP60" i="5" s="1"/>
  <c r="BL32" i="5"/>
  <c r="BM32" i="5" s="1"/>
  <c r="BL33" i="5"/>
  <c r="BM33" i="5" s="1"/>
  <c r="BL34" i="5"/>
  <c r="BM34" i="5" s="1"/>
  <c r="BL35" i="5"/>
  <c r="BM35" i="5" s="1"/>
  <c r="BL36" i="5"/>
  <c r="BM36" i="5" s="1"/>
  <c r="BL37" i="5"/>
  <c r="BM37" i="5" s="1"/>
  <c r="BL38" i="5"/>
  <c r="BM38" i="5" s="1"/>
  <c r="BL39" i="5"/>
  <c r="BM39" i="5" s="1"/>
  <c r="BL40" i="5"/>
  <c r="BM40" i="5" s="1"/>
  <c r="BL41" i="5"/>
  <c r="BM41" i="5" s="1"/>
  <c r="BL42" i="5"/>
  <c r="BM42" i="5" s="1"/>
  <c r="BL43" i="5"/>
  <c r="BM43" i="5" s="1"/>
  <c r="BL44" i="5"/>
  <c r="BM44" i="5" s="1"/>
  <c r="BL45" i="5"/>
  <c r="BM45" i="5" s="1"/>
  <c r="BL46" i="5"/>
  <c r="BM46" i="5" s="1"/>
  <c r="BL47" i="5"/>
  <c r="BM47" i="5" s="1"/>
  <c r="BL48" i="5"/>
  <c r="BM48" i="5" s="1"/>
  <c r="BL49" i="5"/>
  <c r="BM49" i="5" s="1"/>
  <c r="BL50" i="5"/>
  <c r="BM50" i="5" s="1"/>
  <c r="BL51" i="5"/>
  <c r="BM51" i="5" s="1"/>
  <c r="BL52" i="5"/>
  <c r="BM52" i="5" s="1"/>
  <c r="BL53" i="5"/>
  <c r="BM53" i="5" s="1"/>
  <c r="BL54" i="5"/>
  <c r="BM54" i="5" s="1"/>
  <c r="BL55" i="5"/>
  <c r="BM55" i="5" s="1"/>
  <c r="BL56" i="5"/>
  <c r="BM56" i="5" s="1"/>
  <c r="BL57" i="5"/>
  <c r="BM57" i="5" s="1"/>
  <c r="BL58" i="5"/>
  <c r="BM58" i="5" s="1"/>
  <c r="BL59" i="5"/>
  <c r="BM59" i="5" s="1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G58" i="5"/>
  <c r="BG59" i="5"/>
  <c r="BL31" i="5"/>
  <c r="BM31" i="5" s="1"/>
  <c r="BL30" i="5"/>
  <c r="BM30" i="5" s="1"/>
  <c r="BL29" i="5"/>
  <c r="BM29" i="5" s="1"/>
  <c r="BL28" i="5"/>
  <c r="BM28" i="5" s="1"/>
  <c r="BL27" i="5"/>
  <c r="BM27" i="5" s="1"/>
  <c r="BL26" i="5"/>
  <c r="BM26" i="5" s="1"/>
  <c r="BL25" i="5"/>
  <c r="BM25" i="5" s="1"/>
  <c r="BL24" i="5"/>
  <c r="BM24" i="5" s="1"/>
  <c r="BL23" i="5"/>
  <c r="BM23" i="5" s="1"/>
  <c r="BL22" i="5"/>
  <c r="BM22" i="5" s="1"/>
  <c r="BL21" i="5"/>
  <c r="BM21" i="5" s="1"/>
  <c r="BL20" i="5"/>
  <c r="BM20" i="5" s="1"/>
  <c r="BL19" i="5"/>
  <c r="BM19" i="5" s="1"/>
  <c r="BL18" i="5"/>
  <c r="BM18" i="5" s="1"/>
  <c r="BL17" i="5"/>
  <c r="BM17" i="5" s="1"/>
  <c r="BL16" i="5"/>
  <c r="BM16" i="5" s="1"/>
  <c r="BL15" i="5"/>
  <c r="BM15" i="5" s="1"/>
  <c r="BL14" i="5"/>
  <c r="BM14" i="5" s="1"/>
  <c r="BL13" i="5"/>
  <c r="BM13" i="5" s="1"/>
  <c r="BL12" i="5"/>
  <c r="BM12" i="5" s="1"/>
  <c r="BL11" i="5"/>
  <c r="BM11" i="5" s="1"/>
  <c r="BL10" i="5"/>
  <c r="BM10" i="5" s="1"/>
  <c r="BL9" i="5"/>
  <c r="BM9" i="5" s="1"/>
  <c r="BL8" i="5"/>
  <c r="BM8" i="5" s="1"/>
  <c r="BL7" i="5"/>
  <c r="BM7" i="5" s="1"/>
  <c r="BL6" i="5"/>
  <c r="BM6" i="5" s="1"/>
  <c r="BL5" i="5"/>
  <c r="BM5" i="5" s="1"/>
  <c r="BL4" i="5"/>
  <c r="BM4" i="5" s="1"/>
  <c r="BL3" i="5"/>
  <c r="BM3" i="5" s="1"/>
  <c r="BG31" i="5"/>
  <c r="BG30" i="5"/>
  <c r="BG29" i="5"/>
  <c r="BG28" i="5"/>
  <c r="BG27" i="5"/>
  <c r="BG26" i="5"/>
  <c r="BG25" i="5"/>
  <c r="BG24" i="5"/>
  <c r="BG23" i="5"/>
  <c r="BG22" i="5"/>
  <c r="BG21" i="5"/>
  <c r="BG20" i="5"/>
  <c r="BG19" i="5"/>
  <c r="BG18" i="5"/>
  <c r="BG17" i="5"/>
  <c r="BG16" i="5"/>
  <c r="BG15" i="5"/>
  <c r="BG14" i="5"/>
  <c r="BG13" i="5"/>
  <c r="BG12" i="5"/>
  <c r="BG11" i="5"/>
  <c r="BG10" i="5"/>
  <c r="BG9" i="5"/>
  <c r="BG8" i="5"/>
  <c r="BG7" i="5"/>
  <c r="BG6" i="5"/>
  <c r="BG5" i="5"/>
  <c r="BG4" i="5"/>
  <c r="BG3" i="5"/>
  <c r="AO10" i="5"/>
  <c r="AP10" i="5" s="1"/>
  <c r="AO11" i="5"/>
  <c r="AP11" i="5" s="1"/>
  <c r="AO12" i="5"/>
  <c r="AP12" i="5" s="1"/>
  <c r="AO13" i="5"/>
  <c r="AP13" i="5" s="1"/>
  <c r="AO27" i="5"/>
  <c r="AP27" i="5" s="1"/>
  <c r="AO28" i="5"/>
  <c r="AP28" i="5" s="1"/>
  <c r="AO29" i="5"/>
  <c r="AP29" i="5" s="1"/>
  <c r="AO30" i="5"/>
  <c r="AP30" i="5" s="1"/>
  <c r="AO31" i="5"/>
  <c r="AP31" i="5" s="1"/>
  <c r="AO26" i="5"/>
  <c r="AP26" i="5" s="1"/>
  <c r="AO21" i="5"/>
  <c r="AP21" i="5" s="1"/>
  <c r="AO22" i="5"/>
  <c r="AP22" i="5" s="1"/>
  <c r="AO23" i="5"/>
  <c r="AP23" i="5" s="1"/>
  <c r="AO24" i="5"/>
  <c r="AP24" i="5" s="1"/>
  <c r="AO25" i="5"/>
  <c r="AP25" i="5" s="1"/>
  <c r="AO20" i="5"/>
  <c r="AP20" i="5" s="1"/>
  <c r="AO15" i="5"/>
  <c r="AP15" i="5" s="1"/>
  <c r="AO16" i="5"/>
  <c r="AP16" i="5" s="1"/>
  <c r="AO17" i="5"/>
  <c r="AP17" i="5" s="1"/>
  <c r="AO18" i="5"/>
  <c r="AP18" i="5" s="1"/>
  <c r="AO19" i="5"/>
  <c r="AP19" i="5" s="1"/>
  <c r="AO14" i="5"/>
  <c r="AP14" i="5" s="1"/>
  <c r="AO9" i="5"/>
  <c r="AP9" i="5" s="1"/>
  <c r="AO4" i="5"/>
  <c r="AP4" i="5" s="1"/>
  <c r="AO5" i="5"/>
  <c r="AP5" i="5" s="1"/>
  <c r="AO6" i="5"/>
  <c r="AP6" i="5" s="1"/>
  <c r="AO7" i="5"/>
  <c r="AP7" i="5" s="1"/>
  <c r="AO8" i="5"/>
  <c r="AP8" i="5" s="1"/>
  <c r="AO3" i="5"/>
  <c r="AP3" i="5" s="1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32" i="5"/>
  <c r="A32" i="5"/>
  <c r="BR32" i="5" s="1"/>
  <c r="A33" i="5"/>
  <c r="BR33" i="5" s="1"/>
  <c r="A34" i="5"/>
  <c r="BR34" i="5" s="1"/>
  <c r="A35" i="5"/>
  <c r="BR35" i="5" s="1"/>
  <c r="A36" i="5"/>
  <c r="BR36" i="5" s="1"/>
  <c r="A37" i="5"/>
  <c r="BR37" i="5" s="1"/>
  <c r="A38" i="5"/>
  <c r="BR38" i="5" s="1"/>
  <c r="A39" i="5"/>
  <c r="BR39" i="5" s="1"/>
  <c r="A40" i="5"/>
  <c r="BR40" i="5" s="1"/>
  <c r="A41" i="5"/>
  <c r="BR41" i="5" s="1"/>
  <c r="A42" i="5"/>
  <c r="BR42" i="5" s="1"/>
  <c r="A43" i="5"/>
  <c r="BR43" i="5" s="1"/>
  <c r="A44" i="5"/>
  <c r="BR44" i="5" s="1"/>
  <c r="A45" i="5"/>
  <c r="V45" i="5" s="1"/>
  <c r="A46" i="5"/>
  <c r="BR46" i="5" s="1"/>
  <c r="A47" i="5"/>
  <c r="BR47" i="5" s="1"/>
  <c r="A48" i="5"/>
  <c r="BR48" i="5" s="1"/>
  <c r="A49" i="5"/>
  <c r="BR49" i="5" s="1"/>
  <c r="A50" i="5"/>
  <c r="BR50" i="5" s="1"/>
  <c r="A51" i="5"/>
  <c r="V51" i="5" s="1"/>
  <c r="A52" i="5"/>
  <c r="BR52" i="5" s="1"/>
  <c r="A53" i="5"/>
  <c r="BR53" i="5" s="1"/>
  <c r="A54" i="5"/>
  <c r="BR54" i="5" s="1"/>
  <c r="A55" i="5"/>
  <c r="BR55" i="5" s="1"/>
  <c r="A56" i="5"/>
  <c r="BR56" i="5" s="1"/>
  <c r="A57" i="5"/>
  <c r="BR57" i="5" s="1"/>
  <c r="A58" i="5"/>
  <c r="BR58" i="5" s="1"/>
  <c r="A59" i="5"/>
  <c r="BR59" i="5" s="1"/>
  <c r="A60" i="5"/>
  <c r="BR60" i="5" s="1"/>
  <c r="A61" i="5"/>
  <c r="BR61" i="5" s="1"/>
  <c r="A62" i="5"/>
  <c r="BR62" i="5" s="1"/>
  <c r="A63" i="5"/>
  <c r="BR63" i="5" s="1"/>
  <c r="A64" i="5"/>
  <c r="BR64" i="5" s="1"/>
  <c r="A65" i="5"/>
  <c r="BR65" i="5" s="1"/>
  <c r="A66" i="5"/>
  <c r="BR66" i="5" s="1"/>
  <c r="A67" i="5"/>
  <c r="BR67" i="5" s="1"/>
  <c r="A68" i="5"/>
  <c r="BR68" i="5" s="1"/>
  <c r="A69" i="5"/>
  <c r="BR69" i="5" s="1"/>
  <c r="A70" i="5"/>
  <c r="BR70" i="5" s="1"/>
  <c r="A71" i="5"/>
  <c r="BR71" i="5" s="1"/>
  <c r="A72" i="5"/>
  <c r="BR72" i="5" s="1"/>
  <c r="A73" i="5"/>
  <c r="BR73" i="5" s="1"/>
  <c r="A74" i="5"/>
  <c r="BR74" i="5" s="1"/>
  <c r="A75" i="5"/>
  <c r="BR75" i="5" s="1"/>
  <c r="A76" i="5"/>
  <c r="BR76" i="5" s="1"/>
  <c r="A77" i="5"/>
  <c r="BR77" i="5" s="1"/>
  <c r="A78" i="5"/>
  <c r="BR78" i="5" s="1"/>
  <c r="A79" i="5"/>
  <c r="BR79" i="5" s="1"/>
  <c r="A80" i="5"/>
  <c r="BR80" i="5" s="1"/>
  <c r="A81" i="5"/>
  <c r="BR81" i="5" s="1"/>
  <c r="A82" i="5"/>
  <c r="BR82" i="5" s="1"/>
  <c r="A83" i="5"/>
  <c r="BR83" i="5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" i="5"/>
  <c r="K31" i="5"/>
  <c r="L31" i="5" s="1"/>
  <c r="K30" i="5"/>
  <c r="L30" i="5" s="1"/>
  <c r="K29" i="5"/>
  <c r="L29" i="5" s="1"/>
  <c r="K28" i="5"/>
  <c r="L28" i="5" s="1"/>
  <c r="K27" i="5"/>
  <c r="L27" i="5" s="1"/>
  <c r="K26" i="5"/>
  <c r="L26" i="5" s="1"/>
  <c r="K25" i="5"/>
  <c r="L25" i="5" s="1"/>
  <c r="K24" i="5"/>
  <c r="L24" i="5" s="1"/>
  <c r="K23" i="5"/>
  <c r="L23" i="5" s="1"/>
  <c r="K22" i="5"/>
  <c r="L22" i="5" s="1"/>
  <c r="K21" i="5"/>
  <c r="L21" i="5" s="1"/>
  <c r="K20" i="5"/>
  <c r="L20" i="5" s="1"/>
  <c r="K19" i="5"/>
  <c r="L19" i="5" s="1"/>
  <c r="K18" i="5"/>
  <c r="L18" i="5" s="1"/>
  <c r="K17" i="5"/>
  <c r="L17" i="5" s="1"/>
  <c r="K16" i="5"/>
  <c r="L16" i="5" s="1"/>
  <c r="K15" i="5"/>
  <c r="L15" i="5" s="1"/>
  <c r="K14" i="5"/>
  <c r="L14" i="5" s="1"/>
  <c r="K13" i="5"/>
  <c r="L13" i="5" s="1"/>
  <c r="K12" i="5"/>
  <c r="L12" i="5" s="1"/>
  <c r="K11" i="5"/>
  <c r="L11" i="5" s="1"/>
  <c r="K10" i="5"/>
  <c r="L10" i="5" s="1"/>
  <c r="K9" i="5"/>
  <c r="L9" i="5" s="1"/>
  <c r="K8" i="5"/>
  <c r="L8" i="5" s="1"/>
  <c r="K7" i="5"/>
  <c r="L7" i="5" s="1"/>
  <c r="K6" i="5"/>
  <c r="L6" i="5" s="1"/>
  <c r="K5" i="5"/>
  <c r="L5" i="5" s="1"/>
  <c r="K4" i="5"/>
  <c r="L4" i="5" s="1"/>
  <c r="K3" i="5"/>
  <c r="L3" i="5" s="1"/>
  <c r="N83" i="5"/>
  <c r="K83" i="5"/>
  <c r="L83" i="5" s="1"/>
  <c r="N82" i="5"/>
  <c r="K82" i="5"/>
  <c r="L82" i="5" s="1"/>
  <c r="N81" i="5"/>
  <c r="K81" i="5"/>
  <c r="L81" i="5" s="1"/>
  <c r="N80" i="5"/>
  <c r="K80" i="5"/>
  <c r="L80" i="5" s="1"/>
  <c r="N79" i="5"/>
  <c r="K79" i="5"/>
  <c r="L79" i="5" s="1"/>
  <c r="N78" i="5"/>
  <c r="K78" i="5"/>
  <c r="L78" i="5" s="1"/>
  <c r="N77" i="5"/>
  <c r="K77" i="5"/>
  <c r="L77" i="5" s="1"/>
  <c r="N76" i="5"/>
  <c r="K76" i="5"/>
  <c r="L76" i="5" s="1"/>
  <c r="N75" i="5"/>
  <c r="K75" i="5"/>
  <c r="L75" i="5" s="1"/>
  <c r="N74" i="5"/>
  <c r="K74" i="5"/>
  <c r="L74" i="5" s="1"/>
  <c r="N73" i="5"/>
  <c r="K73" i="5"/>
  <c r="L73" i="5" s="1"/>
  <c r="N72" i="5"/>
  <c r="K72" i="5"/>
  <c r="L72" i="5" s="1"/>
  <c r="N71" i="5"/>
  <c r="K71" i="5"/>
  <c r="L71" i="5" s="1"/>
  <c r="N70" i="5"/>
  <c r="K70" i="5"/>
  <c r="L70" i="5" s="1"/>
  <c r="N69" i="5"/>
  <c r="K69" i="5"/>
  <c r="L69" i="5" s="1"/>
  <c r="N68" i="5"/>
  <c r="K68" i="5"/>
  <c r="L68" i="5" s="1"/>
  <c r="N67" i="5"/>
  <c r="K67" i="5"/>
  <c r="L67" i="5" s="1"/>
  <c r="N66" i="5"/>
  <c r="K66" i="5"/>
  <c r="L66" i="5" s="1"/>
  <c r="N65" i="5"/>
  <c r="K65" i="5"/>
  <c r="L65" i="5" s="1"/>
  <c r="N64" i="5"/>
  <c r="K64" i="5"/>
  <c r="L64" i="5" s="1"/>
  <c r="N63" i="5"/>
  <c r="K63" i="5"/>
  <c r="L63" i="5" s="1"/>
  <c r="N62" i="5"/>
  <c r="K62" i="5"/>
  <c r="L62" i="5" s="1"/>
  <c r="N61" i="5"/>
  <c r="K61" i="5"/>
  <c r="L61" i="5" s="1"/>
  <c r="N60" i="5"/>
  <c r="K60" i="5"/>
  <c r="L60" i="5" s="1"/>
  <c r="N59" i="5"/>
  <c r="K59" i="5"/>
  <c r="L59" i="5" s="1"/>
  <c r="N58" i="5"/>
  <c r="K58" i="5"/>
  <c r="L58" i="5" s="1"/>
  <c r="N57" i="5"/>
  <c r="K57" i="5"/>
  <c r="L57" i="5" s="1"/>
  <c r="N56" i="5"/>
  <c r="K56" i="5"/>
  <c r="L56" i="5" s="1"/>
  <c r="N55" i="5"/>
  <c r="K55" i="5"/>
  <c r="L55" i="5" s="1"/>
  <c r="N54" i="5"/>
  <c r="K54" i="5"/>
  <c r="L54" i="5" s="1"/>
  <c r="N53" i="5"/>
  <c r="K53" i="5"/>
  <c r="L53" i="5" s="1"/>
  <c r="N52" i="5"/>
  <c r="K52" i="5"/>
  <c r="L52" i="5" s="1"/>
  <c r="N51" i="5"/>
  <c r="K51" i="5"/>
  <c r="L51" i="5" s="1"/>
  <c r="N50" i="5"/>
  <c r="K50" i="5"/>
  <c r="L50" i="5" s="1"/>
  <c r="N49" i="5"/>
  <c r="K49" i="5"/>
  <c r="L49" i="5" s="1"/>
  <c r="N48" i="5"/>
  <c r="K48" i="5"/>
  <c r="L48" i="5" s="1"/>
  <c r="N47" i="5"/>
  <c r="K47" i="5"/>
  <c r="L47" i="5" s="1"/>
  <c r="N46" i="5"/>
  <c r="K46" i="5"/>
  <c r="L46" i="5" s="1"/>
  <c r="N45" i="5"/>
  <c r="K45" i="5"/>
  <c r="L45" i="5" s="1"/>
  <c r="N44" i="5"/>
  <c r="K44" i="5"/>
  <c r="L44" i="5" s="1"/>
  <c r="N43" i="5"/>
  <c r="K43" i="5"/>
  <c r="L43" i="5" s="1"/>
  <c r="N42" i="5"/>
  <c r="K42" i="5"/>
  <c r="L42" i="5" s="1"/>
  <c r="N41" i="5"/>
  <c r="K41" i="5"/>
  <c r="L41" i="5" s="1"/>
  <c r="N40" i="5"/>
  <c r="K40" i="5"/>
  <c r="L40" i="5" s="1"/>
  <c r="N39" i="5"/>
  <c r="K39" i="5"/>
  <c r="L39" i="5" s="1"/>
  <c r="N38" i="5"/>
  <c r="K38" i="5"/>
  <c r="L38" i="5" s="1"/>
  <c r="N37" i="5"/>
  <c r="K37" i="5"/>
  <c r="L37" i="5" s="1"/>
  <c r="N36" i="5"/>
  <c r="K36" i="5"/>
  <c r="L36" i="5" s="1"/>
  <c r="N35" i="5"/>
  <c r="K35" i="5"/>
  <c r="L35" i="5" s="1"/>
  <c r="N34" i="5"/>
  <c r="K34" i="5"/>
  <c r="L34" i="5" s="1"/>
  <c r="N33" i="5"/>
  <c r="K33" i="5"/>
  <c r="L33" i="5" s="1"/>
  <c r="N32" i="5"/>
  <c r="K32" i="5"/>
  <c r="L32" i="5" s="1"/>
  <c r="Q110" i="6"/>
  <c r="N110" i="6"/>
  <c r="O110" i="6" s="1"/>
  <c r="Q109" i="6"/>
  <c r="N109" i="6"/>
  <c r="O109" i="6" s="1"/>
  <c r="Q108" i="6"/>
  <c r="N108" i="6"/>
  <c r="O108" i="6" s="1"/>
  <c r="Q107" i="6"/>
  <c r="N107" i="6"/>
  <c r="O107" i="6" s="1"/>
  <c r="Q106" i="6"/>
  <c r="N106" i="6"/>
  <c r="O106" i="6" s="1"/>
  <c r="Q105" i="6"/>
  <c r="N105" i="6"/>
  <c r="O105" i="6" s="1"/>
  <c r="Q98" i="6"/>
  <c r="N98" i="6"/>
  <c r="O98" i="6" s="1"/>
  <c r="Q97" i="6"/>
  <c r="N97" i="6"/>
  <c r="O97" i="6" s="1"/>
  <c r="Q96" i="6"/>
  <c r="N96" i="6"/>
  <c r="O96" i="6" s="1"/>
  <c r="Q95" i="6"/>
  <c r="N95" i="6"/>
  <c r="O95" i="6" s="1"/>
  <c r="Q94" i="6"/>
  <c r="N94" i="6"/>
  <c r="O94" i="6" s="1"/>
  <c r="Q93" i="6"/>
  <c r="N93" i="6"/>
  <c r="O93" i="6" s="1"/>
  <c r="Q87" i="6"/>
  <c r="N87" i="6"/>
  <c r="O87" i="6" s="1"/>
  <c r="Q86" i="6"/>
  <c r="N86" i="6"/>
  <c r="O86" i="6" s="1"/>
  <c r="Q85" i="6"/>
  <c r="N85" i="6"/>
  <c r="O85" i="6" s="1"/>
  <c r="Q84" i="6"/>
  <c r="N84" i="6"/>
  <c r="O84" i="6" s="1"/>
  <c r="Q83" i="6"/>
  <c r="N83" i="6"/>
  <c r="O83" i="6" s="1"/>
  <c r="Q82" i="6"/>
  <c r="N82" i="6"/>
  <c r="O82" i="6" s="1"/>
  <c r="Q76" i="6"/>
  <c r="N76" i="6"/>
  <c r="O76" i="6" s="1"/>
  <c r="Q75" i="6"/>
  <c r="N75" i="6"/>
  <c r="O75" i="6" s="1"/>
  <c r="Q74" i="6"/>
  <c r="N74" i="6"/>
  <c r="O74" i="6" s="1"/>
  <c r="Q73" i="6"/>
  <c r="N73" i="6"/>
  <c r="O73" i="6" s="1"/>
  <c r="Q72" i="6"/>
  <c r="N72" i="6"/>
  <c r="O72" i="6" s="1"/>
  <c r="Q71" i="6"/>
  <c r="N71" i="6"/>
  <c r="O71" i="6" s="1"/>
  <c r="Q65" i="6"/>
  <c r="N65" i="6"/>
  <c r="O65" i="6" s="1"/>
  <c r="Q64" i="6"/>
  <c r="N64" i="6"/>
  <c r="O64" i="6" s="1"/>
  <c r="Q63" i="6"/>
  <c r="N63" i="6"/>
  <c r="O63" i="6" s="1"/>
  <c r="Q62" i="6"/>
  <c r="N62" i="6"/>
  <c r="O62" i="6" s="1"/>
  <c r="Q61" i="6"/>
  <c r="N61" i="6"/>
  <c r="O61" i="6" s="1"/>
  <c r="Q60" i="6"/>
  <c r="N60" i="6"/>
  <c r="O60" i="6" s="1"/>
  <c r="Q54" i="6"/>
  <c r="N54" i="6"/>
  <c r="O54" i="6" s="1"/>
  <c r="Q53" i="6"/>
  <c r="N53" i="6"/>
  <c r="O53" i="6" s="1"/>
  <c r="Q52" i="6"/>
  <c r="N52" i="6"/>
  <c r="O52" i="6" s="1"/>
  <c r="Q51" i="6"/>
  <c r="N51" i="6"/>
  <c r="O51" i="6" s="1"/>
  <c r="Q50" i="6"/>
  <c r="N50" i="6"/>
  <c r="O50" i="6" s="1"/>
  <c r="Q49" i="6"/>
  <c r="N49" i="6"/>
  <c r="O49" i="6" s="1"/>
  <c r="Q43" i="6"/>
  <c r="N43" i="6"/>
  <c r="O43" i="6" s="1"/>
  <c r="Q42" i="6"/>
  <c r="N42" i="6"/>
  <c r="O42" i="6" s="1"/>
  <c r="Q41" i="6"/>
  <c r="N41" i="6"/>
  <c r="O41" i="6" s="1"/>
  <c r="Q40" i="6"/>
  <c r="N40" i="6"/>
  <c r="O40" i="6" s="1"/>
  <c r="Q39" i="6"/>
  <c r="N39" i="6"/>
  <c r="O39" i="6" s="1"/>
  <c r="Q38" i="6"/>
  <c r="N38" i="6"/>
  <c r="O38" i="6" s="1"/>
  <c r="Q32" i="6"/>
  <c r="N32" i="6"/>
  <c r="O32" i="6" s="1"/>
  <c r="Q31" i="6"/>
  <c r="N31" i="6"/>
  <c r="O31" i="6" s="1"/>
  <c r="Q30" i="6"/>
  <c r="N30" i="6"/>
  <c r="O30" i="6" s="1"/>
  <c r="Q29" i="6"/>
  <c r="N29" i="6"/>
  <c r="O29" i="6" s="1"/>
  <c r="Q28" i="6"/>
  <c r="N28" i="6"/>
  <c r="O28" i="6" s="1"/>
  <c r="Q27" i="6"/>
  <c r="N27" i="6"/>
  <c r="O27" i="6" s="1"/>
  <c r="Q21" i="6"/>
  <c r="N21" i="6"/>
  <c r="O21" i="6" s="1"/>
  <c r="Q20" i="6"/>
  <c r="N20" i="6"/>
  <c r="O20" i="6" s="1"/>
  <c r="Q19" i="6"/>
  <c r="N19" i="6"/>
  <c r="O19" i="6" s="1"/>
  <c r="Q18" i="6"/>
  <c r="N18" i="6"/>
  <c r="O18" i="6" s="1"/>
  <c r="Q17" i="6"/>
  <c r="N17" i="6"/>
  <c r="O17" i="6" s="1"/>
  <c r="Q16" i="6"/>
  <c r="N16" i="6"/>
  <c r="O16" i="6" s="1"/>
  <c r="N36" i="1"/>
  <c r="O36" i="1" s="1"/>
  <c r="N37" i="1"/>
  <c r="O37" i="1" s="1"/>
  <c r="N38" i="1"/>
  <c r="O38" i="1" s="1"/>
  <c r="N39" i="1"/>
  <c r="O39" i="1" s="1"/>
  <c r="N40" i="1"/>
  <c r="O40" i="1" s="1"/>
  <c r="N35" i="1"/>
  <c r="O35" i="1" s="1"/>
  <c r="N28" i="1"/>
  <c r="O28" i="1" s="1"/>
  <c r="N29" i="1"/>
  <c r="O29" i="1" s="1"/>
  <c r="N30" i="1"/>
  <c r="O30" i="1" s="1"/>
  <c r="N31" i="1"/>
  <c r="O31" i="1" s="1"/>
  <c r="N32" i="1"/>
  <c r="O32" i="1"/>
  <c r="N27" i="1"/>
  <c r="O27" i="1" s="1"/>
  <c r="N20" i="1"/>
  <c r="O20" i="1" s="1"/>
  <c r="N21" i="1"/>
  <c r="O21" i="1" s="1"/>
  <c r="N22" i="1"/>
  <c r="O22" i="1" s="1"/>
  <c r="N23" i="1"/>
  <c r="O23" i="1" s="1"/>
  <c r="N24" i="1"/>
  <c r="O24" i="1" s="1"/>
  <c r="N19" i="1"/>
  <c r="O19" i="1" s="1"/>
  <c r="N12" i="1"/>
  <c r="O12" i="1" s="1"/>
  <c r="N13" i="1"/>
  <c r="O13" i="1" s="1"/>
  <c r="N14" i="1"/>
  <c r="O14" i="1" s="1"/>
  <c r="N15" i="1"/>
  <c r="O15" i="1" s="1"/>
  <c r="N16" i="1"/>
  <c r="O16" i="1" s="1"/>
  <c r="N11" i="1"/>
  <c r="O11" i="1" s="1"/>
  <c r="N4" i="1"/>
  <c r="O4" i="1" s="1"/>
  <c r="N5" i="1"/>
  <c r="O5" i="1" s="1"/>
  <c r="N6" i="1"/>
  <c r="O6" i="1" s="1"/>
  <c r="N7" i="1"/>
  <c r="O7" i="1" s="1"/>
  <c r="N8" i="1"/>
  <c r="O8" i="1"/>
  <c r="N3" i="1"/>
  <c r="O3" i="1" s="1"/>
  <c r="N6" i="6"/>
  <c r="O6" i="6" s="1"/>
  <c r="N7" i="6"/>
  <c r="O7" i="6" s="1"/>
  <c r="N8" i="6"/>
  <c r="O8" i="6" s="1"/>
  <c r="N9" i="6"/>
  <c r="O9" i="6" s="1"/>
  <c r="N10" i="6"/>
  <c r="O10" i="6" s="1"/>
  <c r="N5" i="6"/>
  <c r="O5" i="6" s="1"/>
  <c r="Q10" i="6"/>
  <c r="Q9" i="6"/>
  <c r="Q8" i="6"/>
  <c r="Q7" i="6"/>
  <c r="Q6" i="6"/>
  <c r="Q5" i="6"/>
  <c r="AT7" i="5"/>
  <c r="AW15" i="5" s="1"/>
  <c r="AT6" i="5"/>
  <c r="AT5" i="5"/>
  <c r="AT4" i="5"/>
  <c r="AT3" i="5"/>
  <c r="AB7" i="5"/>
  <c r="AE15" i="5" s="1"/>
  <c r="AB6" i="5"/>
  <c r="AB5" i="5"/>
  <c r="AB3" i="5"/>
  <c r="AB4" i="5"/>
  <c r="P7" i="5"/>
  <c r="P4" i="5"/>
  <c r="P5" i="5"/>
  <c r="P6" i="5"/>
  <c r="P8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" i="5"/>
  <c r="A4" i="5"/>
  <c r="BR4" i="5" s="1"/>
  <c r="A5" i="5"/>
  <c r="BR5" i="5" s="1"/>
  <c r="A6" i="5"/>
  <c r="BR6" i="5" s="1"/>
  <c r="A7" i="5"/>
  <c r="BR7" i="5" s="1"/>
  <c r="A8" i="5"/>
  <c r="BR8" i="5" s="1"/>
  <c r="A9" i="5"/>
  <c r="BR9" i="5" s="1"/>
  <c r="A10" i="5"/>
  <c r="BR10" i="5" s="1"/>
  <c r="A11" i="5"/>
  <c r="BR11" i="5" s="1"/>
  <c r="A12" i="5"/>
  <c r="BR12" i="5" s="1"/>
  <c r="A13" i="5"/>
  <c r="BR13" i="5" s="1"/>
  <c r="A14" i="5"/>
  <c r="BR14" i="5" s="1"/>
  <c r="A15" i="5"/>
  <c r="BR15" i="5" s="1"/>
  <c r="A16" i="5"/>
  <c r="BR16" i="5" s="1"/>
  <c r="A17" i="5"/>
  <c r="BR17" i="5" s="1"/>
  <c r="A18" i="5"/>
  <c r="BR18" i="5" s="1"/>
  <c r="A19" i="5"/>
  <c r="V19" i="5" s="1"/>
  <c r="A20" i="5"/>
  <c r="BR20" i="5" s="1"/>
  <c r="A21" i="5"/>
  <c r="BR21" i="5" s="1"/>
  <c r="A22" i="5"/>
  <c r="BR22" i="5" s="1"/>
  <c r="A23" i="5"/>
  <c r="BR23" i="5" s="1"/>
  <c r="A24" i="5"/>
  <c r="BR24" i="5" s="1"/>
  <c r="A25" i="5"/>
  <c r="BR25" i="5" s="1"/>
  <c r="A26" i="5"/>
  <c r="BR26" i="5" s="1"/>
  <c r="A27" i="5"/>
  <c r="BR27" i="5" s="1"/>
  <c r="A28" i="5"/>
  <c r="BR28" i="5" s="1"/>
  <c r="A29" i="5"/>
  <c r="BR29" i="5" s="1"/>
  <c r="A30" i="5"/>
  <c r="BR30" i="5" s="1"/>
  <c r="A31" i="5"/>
  <c r="BR31" i="5" s="1"/>
  <c r="A3" i="5"/>
  <c r="BR3" i="5" s="1"/>
  <c r="Q36" i="1"/>
  <c r="Q37" i="1"/>
  <c r="Q38" i="1"/>
  <c r="Q39" i="1"/>
  <c r="Q40" i="1"/>
  <c r="Q35" i="1"/>
  <c r="Q28" i="1"/>
  <c r="Q29" i="1"/>
  <c r="Q30" i="1"/>
  <c r="Q31" i="1"/>
  <c r="Q32" i="1"/>
  <c r="Q27" i="1"/>
  <c r="Q20" i="1"/>
  <c r="Q21" i="1"/>
  <c r="Q22" i="1"/>
  <c r="Q23" i="1"/>
  <c r="Q24" i="1"/>
  <c r="Q19" i="1"/>
  <c r="Q12" i="1"/>
  <c r="Q13" i="1"/>
  <c r="Q14" i="1"/>
  <c r="Q15" i="1"/>
  <c r="Q16" i="1"/>
  <c r="Q11" i="1"/>
  <c r="Q4" i="1"/>
  <c r="Q5" i="1"/>
  <c r="Q6" i="1"/>
  <c r="Q7" i="1"/>
  <c r="Q8" i="1"/>
  <c r="Q3" i="1"/>
  <c r="Z122" i="5" l="1"/>
  <c r="Z112" i="5"/>
  <c r="Z54" i="5"/>
  <c r="Z118" i="5"/>
  <c r="Z123" i="5"/>
  <c r="Z145" i="5"/>
  <c r="Z134" i="5"/>
  <c r="Z142" i="5"/>
  <c r="Z102" i="5"/>
  <c r="Z149" i="5"/>
  <c r="Z141" i="5"/>
  <c r="Z117" i="5"/>
  <c r="Z139" i="5"/>
  <c r="Z140" i="5"/>
  <c r="Z129" i="5"/>
  <c r="Z91" i="5"/>
  <c r="Z128" i="5"/>
  <c r="Z107" i="5"/>
  <c r="Z120" i="5"/>
  <c r="Z106" i="5"/>
  <c r="Z99" i="5"/>
  <c r="Z150" i="5"/>
  <c r="Z133" i="5"/>
  <c r="Z119" i="5"/>
  <c r="AF16" i="5"/>
  <c r="Z124" i="5"/>
  <c r="Z59" i="5"/>
  <c r="Z84" i="5"/>
  <c r="V142" i="5"/>
  <c r="V132" i="5"/>
  <c r="V122" i="5"/>
  <c r="V112" i="5"/>
  <c r="V102" i="5"/>
  <c r="V92" i="5"/>
  <c r="Z144" i="5"/>
  <c r="Z113" i="5"/>
  <c r="Z108" i="5"/>
  <c r="Z97" i="5"/>
  <c r="Z85" i="5"/>
  <c r="Z96" i="5"/>
  <c r="Z95" i="5"/>
  <c r="Z143" i="5"/>
  <c r="Z138" i="5"/>
  <c r="Z132" i="5"/>
  <c r="Z127" i="5"/>
  <c r="Z116" i="5"/>
  <c r="Z105" i="5"/>
  <c r="Z101" i="5"/>
  <c r="Z48" i="5"/>
  <c r="Z52" i="5"/>
  <c r="Z148" i="5"/>
  <c r="Z137" i="5"/>
  <c r="Z126" i="5"/>
  <c r="Z115" i="5"/>
  <c r="Z111" i="5"/>
  <c r="Z90" i="5"/>
  <c r="Z83" i="5"/>
  <c r="Z147" i="5"/>
  <c r="Z136" i="5"/>
  <c r="Z125" i="5"/>
  <c r="Z121" i="5"/>
  <c r="Z100" i="5"/>
  <c r="Z94" i="5"/>
  <c r="Z89" i="5"/>
  <c r="Z146" i="5"/>
  <c r="Z135" i="5"/>
  <c r="Z131" i="5"/>
  <c r="Z110" i="5"/>
  <c r="Z104" i="5"/>
  <c r="Z38" i="5"/>
  <c r="V145" i="5"/>
  <c r="Z114" i="5"/>
  <c r="Z88" i="5"/>
  <c r="V134" i="5"/>
  <c r="V124" i="5"/>
  <c r="Z151" i="5"/>
  <c r="Z130" i="5"/>
  <c r="Z109" i="5"/>
  <c r="Z93" i="5"/>
  <c r="Z87" i="5"/>
  <c r="AE16" i="5"/>
  <c r="Z103" i="5"/>
  <c r="Z98" i="5"/>
  <c r="Z86" i="5"/>
  <c r="Z43" i="5"/>
  <c r="R58" i="5"/>
  <c r="T58" i="5" s="1"/>
  <c r="Z63" i="5"/>
  <c r="Z62" i="5"/>
  <c r="Z78" i="5"/>
  <c r="Z53" i="5"/>
  <c r="Z55" i="5"/>
  <c r="Z47" i="5"/>
  <c r="Z60" i="5"/>
  <c r="Z67" i="5"/>
  <c r="Z42" i="5"/>
  <c r="Z46" i="5"/>
  <c r="Z61" i="5"/>
  <c r="Z72" i="5"/>
  <c r="Z73" i="5"/>
  <c r="Z82" i="5"/>
  <c r="Z41" i="5"/>
  <c r="Z45" i="5"/>
  <c r="Z51" i="5"/>
  <c r="Z58" i="5"/>
  <c r="Z66" i="5"/>
  <c r="Z71" i="5"/>
  <c r="Z77" i="5"/>
  <c r="Z81" i="5"/>
  <c r="Z44" i="5"/>
  <c r="Z50" i="5"/>
  <c r="Z57" i="5"/>
  <c r="Z65" i="5"/>
  <c r="Z70" i="5"/>
  <c r="Z76" i="5"/>
  <c r="R52" i="5"/>
  <c r="T52" i="5" s="1"/>
  <c r="Z56" i="5"/>
  <c r="Z64" i="5"/>
  <c r="Z69" i="5"/>
  <c r="Z75" i="5"/>
  <c r="Z80" i="5"/>
  <c r="Z40" i="5"/>
  <c r="Z68" i="5"/>
  <c r="Z74" i="5"/>
  <c r="Z79" i="5"/>
  <c r="R39" i="5"/>
  <c r="T39" i="5" s="1"/>
  <c r="Z39" i="5"/>
  <c r="Z49" i="5"/>
  <c r="R81" i="5"/>
  <c r="T81" i="5"/>
  <c r="R5" i="5"/>
  <c r="T5" i="5" s="1"/>
  <c r="R13" i="5"/>
  <c r="T13" i="5" s="1"/>
  <c r="R11" i="5"/>
  <c r="R37" i="5"/>
  <c r="T37" i="5" s="1"/>
  <c r="V67" i="5"/>
  <c r="V61" i="5"/>
  <c r="T132" i="5"/>
  <c r="V58" i="5"/>
  <c r="V57" i="5"/>
  <c r="V81" i="5"/>
  <c r="V48" i="5"/>
  <c r="V78" i="5"/>
  <c r="V47" i="5"/>
  <c r="V77" i="5"/>
  <c r="V41" i="5"/>
  <c r="V71" i="5"/>
  <c r="V38" i="5"/>
  <c r="V68" i="5"/>
  <c r="V37" i="5"/>
  <c r="V83" i="5"/>
  <c r="V73" i="5"/>
  <c r="V63" i="5"/>
  <c r="V53" i="5"/>
  <c r="V43" i="5"/>
  <c r="V33" i="5"/>
  <c r="V23" i="5"/>
  <c r="V13" i="5"/>
  <c r="V82" i="5"/>
  <c r="V72" i="5"/>
  <c r="V62" i="5"/>
  <c r="V52" i="5"/>
  <c r="V42" i="5"/>
  <c r="V32" i="5"/>
  <c r="V22" i="5"/>
  <c r="V12" i="5"/>
  <c r="V80" i="5"/>
  <c r="V70" i="5"/>
  <c r="V60" i="5"/>
  <c r="V50" i="5"/>
  <c r="V40" i="5"/>
  <c r="V30" i="5"/>
  <c r="V20" i="5"/>
  <c r="V10" i="5"/>
  <c r="V79" i="5"/>
  <c r="V69" i="5"/>
  <c r="V59" i="5"/>
  <c r="V49" i="5"/>
  <c r="V39" i="5"/>
  <c r="V29" i="5"/>
  <c r="V9" i="5"/>
  <c r="V28" i="5"/>
  <c r="V18" i="5"/>
  <c r="V8" i="5"/>
  <c r="V27" i="5"/>
  <c r="V17" i="5"/>
  <c r="V7" i="5"/>
  <c r="V21" i="5"/>
  <c r="V76" i="5"/>
  <c r="V66" i="5"/>
  <c r="V56" i="5"/>
  <c r="V46" i="5"/>
  <c r="V36" i="5"/>
  <c r="V26" i="5"/>
  <c r="V16" i="5"/>
  <c r="V6" i="5"/>
  <c r="V11" i="5"/>
  <c r="Y8" i="5"/>
  <c r="Z8" i="5" s="1"/>
  <c r="V75" i="5"/>
  <c r="V65" i="5"/>
  <c r="V55" i="5"/>
  <c r="V35" i="5"/>
  <c r="V25" i="5"/>
  <c r="V15" i="5"/>
  <c r="V5" i="5"/>
  <c r="V31" i="5"/>
  <c r="V74" i="5"/>
  <c r="V64" i="5"/>
  <c r="V54" i="5"/>
  <c r="V44" i="5"/>
  <c r="V34" i="5"/>
  <c r="V24" i="5"/>
  <c r="V14" i="5"/>
  <c r="V4" i="5"/>
  <c r="Y6" i="5"/>
  <c r="Z6" i="5" s="1"/>
  <c r="Y5" i="5"/>
  <c r="Z5" i="5" s="1"/>
  <c r="Y4" i="5"/>
  <c r="Z4" i="5" s="1"/>
  <c r="Y7" i="5"/>
  <c r="Z7" i="5" s="1"/>
  <c r="V3" i="5"/>
  <c r="AX15" i="5"/>
  <c r="AY15" i="5" s="1"/>
  <c r="R51" i="5"/>
  <c r="R46" i="5"/>
  <c r="R77" i="5"/>
  <c r="R83" i="5"/>
  <c r="R70" i="5"/>
  <c r="BR45" i="5"/>
  <c r="BR51" i="5"/>
  <c r="R65" i="5"/>
  <c r="AE10" i="5"/>
  <c r="R60" i="5"/>
  <c r="R86" i="6"/>
  <c r="R72" i="6"/>
  <c r="R84" i="6"/>
  <c r="R20" i="6"/>
  <c r="R54" i="6"/>
  <c r="R82" i="6"/>
  <c r="R107" i="6"/>
  <c r="R60" i="6"/>
  <c r="R64" i="6"/>
  <c r="R98" i="6"/>
  <c r="R94" i="6"/>
  <c r="R32" i="6"/>
  <c r="R28" i="6"/>
  <c r="R75" i="6"/>
  <c r="R105" i="6"/>
  <c r="R109" i="6"/>
  <c r="R50" i="6"/>
  <c r="R27" i="6"/>
  <c r="R5" i="6"/>
  <c r="R62" i="6"/>
  <c r="R108" i="6"/>
  <c r="R106" i="6"/>
  <c r="R110" i="6"/>
  <c r="R97" i="6"/>
  <c r="R95" i="6"/>
  <c r="R96" i="6"/>
  <c r="R93" i="6"/>
  <c r="R83" i="6"/>
  <c r="R85" i="6"/>
  <c r="R87" i="6"/>
  <c r="R73" i="6"/>
  <c r="R74" i="6"/>
  <c r="R71" i="6"/>
  <c r="R76" i="6"/>
  <c r="R63" i="6"/>
  <c r="R61" i="6"/>
  <c r="R65" i="6"/>
  <c r="R53" i="6"/>
  <c r="R51" i="6"/>
  <c r="R52" i="6"/>
  <c r="R49" i="6"/>
  <c r="R39" i="6"/>
  <c r="R40" i="6"/>
  <c r="R41" i="6"/>
  <c r="R42" i="6"/>
  <c r="R38" i="6"/>
  <c r="R43" i="6"/>
  <c r="R31" i="6"/>
  <c r="R29" i="6"/>
  <c r="R30" i="6"/>
  <c r="R17" i="6"/>
  <c r="R19" i="6"/>
  <c r="R18" i="6"/>
  <c r="R16" i="6"/>
  <c r="R21" i="6"/>
  <c r="R7" i="6"/>
  <c r="R6" i="6"/>
  <c r="R8" i="6"/>
  <c r="R9" i="6"/>
  <c r="R10" i="6"/>
  <c r="R19" i="5"/>
  <c r="BR19" i="5"/>
  <c r="R21" i="5"/>
  <c r="R31" i="5"/>
  <c r="R6" i="5"/>
  <c r="AG16" i="5" l="1"/>
  <c r="U85" i="5"/>
  <c r="U95" i="5"/>
  <c r="U105" i="5"/>
  <c r="U115" i="5"/>
  <c r="U125" i="5"/>
  <c r="U135" i="5"/>
  <c r="U145" i="5"/>
  <c r="U86" i="5"/>
  <c r="U96" i="5"/>
  <c r="U106" i="5"/>
  <c r="U116" i="5"/>
  <c r="U126" i="5"/>
  <c r="U136" i="5"/>
  <c r="U146" i="5"/>
  <c r="U87" i="5"/>
  <c r="U97" i="5"/>
  <c r="U107" i="5"/>
  <c r="U117" i="5"/>
  <c r="U127" i="5"/>
  <c r="U137" i="5"/>
  <c r="U147" i="5"/>
  <c r="U88" i="5"/>
  <c r="U98" i="5"/>
  <c r="U108" i="5"/>
  <c r="U118" i="5"/>
  <c r="U128" i="5"/>
  <c r="U138" i="5"/>
  <c r="U148" i="5"/>
  <c r="U92" i="5"/>
  <c r="U132" i="5"/>
  <c r="U89" i="5"/>
  <c r="U99" i="5"/>
  <c r="U109" i="5"/>
  <c r="U119" i="5"/>
  <c r="U129" i="5"/>
  <c r="U139" i="5"/>
  <c r="U149" i="5"/>
  <c r="U112" i="5"/>
  <c r="U84" i="5"/>
  <c r="U90" i="5"/>
  <c r="U100" i="5"/>
  <c r="U110" i="5"/>
  <c r="U120" i="5"/>
  <c r="U130" i="5"/>
  <c r="U140" i="5"/>
  <c r="U150" i="5"/>
  <c r="U102" i="5"/>
  <c r="U142" i="5"/>
  <c r="U91" i="5"/>
  <c r="U101" i="5"/>
  <c r="U111" i="5"/>
  <c r="U121" i="5"/>
  <c r="U131" i="5"/>
  <c r="U141" i="5"/>
  <c r="U151" i="5"/>
  <c r="U122" i="5"/>
  <c r="U93" i="5"/>
  <c r="U103" i="5"/>
  <c r="U113" i="5"/>
  <c r="U123" i="5"/>
  <c r="U133" i="5"/>
  <c r="U143" i="5"/>
  <c r="U94" i="5"/>
  <c r="U104" i="5"/>
  <c r="U114" i="5"/>
  <c r="U124" i="5"/>
  <c r="U134" i="5"/>
  <c r="U144" i="5"/>
  <c r="U39" i="5"/>
  <c r="U40" i="5"/>
  <c r="U41" i="5"/>
  <c r="U42" i="5"/>
  <c r="U38" i="5"/>
  <c r="U4" i="5"/>
  <c r="U5" i="5"/>
  <c r="U6" i="5"/>
  <c r="U7" i="5"/>
  <c r="U8" i="5"/>
  <c r="U3" i="5"/>
  <c r="U53" i="5"/>
  <c r="U54" i="5"/>
  <c r="U49" i="5"/>
  <c r="U50" i="5"/>
  <c r="U51" i="5"/>
  <c r="U52" i="5"/>
  <c r="U37" i="5"/>
  <c r="U32" i="5"/>
  <c r="U33" i="5"/>
  <c r="U34" i="5"/>
  <c r="U35" i="5"/>
  <c r="U36" i="5"/>
  <c r="U60" i="5"/>
  <c r="U55" i="5"/>
  <c r="U56" i="5"/>
  <c r="U57" i="5"/>
  <c r="U58" i="5"/>
  <c r="U59" i="5"/>
  <c r="Y3" i="5"/>
  <c r="Z3" i="5" s="1"/>
  <c r="BH84" i="5"/>
  <c r="BN84" i="5"/>
  <c r="BN3" i="5"/>
  <c r="BH8" i="5"/>
  <c r="BI8" i="5" s="1"/>
  <c r="BH18" i="5"/>
  <c r="BI18" i="5" s="1"/>
  <c r="BH28" i="5"/>
  <c r="BI28" i="5" s="1"/>
  <c r="BH38" i="5"/>
  <c r="BI38" i="5" s="1"/>
  <c r="BH48" i="5"/>
  <c r="BI48" i="5" s="1"/>
  <c r="BH58" i="5"/>
  <c r="BI58" i="5" s="1"/>
  <c r="BH68" i="5"/>
  <c r="BI68" i="5" s="1"/>
  <c r="BH78" i="5"/>
  <c r="BI78" i="5" s="1"/>
  <c r="BN27" i="5"/>
  <c r="BH55" i="5"/>
  <c r="BI55" i="5" s="1"/>
  <c r="BH6" i="5"/>
  <c r="BI6" i="5" s="1"/>
  <c r="BH36" i="5"/>
  <c r="BI36" i="5" s="1"/>
  <c r="BH66" i="5"/>
  <c r="BI66" i="5" s="1"/>
  <c r="BN8" i="5"/>
  <c r="BN33" i="5"/>
  <c r="BN48" i="5"/>
  <c r="BN58" i="5"/>
  <c r="BN73" i="5"/>
  <c r="BH17" i="5"/>
  <c r="BI17" i="5" s="1"/>
  <c r="BH67" i="5"/>
  <c r="BI67" i="5" s="1"/>
  <c r="BN4" i="5"/>
  <c r="BN9" i="5"/>
  <c r="BN14" i="5"/>
  <c r="BN19" i="5"/>
  <c r="BN24" i="5"/>
  <c r="BN29" i="5"/>
  <c r="BN34" i="5"/>
  <c r="BN39" i="5"/>
  <c r="BN44" i="5"/>
  <c r="BN49" i="5"/>
  <c r="BN54" i="5"/>
  <c r="BN59" i="5"/>
  <c r="BN64" i="5"/>
  <c r="BN69" i="5"/>
  <c r="BN74" i="5"/>
  <c r="BN79" i="5"/>
  <c r="BH9" i="5"/>
  <c r="BI9" i="5" s="1"/>
  <c r="BH19" i="5"/>
  <c r="BI19" i="5" s="1"/>
  <c r="BH29" i="5"/>
  <c r="BI29" i="5" s="1"/>
  <c r="BH39" i="5"/>
  <c r="BI39" i="5" s="1"/>
  <c r="BH49" i="5"/>
  <c r="BI49" i="5" s="1"/>
  <c r="BH59" i="5"/>
  <c r="BI59" i="5" s="1"/>
  <c r="BH69" i="5"/>
  <c r="BI69" i="5" s="1"/>
  <c r="BH79" i="5"/>
  <c r="BI79" i="5" s="1"/>
  <c r="BH20" i="5"/>
  <c r="BI20" i="5" s="1"/>
  <c r="BN17" i="5"/>
  <c r="BH65" i="5"/>
  <c r="BI65" i="5" s="1"/>
  <c r="BH26" i="5"/>
  <c r="BI26" i="5" s="1"/>
  <c r="BH46" i="5"/>
  <c r="BI46" i="5" s="1"/>
  <c r="BH76" i="5"/>
  <c r="BI76" i="5" s="1"/>
  <c r="BN18" i="5"/>
  <c r="BN28" i="5"/>
  <c r="BN43" i="5"/>
  <c r="BN63" i="5"/>
  <c r="BN78" i="5"/>
  <c r="BH7" i="5"/>
  <c r="BI7" i="5" s="1"/>
  <c r="BH27" i="5"/>
  <c r="BI27" i="5" s="1"/>
  <c r="BH47" i="5"/>
  <c r="BI47" i="5" s="1"/>
  <c r="BH77" i="5"/>
  <c r="BI77" i="5" s="1"/>
  <c r="BH10" i="5"/>
  <c r="BI10" i="5" s="1"/>
  <c r="BH30" i="5"/>
  <c r="BI30" i="5" s="1"/>
  <c r="BH40" i="5"/>
  <c r="BI40" i="5" s="1"/>
  <c r="BH50" i="5"/>
  <c r="BI50" i="5" s="1"/>
  <c r="BH60" i="5"/>
  <c r="BI60" i="5" s="1"/>
  <c r="BH70" i="5"/>
  <c r="BI70" i="5" s="1"/>
  <c r="BH80" i="5"/>
  <c r="BI80" i="5" s="1"/>
  <c r="BN5" i="5"/>
  <c r="BN10" i="5"/>
  <c r="BN15" i="5"/>
  <c r="BN20" i="5"/>
  <c r="BN25" i="5"/>
  <c r="BN30" i="5"/>
  <c r="BN35" i="5"/>
  <c r="BN40" i="5"/>
  <c r="BN45" i="5"/>
  <c r="BN50" i="5"/>
  <c r="BN55" i="5"/>
  <c r="BN60" i="5"/>
  <c r="BN65" i="5"/>
  <c r="BN70" i="5"/>
  <c r="BN75" i="5"/>
  <c r="BN80" i="5"/>
  <c r="BH11" i="5"/>
  <c r="BI11" i="5" s="1"/>
  <c r="BH21" i="5"/>
  <c r="BI21" i="5" s="1"/>
  <c r="BH31" i="5"/>
  <c r="BI31" i="5" s="1"/>
  <c r="BH41" i="5"/>
  <c r="BI41" i="5" s="1"/>
  <c r="BH51" i="5"/>
  <c r="BI51" i="5" s="1"/>
  <c r="BH61" i="5"/>
  <c r="BI61" i="5" s="1"/>
  <c r="BH71" i="5"/>
  <c r="BI71" i="5" s="1"/>
  <c r="BH81" i="5"/>
  <c r="BI81" i="5" s="1"/>
  <c r="AZ22" i="5"/>
  <c r="BH12" i="5"/>
  <c r="BI12" i="5" s="1"/>
  <c r="BH22" i="5"/>
  <c r="BI22" i="5" s="1"/>
  <c r="BH32" i="5"/>
  <c r="BI32" i="5" s="1"/>
  <c r="BH42" i="5"/>
  <c r="BI42" i="5" s="1"/>
  <c r="BH52" i="5"/>
  <c r="BI52" i="5" s="1"/>
  <c r="BH62" i="5"/>
  <c r="BI62" i="5" s="1"/>
  <c r="BH72" i="5"/>
  <c r="BI72" i="5" s="1"/>
  <c r="BH82" i="5"/>
  <c r="BI82" i="5" s="1"/>
  <c r="BN6" i="5"/>
  <c r="BN11" i="5"/>
  <c r="BN16" i="5"/>
  <c r="BN21" i="5"/>
  <c r="BN26" i="5"/>
  <c r="BN31" i="5"/>
  <c r="BN36" i="5"/>
  <c r="BN41" i="5"/>
  <c r="BN46" i="5"/>
  <c r="BN51" i="5"/>
  <c r="BN56" i="5"/>
  <c r="BN61" i="5"/>
  <c r="BN66" i="5"/>
  <c r="BN71" i="5"/>
  <c r="BN76" i="5"/>
  <c r="BN81" i="5"/>
  <c r="AZ21" i="5"/>
  <c r="BH13" i="5"/>
  <c r="BI13" i="5" s="1"/>
  <c r="BH23" i="5"/>
  <c r="BI23" i="5" s="1"/>
  <c r="BH33" i="5"/>
  <c r="BI33" i="5" s="1"/>
  <c r="BH43" i="5"/>
  <c r="BI43" i="5" s="1"/>
  <c r="BH53" i="5"/>
  <c r="BI53" i="5" s="1"/>
  <c r="BH63" i="5"/>
  <c r="BI63" i="5" s="1"/>
  <c r="BH73" i="5"/>
  <c r="BI73" i="5" s="1"/>
  <c r="BH83" i="5"/>
  <c r="BI83" i="5" s="1"/>
  <c r="BN7" i="5"/>
  <c r="BN12" i="5"/>
  <c r="BN22" i="5"/>
  <c r="BN32" i="5"/>
  <c r="BN37" i="5"/>
  <c r="BN42" i="5"/>
  <c r="BN47" i="5"/>
  <c r="BN52" i="5"/>
  <c r="BN57" i="5"/>
  <c r="BN62" i="5"/>
  <c r="BN67" i="5"/>
  <c r="BN72" i="5"/>
  <c r="BN77" i="5"/>
  <c r="BN82" i="5"/>
  <c r="BH5" i="5"/>
  <c r="BI5" i="5" s="1"/>
  <c r="BH15" i="5"/>
  <c r="BI15" i="5" s="1"/>
  <c r="BH25" i="5"/>
  <c r="BI25" i="5" s="1"/>
  <c r="BH35" i="5"/>
  <c r="BI35" i="5" s="1"/>
  <c r="BH45" i="5"/>
  <c r="BI45" i="5" s="1"/>
  <c r="BH75" i="5"/>
  <c r="BI75" i="5" s="1"/>
  <c r="BH16" i="5"/>
  <c r="BI16" i="5" s="1"/>
  <c r="BH56" i="5"/>
  <c r="BI56" i="5" s="1"/>
  <c r="BN13" i="5"/>
  <c r="BN23" i="5"/>
  <c r="BN38" i="5"/>
  <c r="BN53" i="5"/>
  <c r="BN68" i="5"/>
  <c r="BN83" i="5"/>
  <c r="BH37" i="5"/>
  <c r="BI37" i="5" s="1"/>
  <c r="BH57" i="5"/>
  <c r="BI57" i="5" s="1"/>
  <c r="BH4" i="5"/>
  <c r="BI4" i="5" s="1"/>
  <c r="BH14" i="5"/>
  <c r="BI14" i="5" s="1"/>
  <c r="BH24" i="5"/>
  <c r="BI24" i="5" s="1"/>
  <c r="BH34" i="5"/>
  <c r="BI34" i="5" s="1"/>
  <c r="BH44" i="5"/>
  <c r="BI44" i="5" s="1"/>
  <c r="BH54" i="5"/>
  <c r="BI54" i="5" s="1"/>
  <c r="BH64" i="5"/>
  <c r="BI64" i="5" s="1"/>
  <c r="BH74" i="5"/>
  <c r="BI74" i="5" s="1"/>
  <c r="BH3" i="5"/>
  <c r="BI3" i="5" s="1"/>
  <c r="AY6" i="5"/>
  <c r="BD7" i="5" s="1"/>
  <c r="T83" i="5"/>
  <c r="U83" i="5" s="1"/>
  <c r="T77" i="5"/>
  <c r="T70" i="5"/>
  <c r="T46" i="5"/>
  <c r="T21" i="5"/>
  <c r="T19" i="5"/>
  <c r="T65" i="5"/>
  <c r="T60" i="5"/>
  <c r="T51" i="5"/>
  <c r="T6" i="5"/>
  <c r="T31" i="5"/>
  <c r="T11" i="5"/>
  <c r="U73" i="5" l="1"/>
  <c r="U74" i="5"/>
  <c r="U75" i="5"/>
  <c r="U76" i="5"/>
  <c r="U77" i="5"/>
  <c r="U23" i="5"/>
  <c r="U24" i="5"/>
  <c r="U25" i="5"/>
  <c r="U20" i="5"/>
  <c r="U21" i="5"/>
  <c r="U22" i="5"/>
  <c r="U26" i="5"/>
  <c r="U27" i="5"/>
  <c r="U28" i="5"/>
  <c r="U29" i="5"/>
  <c r="U30" i="5"/>
  <c r="U31" i="5"/>
  <c r="U79" i="5"/>
  <c r="U80" i="5"/>
  <c r="U81" i="5"/>
  <c r="U82" i="5"/>
  <c r="U78" i="5"/>
  <c r="U18" i="5"/>
  <c r="U15" i="5"/>
  <c r="U16" i="5"/>
  <c r="U17" i="5"/>
  <c r="U19" i="5"/>
  <c r="U14" i="5"/>
  <c r="U43" i="5"/>
  <c r="U46" i="5"/>
  <c r="U44" i="5"/>
  <c r="U45" i="5"/>
  <c r="U47" i="5"/>
  <c r="U48" i="5"/>
  <c r="U68" i="5"/>
  <c r="U69" i="5"/>
  <c r="U70" i="5"/>
  <c r="U71" i="5"/>
  <c r="U72" i="5"/>
  <c r="U67" i="5"/>
  <c r="U10" i="5"/>
  <c r="U13" i="5"/>
  <c r="U11" i="5"/>
  <c r="U12" i="5"/>
  <c r="U9" i="5"/>
  <c r="U64" i="5"/>
  <c r="U65" i="5"/>
  <c r="U66" i="5"/>
  <c r="U61" i="5"/>
  <c r="U62" i="5"/>
  <c r="U63" i="5"/>
  <c r="BD5" i="5"/>
  <c r="BD16" i="5"/>
  <c r="BD19" i="5"/>
  <c r="BD17" i="5"/>
  <c r="BD12" i="5"/>
  <c r="BD13" i="5"/>
  <c r="BD10" i="5"/>
  <c r="BD15" i="5"/>
  <c r="BD20" i="5"/>
  <c r="BD6" i="5"/>
  <c r="BD3" i="5"/>
  <c r="BD18" i="5"/>
  <c r="BD11" i="5"/>
  <c r="BD14" i="5"/>
  <c r="BD9" i="5"/>
  <c r="BD8" i="5"/>
  <c r="BD4" i="5"/>
  <c r="X21" i="5" l="1"/>
  <c r="Y21" i="5" s="1"/>
  <c r="Z21" i="5" s="1"/>
  <c r="X17" i="5"/>
  <c r="Y17" i="5" s="1"/>
  <c r="Z17" i="5" s="1"/>
  <c r="X29" i="5"/>
  <c r="Y29" i="5" s="1"/>
  <c r="Z29" i="5" s="1"/>
  <c r="X22" i="5"/>
  <c r="Y22" i="5" s="1"/>
  <c r="Z22" i="5" s="1"/>
  <c r="X14" i="5"/>
  <c r="Y14" i="5" s="1"/>
  <c r="Z14" i="5" s="1"/>
  <c r="X28" i="5"/>
  <c r="Y28" i="5" s="1"/>
  <c r="Z28" i="5" s="1"/>
  <c r="X20" i="5"/>
  <c r="Y20" i="5" s="1"/>
  <c r="Z20" i="5" s="1"/>
  <c r="X35" i="5"/>
  <c r="Y35" i="5" s="1"/>
  <c r="Z35" i="5" s="1"/>
  <c r="X30" i="5"/>
  <c r="Y30" i="5" s="1"/>
  <c r="Z30" i="5" s="1"/>
  <c r="X27" i="5"/>
  <c r="Y27" i="5" s="1"/>
  <c r="Z27" i="5" s="1"/>
  <c r="X25" i="5"/>
  <c r="Y25" i="5" s="1"/>
  <c r="Z25" i="5" s="1"/>
  <c r="X37" i="5"/>
  <c r="Y37" i="5" s="1"/>
  <c r="Z37" i="5" s="1"/>
  <c r="X26" i="5"/>
  <c r="Y26" i="5" s="1"/>
  <c r="Z26" i="5" s="1"/>
  <c r="X24" i="5"/>
  <c r="Y24" i="5" s="1"/>
  <c r="Z24" i="5" s="1"/>
  <c r="X34" i="5"/>
  <c r="Y34" i="5" s="1"/>
  <c r="Z34" i="5" s="1"/>
  <c r="X9" i="5"/>
  <c r="Y9" i="5" s="1"/>
  <c r="Z9" i="5" s="1"/>
  <c r="X13" i="5"/>
  <c r="Y13" i="5" s="1"/>
  <c r="Z13" i="5" s="1"/>
  <c r="X19" i="5"/>
  <c r="Y19" i="5" s="1"/>
  <c r="Z19" i="5" s="1"/>
  <c r="X36" i="5"/>
  <c r="Y36" i="5" s="1"/>
  <c r="Z36" i="5" s="1"/>
  <c r="X18" i="5"/>
  <c r="Y18" i="5" s="1"/>
  <c r="Z18" i="5" s="1"/>
  <c r="X32" i="5"/>
  <c r="Y32" i="5" s="1"/>
  <c r="Z32" i="5" s="1"/>
  <c r="X11" i="5"/>
  <c r="Y11" i="5" s="1"/>
  <c r="Z11" i="5" s="1"/>
  <c r="X15" i="5"/>
  <c r="Y15" i="5" s="1"/>
  <c r="Z15" i="5" s="1"/>
  <c r="X23" i="5"/>
  <c r="Y23" i="5" s="1"/>
  <c r="Z23" i="5" s="1"/>
  <c r="X33" i="5"/>
  <c r="Y33" i="5" s="1"/>
  <c r="Z33" i="5" s="1"/>
  <c r="X12" i="5"/>
  <c r="Y12" i="5" s="1"/>
  <c r="Z12" i="5" s="1"/>
  <c r="X16" i="5"/>
  <c r="Y16" i="5" s="1"/>
  <c r="Z16" i="5" s="1"/>
  <c r="X31" i="5"/>
  <c r="Y31" i="5" s="1"/>
  <c r="Z31" i="5" s="1"/>
  <c r="X10" i="5"/>
  <c r="Y10" i="5" s="1"/>
  <c r="Z10" i="5" s="1"/>
  <c r="AF15" i="5"/>
  <c r="AG15" i="5" s="1"/>
  <c r="AF10" i="5"/>
  <c r="AG10" i="5" s="1"/>
  <c r="BP4" i="5" l="1"/>
  <c r="BQ4" i="5" s="1"/>
  <c r="BS4" i="5" s="1"/>
  <c r="BP14" i="5"/>
  <c r="BQ14" i="5" s="1"/>
  <c r="BS14" i="5" s="1"/>
  <c r="BP24" i="5"/>
  <c r="BQ24" i="5" s="1"/>
  <c r="BS24" i="5" s="1"/>
  <c r="BP34" i="5"/>
  <c r="BQ34" i="5" s="1"/>
  <c r="BS34" i="5" s="1"/>
  <c r="BP44" i="5"/>
  <c r="BQ44" i="5" s="1"/>
  <c r="BS44" i="5" s="1"/>
  <c r="BP54" i="5"/>
  <c r="BQ54" i="5" s="1"/>
  <c r="BS54" i="5" s="1"/>
  <c r="BP64" i="5"/>
  <c r="BQ64" i="5" s="1"/>
  <c r="BS64" i="5" s="1"/>
  <c r="BP74" i="5"/>
  <c r="BQ74" i="5" s="1"/>
  <c r="BS74" i="5" s="1"/>
  <c r="BP83" i="5"/>
  <c r="BQ83" i="5" s="1"/>
  <c r="BS83" i="5" s="1"/>
  <c r="BP41" i="5"/>
  <c r="BQ41" i="5" s="1"/>
  <c r="BS41" i="5" s="1"/>
  <c r="BP5" i="5"/>
  <c r="BQ5" i="5" s="1"/>
  <c r="BS5" i="5" s="1"/>
  <c r="BP15" i="5"/>
  <c r="BQ15" i="5" s="1"/>
  <c r="BS15" i="5" s="1"/>
  <c r="BP25" i="5"/>
  <c r="BQ25" i="5" s="1"/>
  <c r="BS25" i="5" s="1"/>
  <c r="BP35" i="5"/>
  <c r="BQ35" i="5" s="1"/>
  <c r="BS35" i="5" s="1"/>
  <c r="BP45" i="5"/>
  <c r="BQ45" i="5" s="1"/>
  <c r="BS45" i="5" s="1"/>
  <c r="BP55" i="5"/>
  <c r="BQ55" i="5" s="1"/>
  <c r="BS55" i="5" s="1"/>
  <c r="BP65" i="5"/>
  <c r="BQ65" i="5" s="1"/>
  <c r="BS65" i="5" s="1"/>
  <c r="BP75" i="5"/>
  <c r="BQ75" i="5" s="1"/>
  <c r="BS75" i="5" s="1"/>
  <c r="BP3" i="5"/>
  <c r="BQ3" i="5" s="1"/>
  <c r="BS3" i="5" s="1"/>
  <c r="BP11" i="5"/>
  <c r="BQ11" i="5" s="1"/>
  <c r="BS11" i="5" s="1"/>
  <c r="BP6" i="5"/>
  <c r="BQ6" i="5" s="1"/>
  <c r="BS6" i="5" s="1"/>
  <c r="BP16" i="5"/>
  <c r="BQ16" i="5" s="1"/>
  <c r="BS16" i="5" s="1"/>
  <c r="BP26" i="5"/>
  <c r="BQ26" i="5" s="1"/>
  <c r="BS26" i="5" s="1"/>
  <c r="BP36" i="5"/>
  <c r="BQ36" i="5" s="1"/>
  <c r="BS36" i="5" s="1"/>
  <c r="BP46" i="5"/>
  <c r="BQ46" i="5" s="1"/>
  <c r="BS46" i="5" s="1"/>
  <c r="BP56" i="5"/>
  <c r="BQ56" i="5" s="1"/>
  <c r="BS56" i="5" s="1"/>
  <c r="BP66" i="5"/>
  <c r="BQ66" i="5" s="1"/>
  <c r="BS66" i="5" s="1"/>
  <c r="BP31" i="5"/>
  <c r="BQ31" i="5" s="1"/>
  <c r="BS31" i="5" s="1"/>
  <c r="BP7" i="5"/>
  <c r="BQ7" i="5" s="1"/>
  <c r="BS7" i="5" s="1"/>
  <c r="BP17" i="5"/>
  <c r="BQ17" i="5" s="1"/>
  <c r="BS17" i="5" s="1"/>
  <c r="BP27" i="5"/>
  <c r="BQ27" i="5" s="1"/>
  <c r="BS27" i="5" s="1"/>
  <c r="BP37" i="5"/>
  <c r="BQ37" i="5" s="1"/>
  <c r="BS37" i="5" s="1"/>
  <c r="BP47" i="5"/>
  <c r="BQ47" i="5" s="1"/>
  <c r="BS47" i="5" s="1"/>
  <c r="BP57" i="5"/>
  <c r="BQ57" i="5" s="1"/>
  <c r="BS57" i="5" s="1"/>
  <c r="BP67" i="5"/>
  <c r="BQ67" i="5" s="1"/>
  <c r="BS67" i="5" s="1"/>
  <c r="BP76" i="5"/>
  <c r="BQ76" i="5" s="1"/>
  <c r="BS76" i="5" s="1"/>
  <c r="BP80" i="5"/>
  <c r="BQ80" i="5" s="1"/>
  <c r="BS80" i="5" s="1"/>
  <c r="BP8" i="5"/>
  <c r="BQ8" i="5" s="1"/>
  <c r="BS8" i="5" s="1"/>
  <c r="BP18" i="5"/>
  <c r="BQ18" i="5" s="1"/>
  <c r="BS18" i="5" s="1"/>
  <c r="BP28" i="5"/>
  <c r="BQ28" i="5" s="1"/>
  <c r="BS28" i="5" s="1"/>
  <c r="BP38" i="5"/>
  <c r="BQ38" i="5" s="1"/>
  <c r="BS38" i="5" s="1"/>
  <c r="BP48" i="5"/>
  <c r="BQ48" i="5" s="1"/>
  <c r="BS48" i="5" s="1"/>
  <c r="BP58" i="5"/>
  <c r="BQ58" i="5" s="1"/>
  <c r="BS58" i="5" s="1"/>
  <c r="BP68" i="5"/>
  <c r="BQ68" i="5" s="1"/>
  <c r="BS68" i="5" s="1"/>
  <c r="BP77" i="5"/>
  <c r="BQ77" i="5" s="1"/>
  <c r="BS77" i="5" s="1"/>
  <c r="BP71" i="5"/>
  <c r="BQ71" i="5" s="1"/>
  <c r="BS71" i="5" s="1"/>
  <c r="BP9" i="5"/>
  <c r="BQ9" i="5" s="1"/>
  <c r="BS9" i="5" s="1"/>
  <c r="BP19" i="5"/>
  <c r="BQ19" i="5" s="1"/>
  <c r="BS19" i="5" s="1"/>
  <c r="BP29" i="5"/>
  <c r="BQ29" i="5" s="1"/>
  <c r="BS29" i="5" s="1"/>
  <c r="BP39" i="5"/>
  <c r="BQ39" i="5" s="1"/>
  <c r="BS39" i="5" s="1"/>
  <c r="BP49" i="5"/>
  <c r="BQ49" i="5" s="1"/>
  <c r="BS49" i="5" s="1"/>
  <c r="BP59" i="5"/>
  <c r="BQ59" i="5" s="1"/>
  <c r="BS59" i="5" s="1"/>
  <c r="BP69" i="5"/>
  <c r="BQ69" i="5" s="1"/>
  <c r="BS69" i="5" s="1"/>
  <c r="BP78" i="5"/>
  <c r="BQ78" i="5" s="1"/>
  <c r="BS78" i="5" s="1"/>
  <c r="BP51" i="5"/>
  <c r="BQ51" i="5" s="1"/>
  <c r="BS51" i="5" s="1"/>
  <c r="BP10" i="5"/>
  <c r="BQ10" i="5" s="1"/>
  <c r="BS10" i="5" s="1"/>
  <c r="BP20" i="5"/>
  <c r="BQ20" i="5" s="1"/>
  <c r="BS20" i="5" s="1"/>
  <c r="BP30" i="5"/>
  <c r="BQ30" i="5" s="1"/>
  <c r="BS30" i="5" s="1"/>
  <c r="BP40" i="5"/>
  <c r="BQ40" i="5" s="1"/>
  <c r="BS40" i="5" s="1"/>
  <c r="BP50" i="5"/>
  <c r="BQ50" i="5" s="1"/>
  <c r="BS50" i="5" s="1"/>
  <c r="BP60" i="5"/>
  <c r="BQ60" i="5" s="1"/>
  <c r="BS60" i="5" s="1"/>
  <c r="BP70" i="5"/>
  <c r="BQ70" i="5" s="1"/>
  <c r="BS70" i="5" s="1"/>
  <c r="BP79" i="5"/>
  <c r="BQ79" i="5" s="1"/>
  <c r="BS79" i="5" s="1"/>
  <c r="BP61" i="5"/>
  <c r="BQ61" i="5" s="1"/>
  <c r="BS61" i="5" s="1"/>
  <c r="BP12" i="5"/>
  <c r="BQ12" i="5" s="1"/>
  <c r="BS12" i="5" s="1"/>
  <c r="BP22" i="5"/>
  <c r="BQ22" i="5" s="1"/>
  <c r="BS22" i="5" s="1"/>
  <c r="BP32" i="5"/>
  <c r="BQ32" i="5" s="1"/>
  <c r="BS32" i="5" s="1"/>
  <c r="BP42" i="5"/>
  <c r="BQ42" i="5" s="1"/>
  <c r="BS42" i="5" s="1"/>
  <c r="BP52" i="5"/>
  <c r="BQ52" i="5" s="1"/>
  <c r="BS52" i="5" s="1"/>
  <c r="BP62" i="5"/>
  <c r="BQ62" i="5" s="1"/>
  <c r="BS62" i="5" s="1"/>
  <c r="BP72" i="5"/>
  <c r="BQ72" i="5" s="1"/>
  <c r="BS72" i="5" s="1"/>
  <c r="BP81" i="5"/>
  <c r="BQ81" i="5" s="1"/>
  <c r="BS81" i="5" s="1"/>
  <c r="BP13" i="5"/>
  <c r="BQ13" i="5" s="1"/>
  <c r="BS13" i="5" s="1"/>
  <c r="BP23" i="5"/>
  <c r="BQ23" i="5" s="1"/>
  <c r="BS23" i="5" s="1"/>
  <c r="BP33" i="5"/>
  <c r="BQ33" i="5" s="1"/>
  <c r="BS33" i="5" s="1"/>
  <c r="BP43" i="5"/>
  <c r="BQ43" i="5" s="1"/>
  <c r="BS43" i="5" s="1"/>
  <c r="BP53" i="5"/>
  <c r="BQ53" i="5" s="1"/>
  <c r="BS53" i="5" s="1"/>
  <c r="BP63" i="5"/>
  <c r="BQ63" i="5" s="1"/>
  <c r="BS63" i="5" s="1"/>
  <c r="BP73" i="5"/>
  <c r="BQ73" i="5" s="1"/>
  <c r="BS73" i="5" s="1"/>
  <c r="BP82" i="5"/>
  <c r="BQ82" i="5" s="1"/>
  <c r="BS82" i="5" s="1"/>
  <c r="BP21" i="5"/>
  <c r="BQ21" i="5" s="1"/>
  <c r="BS21" i="5" s="1"/>
  <c r="AQ24" i="5"/>
  <c r="AQ17" i="5"/>
  <c r="AQ68" i="5"/>
  <c r="AQ25" i="5"/>
  <c r="AQ58" i="5"/>
  <c r="AQ26" i="5"/>
  <c r="AQ12" i="5"/>
  <c r="AQ59" i="5"/>
  <c r="AL5" i="5"/>
  <c r="AL17" i="5"/>
  <c r="AQ34" i="5"/>
  <c r="AL13" i="5"/>
  <c r="AQ77" i="5"/>
  <c r="AQ81" i="5"/>
  <c r="AL15" i="5"/>
  <c r="AQ78" i="5"/>
  <c r="AQ27" i="5"/>
  <c r="AQ35" i="5"/>
  <c r="AQ36" i="5"/>
  <c r="AQ69" i="5"/>
  <c r="AQ33" i="5"/>
  <c r="AQ48" i="5"/>
  <c r="AQ62" i="5"/>
  <c r="AQ44" i="5"/>
  <c r="AQ37" i="5"/>
  <c r="AL4" i="5"/>
  <c r="AQ45" i="5"/>
  <c r="AL14" i="5"/>
  <c r="AQ46" i="5"/>
  <c r="AQ43" i="5"/>
  <c r="AQ10" i="5"/>
  <c r="AQ21" i="5"/>
  <c r="AQ53" i="5"/>
  <c r="AQ7" i="5"/>
  <c r="AQ49" i="5"/>
  <c r="AQ54" i="5"/>
  <c r="AQ47" i="5"/>
  <c r="AQ22" i="5"/>
  <c r="AQ55" i="5"/>
  <c r="AQ42" i="5"/>
  <c r="AQ56" i="5"/>
  <c r="AL8" i="5"/>
  <c r="AQ20" i="5"/>
  <c r="AQ31" i="5"/>
  <c r="AQ82" i="5"/>
  <c r="AQ4" i="5"/>
  <c r="AQ6" i="5"/>
  <c r="AQ32" i="5"/>
  <c r="AQ16" i="5"/>
  <c r="AQ64" i="5"/>
  <c r="AQ57" i="5"/>
  <c r="AQ72" i="5"/>
  <c r="AQ65" i="5"/>
  <c r="AQ52" i="5"/>
  <c r="AQ66" i="5"/>
  <c r="AQ8" i="5"/>
  <c r="AQ30" i="5"/>
  <c r="AQ51" i="5"/>
  <c r="AQ11" i="5"/>
  <c r="AQ38" i="5"/>
  <c r="AQ18" i="5"/>
  <c r="AQ14" i="5"/>
  <c r="AQ74" i="5"/>
  <c r="AQ67" i="5"/>
  <c r="AQ13" i="5"/>
  <c r="AQ75" i="5"/>
  <c r="AL7" i="5"/>
  <c r="AQ9" i="5"/>
  <c r="AQ40" i="5"/>
  <c r="AQ61" i="5"/>
  <c r="AQ41" i="5"/>
  <c r="AQ5" i="5"/>
  <c r="AQ39" i="5"/>
  <c r="AQ28" i="5"/>
  <c r="AQ83" i="5"/>
  <c r="AQ76" i="5"/>
  <c r="AQ63" i="5"/>
  <c r="AQ3" i="5"/>
  <c r="AQ23" i="5"/>
  <c r="AL11" i="5"/>
  <c r="AQ19" i="5"/>
  <c r="AQ50" i="5"/>
  <c r="AQ71" i="5"/>
  <c r="AQ80" i="5"/>
  <c r="AL19" i="5"/>
  <c r="AL20" i="5"/>
  <c r="AQ70" i="5"/>
  <c r="AQ79" i="5"/>
  <c r="AL9" i="5"/>
  <c r="AL12" i="5"/>
  <c r="AL18" i="5"/>
  <c r="AL10" i="5"/>
  <c r="AQ73" i="5"/>
  <c r="AL3" i="5"/>
  <c r="AQ29" i="5"/>
  <c r="AQ60" i="5"/>
  <c r="AL6" i="5"/>
  <c r="AL16" i="5"/>
  <c r="AQ15" i="5"/>
</calcChain>
</file>

<file path=xl/sharedStrings.xml><?xml version="1.0" encoding="utf-8"?>
<sst xmlns="http://schemas.openxmlformats.org/spreadsheetml/2006/main" count="946" uniqueCount="154">
  <si>
    <t>Change Data</t>
  </si>
  <si>
    <t>Score</t>
  </si>
  <si>
    <t>Club Speed</t>
  </si>
  <si>
    <t>Ball Speed</t>
  </si>
  <si>
    <t>Spin Rate</t>
  </si>
  <si>
    <t>Attack Ang.</t>
  </si>
  <si>
    <t>Carry</t>
  </si>
  <si>
    <t>Total</t>
  </si>
  <si>
    <t>Side</t>
  </si>
  <si>
    <t>From Pin</t>
  </si>
  <si>
    <t>Mph</t>
  </si>
  <si>
    <t>Rpm</t>
  </si>
  <si>
    <t>Deg</t>
  </si>
  <si>
    <t>m</t>
  </si>
  <si>
    <t>0.6L</t>
  </si>
  <si>
    <t>3.0L</t>
  </si>
  <si>
    <t>0.1L</t>
  </si>
  <si>
    <t>1.0L</t>
  </si>
  <si>
    <t>0.4R</t>
  </si>
  <si>
    <t>-</t>
  </si>
  <si>
    <t>0.5L</t>
  </si>
  <si>
    <t>Average</t>
  </si>
  <si>
    <t>0.8L</t>
  </si>
  <si>
    <t>Consistency</t>
  </si>
  <si>
    <t>Target</t>
  </si>
  <si>
    <t>Side (- is left)</t>
  </si>
  <si>
    <t>1.3R</t>
  </si>
  <si>
    <t>1.0R</t>
  </si>
  <si>
    <t>1.2R</t>
  </si>
  <si>
    <t>0.8R</t>
  </si>
  <si>
    <t>0.5R</t>
  </si>
  <si>
    <t>0.2L</t>
  </si>
  <si>
    <t>Short (+) or Long (-)</t>
  </si>
  <si>
    <t>0.1R</t>
  </si>
  <si>
    <t>0.3R</t>
  </si>
  <si>
    <t>0.2R</t>
  </si>
  <si>
    <t>0.6R</t>
  </si>
  <si>
    <t>2.5R</t>
  </si>
  <si>
    <t>2.1R</t>
  </si>
  <si>
    <t>2.0R</t>
  </si>
  <si>
    <t>2.4R</t>
  </si>
  <si>
    <t>3.7R</t>
  </si>
  <si>
    <t>2.2R</t>
  </si>
  <si>
    <t>1.9R</t>
  </si>
  <si>
    <t>From pin absolute sqrt(a^2+b^2)</t>
  </si>
  <si>
    <t>From pin percent</t>
  </si>
  <si>
    <t>x</t>
  </si>
  <si>
    <t>Delta x</t>
  </si>
  <si>
    <t>Delta y</t>
  </si>
  <si>
    <t>t</t>
  </si>
  <si>
    <t>Penalty Points
X</t>
  </si>
  <si>
    <t>Für Berechnung n*x + u</t>
  </si>
  <si>
    <t>Steigung n</t>
  </si>
  <si>
    <t>Delta m</t>
  </si>
  <si>
    <t>Berechnung der Geraden mit unterschiedlichen m- und t-Werten zu den einzenen Target Distanzen</t>
  </si>
  <si>
    <t>Berechnung der Geraden die die Steigung m für eine alle Target Distanzen festlegt</t>
  </si>
  <si>
    <t>mit m errechnetes t</t>
  </si>
  <si>
    <t>t manuell angepasst, so dass es für den gezeichneten Graphen passt</t>
  </si>
  <si>
    <t>Steigung m aus 2 Punkten des Graphen errechnet</t>
  </si>
  <si>
    <t>Für Berechnung m*x + t herangezogene Punkte</t>
  </si>
  <si>
    <t>m errechnet aus
 n*Target+u</t>
  </si>
  <si>
    <t>ein paar typische Target Werte (x)</t>
  </si>
  <si>
    <t>n*x+u für diese typischen Target Werte errechnet</t>
  </si>
  <si>
    <t>Berechnung der Geraden die die Konstante t für eine alle Target Distanzen festlegt</t>
  </si>
  <si>
    <t>t-Wert zu Target</t>
  </si>
  <si>
    <t>Target Distance</t>
  </si>
  <si>
    <t>1,45% der Target Distance (innerhalb dieser Distanz etwa gibt es 0 Penalty Points laut Internet)</t>
  </si>
  <si>
    <t>Für Berechnung o*x + v</t>
  </si>
  <si>
    <t>Steigung o</t>
  </si>
  <si>
    <t>aus Graph abgelesenes v</t>
  </si>
  <si>
    <t>aus Graph abgelesenes u</t>
  </si>
  <si>
    <t xml:space="preserve"> errechnet aus
o*Target+v</t>
  </si>
  <si>
    <t>Delta t</t>
  </si>
  <si>
    <t>Target Distance X</t>
  </si>
  <si>
    <t>y</t>
  </si>
  <si>
    <t>Penalty Points errechnet</t>
  </si>
  <si>
    <t>Penalty Points Trackman</t>
  </si>
  <si>
    <t>Penalty Points errechnet gerundet</t>
  </si>
  <si>
    <t>Delta Penalty Points</t>
  </si>
  <si>
    <t>Target55mScore67.0</t>
  </si>
  <si>
    <t>2.3L</t>
  </si>
  <si>
    <t>0.7R</t>
  </si>
  <si>
    <t>1.3L</t>
  </si>
  <si>
    <t>Target65mScore83.5</t>
  </si>
  <si>
    <t>0.9L</t>
  </si>
  <si>
    <t>2.0L</t>
  </si>
  <si>
    <t>Target75mScore84.7</t>
  </si>
  <si>
    <t>2.4L</t>
  </si>
  <si>
    <t>2.2L</t>
  </si>
  <si>
    <t>Target85mScore79.3</t>
  </si>
  <si>
    <t>0.7L</t>
  </si>
  <si>
    <t>0.4L</t>
  </si>
  <si>
    <t>2.7L</t>
  </si>
  <si>
    <t>Target95mScore84.7</t>
  </si>
  <si>
    <t>4.8L</t>
  </si>
  <si>
    <t>6.6L</t>
  </si>
  <si>
    <t>3.5L</t>
  </si>
  <si>
    <t>1.6L</t>
  </si>
  <si>
    <t>1.6R</t>
  </si>
  <si>
    <t>5.8L</t>
  </si>
  <si>
    <t>Target105mScore90.5</t>
  </si>
  <si>
    <t>0.9R</t>
  </si>
  <si>
    <t>Target125mScore87.8</t>
  </si>
  <si>
    <t>6.4L</t>
  </si>
  <si>
    <t>5.7L</t>
  </si>
  <si>
    <t>3.4L</t>
  </si>
  <si>
    <t>5.3L</t>
  </si>
  <si>
    <t>Target145mScore86.7</t>
  </si>
  <si>
    <t>4.0L</t>
  </si>
  <si>
    <t>5.4L</t>
  </si>
  <si>
    <t>9.0L</t>
  </si>
  <si>
    <t>Target165mScore86.7</t>
  </si>
  <si>
    <t>3.3L</t>
  </si>
  <si>
    <t>2.6L</t>
  </si>
  <si>
    <t>4.9L</t>
  </si>
  <si>
    <t>10.8L</t>
  </si>
  <si>
    <t>12.5R</t>
  </si>
  <si>
    <t>2.1L</t>
  </si>
  <si>
    <t>TargetDriveScore91.0</t>
  </si>
  <si>
    <t>20.7L</t>
  </si>
  <si>
    <t>4.4R</t>
  </si>
  <si>
    <t>4.5L</t>
  </si>
  <si>
    <t>6.7L</t>
  </si>
  <si>
    <t>Abs(Side)</t>
  </si>
  <si>
    <t>Drive</t>
  </si>
  <si>
    <t>n</t>
  </si>
  <si>
    <t>u</t>
  </si>
  <si>
    <t>o</t>
  </si>
  <si>
    <t>v</t>
  </si>
  <si>
    <t>Errechnetes m=(y-t)/x</t>
  </si>
  <si>
    <t>Errechnetes x=(y-t)/m</t>
  </si>
  <si>
    <t>Errechnetes x gerundet</t>
  </si>
  <si>
    <t>Side Tot.</t>
  </si>
  <si>
    <t>1.5R</t>
  </si>
  <si>
    <t>0.3L</t>
  </si>
  <si>
    <t>1.4L</t>
  </si>
  <si>
    <t>2.9L</t>
  </si>
  <si>
    <t>1.4R</t>
  </si>
  <si>
    <t>1.2L</t>
  </si>
  <si>
    <t>1.5L</t>
  </si>
  <si>
    <t>4.4L</t>
  </si>
  <si>
    <t>0.0R</t>
  </si>
  <si>
    <t>1.8L</t>
  </si>
  <si>
    <t>1.1R</t>
  </si>
  <si>
    <t>1.9L</t>
  </si>
  <si>
    <t>1.7L</t>
  </si>
  <si>
    <t>3.1R</t>
  </si>
  <si>
    <t>3.2R</t>
  </si>
  <si>
    <t>3.3R</t>
  </si>
  <si>
    <t>3.6L</t>
  </si>
  <si>
    <t>x,y</t>
  </si>
  <si>
    <t>Manuell Festgelegtes m</t>
  </si>
  <si>
    <t>x,y,z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</si>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</sst>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AFF"/>
      <name val="Calibri"/>
      <family val="2"/>
      <scheme val="minor"/>
    </font>
    <font>
      <sz val="10"/>
      <color rgb="FFFF2D55"/>
      <name val="Calibri"/>
      <family val="2"/>
      <scheme val="minor"/>
    </font>
    <font>
      <sz val="10"/>
      <color rgb="FF9C27B0"/>
      <name val="Calibri"/>
      <family val="2"/>
      <scheme val="minor"/>
    </font>
    <font>
      <sz val="10"/>
      <color rgb="FFFF9500"/>
      <name val="Calibri"/>
      <family val="2"/>
      <scheme val="minor"/>
    </font>
    <font>
      <sz val="10"/>
      <color rgb="FF5856D6"/>
      <name val="Calibri"/>
      <family val="2"/>
      <scheme val="minor"/>
    </font>
    <font>
      <sz val="10"/>
      <color rgb="FF946250"/>
      <name val="Calibri"/>
      <family val="2"/>
      <scheme val="minor"/>
    </font>
    <font>
      <sz val="10"/>
      <color rgb="FF5AC8FA"/>
      <name val="Calibri"/>
      <family val="2"/>
      <scheme val="minor"/>
    </font>
    <font>
      <sz val="10"/>
      <color rgb="FFFECC00"/>
      <name val="Calibri"/>
      <family val="2"/>
      <scheme val="minor"/>
    </font>
    <font>
      <sz val="10"/>
      <color rgb="FF607D8B"/>
      <name val="Calibri"/>
      <family val="2"/>
      <scheme val="minor"/>
    </font>
    <font>
      <sz val="10"/>
      <color rgb="FF4CAF50"/>
      <name val="Calibri"/>
      <family val="2"/>
      <scheme val="minor"/>
    </font>
    <font>
      <sz val="15"/>
      <color rgb="FF262626"/>
      <name val="Helvetica"/>
      <family val="2"/>
    </font>
    <font>
      <b/>
      <sz val="15"/>
      <color rgb="FF262626"/>
      <name val="Helvetica"/>
      <family val="2"/>
    </font>
    <font>
      <sz val="12"/>
      <color theme="1"/>
      <name val="Helvetica"/>
      <family val="2"/>
    </font>
    <font>
      <i/>
      <sz val="15"/>
      <color rgb="FFB4B4B4"/>
      <name val="Helvetica"/>
      <family val="2"/>
    </font>
    <font>
      <sz val="15"/>
      <color rgb="FF323232"/>
      <name val="Helvetica"/>
      <family val="2"/>
    </font>
    <font>
      <b/>
      <sz val="15"/>
      <color rgb="FFCD0014"/>
      <name val="Helvetica"/>
      <family val="2"/>
    </font>
    <font>
      <sz val="7"/>
      <color rgb="FF262626"/>
      <name val="Helvetica"/>
      <family val="2"/>
    </font>
    <font>
      <sz val="12"/>
      <color rgb="FF000000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F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AEE"/>
        <bgColor indexed="64"/>
      </patternFill>
    </fill>
    <fill>
      <patternFill patternType="solid">
        <fgColor rgb="FFF5E9F7"/>
        <bgColor indexed="64"/>
      </patternFill>
    </fill>
    <fill>
      <patternFill patternType="solid">
        <fgColor rgb="FFFFF4E6"/>
        <bgColor indexed="64"/>
      </patternFill>
    </fill>
    <fill>
      <patternFill patternType="solid">
        <fgColor rgb="FFEEEEFB"/>
        <bgColor indexed="64"/>
      </patternFill>
    </fill>
    <fill>
      <patternFill patternType="solid">
        <fgColor rgb="FFF4EFEE"/>
        <bgColor indexed="64"/>
      </patternFill>
    </fill>
    <fill>
      <patternFill patternType="solid">
        <fgColor rgb="FFEFFAFF"/>
        <bgColor indexed="64"/>
      </patternFill>
    </fill>
    <fill>
      <patternFill patternType="solid">
        <fgColor rgb="FFFFFAE6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EDF7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/>
      <diagonal/>
    </border>
    <border>
      <left style="medium">
        <color rgb="FFFF2D55"/>
      </left>
      <right style="medium">
        <color rgb="FFFF2D55"/>
      </right>
      <top style="medium">
        <color rgb="FFC1C1C1"/>
      </top>
      <bottom style="medium">
        <color rgb="FFC1C1C1"/>
      </bottom>
      <diagonal/>
    </border>
    <border>
      <left style="medium">
        <color rgb="FF9C27B0"/>
      </left>
      <right style="medium">
        <color rgb="FF9C27B0"/>
      </right>
      <top style="medium">
        <color rgb="FFC1C1C1"/>
      </top>
      <bottom style="medium">
        <color rgb="FFC1C1C1"/>
      </bottom>
      <diagonal/>
    </border>
    <border>
      <left style="medium">
        <color rgb="FFFF9500"/>
      </left>
      <right style="medium">
        <color rgb="FFFF9500"/>
      </right>
      <top style="medium">
        <color rgb="FFC1C1C1"/>
      </top>
      <bottom style="medium">
        <color rgb="FFC1C1C1"/>
      </bottom>
      <diagonal/>
    </border>
    <border>
      <left style="medium">
        <color rgb="FF5856D6"/>
      </left>
      <right style="medium">
        <color rgb="FF5856D6"/>
      </right>
      <top style="medium">
        <color rgb="FFC1C1C1"/>
      </top>
      <bottom style="medium">
        <color rgb="FFC1C1C1"/>
      </bottom>
      <diagonal/>
    </border>
    <border>
      <left style="medium">
        <color rgb="FF946250"/>
      </left>
      <right style="medium">
        <color rgb="FF946250"/>
      </right>
      <top style="medium">
        <color rgb="FFC1C1C1"/>
      </top>
      <bottom style="medium">
        <color rgb="FFC1C1C1"/>
      </bottom>
      <diagonal/>
    </border>
    <border>
      <left style="medium">
        <color rgb="FF5AC8FA"/>
      </left>
      <right style="medium">
        <color rgb="FF5AC8FA"/>
      </right>
      <top style="medium">
        <color rgb="FFC1C1C1"/>
      </top>
      <bottom style="medium">
        <color rgb="FFC1C1C1"/>
      </bottom>
      <diagonal/>
    </border>
    <border>
      <left style="medium">
        <color rgb="FFFECC00"/>
      </left>
      <right style="medium">
        <color rgb="FFFECC00"/>
      </right>
      <top style="medium">
        <color rgb="FFC1C1C1"/>
      </top>
      <bottom style="medium">
        <color rgb="FFC1C1C1"/>
      </bottom>
      <diagonal/>
    </border>
    <border>
      <left style="medium">
        <color rgb="FF607D8B"/>
      </left>
      <right style="medium">
        <color rgb="FF607D8B"/>
      </right>
      <top style="medium">
        <color rgb="FFC1C1C1"/>
      </top>
      <bottom style="medium">
        <color rgb="FFC1C1C1"/>
      </bottom>
      <diagonal/>
    </border>
    <border>
      <left style="medium">
        <color rgb="FF4CAF50"/>
      </left>
      <right style="medium">
        <color rgb="FF4CAF50"/>
      </right>
      <top style="medium">
        <color rgb="FFC1C1C1"/>
      </top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0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11" xfId="0" applyFill="1" applyBorder="1"/>
    <xf numFmtId="0" fontId="0" fillId="33" borderId="11" xfId="0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10" fontId="0" fillId="33" borderId="11" xfId="1" applyNumberFormat="1" applyFont="1" applyFill="1" applyBorder="1"/>
    <xf numFmtId="0" fontId="18" fillId="35" borderId="11" xfId="0" applyFont="1" applyFill="1" applyBorder="1" applyAlignment="1">
      <alignment wrapText="1"/>
    </xf>
    <xf numFmtId="0" fontId="0" fillId="35" borderId="11" xfId="0" applyFill="1" applyBorder="1" applyAlignment="1">
      <alignment wrapText="1"/>
    </xf>
    <xf numFmtId="0" fontId="0" fillId="35" borderId="11" xfId="0" applyFill="1" applyBorder="1"/>
    <xf numFmtId="0" fontId="18" fillId="36" borderId="11" xfId="0" applyFont="1" applyFill="1" applyBorder="1" applyAlignment="1">
      <alignment wrapText="1"/>
    </xf>
    <xf numFmtId="0" fontId="0" fillId="36" borderId="11" xfId="0" applyFill="1" applyBorder="1" applyAlignment="1">
      <alignment wrapText="1"/>
    </xf>
    <xf numFmtId="0" fontId="0" fillId="36" borderId="11" xfId="0" applyFill="1" applyBorder="1"/>
    <xf numFmtId="0" fontId="18" fillId="37" borderId="11" xfId="0" applyFont="1" applyFill="1" applyBorder="1" applyAlignment="1">
      <alignment wrapText="1"/>
    </xf>
    <xf numFmtId="0" fontId="0" fillId="37" borderId="11" xfId="0" applyFill="1" applyBorder="1" applyAlignment="1">
      <alignment wrapText="1"/>
    </xf>
    <xf numFmtId="0" fontId="0" fillId="37" borderId="11" xfId="0" applyFill="1" applyBorder="1"/>
    <xf numFmtId="0" fontId="18" fillId="38" borderId="11" xfId="0" applyFont="1" applyFill="1" applyBorder="1" applyAlignment="1">
      <alignment wrapText="1"/>
    </xf>
    <xf numFmtId="0" fontId="0" fillId="38" borderId="11" xfId="0" applyFill="1" applyBorder="1" applyAlignment="1">
      <alignment wrapText="1"/>
    </xf>
    <xf numFmtId="0" fontId="0" fillId="38" borderId="11" xfId="0" applyFill="1" applyBorder="1"/>
    <xf numFmtId="0" fontId="18" fillId="39" borderId="11" xfId="0" applyFont="1" applyFill="1" applyBorder="1" applyAlignment="1">
      <alignment wrapText="1"/>
    </xf>
    <xf numFmtId="0" fontId="0" fillId="39" borderId="11" xfId="0" applyFill="1" applyBorder="1" applyAlignment="1">
      <alignment wrapText="1"/>
    </xf>
    <xf numFmtId="0" fontId="0" fillId="39" borderId="11" xfId="0" applyFill="1" applyBorder="1"/>
    <xf numFmtId="0" fontId="18" fillId="40" borderId="11" xfId="0" applyFont="1" applyFill="1" applyBorder="1" applyAlignment="1">
      <alignment wrapText="1"/>
    </xf>
    <xf numFmtId="0" fontId="0" fillId="40" borderId="11" xfId="0" applyFill="1" applyBorder="1"/>
    <xf numFmtId="0" fontId="18" fillId="41" borderId="11" xfId="0" applyFont="1" applyFill="1" applyBorder="1" applyAlignment="1">
      <alignment wrapText="1"/>
    </xf>
    <xf numFmtId="0" fontId="0" fillId="41" borderId="11" xfId="0" applyFill="1" applyBorder="1"/>
    <xf numFmtId="0" fontId="18" fillId="42" borderId="11" xfId="0" applyFont="1" applyFill="1" applyBorder="1" applyAlignment="1">
      <alignment wrapText="1"/>
    </xf>
    <xf numFmtId="0" fontId="0" fillId="42" borderId="11" xfId="0" applyFill="1" applyBorder="1"/>
    <xf numFmtId="0" fontId="18" fillId="43" borderId="11" xfId="0" applyFont="1" applyFill="1" applyBorder="1" applyAlignment="1">
      <alignment wrapText="1"/>
    </xf>
    <xf numFmtId="0" fontId="0" fillId="43" borderId="11" xfId="0" applyFill="1" applyBorder="1"/>
    <xf numFmtId="0" fontId="18" fillId="44" borderId="11" xfId="0" applyFont="1" applyFill="1" applyBorder="1" applyAlignment="1">
      <alignment wrapText="1"/>
    </xf>
    <xf numFmtId="0" fontId="0" fillId="44" borderId="11" xfId="0" applyFill="1" applyBorder="1"/>
    <xf numFmtId="0" fontId="0" fillId="45" borderId="11" xfId="0" applyFill="1" applyBorder="1"/>
    <xf numFmtId="0" fontId="0" fillId="0" borderId="11" xfId="0" applyFill="1" applyBorder="1"/>
    <xf numFmtId="0" fontId="0" fillId="48" borderId="0" xfId="0" applyFill="1" applyAlignment="1">
      <alignment wrapText="1"/>
    </xf>
    <xf numFmtId="0" fontId="0" fillId="45" borderId="0" xfId="0" applyFill="1" applyAlignment="1">
      <alignment wrapText="1"/>
    </xf>
    <xf numFmtId="0" fontId="18" fillId="45" borderId="11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18" fillId="33" borderId="13" xfId="0" applyFont="1" applyFill="1" applyBorder="1" applyAlignment="1">
      <alignment wrapText="1"/>
    </xf>
    <xf numFmtId="0" fontId="0" fillId="33" borderId="13" xfId="0" applyFill="1" applyBorder="1" applyAlignment="1">
      <alignment wrapText="1"/>
    </xf>
    <xf numFmtId="0" fontId="0" fillId="49" borderId="0" xfId="0" applyFill="1" applyAlignment="1">
      <alignment wrapText="1"/>
    </xf>
    <xf numFmtId="0" fontId="18" fillId="49" borderId="0" xfId="0" applyFont="1" applyFill="1" applyAlignment="1">
      <alignment wrapText="1"/>
    </xf>
    <xf numFmtId="0" fontId="18" fillId="33" borderId="14" xfId="0" applyFont="1" applyFill="1" applyBorder="1" applyAlignment="1">
      <alignment wrapText="1"/>
    </xf>
    <xf numFmtId="0" fontId="0" fillId="33" borderId="14" xfId="0" applyFill="1" applyBorder="1" applyAlignment="1">
      <alignment wrapText="1"/>
    </xf>
    <xf numFmtId="0" fontId="0" fillId="50" borderId="0" xfId="0" applyFill="1" applyAlignment="1">
      <alignment wrapText="1"/>
    </xf>
    <xf numFmtId="0" fontId="18" fillId="50" borderId="0" xfId="0" applyFont="1" applyFill="1" applyAlignment="1">
      <alignment wrapText="1"/>
    </xf>
    <xf numFmtId="0" fontId="18" fillId="33" borderId="15" xfId="0" applyFont="1" applyFill="1" applyBorder="1" applyAlignment="1">
      <alignment wrapText="1"/>
    </xf>
    <xf numFmtId="0" fontId="0" fillId="33" borderId="15" xfId="0" applyFill="1" applyBorder="1" applyAlignment="1">
      <alignment wrapText="1"/>
    </xf>
    <xf numFmtId="0" fontId="0" fillId="51" borderId="0" xfId="0" applyFill="1" applyAlignment="1">
      <alignment wrapText="1"/>
    </xf>
    <xf numFmtId="0" fontId="18" fillId="51" borderId="0" xfId="0" applyFont="1" applyFill="1" applyAlignment="1">
      <alignment wrapText="1"/>
    </xf>
    <xf numFmtId="0" fontId="18" fillId="33" borderId="16" xfId="0" applyFont="1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0" fillId="52" borderId="0" xfId="0" applyFill="1" applyAlignment="1">
      <alignment wrapText="1"/>
    </xf>
    <xf numFmtId="0" fontId="18" fillId="52" borderId="0" xfId="0" applyFont="1" applyFill="1" applyAlignment="1">
      <alignment wrapText="1"/>
    </xf>
    <xf numFmtId="0" fontId="18" fillId="33" borderId="17" xfId="0" applyFont="1" applyFill="1" applyBorder="1" applyAlignment="1">
      <alignment wrapText="1"/>
    </xf>
    <xf numFmtId="0" fontId="0" fillId="33" borderId="17" xfId="0" applyFill="1" applyBorder="1" applyAlignment="1">
      <alignment wrapText="1"/>
    </xf>
    <xf numFmtId="0" fontId="0" fillId="53" borderId="0" xfId="0" applyFill="1" applyAlignment="1">
      <alignment wrapText="1"/>
    </xf>
    <xf numFmtId="0" fontId="18" fillId="53" borderId="0" xfId="0" applyFont="1" applyFill="1" applyAlignment="1">
      <alignment wrapText="1"/>
    </xf>
    <xf numFmtId="0" fontId="18" fillId="33" borderId="18" xfId="0" applyFont="1" applyFill="1" applyBorder="1" applyAlignment="1">
      <alignment wrapText="1"/>
    </xf>
    <xf numFmtId="0" fontId="0" fillId="33" borderId="18" xfId="0" applyFill="1" applyBorder="1" applyAlignment="1">
      <alignment wrapText="1"/>
    </xf>
    <xf numFmtId="0" fontId="0" fillId="54" borderId="0" xfId="0" applyFill="1" applyAlignment="1">
      <alignment wrapText="1"/>
    </xf>
    <xf numFmtId="0" fontId="18" fillId="54" borderId="0" xfId="0" applyFont="1" applyFill="1" applyAlignment="1">
      <alignment wrapText="1"/>
    </xf>
    <xf numFmtId="0" fontId="18" fillId="33" borderId="19" xfId="0" applyFont="1" applyFill="1" applyBorder="1" applyAlignment="1">
      <alignment wrapText="1"/>
    </xf>
    <xf numFmtId="0" fontId="0" fillId="33" borderId="19" xfId="0" applyFill="1" applyBorder="1" applyAlignment="1">
      <alignment wrapText="1"/>
    </xf>
    <xf numFmtId="0" fontId="0" fillId="55" borderId="0" xfId="0" applyFill="1" applyAlignment="1">
      <alignment wrapText="1"/>
    </xf>
    <xf numFmtId="0" fontId="18" fillId="55" borderId="0" xfId="0" applyFont="1" applyFill="1" applyAlignment="1">
      <alignment wrapText="1"/>
    </xf>
    <xf numFmtId="0" fontId="18" fillId="33" borderId="20" xfId="0" applyFont="1" applyFill="1" applyBorder="1" applyAlignment="1">
      <alignment wrapText="1"/>
    </xf>
    <xf numFmtId="0" fontId="0" fillId="33" borderId="20" xfId="0" applyFill="1" applyBorder="1" applyAlignment="1">
      <alignment wrapText="1"/>
    </xf>
    <xf numFmtId="0" fontId="0" fillId="56" borderId="0" xfId="0" applyFill="1" applyAlignment="1">
      <alignment wrapText="1"/>
    </xf>
    <xf numFmtId="0" fontId="18" fillId="56" borderId="0" xfId="0" applyFont="1" applyFill="1" applyAlignment="1">
      <alignment wrapText="1"/>
    </xf>
    <xf numFmtId="0" fontId="18" fillId="33" borderId="21" xfId="0" applyFont="1" applyFill="1" applyBorder="1" applyAlignment="1">
      <alignment wrapText="1"/>
    </xf>
    <xf numFmtId="0" fontId="0" fillId="33" borderId="21" xfId="0" applyFill="1" applyBorder="1" applyAlignment="1">
      <alignment wrapText="1"/>
    </xf>
    <xf numFmtId="0" fontId="0" fillId="57" borderId="0" xfId="0" applyFill="1" applyAlignment="1">
      <alignment wrapText="1"/>
    </xf>
    <xf numFmtId="0" fontId="18" fillId="57" borderId="0" xfId="0" applyFont="1" applyFill="1" applyAlignment="1">
      <alignment wrapText="1"/>
    </xf>
    <xf numFmtId="0" fontId="18" fillId="35" borderId="13" xfId="0" applyFont="1" applyFill="1" applyBorder="1" applyAlignment="1">
      <alignment wrapText="1"/>
    </xf>
    <xf numFmtId="0" fontId="18" fillId="38" borderId="14" xfId="0" applyFont="1" applyFill="1" applyBorder="1" applyAlignment="1">
      <alignment wrapText="1"/>
    </xf>
    <xf numFmtId="0" fontId="18" fillId="39" borderId="15" xfId="0" applyFont="1" applyFill="1" applyBorder="1" applyAlignment="1">
      <alignment wrapText="1"/>
    </xf>
    <xf numFmtId="0" fontId="18" fillId="58" borderId="11" xfId="0" applyFont="1" applyFill="1" applyBorder="1" applyAlignment="1">
      <alignment wrapText="1"/>
    </xf>
    <xf numFmtId="0" fontId="18" fillId="58" borderId="16" xfId="0" applyFont="1" applyFill="1" applyBorder="1" applyAlignment="1">
      <alignment wrapText="1"/>
    </xf>
    <xf numFmtId="0" fontId="0" fillId="58" borderId="11" xfId="0" applyFill="1" applyBorder="1" applyAlignment="1">
      <alignment wrapText="1"/>
    </xf>
    <xf numFmtId="0" fontId="0" fillId="58" borderId="11" xfId="0" applyFill="1" applyBorder="1"/>
    <xf numFmtId="0" fontId="18" fillId="37" borderId="17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8" fillId="38" borderId="19" xfId="0" applyFont="1" applyFill="1" applyBorder="1" applyAlignment="1">
      <alignment wrapText="1"/>
    </xf>
    <xf numFmtId="0" fontId="18" fillId="39" borderId="20" xfId="0" applyFont="1" applyFill="1" applyBorder="1" applyAlignment="1">
      <alignment wrapText="1"/>
    </xf>
    <xf numFmtId="0" fontId="0" fillId="33" borderId="22" xfId="0" applyFill="1" applyBorder="1"/>
    <xf numFmtId="0" fontId="0" fillId="59" borderId="11" xfId="0" applyFill="1" applyBorder="1"/>
    <xf numFmtId="0" fontId="0" fillId="46" borderId="0" xfId="0" applyFill="1" applyAlignment="1">
      <alignment horizontal="center"/>
    </xf>
    <xf numFmtId="0" fontId="0" fillId="0" borderId="0" xfId="0" applyAlignment="1">
      <alignment wrapText="1"/>
    </xf>
    <xf numFmtId="0" fontId="0" fillId="42" borderId="0" xfId="0" applyFill="1" applyBorder="1"/>
    <xf numFmtId="0" fontId="0" fillId="40" borderId="0" xfId="0" applyFill="1" applyBorder="1"/>
    <xf numFmtId="0" fontId="0" fillId="44" borderId="0" xfId="0" applyFill="1" applyBorder="1"/>
    <xf numFmtId="0" fontId="0" fillId="43" borderId="0" xfId="0" applyFill="1" applyBorder="1"/>
    <xf numFmtId="0" fontId="0" fillId="41" borderId="0" xfId="0" applyFill="1" applyBorder="1"/>
    <xf numFmtId="0" fontId="0" fillId="4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47" borderId="0" xfId="0" applyFill="1" applyAlignment="1">
      <alignment horizontal="center"/>
    </xf>
    <xf numFmtId="0" fontId="18" fillId="34" borderId="0" xfId="0" applyFont="1" applyFill="1" applyAlignment="1">
      <alignment wrapText="1"/>
    </xf>
    <xf numFmtId="0" fontId="18" fillId="34" borderId="12" xfId="0" applyFont="1" applyFill="1" applyBorder="1" applyAlignment="1">
      <alignment wrapText="1"/>
    </xf>
    <xf numFmtId="0" fontId="18" fillId="0" borderId="12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8" fillId="0" borderId="10" xfId="0" applyFont="1" applyBorder="1" applyAlignment="1">
      <alignment wrapText="1"/>
    </xf>
    <xf numFmtId="0" fontId="18" fillId="57" borderId="0" xfId="0" applyFont="1" applyFill="1" applyAlignment="1">
      <alignment wrapText="1"/>
    </xf>
    <xf numFmtId="0" fontId="18" fillId="56" borderId="0" xfId="0" applyFont="1" applyFill="1" applyAlignment="1">
      <alignment wrapText="1"/>
    </xf>
    <xf numFmtId="0" fontId="26" fillId="0" borderId="10" xfId="0" applyFont="1" applyBorder="1" applyAlignment="1">
      <alignment wrapText="1"/>
    </xf>
    <xf numFmtId="0" fontId="18" fillId="55" borderId="0" xfId="0" applyFont="1" applyFill="1" applyAlignment="1">
      <alignment wrapText="1"/>
    </xf>
    <xf numFmtId="0" fontId="27" fillId="0" borderId="10" xfId="0" applyFont="1" applyBorder="1" applyAlignment="1">
      <alignment wrapText="1"/>
    </xf>
    <xf numFmtId="0" fontId="18" fillId="56" borderId="12" xfId="0" applyFont="1" applyFill="1" applyBorder="1" applyAlignment="1">
      <alignment wrapText="1"/>
    </xf>
    <xf numFmtId="0" fontId="25" fillId="0" borderId="10" xfId="0" applyFont="1" applyBorder="1" applyAlignment="1">
      <alignment wrapText="1"/>
    </xf>
    <xf numFmtId="0" fontId="18" fillId="54" borderId="0" xfId="0" applyFont="1" applyFill="1" applyAlignment="1">
      <alignment wrapText="1"/>
    </xf>
    <xf numFmtId="0" fontId="24" fillId="0" borderId="10" xfId="0" applyFont="1" applyBorder="1" applyAlignment="1">
      <alignment wrapText="1"/>
    </xf>
    <xf numFmtId="0" fontId="18" fillId="53" borderId="0" xfId="0" applyFont="1" applyFill="1" applyAlignment="1">
      <alignment wrapText="1"/>
    </xf>
    <xf numFmtId="0" fontId="23" fillId="0" borderId="10" xfId="0" applyFont="1" applyBorder="1" applyAlignment="1">
      <alignment wrapText="1"/>
    </xf>
    <xf numFmtId="0" fontId="18" fillId="52" borderId="0" xfId="0" applyFont="1" applyFill="1" applyAlignment="1">
      <alignment wrapText="1"/>
    </xf>
    <xf numFmtId="0" fontId="22" fillId="0" borderId="10" xfId="0" applyFont="1" applyBorder="1" applyAlignment="1">
      <alignment wrapText="1"/>
    </xf>
    <xf numFmtId="0" fontId="18" fillId="51" borderId="0" xfId="0" applyFont="1" applyFill="1" applyAlignment="1">
      <alignment wrapText="1"/>
    </xf>
    <xf numFmtId="0" fontId="21" fillId="0" borderId="10" xfId="0" applyFont="1" applyBorder="1" applyAlignment="1">
      <alignment wrapText="1"/>
    </xf>
    <xf numFmtId="0" fontId="18" fillId="50" borderId="0" xfId="0" applyFont="1" applyFill="1" applyAlignment="1">
      <alignment wrapText="1"/>
    </xf>
    <xf numFmtId="0" fontId="20" fillId="0" borderId="10" xfId="0" applyFont="1" applyBorder="1" applyAlignment="1">
      <alignment wrapText="1"/>
    </xf>
    <xf numFmtId="0" fontId="18" fillId="49" borderId="0" xfId="0" applyFont="1" applyFill="1" applyAlignment="1">
      <alignment wrapText="1"/>
    </xf>
    <xf numFmtId="0" fontId="19" fillId="0" borderId="10" xfId="0" applyFont="1" applyBorder="1" applyAlignment="1">
      <alignment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0" fillId="39" borderId="22" xfId="0" applyFill="1" applyBorder="1" applyAlignment="1">
      <alignment wrapText="1"/>
    </xf>
    <xf numFmtId="0" fontId="0" fillId="58" borderId="22" xfId="0" applyFill="1" applyBorder="1" applyAlignment="1">
      <alignment wrapText="1"/>
    </xf>
    <xf numFmtId="0" fontId="0" fillId="58" borderId="22" xfId="0" applyFill="1" applyBorder="1"/>
    <xf numFmtId="0" fontId="18" fillId="60" borderId="11" xfId="0" applyFont="1" applyFill="1" applyBorder="1" applyAlignment="1">
      <alignment wrapText="1"/>
    </xf>
    <xf numFmtId="0" fontId="0" fillId="60" borderId="22" xfId="0" applyFill="1" applyBorder="1"/>
    <xf numFmtId="0" fontId="0" fillId="60" borderId="11" xfId="0" applyFill="1" applyBorder="1"/>
    <xf numFmtId="0" fontId="0" fillId="60" borderId="0" xfId="0" applyFill="1" applyBorder="1"/>
    <xf numFmtId="0" fontId="36" fillId="61" borderId="11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7"/>
            <c:backward val="11"/>
            <c:dispRSqr val="0"/>
            <c:dispEq val="0"/>
          </c:trendline>
          <c:xVal>
            <c:numRef>
              <c:f>'From Pin absolute penalty point'!$A$3:$A$8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point'!$O$3:$O$8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C5-1F45-8F84-CD4FD2E78EF9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1"/>
            <c:dispRSqr val="0"/>
            <c:dispEq val="0"/>
          </c:trendline>
          <c:xVal>
            <c:numRef>
              <c:f>'From Pin absolute penalty point'!$A$3:$A$8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point'!$J$3:$J$8</c:f>
              <c:numCache>
                <c:formatCode>General</c:formatCode>
                <c:ptCount val="6"/>
                <c:pt idx="0">
                  <c:v>5.5</c:v>
                </c:pt>
                <c:pt idx="1">
                  <c:v>3.5</c:v>
                </c:pt>
                <c:pt idx="2">
                  <c:v>3.4</c:v>
                </c:pt>
                <c:pt idx="3">
                  <c:v>1.8</c:v>
                </c:pt>
                <c:pt idx="4">
                  <c:v>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CD-4D4F-A1D7-9E5CFC9E8394}"/>
            </c:ext>
          </c:extLst>
        </c:ser>
        <c:ser>
          <c:idx val="0"/>
          <c:order val="2"/>
          <c:tx>
            <c:v>Errechnet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Pin absolute penalty point'!$Y$3:$Y$8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point'!$J$3:$J$8</c:f>
              <c:numCache>
                <c:formatCode>General</c:formatCode>
                <c:ptCount val="6"/>
                <c:pt idx="0">
                  <c:v>5.5</c:v>
                </c:pt>
                <c:pt idx="1">
                  <c:v>3.5</c:v>
                </c:pt>
                <c:pt idx="2">
                  <c:v>3.4</c:v>
                </c:pt>
                <c:pt idx="3">
                  <c:v>1.8</c:v>
                </c:pt>
                <c:pt idx="4">
                  <c:v>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CD-4D4F-A1D7-9E5CFC9E8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76079"/>
        <c:axId val="1340275087"/>
      </c:scatterChart>
      <c:valAx>
        <c:axId val="16405760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75087"/>
        <c:crosses val="autoZero"/>
        <c:crossBetween val="midCat"/>
        <c:majorUnit val="2"/>
      </c:valAx>
      <c:valAx>
        <c:axId val="1340275087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057607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3"/>
            <c:dispRSqr val="0"/>
            <c:dispEq val="0"/>
          </c:trendline>
          <c:xVal>
            <c:numRef>
              <c:f>'From Pin absolute penalty point'!$A$43:$A$48</c:f>
              <c:numCache>
                <c:formatCode>General</c:formatCode>
                <c:ptCount val="6"/>
                <c:pt idx="0">
                  <c:v>20</c:v>
                </c:pt>
                <c:pt idx="1">
                  <c:v>3</c:v>
                </c:pt>
                <c:pt idx="2">
                  <c:v>29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'From Pin absolute penalty point'!$O$43:$O$48</c:f>
              <c:numCache>
                <c:formatCode>General</c:formatCode>
                <c:ptCount val="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7-3142-9E7B-1E27D23B7B6D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3"/>
            <c:dispRSqr val="0"/>
            <c:dispEq val="0"/>
          </c:trendline>
          <c:xVal>
            <c:numRef>
              <c:f>'From Pin absolute penalty point'!$A$43:$A$48</c:f>
              <c:numCache>
                <c:formatCode>General</c:formatCode>
                <c:ptCount val="6"/>
                <c:pt idx="0">
                  <c:v>20</c:v>
                </c:pt>
                <c:pt idx="1">
                  <c:v>3</c:v>
                </c:pt>
                <c:pt idx="2">
                  <c:v>29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'From Pin absolute penalty point'!$J$43:$J$48</c:f>
              <c:numCache>
                <c:formatCode>General</c:formatCode>
                <c:ptCount val="6"/>
                <c:pt idx="0">
                  <c:v>4.5</c:v>
                </c:pt>
                <c:pt idx="1">
                  <c:v>1.4</c:v>
                </c:pt>
                <c:pt idx="2">
                  <c:v>6.1</c:v>
                </c:pt>
                <c:pt idx="3">
                  <c:v>3</c:v>
                </c:pt>
                <c:pt idx="4">
                  <c:v>3.2</c:v>
                </c:pt>
                <c:pt idx="5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AA-374F-B340-CA16EFE86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3024"/>
        <c:axId val="262235488"/>
      </c:scatterChart>
      <c:valAx>
        <c:axId val="64863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2235488"/>
        <c:crosses val="autoZero"/>
        <c:crossBetween val="midCat"/>
        <c:majorUnit val="2"/>
      </c:valAx>
      <c:valAx>
        <c:axId val="262235488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86302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64"/>
            <c:backward val="8"/>
            <c:dispRSqr val="0"/>
            <c:dispEq val="0"/>
          </c:trendline>
          <c:xVal>
            <c:numRef>
              <c:f>'From Pin absolute penalty point'!$A$49:$A$54</c:f>
              <c:numCache>
                <c:formatCode>General</c:formatCode>
                <c:ptCount val="6"/>
                <c:pt idx="0">
                  <c:v>36</c:v>
                </c:pt>
                <c:pt idx="1">
                  <c:v>13</c:v>
                </c:pt>
                <c:pt idx="2">
                  <c:v>8</c:v>
                </c:pt>
                <c:pt idx="3">
                  <c:v>22</c:v>
                </c:pt>
                <c:pt idx="4">
                  <c:v>34</c:v>
                </c:pt>
                <c:pt idx="5">
                  <c:v>11</c:v>
                </c:pt>
              </c:numCache>
            </c:numRef>
          </c:xVal>
          <c:yVal>
            <c:numRef>
              <c:f>'From Pin absolute penalty point'!$O$49:$O$54</c:f>
              <c:numCache>
                <c:formatCode>General</c:formatCode>
                <c:ptCount val="6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2-7E46-AAB7-78CEF742FF17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backward val="8"/>
            <c:dispRSqr val="0"/>
            <c:dispEq val="0"/>
          </c:trendline>
          <c:xVal>
            <c:numRef>
              <c:f>'From Pin absolute penalty point'!$A$49:$A$54</c:f>
              <c:numCache>
                <c:formatCode>General</c:formatCode>
                <c:ptCount val="6"/>
                <c:pt idx="0">
                  <c:v>36</c:v>
                </c:pt>
                <c:pt idx="1">
                  <c:v>13</c:v>
                </c:pt>
                <c:pt idx="2">
                  <c:v>8</c:v>
                </c:pt>
                <c:pt idx="3">
                  <c:v>22</c:v>
                </c:pt>
                <c:pt idx="4">
                  <c:v>34</c:v>
                </c:pt>
                <c:pt idx="5">
                  <c:v>11</c:v>
                </c:pt>
              </c:numCache>
            </c:numRef>
          </c:xVal>
          <c:yVal>
            <c:numRef>
              <c:f>'From Pin absolute penalty point'!$J$49:$J$54</c:f>
              <c:numCache>
                <c:formatCode>General</c:formatCode>
                <c:ptCount val="6"/>
                <c:pt idx="0">
                  <c:v>8.3000000000000007</c:v>
                </c:pt>
                <c:pt idx="1">
                  <c:v>3.7</c:v>
                </c:pt>
                <c:pt idx="2">
                  <c:v>2.6</c:v>
                </c:pt>
                <c:pt idx="3">
                  <c:v>5.5</c:v>
                </c:pt>
                <c:pt idx="4">
                  <c:v>8</c:v>
                </c:pt>
                <c:pt idx="5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E5-ED4C-81AC-DF87FFD63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13952"/>
        <c:axId val="1522418335"/>
      </c:scatterChart>
      <c:valAx>
        <c:axId val="2624139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2418335"/>
        <c:crosses val="autoZero"/>
        <c:crossBetween val="midCat"/>
        <c:majorUnit val="2"/>
      </c:valAx>
      <c:valAx>
        <c:axId val="152241833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241395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6"/>
            <c:dispRSqr val="0"/>
            <c:dispEq val="0"/>
          </c:trendline>
          <c:xVal>
            <c:numRef>
              <c:f>'From Pin absolute penalty point'!$A$55:$A$60</c:f>
              <c:numCache>
                <c:formatCode>General</c:formatCode>
                <c:ptCount val="6"/>
                <c:pt idx="0">
                  <c:v>17</c:v>
                </c:pt>
                <c:pt idx="1">
                  <c:v>27</c:v>
                </c:pt>
                <c:pt idx="2">
                  <c:v>11</c:v>
                </c:pt>
                <c:pt idx="3">
                  <c:v>6</c:v>
                </c:pt>
                <c:pt idx="4">
                  <c:v>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point'!$O$55:$O$60</c:f>
              <c:numCache>
                <c:formatCode>General</c:formatCode>
                <c:ptCount val="6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D-B64D-95F1-B09CB5F2231A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6"/>
            <c:dispRSqr val="0"/>
            <c:dispEq val="0"/>
          </c:trendline>
          <c:xVal>
            <c:numRef>
              <c:f>'From Pin absolute penalty point'!$A$55:$A$60</c:f>
              <c:numCache>
                <c:formatCode>General</c:formatCode>
                <c:ptCount val="6"/>
                <c:pt idx="0">
                  <c:v>17</c:v>
                </c:pt>
                <c:pt idx="1">
                  <c:v>27</c:v>
                </c:pt>
                <c:pt idx="2">
                  <c:v>11</c:v>
                </c:pt>
                <c:pt idx="3">
                  <c:v>6</c:v>
                </c:pt>
                <c:pt idx="4">
                  <c:v>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point'!$J$55:$J$60</c:f>
              <c:numCache>
                <c:formatCode>General</c:formatCode>
                <c:ptCount val="6"/>
                <c:pt idx="0">
                  <c:v>5</c:v>
                </c:pt>
                <c:pt idx="1">
                  <c:v>7.4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  <c:pt idx="5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6-C84F-847C-AA4A0A2C9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43839"/>
        <c:axId val="1349568559"/>
      </c:scatterChart>
      <c:valAx>
        <c:axId val="197654383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9568559"/>
        <c:crosses val="autoZero"/>
        <c:crossBetween val="midCat"/>
        <c:majorUnit val="2"/>
      </c:valAx>
      <c:valAx>
        <c:axId val="1349568559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654383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1"/>
            <c:dispRSqr val="0"/>
            <c:dispEq val="0"/>
          </c:trendline>
          <c:xVal>
            <c:numRef>
              <c:f>'From Pin absolute penalty point'!$A$61:$A$66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'From Pin absolute penalty point'!$O$61:$O$66</c:f>
              <c:numCache>
                <c:formatCode>General</c:formatCode>
                <c:ptCount val="6"/>
                <c:pt idx="0">
                  <c:v>1.22</c:v>
                </c:pt>
                <c:pt idx="1">
                  <c:v>1.22</c:v>
                </c:pt>
                <c:pt idx="2">
                  <c:v>1.22</c:v>
                </c:pt>
                <c:pt idx="3">
                  <c:v>1.22</c:v>
                </c:pt>
                <c:pt idx="4">
                  <c:v>1.22</c:v>
                </c:pt>
                <c:pt idx="5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4-0343-AFE1-B499E5BC67B3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0"/>
            <c:backward val="1"/>
            <c:dispRSqr val="0"/>
            <c:dispEq val="0"/>
          </c:trendline>
          <c:xVal>
            <c:numRef>
              <c:f>'From Pin absolute penalty point'!$A$61:$A$66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'From Pin absolute penalty point'!$J$61:$J$66</c:f>
              <c:numCache>
                <c:formatCode>General</c:formatCode>
                <c:ptCount val="6"/>
                <c:pt idx="0">
                  <c:v>3.1</c:v>
                </c:pt>
                <c:pt idx="1">
                  <c:v>1.5</c:v>
                </c:pt>
                <c:pt idx="2">
                  <c:v>3.4</c:v>
                </c:pt>
                <c:pt idx="3">
                  <c:v>4.3</c:v>
                </c:pt>
                <c:pt idx="4">
                  <c:v>4.3</c:v>
                </c:pt>
                <c:pt idx="5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CC-0D48-AF79-4249CC7E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368591"/>
        <c:axId val="1976330527"/>
      </c:scatterChart>
      <c:valAx>
        <c:axId val="13213685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6330527"/>
        <c:crosses val="autoZero"/>
        <c:crossBetween val="midCat"/>
        <c:majorUnit val="1"/>
      </c:valAx>
      <c:valAx>
        <c:axId val="1976330527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136859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8"/>
            <c:backward val="7"/>
            <c:dispRSqr val="0"/>
            <c:dispEq val="0"/>
          </c:trendline>
          <c:xVal>
            <c:numRef>
              <c:f>'From Pin absolute penalty point'!$A$67:$A$72</c:f>
              <c:numCache>
                <c:formatCode>General</c:formatCode>
                <c:ptCount val="6"/>
                <c:pt idx="0">
                  <c:v>21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</c:numCache>
            </c:numRef>
          </c:xVal>
          <c:yVal>
            <c:numRef>
              <c:f>'From Pin absolute penalty point'!$O$67:$O$72</c:f>
              <c:numCache>
                <c:formatCode>General</c:formatCode>
                <c:ptCount val="6"/>
                <c:pt idx="0">
                  <c:v>1.52</c:v>
                </c:pt>
                <c:pt idx="1">
                  <c:v>1.52</c:v>
                </c:pt>
                <c:pt idx="2">
                  <c:v>1.52</c:v>
                </c:pt>
                <c:pt idx="3">
                  <c:v>1.52</c:v>
                </c:pt>
                <c:pt idx="4">
                  <c:v>1.52</c:v>
                </c:pt>
                <c:pt idx="5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D-D440-BE4A-42976900D92A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0"/>
            <c:backward val="7"/>
            <c:dispRSqr val="0"/>
            <c:dispEq val="0"/>
          </c:trendline>
          <c:xVal>
            <c:numRef>
              <c:f>'From Pin absolute penalty point'!$A$67:$A$72</c:f>
              <c:numCache>
                <c:formatCode>General</c:formatCode>
                <c:ptCount val="6"/>
                <c:pt idx="0">
                  <c:v>21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</c:numCache>
            </c:numRef>
          </c:xVal>
          <c:yVal>
            <c:numRef>
              <c:f>'From Pin absolute penalty point'!$J$67:$J$72</c:f>
              <c:numCache>
                <c:formatCode>General</c:formatCode>
                <c:ptCount val="6"/>
                <c:pt idx="0">
                  <c:v>7.8</c:v>
                </c:pt>
                <c:pt idx="1">
                  <c:v>5.7</c:v>
                </c:pt>
                <c:pt idx="2">
                  <c:v>4.5999999999999996</c:v>
                </c:pt>
                <c:pt idx="3">
                  <c:v>3.6</c:v>
                </c:pt>
                <c:pt idx="4">
                  <c:v>3.9</c:v>
                </c:pt>
                <c:pt idx="5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4C-F64F-BDC1-83FC938E0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413423"/>
        <c:axId val="1606353215"/>
      </c:scatterChart>
      <c:valAx>
        <c:axId val="178841342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06353215"/>
        <c:crosses val="autoZero"/>
        <c:crossBetween val="midCat"/>
        <c:majorUnit val="2"/>
      </c:valAx>
      <c:valAx>
        <c:axId val="160635321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884134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point'!$A$73:$A$77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4</c:v>
                </c:pt>
                <c:pt idx="4">
                  <c:v>26</c:v>
                </c:pt>
              </c:numCache>
            </c:numRef>
          </c:xVal>
          <c:yVal>
            <c:numRef>
              <c:f>'From Pin absolute penalty point'!$O$73:$O$77</c:f>
              <c:numCache>
                <c:formatCode>General</c:formatCode>
                <c:ptCount val="5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5-8C45-A6DB-0540EA2E97E1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point'!$A$73:$A$77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4</c:v>
                </c:pt>
                <c:pt idx="4">
                  <c:v>26</c:v>
                </c:pt>
              </c:numCache>
            </c:numRef>
          </c:xVal>
          <c:yVal>
            <c:numRef>
              <c:f>'From Pin absolute penalty point'!$J$73:$J$77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7.2</c:v>
                </c:pt>
                <c:pt idx="2">
                  <c:v>7.1</c:v>
                </c:pt>
                <c:pt idx="3">
                  <c:v>3.1</c:v>
                </c:pt>
                <c:pt idx="4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C5-4844-8286-A0AD00927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46576"/>
        <c:axId val="57439055"/>
      </c:scatterChart>
      <c:valAx>
        <c:axId val="704246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439055"/>
        <c:crosses val="autoZero"/>
        <c:crossBetween val="midCat"/>
        <c:majorUnit val="2"/>
      </c:valAx>
      <c:valAx>
        <c:axId val="5743905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0424657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point'!$A$78:$A$83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22</c:v>
                </c:pt>
                <c:pt idx="5">
                  <c:v>30</c:v>
                </c:pt>
              </c:numCache>
            </c:numRef>
          </c:xVal>
          <c:yVal>
            <c:numRef>
              <c:f>'From Pin absolute penalty point'!$O$78:$O$83</c:f>
              <c:numCache>
                <c:formatCode>General</c:formatCode>
                <c:ptCount val="6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E-E049-8281-3F4CC323FDFB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point'!$A$78:$A$83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22</c:v>
                </c:pt>
                <c:pt idx="5">
                  <c:v>30</c:v>
                </c:pt>
              </c:numCache>
            </c:numRef>
          </c:xVal>
          <c:yVal>
            <c:numRef>
              <c:f>'From Pin absolute penalty point'!$J$78:$J$83</c:f>
              <c:numCache>
                <c:formatCode>General</c:formatCode>
                <c:ptCount val="6"/>
                <c:pt idx="0">
                  <c:v>3.4</c:v>
                </c:pt>
                <c:pt idx="1">
                  <c:v>4</c:v>
                </c:pt>
                <c:pt idx="2">
                  <c:v>5.3</c:v>
                </c:pt>
                <c:pt idx="3">
                  <c:v>6.2</c:v>
                </c:pt>
                <c:pt idx="4">
                  <c:v>10.8</c:v>
                </c:pt>
                <c:pt idx="5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FA-844A-8FC5-97E482FA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26399"/>
        <c:axId val="369552815"/>
      </c:scatterChart>
      <c:valAx>
        <c:axId val="369926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9552815"/>
        <c:crosses val="autoZero"/>
        <c:crossBetween val="midCat"/>
        <c:majorUnit val="2"/>
      </c:valAx>
      <c:valAx>
        <c:axId val="36955281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992639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1"/>
            <c:dispRSqr val="0"/>
            <c:dispEq val="0"/>
          </c:trendline>
          <c:xVal>
            <c:numRef>
              <c:f>'From Pin absolute penalty point'!$A$84:$A$151</c:f>
              <c:numCache>
                <c:formatCode>General</c:formatCode>
                <c:ptCount val="68"/>
                <c:pt idx="0">
                  <c:v>23</c:v>
                </c:pt>
                <c:pt idx="1">
                  <c:v>61</c:v>
                </c:pt>
                <c:pt idx="2">
                  <c:v>91</c:v>
                </c:pt>
                <c:pt idx="3">
                  <c:v>95</c:v>
                </c:pt>
                <c:pt idx="4">
                  <c:v>35</c:v>
                </c:pt>
                <c:pt idx="5">
                  <c:v>10</c:v>
                </c:pt>
                <c:pt idx="6">
                  <c:v>4</c:v>
                </c:pt>
                <c:pt idx="7">
                  <c:v>22</c:v>
                </c:pt>
                <c:pt idx="8">
                  <c:v>1</c:v>
                </c:pt>
                <c:pt idx="9">
                  <c:v>28</c:v>
                </c:pt>
                <c:pt idx="10">
                  <c:v>13</c:v>
                </c:pt>
                <c:pt idx="11">
                  <c:v>18</c:v>
                </c:pt>
                <c:pt idx="12">
                  <c:v>19</c:v>
                </c:pt>
                <c:pt idx="13">
                  <c:v>13</c:v>
                </c:pt>
                <c:pt idx="14">
                  <c:v>23</c:v>
                </c:pt>
                <c:pt idx="15">
                  <c:v>51</c:v>
                </c:pt>
                <c:pt idx="16">
                  <c:v>60</c:v>
                </c:pt>
                <c:pt idx="17">
                  <c:v>6</c:v>
                </c:pt>
                <c:pt idx="18">
                  <c:v>70</c:v>
                </c:pt>
                <c:pt idx="19">
                  <c:v>76</c:v>
                </c:pt>
                <c:pt idx="20">
                  <c:v>70</c:v>
                </c:pt>
                <c:pt idx="21">
                  <c:v>84</c:v>
                </c:pt>
                <c:pt idx="22">
                  <c:v>39</c:v>
                </c:pt>
                <c:pt idx="23">
                  <c:v>58</c:v>
                </c:pt>
                <c:pt idx="24">
                  <c:v>41</c:v>
                </c:pt>
                <c:pt idx="25">
                  <c:v>18</c:v>
                </c:pt>
                <c:pt idx="26">
                  <c:v>18</c:v>
                </c:pt>
                <c:pt idx="27">
                  <c:v>14</c:v>
                </c:pt>
                <c:pt idx="28">
                  <c:v>18</c:v>
                </c:pt>
                <c:pt idx="29">
                  <c:v>17</c:v>
                </c:pt>
                <c:pt idx="30">
                  <c:v>13</c:v>
                </c:pt>
                <c:pt idx="31">
                  <c:v>14</c:v>
                </c:pt>
                <c:pt idx="32">
                  <c:v>73</c:v>
                </c:pt>
                <c:pt idx="33">
                  <c:v>13</c:v>
                </c:pt>
                <c:pt idx="34">
                  <c:v>83</c:v>
                </c:pt>
                <c:pt idx="35">
                  <c:v>52</c:v>
                </c:pt>
                <c:pt idx="36">
                  <c:v>25</c:v>
                </c:pt>
                <c:pt idx="37">
                  <c:v>1</c:v>
                </c:pt>
                <c:pt idx="38">
                  <c:v>34</c:v>
                </c:pt>
                <c:pt idx="39">
                  <c:v>65</c:v>
                </c:pt>
                <c:pt idx="40">
                  <c:v>92</c:v>
                </c:pt>
                <c:pt idx="41">
                  <c:v>52</c:v>
                </c:pt>
                <c:pt idx="42">
                  <c:v>1</c:v>
                </c:pt>
                <c:pt idx="43">
                  <c:v>30</c:v>
                </c:pt>
                <c:pt idx="44">
                  <c:v>12</c:v>
                </c:pt>
                <c:pt idx="45">
                  <c:v>9</c:v>
                </c:pt>
                <c:pt idx="46">
                  <c:v>22</c:v>
                </c:pt>
                <c:pt idx="47">
                  <c:v>7</c:v>
                </c:pt>
                <c:pt idx="48">
                  <c:v>8</c:v>
                </c:pt>
                <c:pt idx="49">
                  <c:v>65</c:v>
                </c:pt>
                <c:pt idx="50">
                  <c:v>58</c:v>
                </c:pt>
                <c:pt idx="51">
                  <c:v>80</c:v>
                </c:pt>
                <c:pt idx="52">
                  <c:v>51</c:v>
                </c:pt>
                <c:pt idx="53">
                  <c:v>13</c:v>
                </c:pt>
                <c:pt idx="54">
                  <c:v>16</c:v>
                </c:pt>
                <c:pt idx="55">
                  <c:v>20</c:v>
                </c:pt>
                <c:pt idx="56">
                  <c:v>37</c:v>
                </c:pt>
                <c:pt idx="57">
                  <c:v>20</c:v>
                </c:pt>
                <c:pt idx="58">
                  <c:v>11</c:v>
                </c:pt>
                <c:pt idx="59">
                  <c:v>9</c:v>
                </c:pt>
                <c:pt idx="60">
                  <c:v>7</c:v>
                </c:pt>
                <c:pt idx="61">
                  <c:v>26</c:v>
                </c:pt>
                <c:pt idx="62">
                  <c:v>11</c:v>
                </c:pt>
                <c:pt idx="63">
                  <c:v>1</c:v>
                </c:pt>
                <c:pt idx="64">
                  <c:v>4</c:v>
                </c:pt>
                <c:pt idx="65">
                  <c:v>12</c:v>
                </c:pt>
                <c:pt idx="66">
                  <c:v>17</c:v>
                </c:pt>
                <c:pt idx="67">
                  <c:v>6</c:v>
                </c:pt>
              </c:numCache>
            </c:numRef>
          </c:xVal>
          <c:yVal>
            <c:numRef>
              <c:f>'From Pin absolute penalty point'!$J$84:$J$151</c:f>
              <c:numCache>
                <c:formatCode>General</c:formatCode>
                <c:ptCount val="68"/>
                <c:pt idx="0">
                  <c:v>4</c:v>
                </c:pt>
                <c:pt idx="1">
                  <c:v>9.1999999999999993</c:v>
                </c:pt>
                <c:pt idx="2">
                  <c:v>13.4</c:v>
                </c:pt>
                <c:pt idx="3">
                  <c:v>14</c:v>
                </c:pt>
                <c:pt idx="4">
                  <c:v>5.6</c:v>
                </c:pt>
                <c:pt idx="5">
                  <c:v>2</c:v>
                </c:pt>
                <c:pt idx="6">
                  <c:v>1.3</c:v>
                </c:pt>
                <c:pt idx="7">
                  <c:v>3.8</c:v>
                </c:pt>
                <c:pt idx="8">
                  <c:v>0.9</c:v>
                </c:pt>
                <c:pt idx="9">
                  <c:v>4.5999999999999996</c:v>
                </c:pt>
                <c:pt idx="10">
                  <c:v>2.5</c:v>
                </c:pt>
                <c:pt idx="11">
                  <c:v>3.2</c:v>
                </c:pt>
                <c:pt idx="12">
                  <c:v>3.4</c:v>
                </c:pt>
                <c:pt idx="13">
                  <c:v>2.5</c:v>
                </c:pt>
                <c:pt idx="14">
                  <c:v>4</c:v>
                </c:pt>
                <c:pt idx="15">
                  <c:v>7.8</c:v>
                </c:pt>
                <c:pt idx="16">
                  <c:v>9</c:v>
                </c:pt>
                <c:pt idx="17">
                  <c:v>1.6</c:v>
                </c:pt>
                <c:pt idx="18">
                  <c:v>10.4</c:v>
                </c:pt>
                <c:pt idx="19">
                  <c:v>11.3</c:v>
                </c:pt>
                <c:pt idx="20">
                  <c:v>10.5</c:v>
                </c:pt>
                <c:pt idx="21">
                  <c:v>12.4</c:v>
                </c:pt>
                <c:pt idx="22">
                  <c:v>6.1</c:v>
                </c:pt>
                <c:pt idx="23">
                  <c:v>8.6999999999999993</c:v>
                </c:pt>
                <c:pt idx="24">
                  <c:v>6.4</c:v>
                </c:pt>
                <c:pt idx="25">
                  <c:v>3.2</c:v>
                </c:pt>
                <c:pt idx="26">
                  <c:v>3.2</c:v>
                </c:pt>
                <c:pt idx="27">
                  <c:v>2.6</c:v>
                </c:pt>
                <c:pt idx="28">
                  <c:v>3.2</c:v>
                </c:pt>
                <c:pt idx="29">
                  <c:v>3</c:v>
                </c:pt>
                <c:pt idx="30">
                  <c:v>2.5</c:v>
                </c:pt>
                <c:pt idx="31">
                  <c:v>2.7</c:v>
                </c:pt>
                <c:pt idx="32">
                  <c:v>10.8</c:v>
                </c:pt>
                <c:pt idx="33">
                  <c:v>2.5</c:v>
                </c:pt>
                <c:pt idx="34">
                  <c:v>12.2</c:v>
                </c:pt>
                <c:pt idx="35">
                  <c:v>8</c:v>
                </c:pt>
                <c:pt idx="36">
                  <c:v>4.2</c:v>
                </c:pt>
                <c:pt idx="37">
                  <c:v>0.9</c:v>
                </c:pt>
                <c:pt idx="38">
                  <c:v>5.4</c:v>
                </c:pt>
                <c:pt idx="39">
                  <c:v>9.6999999999999993</c:v>
                </c:pt>
                <c:pt idx="40">
                  <c:v>13.6</c:v>
                </c:pt>
                <c:pt idx="41">
                  <c:v>7.9</c:v>
                </c:pt>
                <c:pt idx="42">
                  <c:v>0.9</c:v>
                </c:pt>
                <c:pt idx="43">
                  <c:v>4.9000000000000004</c:v>
                </c:pt>
                <c:pt idx="44">
                  <c:v>2.4</c:v>
                </c:pt>
                <c:pt idx="45">
                  <c:v>2</c:v>
                </c:pt>
                <c:pt idx="46">
                  <c:v>3.7</c:v>
                </c:pt>
                <c:pt idx="47">
                  <c:v>1.7</c:v>
                </c:pt>
                <c:pt idx="48">
                  <c:v>1.8</c:v>
                </c:pt>
                <c:pt idx="49">
                  <c:v>9.6999999999999993</c:v>
                </c:pt>
                <c:pt idx="50">
                  <c:v>8.6999999999999993</c:v>
                </c:pt>
                <c:pt idx="51">
                  <c:v>11.8</c:v>
                </c:pt>
                <c:pt idx="52">
                  <c:v>7.8</c:v>
                </c:pt>
                <c:pt idx="53">
                  <c:v>2.5</c:v>
                </c:pt>
                <c:pt idx="54">
                  <c:v>2.9</c:v>
                </c:pt>
                <c:pt idx="55">
                  <c:v>3.5</c:v>
                </c:pt>
                <c:pt idx="56">
                  <c:v>5.9</c:v>
                </c:pt>
                <c:pt idx="57">
                  <c:v>3.5</c:v>
                </c:pt>
                <c:pt idx="58">
                  <c:v>2.2000000000000002</c:v>
                </c:pt>
                <c:pt idx="59">
                  <c:v>2</c:v>
                </c:pt>
                <c:pt idx="60">
                  <c:v>1.7</c:v>
                </c:pt>
                <c:pt idx="61">
                  <c:v>4.3</c:v>
                </c:pt>
                <c:pt idx="62">
                  <c:v>2.2999999999999998</c:v>
                </c:pt>
                <c:pt idx="63">
                  <c:v>0.8</c:v>
                </c:pt>
                <c:pt idx="64">
                  <c:v>1.2</c:v>
                </c:pt>
                <c:pt idx="65">
                  <c:v>2.2999999999999998</c:v>
                </c:pt>
                <c:pt idx="66">
                  <c:v>3.1</c:v>
                </c:pt>
                <c:pt idx="6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D-FF4B-B0A9-27662C23AF1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"/>
            <c:backward val="1"/>
            <c:dispRSqr val="0"/>
            <c:dispEq val="0"/>
          </c:trendline>
          <c:xVal>
            <c:numRef>
              <c:f>'From Pin absolute penalty point'!$A$84:$A$151</c:f>
              <c:numCache>
                <c:formatCode>General</c:formatCode>
                <c:ptCount val="68"/>
                <c:pt idx="0">
                  <c:v>23</c:v>
                </c:pt>
                <c:pt idx="1">
                  <c:v>61</c:v>
                </c:pt>
                <c:pt idx="2">
                  <c:v>91</c:v>
                </c:pt>
                <c:pt idx="3">
                  <c:v>95</c:v>
                </c:pt>
                <c:pt idx="4">
                  <c:v>35</c:v>
                </c:pt>
                <c:pt idx="5">
                  <c:v>10</c:v>
                </c:pt>
                <c:pt idx="6">
                  <c:v>4</c:v>
                </c:pt>
                <c:pt idx="7">
                  <c:v>22</c:v>
                </c:pt>
                <c:pt idx="8">
                  <c:v>1</c:v>
                </c:pt>
                <c:pt idx="9">
                  <c:v>28</c:v>
                </c:pt>
                <c:pt idx="10">
                  <c:v>13</c:v>
                </c:pt>
                <c:pt idx="11">
                  <c:v>18</c:v>
                </c:pt>
                <c:pt idx="12">
                  <c:v>19</c:v>
                </c:pt>
                <c:pt idx="13">
                  <c:v>13</c:v>
                </c:pt>
                <c:pt idx="14">
                  <c:v>23</c:v>
                </c:pt>
                <c:pt idx="15">
                  <c:v>51</c:v>
                </c:pt>
                <c:pt idx="16">
                  <c:v>60</c:v>
                </c:pt>
                <c:pt idx="17">
                  <c:v>6</c:v>
                </c:pt>
                <c:pt idx="18">
                  <c:v>70</c:v>
                </c:pt>
                <c:pt idx="19">
                  <c:v>76</c:v>
                </c:pt>
                <c:pt idx="20">
                  <c:v>70</c:v>
                </c:pt>
                <c:pt idx="21">
                  <c:v>84</c:v>
                </c:pt>
                <c:pt idx="22">
                  <c:v>39</c:v>
                </c:pt>
                <c:pt idx="23">
                  <c:v>58</c:v>
                </c:pt>
                <c:pt idx="24">
                  <c:v>41</c:v>
                </c:pt>
                <c:pt idx="25">
                  <c:v>18</c:v>
                </c:pt>
                <c:pt idx="26">
                  <c:v>18</c:v>
                </c:pt>
                <c:pt idx="27">
                  <c:v>14</c:v>
                </c:pt>
                <c:pt idx="28">
                  <c:v>18</c:v>
                </c:pt>
                <c:pt idx="29">
                  <c:v>17</c:v>
                </c:pt>
                <c:pt idx="30">
                  <c:v>13</c:v>
                </c:pt>
                <c:pt idx="31">
                  <c:v>14</c:v>
                </c:pt>
                <c:pt idx="32">
                  <c:v>73</c:v>
                </c:pt>
                <c:pt idx="33">
                  <c:v>13</c:v>
                </c:pt>
                <c:pt idx="34">
                  <c:v>83</c:v>
                </c:pt>
                <c:pt idx="35">
                  <c:v>52</c:v>
                </c:pt>
                <c:pt idx="36">
                  <c:v>25</c:v>
                </c:pt>
                <c:pt idx="37">
                  <c:v>1</c:v>
                </c:pt>
                <c:pt idx="38">
                  <c:v>34</c:v>
                </c:pt>
                <c:pt idx="39">
                  <c:v>65</c:v>
                </c:pt>
                <c:pt idx="40">
                  <c:v>92</c:v>
                </c:pt>
                <c:pt idx="41">
                  <c:v>52</c:v>
                </c:pt>
                <c:pt idx="42">
                  <c:v>1</c:v>
                </c:pt>
                <c:pt idx="43">
                  <c:v>30</c:v>
                </c:pt>
                <c:pt idx="44">
                  <c:v>12</c:v>
                </c:pt>
                <c:pt idx="45">
                  <c:v>9</c:v>
                </c:pt>
                <c:pt idx="46">
                  <c:v>22</c:v>
                </c:pt>
                <c:pt idx="47">
                  <c:v>7</c:v>
                </c:pt>
                <c:pt idx="48">
                  <c:v>8</c:v>
                </c:pt>
                <c:pt idx="49">
                  <c:v>65</c:v>
                </c:pt>
                <c:pt idx="50">
                  <c:v>58</c:v>
                </c:pt>
                <c:pt idx="51">
                  <c:v>80</c:v>
                </c:pt>
                <c:pt idx="52">
                  <c:v>51</c:v>
                </c:pt>
                <c:pt idx="53">
                  <c:v>13</c:v>
                </c:pt>
                <c:pt idx="54">
                  <c:v>16</c:v>
                </c:pt>
                <c:pt idx="55">
                  <c:v>20</c:v>
                </c:pt>
                <c:pt idx="56">
                  <c:v>37</c:v>
                </c:pt>
                <c:pt idx="57">
                  <c:v>20</c:v>
                </c:pt>
                <c:pt idx="58">
                  <c:v>11</c:v>
                </c:pt>
                <c:pt idx="59">
                  <c:v>9</c:v>
                </c:pt>
                <c:pt idx="60">
                  <c:v>7</c:v>
                </c:pt>
                <c:pt idx="61">
                  <c:v>26</c:v>
                </c:pt>
                <c:pt idx="62">
                  <c:v>11</c:v>
                </c:pt>
                <c:pt idx="63">
                  <c:v>1</c:v>
                </c:pt>
                <c:pt idx="64">
                  <c:v>4</c:v>
                </c:pt>
                <c:pt idx="65">
                  <c:v>12</c:v>
                </c:pt>
                <c:pt idx="66">
                  <c:v>17</c:v>
                </c:pt>
                <c:pt idx="67">
                  <c:v>6</c:v>
                </c:pt>
              </c:numCache>
            </c:numRef>
          </c:xVal>
          <c:yVal>
            <c:numRef>
              <c:f>'From Pin absolute penalty point'!$O$84:$O$151</c:f>
              <c:numCache>
                <c:formatCode>General</c:formatCode>
                <c:ptCount val="6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D-FF4B-B0A9-27662C23A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47215"/>
        <c:axId val="340910895"/>
      </c:scatterChart>
      <c:valAx>
        <c:axId val="3417472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0910895"/>
        <c:crosses val="autoZero"/>
        <c:crossBetween val="midCat"/>
        <c:majorUnit val="2"/>
      </c:valAx>
      <c:valAx>
        <c:axId val="34091089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174721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backward val="40"/>
            <c:dispRSqr val="0"/>
            <c:dispEq val="0"/>
          </c:trendline>
          <c:xVal>
            <c:numRef>
              <c:f>'From Pin absolute'!$A$2:$A$7</c:f>
              <c:numCache>
                <c:formatCode>General</c:formatCode>
                <c:ptCount val="6"/>
                <c:pt idx="0">
                  <c:v>57</c:v>
                </c:pt>
                <c:pt idx="1">
                  <c:v>74</c:v>
                </c:pt>
                <c:pt idx="2">
                  <c:v>75</c:v>
                </c:pt>
                <c:pt idx="3">
                  <c:v>89</c:v>
                </c:pt>
                <c:pt idx="4">
                  <c:v>61</c:v>
                </c:pt>
                <c:pt idx="5">
                  <c:v>78</c:v>
                </c:pt>
              </c:numCache>
            </c:numRef>
          </c:xVal>
          <c:yVal>
            <c:numRef>
              <c:f>'From Pin absolute'!$C$2:$C$7</c:f>
              <c:numCache>
                <c:formatCode>General</c:formatCode>
                <c:ptCount val="6"/>
                <c:pt idx="0">
                  <c:v>5.5</c:v>
                </c:pt>
                <c:pt idx="1">
                  <c:v>3.5</c:v>
                </c:pt>
                <c:pt idx="2">
                  <c:v>3.4</c:v>
                </c:pt>
                <c:pt idx="3">
                  <c:v>1.8</c:v>
                </c:pt>
                <c:pt idx="4">
                  <c:v>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E-4346-8BD0-38014DBFB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76079"/>
        <c:axId val="1340275087"/>
      </c:scatterChart>
      <c:valAx>
        <c:axId val="164057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75087"/>
        <c:crosses val="autoZero"/>
        <c:crossBetween val="midCat"/>
      </c:valAx>
      <c:valAx>
        <c:axId val="134027508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057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40"/>
            <c:dispRSqr val="0"/>
            <c:dispEq val="0"/>
          </c:trendline>
          <c:xVal>
            <c:numRef>
              <c:f>'From Pin absolute'!$A$8:$A$12</c:f>
              <c:numCache>
                <c:formatCode>General</c:formatCode>
                <c:ptCount val="5"/>
                <c:pt idx="0">
                  <c:v>89</c:v>
                </c:pt>
                <c:pt idx="1">
                  <c:v>50</c:v>
                </c:pt>
                <c:pt idx="2">
                  <c:v>95</c:v>
                </c:pt>
                <c:pt idx="3">
                  <c:v>90</c:v>
                </c:pt>
                <c:pt idx="4">
                  <c:v>96</c:v>
                </c:pt>
              </c:numCache>
            </c:numRef>
          </c:xVal>
          <c:yVal>
            <c:numRef>
              <c:f>'From Pin absolute'!$C$8:$C$12</c:f>
              <c:numCache>
                <c:formatCode>General</c:formatCode>
                <c:ptCount val="5"/>
                <c:pt idx="0">
                  <c:v>1.6</c:v>
                </c:pt>
                <c:pt idx="1">
                  <c:v>5.7</c:v>
                </c:pt>
                <c:pt idx="2">
                  <c:v>1</c:v>
                </c:pt>
                <c:pt idx="3">
                  <c:v>1.6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F-E74D-98C8-3C83A0647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79007"/>
        <c:axId val="1799600847"/>
      </c:scatterChart>
      <c:valAx>
        <c:axId val="17998790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600847"/>
        <c:crosses val="autoZero"/>
        <c:crossBetween val="midCat"/>
      </c:valAx>
      <c:valAx>
        <c:axId val="179960084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87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backward val="4"/>
            <c:dispRSqr val="0"/>
            <c:dispEq val="0"/>
          </c:trendline>
          <c:xVal>
            <c:numRef>
              <c:f>'From Pin absolute penalty point'!$A$9:$A$13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point'!$O$9:$O$13</c:f>
              <c:numCache>
                <c:formatCode>General</c:formatCode>
                <c:ptCount val="5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B-604E-9486-7FE2E2D3A8EB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45"/>
            <c:backward val="4"/>
            <c:dispRSqr val="0"/>
            <c:dispEq val="0"/>
          </c:trendline>
          <c:xVal>
            <c:numRef>
              <c:f>'From Pin absolute penalty point'!$A$9:$A$13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point'!$J$9:$J$13</c:f>
              <c:numCache>
                <c:formatCode>General</c:formatCode>
                <c:ptCount val="5"/>
                <c:pt idx="0">
                  <c:v>1.6</c:v>
                </c:pt>
                <c:pt idx="1">
                  <c:v>5.7</c:v>
                </c:pt>
                <c:pt idx="2">
                  <c:v>1</c:v>
                </c:pt>
                <c:pt idx="3">
                  <c:v>1.55</c:v>
                </c:pt>
                <c:pt idx="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02-1241-A2A6-9277280663D4}"/>
            </c:ext>
          </c:extLst>
        </c:ser>
        <c:ser>
          <c:idx val="0"/>
          <c:order val="2"/>
          <c:tx>
            <c:v>Errechnet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Pin absolute penalty point'!$Y$9:$Y$13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point'!$J$9:$J$13</c:f>
              <c:numCache>
                <c:formatCode>General</c:formatCode>
                <c:ptCount val="5"/>
                <c:pt idx="0">
                  <c:v>1.6</c:v>
                </c:pt>
                <c:pt idx="1">
                  <c:v>5.7</c:v>
                </c:pt>
                <c:pt idx="2">
                  <c:v>1</c:v>
                </c:pt>
                <c:pt idx="3">
                  <c:v>1.55</c:v>
                </c:pt>
                <c:pt idx="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11-184A-B9EF-27A52C70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79007"/>
        <c:axId val="1799600847"/>
      </c:scatterChart>
      <c:valAx>
        <c:axId val="17998790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600847"/>
        <c:crosses val="autoZero"/>
        <c:crossBetween val="midCat"/>
        <c:majorUnit val="2"/>
      </c:valAx>
      <c:valAx>
        <c:axId val="1799600847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87900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30"/>
            <c:dispRSqr val="0"/>
            <c:dispEq val="0"/>
          </c:trendline>
          <c:xVal>
            <c:numRef>
              <c:f>'From Pin absolute'!$A$13:$A$18</c:f>
              <c:numCache>
                <c:formatCode>General</c:formatCode>
                <c:ptCount val="6"/>
                <c:pt idx="0">
                  <c:v>89</c:v>
                </c:pt>
                <c:pt idx="1">
                  <c:v>97</c:v>
                </c:pt>
                <c:pt idx="2">
                  <c:v>80</c:v>
                </c:pt>
                <c:pt idx="3">
                  <c:v>97</c:v>
                </c:pt>
                <c:pt idx="4">
                  <c:v>94</c:v>
                </c:pt>
                <c:pt idx="5">
                  <c:v>73</c:v>
                </c:pt>
              </c:numCache>
            </c:numRef>
          </c:xVal>
          <c:yVal>
            <c:numRef>
              <c:f>'From Pin absolute'!$C$13:$C$18</c:f>
              <c:numCache>
                <c:formatCode>General</c:formatCode>
                <c:ptCount val="6"/>
                <c:pt idx="0">
                  <c:v>2.7</c:v>
                </c:pt>
                <c:pt idx="1">
                  <c:v>1.3</c:v>
                </c:pt>
                <c:pt idx="2">
                  <c:v>4.0999999999999996</c:v>
                </c:pt>
                <c:pt idx="3">
                  <c:v>1.4</c:v>
                </c:pt>
                <c:pt idx="4">
                  <c:v>1.8</c:v>
                </c:pt>
                <c:pt idx="5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0-E545-BD14-EF3D80267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6431"/>
        <c:axId val="1819206591"/>
      </c:scatterChart>
      <c:valAx>
        <c:axId val="1818926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9206591"/>
        <c:crosses val="autoZero"/>
        <c:crossBetween val="midCat"/>
      </c:valAx>
      <c:valAx>
        <c:axId val="1819206591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92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dispRSqr val="0"/>
            <c:dispEq val="0"/>
          </c:trendline>
          <c:xVal>
            <c:numRef>
              <c:f>'From Pin absolute'!$A$19:$A$24</c:f>
              <c:numCache>
                <c:formatCode>General</c:formatCode>
                <c:ptCount val="6"/>
                <c:pt idx="0">
                  <c:v>24</c:v>
                </c:pt>
                <c:pt idx="1">
                  <c:v>84</c:v>
                </c:pt>
                <c:pt idx="2">
                  <c:v>86</c:v>
                </c:pt>
                <c:pt idx="3">
                  <c:v>68</c:v>
                </c:pt>
                <c:pt idx="4">
                  <c:v>74</c:v>
                </c:pt>
                <c:pt idx="5">
                  <c:v>74</c:v>
                </c:pt>
              </c:numCache>
            </c:numRef>
          </c:xVal>
          <c:yVal>
            <c:numRef>
              <c:f>'From Pin absolute'!$C$19:$C$24</c:f>
              <c:numCache>
                <c:formatCode>General</c:formatCode>
                <c:ptCount val="6"/>
                <c:pt idx="0">
                  <c:v>10.1</c:v>
                </c:pt>
                <c:pt idx="1">
                  <c:v>2.6</c:v>
                </c:pt>
                <c:pt idx="2">
                  <c:v>2.4</c:v>
                </c:pt>
                <c:pt idx="3">
                  <c:v>4.5999999999999996</c:v>
                </c:pt>
                <c:pt idx="4">
                  <c:v>3.9</c:v>
                </c:pt>
                <c:pt idx="5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5-E142-96E5-9D11B525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01999"/>
        <c:axId val="1818673199"/>
      </c:scatterChart>
      <c:valAx>
        <c:axId val="181870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673199"/>
        <c:crosses val="autoZero"/>
        <c:crossBetween val="midCat"/>
      </c:valAx>
      <c:valAx>
        <c:axId val="1818673199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70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60"/>
            <c:dispRSqr val="0"/>
            <c:dispEq val="0"/>
          </c:trendline>
          <c:xVal>
            <c:numRef>
              <c:f>'From Pin absolute'!$A$25:$A$30</c:f>
              <c:numCache>
                <c:formatCode>General</c:formatCode>
                <c:ptCount val="6"/>
                <c:pt idx="0">
                  <c:v>84</c:v>
                </c:pt>
                <c:pt idx="1">
                  <c:v>89</c:v>
                </c:pt>
                <c:pt idx="2">
                  <c:v>93</c:v>
                </c:pt>
                <c:pt idx="3">
                  <c:v>98</c:v>
                </c:pt>
                <c:pt idx="4">
                  <c:v>75</c:v>
                </c:pt>
                <c:pt idx="5">
                  <c:v>74</c:v>
                </c:pt>
              </c:numCache>
            </c:numRef>
          </c:xVal>
          <c:yVal>
            <c:numRef>
              <c:f>'From Pin absolute'!$C$25:$C$30</c:f>
              <c:numCache>
                <c:formatCode>General</c:formatCode>
                <c:ptCount val="6"/>
                <c:pt idx="0">
                  <c:v>2.2999999999999998</c:v>
                </c:pt>
                <c:pt idx="1">
                  <c:v>1.8</c:v>
                </c:pt>
                <c:pt idx="2">
                  <c:v>1.3</c:v>
                </c:pt>
                <c:pt idx="3">
                  <c:v>0.8</c:v>
                </c:pt>
                <c:pt idx="4">
                  <c:v>3.3</c:v>
                </c:pt>
                <c:pt idx="5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5-3B4A-BE26-3FE19E3DB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84592"/>
        <c:axId val="1536786240"/>
      </c:scatterChart>
      <c:valAx>
        <c:axId val="153678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6240"/>
        <c:crosses val="autoZero"/>
        <c:crossBetween val="midCat"/>
      </c:valAx>
      <c:valAx>
        <c:axId val="1536786240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'From Pin Percent'!$B$1</c:f>
              <c:strCache>
                <c:ptCount val="1"/>
                <c:pt idx="0">
                  <c:v>From pin percent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'From Pin Percent'!$A$2:$A$30</c:f>
              <c:numCache>
                <c:formatCode>General</c:formatCode>
                <c:ptCount val="29"/>
                <c:pt idx="0">
                  <c:v>57</c:v>
                </c:pt>
                <c:pt idx="1">
                  <c:v>74</c:v>
                </c:pt>
                <c:pt idx="2">
                  <c:v>75</c:v>
                </c:pt>
                <c:pt idx="3">
                  <c:v>89</c:v>
                </c:pt>
                <c:pt idx="4">
                  <c:v>61</c:v>
                </c:pt>
                <c:pt idx="5">
                  <c:v>78</c:v>
                </c:pt>
                <c:pt idx="6">
                  <c:v>89</c:v>
                </c:pt>
                <c:pt idx="7">
                  <c:v>50</c:v>
                </c:pt>
                <c:pt idx="8">
                  <c:v>95</c:v>
                </c:pt>
                <c:pt idx="9">
                  <c:v>90</c:v>
                </c:pt>
                <c:pt idx="10">
                  <c:v>96</c:v>
                </c:pt>
                <c:pt idx="11">
                  <c:v>89</c:v>
                </c:pt>
                <c:pt idx="12">
                  <c:v>97</c:v>
                </c:pt>
                <c:pt idx="13">
                  <c:v>80</c:v>
                </c:pt>
                <c:pt idx="14">
                  <c:v>97</c:v>
                </c:pt>
                <c:pt idx="15">
                  <c:v>94</c:v>
                </c:pt>
                <c:pt idx="16">
                  <c:v>73</c:v>
                </c:pt>
                <c:pt idx="17">
                  <c:v>24</c:v>
                </c:pt>
                <c:pt idx="18">
                  <c:v>84</c:v>
                </c:pt>
                <c:pt idx="19">
                  <c:v>86</c:v>
                </c:pt>
                <c:pt idx="20">
                  <c:v>68</c:v>
                </c:pt>
                <c:pt idx="21">
                  <c:v>74</c:v>
                </c:pt>
                <c:pt idx="22">
                  <c:v>74</c:v>
                </c:pt>
                <c:pt idx="23">
                  <c:v>84</c:v>
                </c:pt>
                <c:pt idx="24">
                  <c:v>89</c:v>
                </c:pt>
                <c:pt idx="25">
                  <c:v>93</c:v>
                </c:pt>
                <c:pt idx="26">
                  <c:v>98</c:v>
                </c:pt>
                <c:pt idx="27">
                  <c:v>75</c:v>
                </c:pt>
                <c:pt idx="28">
                  <c:v>74</c:v>
                </c:pt>
              </c:numCache>
            </c:numRef>
          </c:xVal>
          <c:yVal>
            <c:numRef>
              <c:f>'From Pin Percent'!$B$2:$B$30</c:f>
              <c:numCache>
                <c:formatCode>0.00%</c:formatCode>
                <c:ptCount val="29"/>
                <c:pt idx="0">
                  <c:v>0.14473684210526316</c:v>
                </c:pt>
                <c:pt idx="1">
                  <c:v>9.2105263157894732E-2</c:v>
                </c:pt>
                <c:pt idx="2">
                  <c:v>8.9473684210526316E-2</c:v>
                </c:pt>
                <c:pt idx="3">
                  <c:v>4.736842105263158E-2</c:v>
                </c:pt>
                <c:pt idx="4">
                  <c:v>0.13157894736842105</c:v>
                </c:pt>
                <c:pt idx="5">
                  <c:v>7.8947368421052627E-2</c:v>
                </c:pt>
                <c:pt idx="6">
                  <c:v>5.5172413793103454E-2</c:v>
                </c:pt>
                <c:pt idx="7">
                  <c:v>0.19655172413793104</c:v>
                </c:pt>
                <c:pt idx="8">
                  <c:v>3.4482758620689655E-2</c:v>
                </c:pt>
                <c:pt idx="9">
                  <c:v>5.5172413793103454E-2</c:v>
                </c:pt>
                <c:pt idx="10">
                  <c:v>3.4482758620689655E-2</c:v>
                </c:pt>
                <c:pt idx="11">
                  <c:v>3.9705882352941181E-2</c:v>
                </c:pt>
                <c:pt idx="12">
                  <c:v>1.9117647058823531E-2</c:v>
                </c:pt>
                <c:pt idx="13">
                  <c:v>6.0294117647058817E-2</c:v>
                </c:pt>
                <c:pt idx="14">
                  <c:v>2.0588235294117647E-2</c:v>
                </c:pt>
                <c:pt idx="15">
                  <c:v>2.6470588235294117E-2</c:v>
                </c:pt>
                <c:pt idx="16">
                  <c:v>7.7941176470588236E-2</c:v>
                </c:pt>
                <c:pt idx="17">
                  <c:v>0.20199999999999999</c:v>
                </c:pt>
                <c:pt idx="18">
                  <c:v>5.2000000000000005E-2</c:v>
                </c:pt>
                <c:pt idx="19">
                  <c:v>4.8000000000000001E-2</c:v>
                </c:pt>
                <c:pt idx="20">
                  <c:v>9.1999999999999998E-2</c:v>
                </c:pt>
                <c:pt idx="21">
                  <c:v>7.8E-2</c:v>
                </c:pt>
                <c:pt idx="22">
                  <c:v>7.8E-2</c:v>
                </c:pt>
                <c:pt idx="23">
                  <c:v>6.5714285714285711E-2</c:v>
                </c:pt>
                <c:pt idx="24">
                  <c:v>5.1428571428571428E-2</c:v>
                </c:pt>
                <c:pt idx="25">
                  <c:v>3.7142857142857144E-2</c:v>
                </c:pt>
                <c:pt idx="26">
                  <c:v>2.2857142857142857E-2</c:v>
                </c:pt>
                <c:pt idx="27">
                  <c:v>9.4285714285714278E-2</c:v>
                </c:pt>
                <c:pt idx="28">
                  <c:v>9.7142857142857142E-2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B-424D-BB09-C02679F7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204895"/>
        <c:axId val="1340600911"/>
      </c:scatterChart>
      <c:valAx>
        <c:axId val="13402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600911"/>
        <c:crosses val="autoZero"/>
        <c:crossBetween val="midCat"/>
      </c:valAx>
      <c:valAx>
        <c:axId val="13406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0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point'!$A$14:$A$19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point'!$O$14:$O$19</c:f>
              <c:numCache>
                <c:formatCode>General</c:formatCode>
                <c:ptCount val="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FC-0A49-A9BC-5FB87A68E383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point'!$A$14:$A$19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point'!$J$14:$J$19</c:f>
              <c:numCache>
                <c:formatCode>General</c:formatCode>
                <c:ptCount val="6"/>
                <c:pt idx="0">
                  <c:v>2.7</c:v>
                </c:pt>
                <c:pt idx="1">
                  <c:v>1.3</c:v>
                </c:pt>
                <c:pt idx="2">
                  <c:v>4.0999999999999996</c:v>
                </c:pt>
                <c:pt idx="3">
                  <c:v>1.4</c:v>
                </c:pt>
                <c:pt idx="4">
                  <c:v>1.8</c:v>
                </c:pt>
                <c:pt idx="5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60-D349-A053-AE1F25E39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6431"/>
        <c:axId val="1819206591"/>
      </c:scatterChart>
      <c:valAx>
        <c:axId val="1818926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9206591"/>
        <c:crosses val="autoZero"/>
        <c:crossBetween val="midCat"/>
        <c:majorUnit val="2"/>
      </c:valAx>
      <c:valAx>
        <c:axId val="1819206591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9264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4"/>
            <c:backward val="14"/>
            <c:dispRSqr val="0"/>
            <c:dispEq val="0"/>
          </c:trendline>
          <c:xVal>
            <c:numRef>
              <c:f>'From Pin absolute penalty point'!$A$20:$A$25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point'!$O$20:$O$25</c:f>
              <c:numCache>
                <c:formatCode>General</c:formatCode>
                <c:ptCount val="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F-DE4A-B108-1BF1BF10A0E7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4"/>
            <c:dispRSqr val="0"/>
            <c:dispEq val="0"/>
          </c:trendline>
          <c:xVal>
            <c:numRef>
              <c:f>'From Pin absolute penalty point'!$A$20:$A$25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point'!$J$20:$J$25</c:f>
              <c:numCache>
                <c:formatCode>General</c:formatCode>
                <c:ptCount val="6"/>
                <c:pt idx="0">
                  <c:v>10.1</c:v>
                </c:pt>
                <c:pt idx="1">
                  <c:v>2.6</c:v>
                </c:pt>
                <c:pt idx="2">
                  <c:v>2.4</c:v>
                </c:pt>
                <c:pt idx="3">
                  <c:v>4.5999999999999996</c:v>
                </c:pt>
                <c:pt idx="4">
                  <c:v>3.9</c:v>
                </c:pt>
                <c:pt idx="5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81-2A45-A51C-6E078340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01999"/>
        <c:axId val="1818673199"/>
      </c:scatterChart>
      <c:valAx>
        <c:axId val="18187019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673199"/>
        <c:crosses val="autoZero"/>
        <c:crossBetween val="midCat"/>
        <c:majorUnit val="2"/>
      </c:valAx>
      <c:valAx>
        <c:axId val="1818673199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7019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4"/>
            <c:backward val="2"/>
            <c:dispRSqr val="0"/>
            <c:dispEq val="0"/>
          </c:trendline>
          <c:xVal>
            <c:numRef>
              <c:f>'From Pin absolute penalty point'!$A$26:$A$31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point'!$O$26:$O$31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65-1E40-A9F3-2E18061BBA1E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73"/>
            <c:backward val="2"/>
            <c:dispRSqr val="0"/>
            <c:dispEq val="0"/>
          </c:trendline>
          <c:xVal>
            <c:numRef>
              <c:f>'From Pin absolute penalty point'!$A$26:$A$31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point'!$J$26:$J$31</c:f>
              <c:numCache>
                <c:formatCode>General</c:formatCode>
                <c:ptCount val="6"/>
                <c:pt idx="0">
                  <c:v>2.2999999999999998</c:v>
                </c:pt>
                <c:pt idx="1">
                  <c:v>1.8</c:v>
                </c:pt>
                <c:pt idx="2">
                  <c:v>1.3</c:v>
                </c:pt>
                <c:pt idx="3">
                  <c:v>0.8</c:v>
                </c:pt>
                <c:pt idx="4">
                  <c:v>3.3</c:v>
                </c:pt>
                <c:pt idx="5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7C-9C45-9287-D024F5B00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84592"/>
        <c:axId val="1536786240"/>
      </c:scatterChart>
      <c:valAx>
        <c:axId val="153678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6240"/>
        <c:crosses val="autoZero"/>
        <c:crossBetween val="midCat"/>
        <c:majorUnit val="2"/>
      </c:valAx>
      <c:valAx>
        <c:axId val="1536786240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45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zu Target für Bestimmung m für eine Target Distanz x in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ManuellesM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29"/>
            <c:dispRSqr val="0"/>
            <c:dispEq val="0"/>
          </c:trendline>
          <c:xVal>
            <c:numRef>
              <c:f>'From Pin absolute penalty point'!$AB$3:$AB$16</c:f>
              <c:numCache>
                <c:formatCode>General</c:formatCode>
                <c:ptCount val="14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</c:numCache>
            </c:numRef>
          </c:xVal>
          <c:yVal>
            <c:numRef>
              <c:f>'From Pin absolute penalty point'!$AC$3:$AC$16</c:f>
              <c:numCache>
                <c:formatCode>General</c:formatCode>
                <c:ptCount val="14"/>
                <c:pt idx="0">
                  <c:v>0.11600000000000001</c:v>
                </c:pt>
                <c:pt idx="1">
                  <c:v>0.10299999999999999</c:v>
                </c:pt>
                <c:pt idx="2">
                  <c:v>0.16600000000000001</c:v>
                </c:pt>
                <c:pt idx="3">
                  <c:v>0.125</c:v>
                </c:pt>
                <c:pt idx="4">
                  <c:v>0.108</c:v>
                </c:pt>
                <c:pt idx="5">
                  <c:v>0.13200000000000001</c:v>
                </c:pt>
                <c:pt idx="6">
                  <c:v>0.156</c:v>
                </c:pt>
                <c:pt idx="7">
                  <c:v>0.182</c:v>
                </c:pt>
                <c:pt idx="8">
                  <c:v>0.20599999999999999</c:v>
                </c:pt>
                <c:pt idx="9">
                  <c:v>0.23499999999999999</c:v>
                </c:pt>
                <c:pt idx="10">
                  <c:v>0.255</c:v>
                </c:pt>
                <c:pt idx="11">
                  <c:v>0.3</c:v>
                </c:pt>
                <c:pt idx="12">
                  <c:v>0.34599999999999997</c:v>
                </c:pt>
                <c:pt idx="13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0-4746-8BF9-E8663191E966}"/>
            </c:ext>
          </c:extLst>
        </c:ser>
        <c:ser>
          <c:idx val="1"/>
          <c:order val="1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9"/>
            <c:dispRSqr val="0"/>
            <c:dispEq val="0"/>
          </c:trendline>
          <c:xVal>
            <c:numRef>
              <c:f>'From Pin absolute penalty point'!$AB$3:$AB$16</c:f>
              <c:numCache>
                <c:formatCode>General</c:formatCode>
                <c:ptCount val="14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</c:numCache>
            </c:numRef>
          </c:xVal>
          <c:yVal>
            <c:numRef>
              <c:f>'From Pin absolute penalty point'!$AH$3:$AH$15</c:f>
              <c:numCache>
                <c:formatCode>General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1-7B4E-998A-1E1C882265F0}"/>
            </c:ext>
          </c:extLst>
        </c:ser>
        <c:ser>
          <c:idx val="2"/>
          <c:order val="2"/>
          <c:tx>
            <c:v>Interpolation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65"/>
            <c:dispRSqr val="0"/>
            <c:dispEq val="0"/>
          </c:trendline>
          <c:xVal>
            <c:numRef>
              <c:f>'From Pin absolute penalty point'!$AG$21:$AG$22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'From Pin absolute penalty point'!$AH$21:$AH$22</c:f>
              <c:numCache>
                <c:formatCode>General</c:formatCode>
                <c:ptCount val="2"/>
                <c:pt idx="0">
                  <c:v>0.02</c:v>
                </c:pt>
                <c:pt idx="1">
                  <c:v>0.24499999999999997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63-9F4F-945C-507926C1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68687"/>
        <c:axId val="1299455567"/>
      </c:scatterChart>
      <c:valAx>
        <c:axId val="395968687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99455567"/>
        <c:crosses val="autoZero"/>
        <c:crossBetween val="midCat"/>
        <c:majorUnit val="2"/>
      </c:valAx>
      <c:valAx>
        <c:axId val="12994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5968687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zur Bestimmung von t für eine Target Distanz x in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29"/>
            <c:dispRSqr val="0"/>
            <c:dispEq val="0"/>
          </c:trendline>
          <c:xVal>
            <c:numRef>
              <c:f>'From Pin absolute penalty point'!$AT$3:$AT$16</c:f>
              <c:numCache>
                <c:formatCode>General</c:formatCode>
                <c:ptCount val="14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</c:numCache>
            </c:numRef>
          </c:xVal>
          <c:yVal>
            <c:numRef>
              <c:f>'From Pin absolute penalty point'!$AU$3:$AU$16</c:f>
              <c:numCache>
                <c:formatCode>General</c:formatCode>
                <c:ptCount val="14"/>
                <c:pt idx="0">
                  <c:v>0.5</c:v>
                </c:pt>
                <c:pt idx="1">
                  <c:v>0.51</c:v>
                </c:pt>
                <c:pt idx="2">
                  <c:v>0.85</c:v>
                </c:pt>
                <c:pt idx="3">
                  <c:v>0.63</c:v>
                </c:pt>
                <c:pt idx="4">
                  <c:v>0.57999999999999996</c:v>
                </c:pt>
                <c:pt idx="5">
                  <c:v>0.66</c:v>
                </c:pt>
                <c:pt idx="6">
                  <c:v>0.73</c:v>
                </c:pt>
                <c:pt idx="7">
                  <c:v>0.85</c:v>
                </c:pt>
                <c:pt idx="8">
                  <c:v>0.98</c:v>
                </c:pt>
                <c:pt idx="9">
                  <c:v>0.99</c:v>
                </c:pt>
                <c:pt idx="10">
                  <c:v>1.22</c:v>
                </c:pt>
                <c:pt idx="11">
                  <c:v>1.52</c:v>
                </c:pt>
                <c:pt idx="12">
                  <c:v>1.75</c:v>
                </c:pt>
                <c:pt idx="13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4-5146-ABA1-E6111306BC8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0"/>
            <c:backward val="29"/>
            <c:dispRSqr val="0"/>
            <c:dispEq val="0"/>
          </c:trendline>
          <c:xVal>
            <c:numRef>
              <c:f>'From Pin absolute penalty point'!$AT$3:$AT$16</c:f>
              <c:numCache>
                <c:formatCode>General</c:formatCode>
                <c:ptCount val="14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</c:numCache>
            </c:numRef>
          </c:xVal>
          <c:yVal>
            <c:numRef>
              <c:f>'From Pin absolute penalty point'!$AZ$3:$AZ$16</c:f>
              <c:numCache>
                <c:formatCode>General</c:formatCode>
                <c:ptCount val="14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4-5146-ABA1-E6111306BC8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65"/>
            <c:dispRSqr val="0"/>
            <c:dispEq val="0"/>
          </c:trendline>
          <c:xVal>
            <c:numRef>
              <c:f>'From Pin absolute penalty point'!$AY$21:$AY$22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'From Pin absolute penalty point'!$AZ$21:$AZ$22</c:f>
              <c:numCache>
                <c:formatCode>General</c:formatCode>
                <c:ptCount val="2"/>
                <c:pt idx="0">
                  <c:v>0.09</c:v>
                </c:pt>
                <c:pt idx="1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10-8840-A605-808CA6505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42639"/>
        <c:axId val="1618572431"/>
      </c:scatterChart>
      <c:valAx>
        <c:axId val="749142639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8572431"/>
        <c:crosses val="autoZero"/>
        <c:crossBetween val="midCat"/>
        <c:majorUnit val="2"/>
      </c:valAx>
      <c:valAx>
        <c:axId val="16185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914263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5"/>
            <c:backward val="4"/>
            <c:dispRSqr val="0"/>
            <c:dispEq val="0"/>
          </c:trendline>
          <c:xVal>
            <c:numRef>
              <c:f>'From Pin absolute penalty point'!$A$32:$A$37</c:f>
              <c:numCache>
                <c:formatCode>General</c:formatCode>
                <c:ptCount val="6"/>
                <c:pt idx="0">
                  <c:v>34</c:v>
                </c:pt>
                <c:pt idx="1">
                  <c:v>52</c:v>
                </c:pt>
                <c:pt idx="2">
                  <c:v>11</c:v>
                </c:pt>
                <c:pt idx="3">
                  <c:v>57</c:v>
                </c:pt>
                <c:pt idx="4">
                  <c:v>40</c:v>
                </c:pt>
                <c:pt idx="5">
                  <c:v>4</c:v>
                </c:pt>
              </c:numCache>
            </c:numRef>
          </c:xVal>
          <c:yVal>
            <c:numRef>
              <c:f>'From Pin absolute penalty point'!$O$32:$O$37</c:f>
              <c:numCache>
                <c:formatCode>General</c:formatCode>
                <c:ptCount val="6"/>
                <c:pt idx="0">
                  <c:v>0.66</c:v>
                </c:pt>
                <c:pt idx="1">
                  <c:v>0.66</c:v>
                </c:pt>
                <c:pt idx="2">
                  <c:v>0.66</c:v>
                </c:pt>
                <c:pt idx="3">
                  <c:v>0.66</c:v>
                </c:pt>
                <c:pt idx="4">
                  <c:v>0.66</c:v>
                </c:pt>
                <c:pt idx="5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7-7C44-9C77-3D64B55C4B25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4"/>
            <c:dispRSqr val="0"/>
            <c:dispEq val="0"/>
          </c:trendline>
          <c:xVal>
            <c:numRef>
              <c:f>'From Pin absolute penalty point'!$A$32:$A$37</c:f>
              <c:numCache>
                <c:formatCode>General</c:formatCode>
                <c:ptCount val="6"/>
                <c:pt idx="0">
                  <c:v>34</c:v>
                </c:pt>
                <c:pt idx="1">
                  <c:v>52</c:v>
                </c:pt>
                <c:pt idx="2">
                  <c:v>11</c:v>
                </c:pt>
                <c:pt idx="3">
                  <c:v>57</c:v>
                </c:pt>
                <c:pt idx="4">
                  <c:v>40</c:v>
                </c:pt>
                <c:pt idx="5">
                  <c:v>4</c:v>
                </c:pt>
              </c:numCache>
            </c:numRef>
          </c:xVal>
          <c:yVal>
            <c:numRef>
              <c:f>'From Pin absolute penalty point'!$J$32:$J$37</c:f>
              <c:numCache>
                <c:formatCode>General</c:formatCode>
                <c:ptCount val="6"/>
                <c:pt idx="0">
                  <c:v>5.2</c:v>
                </c:pt>
                <c:pt idx="1">
                  <c:v>7.5</c:v>
                </c:pt>
                <c:pt idx="2">
                  <c:v>2.1</c:v>
                </c:pt>
                <c:pt idx="3">
                  <c:v>8.1999999999999993</c:v>
                </c:pt>
                <c:pt idx="4">
                  <c:v>6</c:v>
                </c:pt>
                <c:pt idx="5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DF-B249-A669-4CDB5D914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35375"/>
        <c:axId val="142037023"/>
      </c:scatterChart>
      <c:valAx>
        <c:axId val="142035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037023"/>
        <c:crosses val="autoZero"/>
        <c:crossBetween val="midCat"/>
        <c:majorUnit val="2"/>
      </c:valAx>
      <c:valAx>
        <c:axId val="142037023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03537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6"/>
            <c:backward val="12"/>
            <c:dispRSqr val="0"/>
            <c:dispEq val="0"/>
          </c:trendline>
          <c:xVal>
            <c:numRef>
              <c:f>'From Pin absolute penalty point'!$A$38:$A$42</c:f>
              <c:numCache>
                <c:formatCode>General</c:formatCode>
                <c:ptCount val="5"/>
                <c:pt idx="0">
                  <c:v>12</c:v>
                </c:pt>
                <c:pt idx="1">
                  <c:v>44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'From Pin absolute penalty point'!$O$38:$O$42</c:f>
              <c:numCache>
                <c:formatCode>General</c:formatCode>
                <c:ptCount val="5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3-B043-895C-90E338B8A42F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backward val="12"/>
            <c:dispRSqr val="0"/>
            <c:dispEq val="0"/>
          </c:trendline>
          <c:xVal>
            <c:numRef>
              <c:f>'From Pin absolute penalty point'!$A$38:$A$42</c:f>
              <c:numCache>
                <c:formatCode>General</c:formatCode>
                <c:ptCount val="5"/>
                <c:pt idx="0">
                  <c:v>12</c:v>
                </c:pt>
                <c:pt idx="1">
                  <c:v>44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'From Pin absolute penalty point'!$J$38:$J$42</c:f>
              <c:numCache>
                <c:formatCode>General</c:formatCode>
                <c:ptCount val="5"/>
                <c:pt idx="0">
                  <c:v>2.6</c:v>
                </c:pt>
                <c:pt idx="1">
                  <c:v>7.6</c:v>
                </c:pt>
                <c:pt idx="2">
                  <c:v>3.1</c:v>
                </c:pt>
                <c:pt idx="3">
                  <c:v>2.8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95-9C4A-B7FE-1C370E3F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428639"/>
        <c:axId val="66047872"/>
      </c:scatterChart>
      <c:valAx>
        <c:axId val="135042863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047872"/>
        <c:crosses val="autoZero"/>
        <c:crossBetween val="midCat"/>
        <c:majorUnit val="2"/>
      </c:valAx>
      <c:valAx>
        <c:axId val="6604787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504286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550333</xdr:colOff>
      <xdr:row>203</xdr:row>
      <xdr:rowOff>120316</xdr:rowOff>
    </xdr:from>
    <xdr:to>
      <xdr:col>47</xdr:col>
      <xdr:colOff>352778</xdr:colOff>
      <xdr:row>246</xdr:row>
      <xdr:rowOff>174892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1F9F9-1EA6-F846-BEE0-EBCBC1332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97693</xdr:colOff>
      <xdr:row>158</xdr:row>
      <xdr:rowOff>48844</xdr:rowOff>
    </xdr:from>
    <xdr:to>
      <xdr:col>20</xdr:col>
      <xdr:colOff>639653</xdr:colOff>
      <xdr:row>201</xdr:row>
      <xdr:rowOff>200526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83D78-A34F-CA46-BCAB-D65A08784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126899</xdr:colOff>
      <xdr:row>311</xdr:row>
      <xdr:rowOff>89465</xdr:rowOff>
    </xdr:from>
    <xdr:to>
      <xdr:col>20</xdr:col>
      <xdr:colOff>548605</xdr:colOff>
      <xdr:row>374</xdr:row>
      <xdr:rowOff>59698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3FB913-96FE-8A43-9909-0D4C2A178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115601</xdr:colOff>
      <xdr:row>247</xdr:row>
      <xdr:rowOff>134657</xdr:rowOff>
    </xdr:from>
    <xdr:to>
      <xdr:col>23</xdr:col>
      <xdr:colOff>58615</xdr:colOff>
      <xdr:row>310</xdr:row>
      <xdr:rowOff>111536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9BCD6-3C39-0C43-8032-05B1665F9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90049</xdr:colOff>
      <xdr:row>202</xdr:row>
      <xdr:rowOff>187158</xdr:rowOff>
    </xdr:from>
    <xdr:to>
      <xdr:col>19</xdr:col>
      <xdr:colOff>818444</xdr:colOff>
      <xdr:row>247</xdr:row>
      <xdr:rowOff>21081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52206A-280A-674E-98E3-D094040F7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468922</xdr:colOff>
      <xdr:row>31</xdr:row>
      <xdr:rowOff>194981</xdr:rowOff>
    </xdr:from>
    <xdr:to>
      <xdr:col>39</xdr:col>
      <xdr:colOff>517769</xdr:colOff>
      <xdr:row>63</xdr:row>
      <xdr:rowOff>126998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89AC8D-C8A0-B240-B606-8E73F2F53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117229</xdr:colOff>
      <xdr:row>31</xdr:row>
      <xdr:rowOff>87923</xdr:rowOff>
    </xdr:from>
    <xdr:to>
      <xdr:col>57</xdr:col>
      <xdr:colOff>674077</xdr:colOff>
      <xdr:row>63</xdr:row>
      <xdr:rowOff>195384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A82A03-D775-204B-9727-6CF944C87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552548</xdr:colOff>
      <xdr:row>248</xdr:row>
      <xdr:rowOff>16431</xdr:rowOff>
    </xdr:from>
    <xdr:to>
      <xdr:col>47</xdr:col>
      <xdr:colOff>366888</xdr:colOff>
      <xdr:row>311</xdr:row>
      <xdr:rowOff>10079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9DAFB6-E9A0-E847-8254-DF85A1D23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546301</xdr:colOff>
      <xdr:row>311</xdr:row>
      <xdr:rowOff>115107</xdr:rowOff>
    </xdr:from>
    <xdr:to>
      <xdr:col>47</xdr:col>
      <xdr:colOff>395112</xdr:colOff>
      <xdr:row>374</xdr:row>
      <xdr:rowOff>90715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4CA4EF-4BE9-2E43-BB4C-29CB48B8A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122966</xdr:colOff>
      <xdr:row>375</xdr:row>
      <xdr:rowOff>195738</xdr:rowOff>
    </xdr:from>
    <xdr:to>
      <xdr:col>20</xdr:col>
      <xdr:colOff>534207</xdr:colOff>
      <xdr:row>429</xdr:row>
      <xdr:rowOff>60476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AFAE3F-6336-9A4F-84A1-7001290C9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133046</xdr:colOff>
      <xdr:row>430</xdr:row>
      <xdr:rowOff>105026</xdr:rowOff>
    </xdr:from>
    <xdr:to>
      <xdr:col>20</xdr:col>
      <xdr:colOff>574523</xdr:colOff>
      <xdr:row>482</xdr:row>
      <xdr:rowOff>30238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EB354-C433-ED42-B72B-AB5E6DDC6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143129</xdr:colOff>
      <xdr:row>483</xdr:row>
      <xdr:rowOff>185663</xdr:rowOff>
    </xdr:from>
    <xdr:to>
      <xdr:col>20</xdr:col>
      <xdr:colOff>554364</xdr:colOff>
      <xdr:row>513</xdr:row>
      <xdr:rowOff>30238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1EA8CF-9DE1-8F4A-8F57-465B6B164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181428</xdr:colOff>
      <xdr:row>514</xdr:row>
      <xdr:rowOff>44554</xdr:rowOff>
    </xdr:from>
    <xdr:to>
      <xdr:col>20</xdr:col>
      <xdr:colOff>604761</xdr:colOff>
      <xdr:row>550</xdr:row>
      <xdr:rowOff>20158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0FAE6E-34F8-374D-AED1-CDD3F932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163285</xdr:colOff>
      <xdr:row>551</xdr:row>
      <xdr:rowOff>125184</xdr:rowOff>
    </xdr:from>
    <xdr:to>
      <xdr:col>20</xdr:col>
      <xdr:colOff>655159</xdr:colOff>
      <xdr:row>574</xdr:row>
      <xdr:rowOff>100792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D35170E-CBC0-A941-94C8-77B7FB654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156232</xdr:colOff>
      <xdr:row>575</xdr:row>
      <xdr:rowOff>195743</xdr:rowOff>
    </xdr:from>
    <xdr:to>
      <xdr:col>20</xdr:col>
      <xdr:colOff>675318</xdr:colOff>
      <xdr:row>604</xdr:row>
      <xdr:rowOff>181428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FB28C4-E8D9-4145-9F04-0EB3F13A2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141112</xdr:colOff>
      <xdr:row>606</xdr:row>
      <xdr:rowOff>14315</xdr:rowOff>
    </xdr:from>
    <xdr:to>
      <xdr:col>20</xdr:col>
      <xdr:colOff>705556</xdr:colOff>
      <xdr:row>634</xdr:row>
      <xdr:rowOff>20158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20DC3E2-B223-5249-B674-4CE72296E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47</xdr:col>
      <xdr:colOff>661459</xdr:colOff>
      <xdr:row>248</xdr:row>
      <xdr:rowOff>29104</xdr:rowOff>
    </xdr:from>
    <xdr:to>
      <xdr:col>72</xdr:col>
      <xdr:colOff>291043</xdr:colOff>
      <xdr:row>311</xdr:row>
      <xdr:rowOff>26459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1599B6C-D1FB-664D-89E5-A93A6BFB5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313266</xdr:colOff>
      <xdr:row>34</xdr:row>
      <xdr:rowOff>99158</xdr:rowOff>
    </xdr:from>
    <xdr:to>
      <xdr:col>32</xdr:col>
      <xdr:colOff>309359</xdr:colOff>
      <xdr:row>67</xdr:row>
      <xdr:rowOff>146539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2B738-CB65-9740-A04C-98199388C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97693</xdr:colOff>
      <xdr:row>34</xdr:row>
      <xdr:rowOff>44938</xdr:rowOff>
    </xdr:from>
    <xdr:to>
      <xdr:col>10</xdr:col>
      <xdr:colOff>276796</xdr:colOff>
      <xdr:row>66</xdr:row>
      <xdr:rowOff>179101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0B0E04-E3EB-CA42-AF84-F77473982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424961</xdr:colOff>
      <xdr:row>34</xdr:row>
      <xdr:rowOff>93785</xdr:rowOff>
    </xdr:from>
    <xdr:to>
      <xdr:col>55</xdr:col>
      <xdr:colOff>211667</xdr:colOff>
      <xdr:row>68</xdr:row>
      <xdr:rowOff>162819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9D097E-C9C2-0B4E-85CE-155D1E6D3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115601</xdr:colOff>
      <xdr:row>34</xdr:row>
      <xdr:rowOff>61221</xdr:rowOff>
    </xdr:from>
    <xdr:to>
      <xdr:col>44</xdr:col>
      <xdr:colOff>146538</xdr:colOff>
      <xdr:row>68</xdr:row>
      <xdr:rowOff>179102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54F498-73D3-4941-96EE-35D3B6749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504743</xdr:colOff>
      <xdr:row>34</xdr:row>
      <xdr:rowOff>77503</xdr:rowOff>
    </xdr:from>
    <xdr:to>
      <xdr:col>20</xdr:col>
      <xdr:colOff>796192</xdr:colOff>
      <xdr:row>68</xdr:row>
      <xdr:rowOff>113974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1219CC-B4BE-F242-B0FB-106735EC9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33</xdr:row>
      <xdr:rowOff>38100</xdr:rowOff>
    </xdr:from>
    <xdr:to>
      <xdr:col>18</xdr:col>
      <xdr:colOff>666750</xdr:colOff>
      <xdr:row>64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C196D-5E84-DD4E-A0EB-6964B817D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5614-BCA1-4843-A31B-9FFACE729F12}">
  <dimension ref="A1:BS151"/>
  <sheetViews>
    <sheetView showGridLines="0" tabSelected="1" zoomScale="130" zoomScaleNormal="130" workbookViewId="0">
      <pane ySplit="2" topLeftCell="A3" activePane="bottomLeft" state="frozen"/>
      <selection pane="bottomLeft" activeCell="O3" sqref="O3"/>
    </sheetView>
  </sheetViews>
  <sheetFormatPr baseColWidth="10" defaultRowHeight="16"/>
  <cols>
    <col min="1" max="1" width="6.1640625" bestFit="1" customWidth="1"/>
    <col min="2" max="2" width="5.33203125" bestFit="1" customWidth="1"/>
    <col min="3" max="12" width="7.83203125" customWidth="1"/>
    <col min="15" max="15" width="17.83203125" customWidth="1"/>
    <col min="24" max="24" width="11.6640625" customWidth="1"/>
    <col min="42" max="42" width="12" bestFit="1" customWidth="1"/>
    <col min="43" max="43" width="12" customWidth="1"/>
    <col min="60" max="60" width="12" bestFit="1" customWidth="1"/>
  </cols>
  <sheetData>
    <row r="1" spans="1:71">
      <c r="A1" s="97" t="s">
        <v>54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0"/>
      <c r="W1" s="90"/>
      <c r="AB1" s="99" t="s">
        <v>55</v>
      </c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T1" s="98" t="s">
        <v>63</v>
      </c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</row>
    <row r="2" spans="1:71" ht="121" thickBot="1">
      <c r="A2" s="2" t="s">
        <v>50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123</v>
      </c>
      <c r="L2" s="2" t="s">
        <v>25</v>
      </c>
      <c r="M2" s="91" t="s">
        <v>73</v>
      </c>
      <c r="N2" s="2" t="s">
        <v>32</v>
      </c>
      <c r="O2" s="2" t="s">
        <v>57</v>
      </c>
      <c r="P2" s="2" t="s">
        <v>66</v>
      </c>
      <c r="Q2" s="1" t="s">
        <v>59</v>
      </c>
      <c r="R2" t="s">
        <v>47</v>
      </c>
      <c r="S2" t="s">
        <v>48</v>
      </c>
      <c r="T2" s="1" t="s">
        <v>58</v>
      </c>
      <c r="U2" s="1" t="s">
        <v>56</v>
      </c>
      <c r="V2" s="38" t="s">
        <v>129</v>
      </c>
      <c r="W2" s="38" t="s">
        <v>151</v>
      </c>
      <c r="X2" s="91" t="s">
        <v>130</v>
      </c>
      <c r="Y2" s="91" t="s">
        <v>131</v>
      </c>
      <c r="Z2" s="91" t="s">
        <v>47</v>
      </c>
      <c r="AB2" t="s">
        <v>24</v>
      </c>
      <c r="AC2" s="1" t="s">
        <v>151</v>
      </c>
      <c r="AD2" s="1" t="s">
        <v>51</v>
      </c>
      <c r="AE2" t="s">
        <v>47</v>
      </c>
      <c r="AF2" t="s">
        <v>48</v>
      </c>
      <c r="AG2" t="s">
        <v>52</v>
      </c>
      <c r="AH2" s="1" t="s">
        <v>70</v>
      </c>
      <c r="AK2" s="1" t="s">
        <v>61</v>
      </c>
      <c r="AL2" s="1" t="s">
        <v>62</v>
      </c>
      <c r="AO2" s="1" t="s">
        <v>24</v>
      </c>
      <c r="AP2" s="1" t="s">
        <v>60</v>
      </c>
      <c r="AQ2" s="1" t="s">
        <v>53</v>
      </c>
      <c r="AT2" s="1" t="s">
        <v>65</v>
      </c>
      <c r="AU2" s="1" t="s">
        <v>64</v>
      </c>
      <c r="AV2" s="1" t="s">
        <v>67</v>
      </c>
      <c r="AW2" t="s">
        <v>47</v>
      </c>
      <c r="AX2" t="s">
        <v>48</v>
      </c>
      <c r="AY2" t="s">
        <v>68</v>
      </c>
      <c r="AZ2" s="1" t="s">
        <v>69</v>
      </c>
      <c r="BC2" s="1" t="s">
        <v>61</v>
      </c>
      <c r="BD2" s="1" t="s">
        <v>62</v>
      </c>
      <c r="BG2" s="1" t="s">
        <v>65</v>
      </c>
      <c r="BH2" s="1" t="s">
        <v>71</v>
      </c>
      <c r="BI2" s="1" t="s">
        <v>72</v>
      </c>
      <c r="BL2" s="1" t="s">
        <v>73</v>
      </c>
      <c r="BM2" s="1" t="s">
        <v>13</v>
      </c>
      <c r="BN2" s="1" t="s">
        <v>49</v>
      </c>
      <c r="BO2" s="1" t="s">
        <v>74</v>
      </c>
      <c r="BP2" s="1" t="s">
        <v>75</v>
      </c>
      <c r="BQ2" s="38" t="s">
        <v>77</v>
      </c>
      <c r="BR2" s="38" t="s">
        <v>76</v>
      </c>
      <c r="BS2" s="37" t="s">
        <v>78</v>
      </c>
    </row>
    <row r="3" spans="1:71" s="3" customFormat="1" ht="17" thickBot="1">
      <c r="A3" s="16">
        <f t="shared" ref="A3:A31" si="0">100-B3</f>
        <v>43</v>
      </c>
      <c r="B3" s="16">
        <v>57</v>
      </c>
      <c r="C3" s="16">
        <v>40.700000000000003</v>
      </c>
      <c r="D3" s="16">
        <v>43.6</v>
      </c>
      <c r="E3" s="16">
        <v>5680</v>
      </c>
      <c r="F3" s="16">
        <v>-8.3000000000000007</v>
      </c>
      <c r="G3" s="16">
        <v>32.5</v>
      </c>
      <c r="H3" s="16">
        <v>39.6</v>
      </c>
      <c r="I3" s="16" t="s">
        <v>14</v>
      </c>
      <c r="J3" s="16">
        <v>5.5</v>
      </c>
      <c r="K3" s="16">
        <f>_xlfn.NUMBERVALUE( LEFT(I3,LEN(I3)-1))</f>
        <v>0.6</v>
      </c>
      <c r="L3" s="16">
        <f>IF( RIGHT(I3,1) = "L",-K3,K3)</f>
        <v>-0.6</v>
      </c>
      <c r="M3" s="17">
        <v>38</v>
      </c>
      <c r="N3" s="17">
        <f>M3-G3</f>
        <v>5.5</v>
      </c>
      <c r="O3" s="18">
        <v>0.5</v>
      </c>
      <c r="P3" s="18">
        <f>M3*0.0145</f>
        <v>0.55100000000000005</v>
      </c>
      <c r="Q3" s="3" t="s">
        <v>74</v>
      </c>
      <c r="U3" s="30">
        <f>J3-($T$5*A3)</f>
        <v>0.48333333333333339</v>
      </c>
      <c r="V3" s="30">
        <f>(J3-O3)/A3</f>
        <v>0.11627906976744186</v>
      </c>
      <c r="W3" s="30">
        <v>0.11600000000000001</v>
      </c>
      <c r="X3" s="3">
        <f>(J3-O3)/W3</f>
        <v>43.103448275862064</v>
      </c>
      <c r="Y3" s="3">
        <f>ROUND(X3,0)</f>
        <v>43</v>
      </c>
      <c r="Z3" s="3">
        <f>A3-Y3</f>
        <v>0</v>
      </c>
      <c r="AB3" s="18">
        <f>$M$6</f>
        <v>38</v>
      </c>
      <c r="AC3" s="3">
        <f>W3</f>
        <v>0.11600000000000001</v>
      </c>
      <c r="AH3" s="3">
        <v>0.02</v>
      </c>
      <c r="AK3" s="3">
        <v>10</v>
      </c>
      <c r="AL3" s="3">
        <f>$AG$10*AK3+$AH$9</f>
        <v>3.85E-2</v>
      </c>
      <c r="AO3" s="17">
        <f>$M3</f>
        <v>38</v>
      </c>
      <c r="AP3" s="17">
        <f>$AG$20*AO3+$AH$20</f>
        <v>0.1055</v>
      </c>
      <c r="AQ3" s="17">
        <f>AP3-T3</f>
        <v>0.1055</v>
      </c>
      <c r="AT3" s="18">
        <f>$M$6</f>
        <v>38</v>
      </c>
      <c r="AU3" s="3">
        <f>O3</f>
        <v>0.5</v>
      </c>
      <c r="AV3" s="3" t="s">
        <v>46</v>
      </c>
      <c r="AZ3" s="3">
        <v>0.09</v>
      </c>
      <c r="BC3" s="3">
        <v>10</v>
      </c>
      <c r="BD3" s="3">
        <f>$AY$6*BC3+$AZ$5</f>
        <v>0.19833333333333333</v>
      </c>
      <c r="BG3" s="17">
        <f>$M3</f>
        <v>38</v>
      </c>
      <c r="BH3" s="17">
        <f>$AY$20*BG3+$AZ$20</f>
        <v>0.49659999999999993</v>
      </c>
      <c r="BI3" s="17">
        <f>BH3-O3</f>
        <v>-3.4000000000000696E-3</v>
      </c>
      <c r="BL3" s="17">
        <f>$M3</f>
        <v>38</v>
      </c>
      <c r="BM3" s="3">
        <f>$AG$20*BL3+$AH$20</f>
        <v>0.1055</v>
      </c>
      <c r="BN3" s="3">
        <f>$AY$20*BL3+$AZ$20</f>
        <v>0.49659999999999993</v>
      </c>
      <c r="BO3" s="3">
        <f>J3</f>
        <v>5.5</v>
      </c>
      <c r="BP3" s="3">
        <f>(BO3-BN3)/BM3</f>
        <v>47.425592417061615</v>
      </c>
      <c r="BQ3" s="35">
        <f>ROUND(BP3,0)</f>
        <v>47</v>
      </c>
      <c r="BR3" s="35">
        <f>A3</f>
        <v>43</v>
      </c>
      <c r="BS3" s="89">
        <f>BR3-BQ3</f>
        <v>-4</v>
      </c>
    </row>
    <row r="4" spans="1:71" s="3" customFormat="1" ht="17" thickBot="1">
      <c r="A4" s="29">
        <f t="shared" si="0"/>
        <v>26</v>
      </c>
      <c r="B4" s="16">
        <v>74</v>
      </c>
      <c r="C4" s="16">
        <v>42.4</v>
      </c>
      <c r="D4" s="16">
        <v>48.4</v>
      </c>
      <c r="E4" s="16">
        <v>5430</v>
      </c>
      <c r="F4" s="16">
        <v>-2.9</v>
      </c>
      <c r="G4" s="16">
        <v>39.9</v>
      </c>
      <c r="H4" s="16">
        <v>47.4</v>
      </c>
      <c r="I4" s="16" t="s">
        <v>15</v>
      </c>
      <c r="J4" s="16">
        <v>3.5</v>
      </c>
      <c r="K4" s="16">
        <f t="shared" ref="K4:K13" si="1">_xlfn.NUMBERVALUE( LEFT(I4,LEN(I4)-1))</f>
        <v>3</v>
      </c>
      <c r="L4" s="16">
        <f t="shared" ref="L4:L13" si="2">IF( RIGHT(I4,1) = "L",-K4,K4)</f>
        <v>-3</v>
      </c>
      <c r="M4" s="17">
        <v>38</v>
      </c>
      <c r="N4" s="17">
        <f t="shared" ref="N4:N31" si="3">M4-G4</f>
        <v>-1.8999999999999986</v>
      </c>
      <c r="O4" s="18">
        <v>0.5</v>
      </c>
      <c r="P4" s="18">
        <f>M4*0.0145</f>
        <v>0.55100000000000005</v>
      </c>
      <c r="Q4" s="3" t="s">
        <v>46</v>
      </c>
      <c r="U4" s="30">
        <f t="shared" ref="U4:U8" si="4">J4-($T$5*A4)</f>
        <v>0.46666666666666679</v>
      </c>
      <c r="V4" s="30">
        <f>(J4-O4)/A4</f>
        <v>0.11538461538461539</v>
      </c>
      <c r="W4" s="30">
        <v>0.11600000000000001</v>
      </c>
      <c r="X4" s="3">
        <f>(J4-O4)/W4</f>
        <v>25.862068965517238</v>
      </c>
      <c r="Y4" s="3">
        <f t="shared" ref="Y4:Y20" si="5">ROUND(X4,0)</f>
        <v>26</v>
      </c>
      <c r="Z4" s="3">
        <f>A4-Y4</f>
        <v>0</v>
      </c>
      <c r="AB4" s="11">
        <f>$M$11</f>
        <v>29</v>
      </c>
      <c r="AC4" s="3">
        <f>W9</f>
        <v>0.10299999999999999</v>
      </c>
      <c r="AH4" s="3">
        <v>0.02</v>
      </c>
      <c r="AK4" s="3">
        <v>20</v>
      </c>
      <c r="AL4" s="3">
        <f>$AG$10*AK4+$AH$9</f>
        <v>5.6999999999999995E-2</v>
      </c>
      <c r="AO4" s="17">
        <f t="shared" ref="AO4:AO8" si="6">$M4</f>
        <v>38</v>
      </c>
      <c r="AP4" s="17">
        <f>$AG$20*AO4+$AH$20</f>
        <v>0.1055</v>
      </c>
      <c r="AQ4" s="17">
        <f>AP4-T4</f>
        <v>0.1055</v>
      </c>
      <c r="AT4" s="11">
        <f>$M$11</f>
        <v>29</v>
      </c>
      <c r="AU4" s="3">
        <f>O9</f>
        <v>0.51</v>
      </c>
      <c r="AZ4" s="3">
        <v>0.09</v>
      </c>
      <c r="BC4" s="3">
        <v>20</v>
      </c>
      <c r="BD4" s="3">
        <f>$AY$6*BC4+$AZ$5</f>
        <v>0.30666666666666664</v>
      </c>
      <c r="BG4" s="17">
        <f t="shared" ref="BG4:BG8" si="7">$M4</f>
        <v>38</v>
      </c>
      <c r="BH4" s="17">
        <f t="shared" ref="BH4:BH67" si="8">$AY$20*BG4+$AZ$20</f>
        <v>0.49659999999999993</v>
      </c>
      <c r="BI4" s="17">
        <f>BH4-O4</f>
        <v>-3.4000000000000696E-3</v>
      </c>
      <c r="BL4" s="17">
        <f t="shared" ref="BL4:BL8" si="9">$M4</f>
        <v>38</v>
      </c>
      <c r="BM4" s="3">
        <f>$AG$20*BL4+$AH$20</f>
        <v>0.1055</v>
      </c>
      <c r="BN4" s="3">
        <f t="shared" ref="BN4:BN67" si="10">$AY$20*BL4+$AZ$20</f>
        <v>0.49659999999999993</v>
      </c>
      <c r="BO4" s="3">
        <f>J4</f>
        <v>3.5</v>
      </c>
      <c r="BP4" s="3">
        <f t="shared" ref="BP4:BP59" si="11">(BO4-BN4)/BM4</f>
        <v>28.468246445497631</v>
      </c>
      <c r="BQ4" s="35">
        <f t="shared" ref="BQ4:BQ31" si="12">ROUND(BP4,0)</f>
        <v>28</v>
      </c>
      <c r="BR4" s="35">
        <f>A4</f>
        <v>26</v>
      </c>
      <c r="BS4" s="89">
        <f t="shared" ref="BS4:BS31" si="13">BR4-BQ4</f>
        <v>-2</v>
      </c>
    </row>
    <row r="5" spans="1:71" s="3" customFormat="1" ht="17" thickBot="1">
      <c r="A5" s="16">
        <f t="shared" si="0"/>
        <v>25</v>
      </c>
      <c r="B5" s="16">
        <v>75</v>
      </c>
      <c r="C5" s="16">
        <v>41.3</v>
      </c>
      <c r="D5" s="16">
        <v>44.6</v>
      </c>
      <c r="E5" s="16">
        <v>5080</v>
      </c>
      <c r="F5" s="16">
        <v>-1.3</v>
      </c>
      <c r="G5" s="16">
        <v>34.6</v>
      </c>
      <c r="H5" s="16">
        <v>42.1</v>
      </c>
      <c r="I5" s="16" t="s">
        <v>16</v>
      </c>
      <c r="J5" s="16">
        <v>3.4</v>
      </c>
      <c r="K5" s="16">
        <f t="shared" si="1"/>
        <v>0.1</v>
      </c>
      <c r="L5" s="16">
        <f t="shared" si="2"/>
        <v>-0.1</v>
      </c>
      <c r="M5" s="17">
        <v>38</v>
      </c>
      <c r="N5" s="17">
        <f t="shared" si="3"/>
        <v>3.3999999999999986</v>
      </c>
      <c r="O5" s="18">
        <v>0.5</v>
      </c>
      <c r="P5" s="18">
        <f>M5*0.0145</f>
        <v>0.55100000000000005</v>
      </c>
      <c r="Q5" s="3" t="s">
        <v>74</v>
      </c>
      <c r="R5" s="3">
        <f>A3-A5</f>
        <v>18</v>
      </c>
      <c r="S5" s="3">
        <f>J3-J5</f>
        <v>2.1</v>
      </c>
      <c r="T5" s="30">
        <f>S5/R5</f>
        <v>0.11666666666666667</v>
      </c>
      <c r="U5" s="30">
        <f t="shared" si="4"/>
        <v>0.48333333333333339</v>
      </c>
      <c r="V5" s="30">
        <f>(J5-O5)/A5</f>
        <v>0.11599999999999999</v>
      </c>
      <c r="W5" s="30">
        <v>0.11600000000000001</v>
      </c>
      <c r="X5" s="3">
        <f>(J5-O5)/W5</f>
        <v>24.999999999999996</v>
      </c>
      <c r="Y5" s="3">
        <f t="shared" si="5"/>
        <v>25</v>
      </c>
      <c r="Z5" s="3">
        <f>A5-Y5</f>
        <v>0</v>
      </c>
      <c r="AB5" s="20">
        <f>$M$19</f>
        <v>68</v>
      </c>
      <c r="AC5" s="3">
        <f>W14</f>
        <v>0.16600000000000001</v>
      </c>
      <c r="AH5" s="3">
        <v>0.02</v>
      </c>
      <c r="AK5" s="3">
        <v>29</v>
      </c>
      <c r="AL5" s="3">
        <f>$AG$10*AK5+$AH$9</f>
        <v>7.3649999999999993E-2</v>
      </c>
      <c r="AO5" s="17">
        <f t="shared" si="6"/>
        <v>38</v>
      </c>
      <c r="AP5" s="17">
        <f>$AG$20*AO5+$AH$20</f>
        <v>0.1055</v>
      </c>
      <c r="AQ5" s="17">
        <f>AP5-T5</f>
        <v>-1.1166666666666672E-2</v>
      </c>
      <c r="AT5" s="20">
        <f>$M$19</f>
        <v>68</v>
      </c>
      <c r="AU5" s="3">
        <f>O14</f>
        <v>0.85</v>
      </c>
      <c r="AZ5" s="3">
        <v>0.09</v>
      </c>
      <c r="BC5" s="3">
        <v>29</v>
      </c>
      <c r="BD5" s="3">
        <f>$AY$6*BC5+$AZ$5</f>
        <v>0.40416666666666667</v>
      </c>
      <c r="BG5" s="17">
        <f t="shared" si="7"/>
        <v>38</v>
      </c>
      <c r="BH5" s="17">
        <f t="shared" si="8"/>
        <v>0.49659999999999993</v>
      </c>
      <c r="BI5" s="17">
        <f>BH5-O5</f>
        <v>-3.4000000000000696E-3</v>
      </c>
      <c r="BL5" s="17">
        <f t="shared" si="9"/>
        <v>38</v>
      </c>
      <c r="BM5" s="3">
        <f>$AG$20*BL5+$AH$20</f>
        <v>0.1055</v>
      </c>
      <c r="BN5" s="3">
        <f t="shared" si="10"/>
        <v>0.49659999999999993</v>
      </c>
      <c r="BO5" s="3">
        <f>J5</f>
        <v>3.4</v>
      </c>
      <c r="BP5" s="3">
        <f t="shared" si="11"/>
        <v>27.520379146919431</v>
      </c>
      <c r="BQ5" s="35">
        <f t="shared" si="12"/>
        <v>28</v>
      </c>
      <c r="BR5" s="35">
        <f>A5</f>
        <v>25</v>
      </c>
      <c r="BS5" s="89">
        <f t="shared" si="13"/>
        <v>-3</v>
      </c>
    </row>
    <row r="6" spans="1:71" s="3" customFormat="1" ht="17" thickBot="1">
      <c r="A6" s="29">
        <f t="shared" si="0"/>
        <v>11</v>
      </c>
      <c r="B6" s="16">
        <v>89</v>
      </c>
      <c r="C6" s="16">
        <v>42.4</v>
      </c>
      <c r="D6" s="16">
        <v>45.9</v>
      </c>
      <c r="E6" s="16">
        <v>5420</v>
      </c>
      <c r="F6" s="16">
        <v>-2.5</v>
      </c>
      <c r="G6" s="16">
        <v>36.5</v>
      </c>
      <c r="H6" s="16">
        <v>43.6</v>
      </c>
      <c r="I6" s="16" t="s">
        <v>17</v>
      </c>
      <c r="J6" s="16">
        <v>1.8</v>
      </c>
      <c r="K6" s="16">
        <f t="shared" si="1"/>
        <v>1</v>
      </c>
      <c r="L6" s="16">
        <f t="shared" si="2"/>
        <v>-1</v>
      </c>
      <c r="M6" s="17">
        <v>38</v>
      </c>
      <c r="N6" s="17">
        <f t="shared" si="3"/>
        <v>1.5</v>
      </c>
      <c r="O6" s="18">
        <v>0.5</v>
      </c>
      <c r="P6" s="18">
        <f>M6*0.0145</f>
        <v>0.55100000000000005</v>
      </c>
      <c r="Q6" s="3" t="s">
        <v>46</v>
      </c>
      <c r="R6" s="3">
        <f>A4-A6</f>
        <v>15</v>
      </c>
      <c r="S6" s="3">
        <f>J4-J6</f>
        <v>1.7</v>
      </c>
      <c r="T6" s="30">
        <f>S6/R6</f>
        <v>0.11333333333333333</v>
      </c>
      <c r="U6" s="30">
        <f t="shared" si="4"/>
        <v>0.51666666666666661</v>
      </c>
      <c r="V6" s="30">
        <f>(J6-O6)/A6</f>
        <v>0.11818181818181818</v>
      </c>
      <c r="W6" s="30">
        <v>0.11600000000000001</v>
      </c>
      <c r="X6" s="3">
        <f>(J6-O6)/W6</f>
        <v>11.206896551724137</v>
      </c>
      <c r="Y6" s="3">
        <f t="shared" si="5"/>
        <v>11</v>
      </c>
      <c r="Z6" s="3">
        <f>A6-Y6</f>
        <v>0</v>
      </c>
      <c r="AB6" s="23">
        <f>$M$21</f>
        <v>50</v>
      </c>
      <c r="AC6" s="3">
        <f>W20</f>
        <v>0.125</v>
      </c>
      <c r="AH6" s="3">
        <v>0.02</v>
      </c>
      <c r="AK6" s="3">
        <v>30</v>
      </c>
      <c r="AL6" s="3">
        <f>$AG$10*AK6+$AH$9</f>
        <v>7.5499999999999998E-2</v>
      </c>
      <c r="AO6" s="17">
        <f t="shared" si="6"/>
        <v>38</v>
      </c>
      <c r="AP6" s="17">
        <f>$AG$20*AO6+$AH$20</f>
        <v>0.1055</v>
      </c>
      <c r="AQ6" s="17">
        <f>AP6-T6</f>
        <v>-7.833333333333331E-3</v>
      </c>
      <c r="AT6" s="23">
        <f>$M$21</f>
        <v>50</v>
      </c>
      <c r="AU6" s="3">
        <f>O20</f>
        <v>0.63</v>
      </c>
      <c r="AV6" s="3" t="s">
        <v>46</v>
      </c>
      <c r="AW6" s="3">
        <f>AT6-AT3</f>
        <v>12</v>
      </c>
      <c r="AX6" s="3">
        <f>AU6-AU3</f>
        <v>0.13</v>
      </c>
      <c r="AY6" s="3">
        <f>AX6/AW6</f>
        <v>1.0833333333333334E-2</v>
      </c>
      <c r="AZ6" s="3">
        <v>0.09</v>
      </c>
      <c r="BC6" s="3">
        <v>30</v>
      </c>
      <c r="BD6" s="3">
        <f>$AY$6*BC6+$AZ$5</f>
        <v>0.41500000000000004</v>
      </c>
      <c r="BG6" s="17">
        <f t="shared" si="7"/>
        <v>38</v>
      </c>
      <c r="BH6" s="17">
        <f t="shared" si="8"/>
        <v>0.49659999999999993</v>
      </c>
      <c r="BI6" s="17">
        <f>BH6-O6</f>
        <v>-3.4000000000000696E-3</v>
      </c>
      <c r="BL6" s="17">
        <f t="shared" si="9"/>
        <v>38</v>
      </c>
      <c r="BM6" s="3">
        <f>$AG$20*BL6+$AH$20</f>
        <v>0.1055</v>
      </c>
      <c r="BN6" s="3">
        <f t="shared" si="10"/>
        <v>0.49659999999999993</v>
      </c>
      <c r="BO6" s="3">
        <f>J6</f>
        <v>1.8</v>
      </c>
      <c r="BP6" s="3">
        <f t="shared" si="11"/>
        <v>12.354502369668248</v>
      </c>
      <c r="BQ6" s="35">
        <f t="shared" si="12"/>
        <v>12</v>
      </c>
      <c r="BR6" s="35">
        <f>A6</f>
        <v>11</v>
      </c>
      <c r="BS6" s="89">
        <f t="shared" si="13"/>
        <v>-1</v>
      </c>
    </row>
    <row r="7" spans="1:71" s="3" customFormat="1" ht="17" thickBot="1">
      <c r="A7" s="16">
        <f t="shared" si="0"/>
        <v>39</v>
      </c>
      <c r="B7" s="16">
        <v>61</v>
      </c>
      <c r="C7" s="16">
        <v>41.8</v>
      </c>
      <c r="D7" s="16">
        <v>43.7</v>
      </c>
      <c r="E7" s="16">
        <v>5330</v>
      </c>
      <c r="F7" s="16">
        <v>-3.3</v>
      </c>
      <c r="G7" s="16">
        <v>33</v>
      </c>
      <c r="H7" s="16">
        <v>40.299999999999997</v>
      </c>
      <c r="I7" s="16" t="s">
        <v>18</v>
      </c>
      <c r="J7" s="16">
        <v>5</v>
      </c>
      <c r="K7" s="16">
        <f t="shared" si="1"/>
        <v>0.4</v>
      </c>
      <c r="L7" s="16">
        <f t="shared" si="2"/>
        <v>0.4</v>
      </c>
      <c r="M7" s="17">
        <v>38</v>
      </c>
      <c r="N7" s="17">
        <f t="shared" si="3"/>
        <v>5</v>
      </c>
      <c r="O7" s="18">
        <v>0.5</v>
      </c>
      <c r="P7" s="18">
        <f>M7*0.0145</f>
        <v>0.55100000000000005</v>
      </c>
      <c r="U7" s="30">
        <f t="shared" si="4"/>
        <v>0.45000000000000018</v>
      </c>
      <c r="V7" s="30">
        <f>(J7-O7)/A7</f>
        <v>0.11538461538461539</v>
      </c>
      <c r="W7" s="30">
        <v>0.11600000000000001</v>
      </c>
      <c r="X7" s="3">
        <f>(J7-O7)/W7</f>
        <v>38.793103448275858</v>
      </c>
      <c r="Y7" s="3">
        <f t="shared" si="5"/>
        <v>39</v>
      </c>
      <c r="Z7" s="3">
        <f>A7-Y7</f>
        <v>0</v>
      </c>
      <c r="AB7" s="14">
        <f>$M$31</f>
        <v>35</v>
      </c>
      <c r="AC7" s="3">
        <f>W26</f>
        <v>0.108</v>
      </c>
      <c r="AD7" s="3" t="s">
        <v>152</v>
      </c>
      <c r="AH7" s="3">
        <v>0.02</v>
      </c>
      <c r="AK7" s="3">
        <v>35</v>
      </c>
      <c r="AL7" s="3">
        <f>$AG$10*AK7+$AH$9</f>
        <v>8.4750000000000006E-2</v>
      </c>
      <c r="AO7" s="17">
        <f t="shared" si="6"/>
        <v>38</v>
      </c>
      <c r="AP7" s="17">
        <f>$AG$20*AO7+$AH$20</f>
        <v>0.1055</v>
      </c>
      <c r="AQ7" s="17">
        <f>AP7-T7</f>
        <v>0.1055</v>
      </c>
      <c r="AT7" s="14">
        <f>$M$31</f>
        <v>35</v>
      </c>
      <c r="AU7" s="3">
        <f>O26</f>
        <v>0.57999999999999996</v>
      </c>
      <c r="AV7" s="3" t="s">
        <v>74</v>
      </c>
      <c r="AZ7" s="3">
        <v>0.09</v>
      </c>
      <c r="BC7" s="3">
        <v>35</v>
      </c>
      <c r="BD7" s="3">
        <f>$AY$6*BC7+$AZ$5</f>
        <v>0.46916666666666662</v>
      </c>
      <c r="BG7" s="17">
        <f t="shared" si="7"/>
        <v>38</v>
      </c>
      <c r="BH7" s="17">
        <f t="shared" si="8"/>
        <v>0.49659999999999993</v>
      </c>
      <c r="BI7" s="17">
        <f>BH7-O7</f>
        <v>-3.4000000000000696E-3</v>
      </c>
      <c r="BL7" s="17">
        <f t="shared" si="9"/>
        <v>38</v>
      </c>
      <c r="BM7" s="3">
        <f>$AG$20*BL7+$AH$20</f>
        <v>0.1055</v>
      </c>
      <c r="BN7" s="3">
        <f t="shared" si="10"/>
        <v>0.49659999999999993</v>
      </c>
      <c r="BO7" s="3">
        <f>J7</f>
        <v>5</v>
      </c>
      <c r="BP7" s="3">
        <f t="shared" si="11"/>
        <v>42.686255924170617</v>
      </c>
      <c r="BQ7" s="35">
        <f t="shared" si="12"/>
        <v>43</v>
      </c>
      <c r="BR7" s="35">
        <f>A7</f>
        <v>39</v>
      </c>
      <c r="BS7" s="89">
        <f t="shared" si="13"/>
        <v>-4</v>
      </c>
    </row>
    <row r="8" spans="1:71" s="3" customFormat="1" ht="17" thickBot="1">
      <c r="A8" s="16">
        <f t="shared" si="0"/>
        <v>22</v>
      </c>
      <c r="B8" s="16">
        <v>78</v>
      </c>
      <c r="C8" s="16" t="s">
        <v>19</v>
      </c>
      <c r="D8" s="16">
        <v>45.2</v>
      </c>
      <c r="E8" s="16">
        <v>5170</v>
      </c>
      <c r="F8" s="16" t="s">
        <v>19</v>
      </c>
      <c r="G8" s="16">
        <v>35</v>
      </c>
      <c r="H8" s="16">
        <v>43</v>
      </c>
      <c r="I8" s="16" t="s">
        <v>20</v>
      </c>
      <c r="J8" s="16">
        <v>3</v>
      </c>
      <c r="K8" s="16">
        <f t="shared" si="1"/>
        <v>0.5</v>
      </c>
      <c r="L8" s="16">
        <f t="shared" si="2"/>
        <v>-0.5</v>
      </c>
      <c r="M8" s="17">
        <v>38</v>
      </c>
      <c r="N8" s="17">
        <f t="shared" si="3"/>
        <v>3</v>
      </c>
      <c r="O8" s="18">
        <v>0.5</v>
      </c>
      <c r="P8" s="18">
        <f>M8*0.0145</f>
        <v>0.55100000000000005</v>
      </c>
      <c r="U8" s="30">
        <f t="shared" si="4"/>
        <v>0.43333333333333313</v>
      </c>
      <c r="V8" s="30">
        <f>(J8-O8)/A8</f>
        <v>0.11363636363636363</v>
      </c>
      <c r="W8" s="30">
        <v>0.11600000000000001</v>
      </c>
      <c r="X8" s="3">
        <f>(J8-O8)/W8</f>
        <v>21.551724137931032</v>
      </c>
      <c r="Y8" s="3">
        <f t="shared" si="5"/>
        <v>22</v>
      </c>
      <c r="Z8" s="3">
        <f>A8-Y8</f>
        <v>0</v>
      </c>
      <c r="AB8" s="18">
        <v>55</v>
      </c>
      <c r="AC8" s="3">
        <f>W32</f>
        <v>0.13200000000000001</v>
      </c>
      <c r="AH8" s="3">
        <v>0.02</v>
      </c>
      <c r="AK8" s="3">
        <v>38</v>
      </c>
      <c r="AL8" s="3">
        <f>$AG$10*AK8+$AH$9</f>
        <v>9.0300000000000005E-2</v>
      </c>
      <c r="AO8" s="17">
        <f t="shared" si="6"/>
        <v>38</v>
      </c>
      <c r="AP8" s="17">
        <f>$AG$20*AO8+$AH$20</f>
        <v>0.1055</v>
      </c>
      <c r="AQ8" s="17">
        <f>AP8-T8</f>
        <v>0.1055</v>
      </c>
      <c r="AT8" s="18">
        <v>55</v>
      </c>
      <c r="AU8" s="3">
        <f>O32</f>
        <v>0.66</v>
      </c>
      <c r="AZ8" s="3">
        <v>0.09</v>
      </c>
      <c r="BC8" s="3">
        <v>38</v>
      </c>
      <c r="BD8" s="3">
        <f>$AY$6*BC8+$AZ$5</f>
        <v>0.50166666666666671</v>
      </c>
      <c r="BG8" s="17">
        <f t="shared" si="7"/>
        <v>38</v>
      </c>
      <c r="BH8" s="17">
        <f t="shared" si="8"/>
        <v>0.49659999999999993</v>
      </c>
      <c r="BI8" s="17">
        <f>BH8-O8</f>
        <v>-3.4000000000000696E-3</v>
      </c>
      <c r="BL8" s="17">
        <f t="shared" si="9"/>
        <v>38</v>
      </c>
      <c r="BM8" s="3">
        <f>$AG$20*BL8+$AH$20</f>
        <v>0.1055</v>
      </c>
      <c r="BN8" s="3">
        <f t="shared" si="10"/>
        <v>0.49659999999999993</v>
      </c>
      <c r="BO8" s="3">
        <f>J8</f>
        <v>3</v>
      </c>
      <c r="BP8" s="3">
        <f t="shared" si="11"/>
        <v>23.728909952606635</v>
      </c>
      <c r="BQ8" s="35">
        <f t="shared" si="12"/>
        <v>24</v>
      </c>
      <c r="BR8" s="35">
        <f>A8</f>
        <v>22</v>
      </c>
      <c r="BS8" s="89">
        <f t="shared" si="13"/>
        <v>-2</v>
      </c>
    </row>
    <row r="9" spans="1:71" s="3" customFormat="1" ht="17" thickBot="1">
      <c r="A9" s="10">
        <f t="shared" si="0"/>
        <v>11</v>
      </c>
      <c r="B9" s="10">
        <v>89</v>
      </c>
      <c r="C9" s="10">
        <v>37.1</v>
      </c>
      <c r="D9" s="10">
        <v>39.5</v>
      </c>
      <c r="E9" s="10">
        <v>4620</v>
      </c>
      <c r="F9" s="10" t="s">
        <v>19</v>
      </c>
      <c r="G9" s="10">
        <v>27.8</v>
      </c>
      <c r="H9" s="10">
        <v>34.799999999999997</v>
      </c>
      <c r="I9" s="10" t="s">
        <v>27</v>
      </c>
      <c r="J9" s="10">
        <v>1.6</v>
      </c>
      <c r="K9" s="10">
        <f t="shared" si="1"/>
        <v>1</v>
      </c>
      <c r="L9" s="10">
        <f t="shared" si="2"/>
        <v>1</v>
      </c>
      <c r="M9" s="11">
        <v>29</v>
      </c>
      <c r="N9" s="11">
        <f t="shared" si="3"/>
        <v>1.1999999999999993</v>
      </c>
      <c r="O9" s="12">
        <v>0.51</v>
      </c>
      <c r="P9" s="12">
        <v>0.42</v>
      </c>
      <c r="Q9" s="3" t="s">
        <v>46</v>
      </c>
      <c r="U9" s="26">
        <f>J9-($T$11*A9)</f>
        <v>0.49999999999999978</v>
      </c>
      <c r="V9" s="26">
        <f>(J9-O9)/A9</f>
        <v>9.9090909090909104E-2</v>
      </c>
      <c r="W9" s="26">
        <v>0.10299999999999999</v>
      </c>
      <c r="X9" s="3">
        <f>(J9-O9)/W9</f>
        <v>10.582524271844662</v>
      </c>
      <c r="Y9" s="3">
        <f t="shared" si="5"/>
        <v>11</v>
      </c>
      <c r="Z9" s="3">
        <f>A9-Y9</f>
        <v>0</v>
      </c>
      <c r="AB9" s="11">
        <v>65</v>
      </c>
      <c r="AC9" s="3">
        <f>W38</f>
        <v>0.156</v>
      </c>
      <c r="AH9" s="3">
        <v>0.02</v>
      </c>
      <c r="AK9" s="3">
        <v>40</v>
      </c>
      <c r="AL9" s="3">
        <f>$AG$10*AK9+$AH$9</f>
        <v>9.4E-2</v>
      </c>
      <c r="AO9" s="11">
        <f>$M9</f>
        <v>29</v>
      </c>
      <c r="AP9" s="11">
        <f>$AG$20*AO9+$AH$20</f>
        <v>8.5249999999999992E-2</v>
      </c>
      <c r="AQ9" s="11">
        <f>AP9-T9</f>
        <v>8.5249999999999992E-2</v>
      </c>
      <c r="AT9" s="11">
        <v>65</v>
      </c>
      <c r="AU9" s="3">
        <f>O38</f>
        <v>0.73</v>
      </c>
      <c r="AZ9" s="3">
        <v>0.09</v>
      </c>
      <c r="BC9" s="3">
        <v>40</v>
      </c>
      <c r="BD9" s="3">
        <f>$AY$6*BC9+$AZ$5</f>
        <v>0.52333333333333332</v>
      </c>
      <c r="BG9" s="11">
        <f>$M9</f>
        <v>29</v>
      </c>
      <c r="BH9" s="11">
        <f t="shared" si="8"/>
        <v>0.40029999999999999</v>
      </c>
      <c r="BI9" s="11">
        <f>BH9-O9</f>
        <v>-0.10970000000000002</v>
      </c>
      <c r="BL9" s="11">
        <f>$M9</f>
        <v>29</v>
      </c>
      <c r="BM9" s="3">
        <f>$AG$20*BL9+$AH$20</f>
        <v>8.5249999999999992E-2</v>
      </c>
      <c r="BN9" s="3">
        <f t="shared" si="10"/>
        <v>0.40029999999999999</v>
      </c>
      <c r="BO9" s="3">
        <f>J9</f>
        <v>1.6</v>
      </c>
      <c r="BP9" s="3">
        <f t="shared" si="11"/>
        <v>14.072727272727274</v>
      </c>
      <c r="BQ9" s="35">
        <f t="shared" si="12"/>
        <v>14</v>
      </c>
      <c r="BR9" s="35">
        <f>A9</f>
        <v>11</v>
      </c>
      <c r="BS9" s="89">
        <f t="shared" si="13"/>
        <v>-3</v>
      </c>
    </row>
    <row r="10" spans="1:71" s="3" customFormat="1" ht="17" thickBot="1">
      <c r="A10" s="25">
        <f t="shared" si="0"/>
        <v>50</v>
      </c>
      <c r="B10" s="10">
        <v>50</v>
      </c>
      <c r="C10" s="10">
        <v>38.4</v>
      </c>
      <c r="D10" s="10">
        <v>35.4</v>
      </c>
      <c r="E10" s="10">
        <v>4740</v>
      </c>
      <c r="F10" s="10">
        <v>-2.5</v>
      </c>
      <c r="G10" s="10">
        <v>23.5</v>
      </c>
      <c r="H10" s="10">
        <v>27.7</v>
      </c>
      <c r="I10" s="10" t="s">
        <v>28</v>
      </c>
      <c r="J10" s="10">
        <v>5.7</v>
      </c>
      <c r="K10" s="10">
        <f t="shared" si="1"/>
        <v>1.2</v>
      </c>
      <c r="L10" s="10">
        <f t="shared" si="2"/>
        <v>1.2</v>
      </c>
      <c r="M10" s="11">
        <v>29</v>
      </c>
      <c r="N10" s="11">
        <f t="shared" si="3"/>
        <v>5.5</v>
      </c>
      <c r="O10" s="12">
        <v>0.51</v>
      </c>
      <c r="P10" s="12">
        <v>0.42</v>
      </c>
      <c r="U10" s="26">
        <f>J10-($T$11*A10)</f>
        <v>0.69999999999999929</v>
      </c>
      <c r="V10" s="26">
        <f>(J10-O10)/A10</f>
        <v>0.1038</v>
      </c>
      <c r="W10" s="26">
        <v>0.10299999999999999</v>
      </c>
      <c r="X10" s="3">
        <f>(J10-O10)/W10</f>
        <v>50.38834951456311</v>
      </c>
      <c r="Y10" s="3">
        <f t="shared" si="5"/>
        <v>50</v>
      </c>
      <c r="Z10" s="3">
        <f>A10-Y10</f>
        <v>0</v>
      </c>
      <c r="AB10" s="20">
        <v>75</v>
      </c>
      <c r="AC10" s="3">
        <f>W43</f>
        <v>0.182</v>
      </c>
      <c r="AD10" s="3" t="s">
        <v>46</v>
      </c>
      <c r="AE10" s="3">
        <f>AB10-AB7</f>
        <v>40</v>
      </c>
      <c r="AF10" s="3">
        <f>AC10-AC7</f>
        <v>7.3999999999999996E-2</v>
      </c>
      <c r="AG10" s="3">
        <f>AF10/AE10</f>
        <v>1.8499999999999999E-3</v>
      </c>
      <c r="AH10" s="3">
        <v>0.02</v>
      </c>
      <c r="AK10" s="3">
        <v>50</v>
      </c>
      <c r="AL10" s="3">
        <f>$AG$10*AK10+$AH$9</f>
        <v>0.1125</v>
      </c>
      <c r="AO10" s="11">
        <f t="shared" ref="AO10:AO13" si="14">$M10</f>
        <v>29</v>
      </c>
      <c r="AP10" s="11">
        <f>$AG$20*AO10+$AH$20</f>
        <v>8.5249999999999992E-2</v>
      </c>
      <c r="AQ10" s="11">
        <f>AP10-T10</f>
        <v>8.5249999999999992E-2</v>
      </c>
      <c r="AT10" s="20">
        <v>75</v>
      </c>
      <c r="AU10" s="3">
        <f>O43</f>
        <v>0.85</v>
      </c>
      <c r="AZ10" s="3">
        <v>0.09</v>
      </c>
      <c r="BC10" s="3">
        <v>50</v>
      </c>
      <c r="BD10" s="3">
        <f>$AY$6*BC10+$AZ$5</f>
        <v>0.63166666666666671</v>
      </c>
      <c r="BG10" s="11">
        <f t="shared" ref="BG10:BG13" si="15">$M10</f>
        <v>29</v>
      </c>
      <c r="BH10" s="11">
        <f t="shared" si="8"/>
        <v>0.40029999999999999</v>
      </c>
      <c r="BI10" s="11">
        <f>BH10-O10</f>
        <v>-0.10970000000000002</v>
      </c>
      <c r="BL10" s="11">
        <f t="shared" ref="BL10:BL13" si="16">$M10</f>
        <v>29</v>
      </c>
      <c r="BM10" s="3">
        <f>$AG$20*BL10+$AH$20</f>
        <v>8.5249999999999992E-2</v>
      </c>
      <c r="BN10" s="3">
        <f t="shared" si="10"/>
        <v>0.40029999999999999</v>
      </c>
      <c r="BO10" s="3">
        <f>J10</f>
        <v>5.7</v>
      </c>
      <c r="BP10" s="3">
        <f t="shared" si="11"/>
        <v>62.166568914956024</v>
      </c>
      <c r="BQ10" s="35">
        <f t="shared" si="12"/>
        <v>62</v>
      </c>
      <c r="BR10" s="35">
        <f>A10</f>
        <v>50</v>
      </c>
      <c r="BS10" s="89">
        <f t="shared" si="13"/>
        <v>-12</v>
      </c>
    </row>
    <row r="11" spans="1:71" s="3" customFormat="1" ht="17" thickBot="1">
      <c r="A11" s="25">
        <f t="shared" si="0"/>
        <v>5</v>
      </c>
      <c r="B11" s="10">
        <v>95</v>
      </c>
      <c r="C11" s="10">
        <v>41.2</v>
      </c>
      <c r="D11" s="10">
        <v>40.1</v>
      </c>
      <c r="E11" s="10">
        <v>4690</v>
      </c>
      <c r="F11" s="10" t="s">
        <v>19</v>
      </c>
      <c r="G11" s="10">
        <v>28.4</v>
      </c>
      <c r="H11" s="10">
        <v>35.700000000000003</v>
      </c>
      <c r="I11" s="10" t="s">
        <v>29</v>
      </c>
      <c r="J11" s="10">
        <v>1</v>
      </c>
      <c r="K11" s="10">
        <f t="shared" si="1"/>
        <v>0.8</v>
      </c>
      <c r="L11" s="10">
        <f t="shared" si="2"/>
        <v>0.8</v>
      </c>
      <c r="M11" s="11">
        <v>29</v>
      </c>
      <c r="N11" s="11">
        <f t="shared" si="3"/>
        <v>0.60000000000000142</v>
      </c>
      <c r="O11" s="12">
        <v>0.51</v>
      </c>
      <c r="P11" s="12">
        <v>0.42</v>
      </c>
      <c r="Q11" s="3" t="s">
        <v>46</v>
      </c>
      <c r="R11" s="3">
        <f>A9-A11</f>
        <v>6</v>
      </c>
      <c r="S11" s="3">
        <f>J9-J11</f>
        <v>0.60000000000000009</v>
      </c>
      <c r="T11" s="26">
        <f>S11/R11</f>
        <v>0.10000000000000002</v>
      </c>
      <c r="U11" s="26">
        <f>J11-($T$11*A11)</f>
        <v>0.49999999999999989</v>
      </c>
      <c r="V11" s="26">
        <f>(J11-O11)/A11</f>
        <v>9.8000000000000004E-2</v>
      </c>
      <c r="W11" s="26">
        <v>0.10299999999999999</v>
      </c>
      <c r="X11" s="3">
        <f>(J11-O11)/W11</f>
        <v>4.7572815533980588</v>
      </c>
      <c r="Y11" s="3">
        <f t="shared" si="5"/>
        <v>5</v>
      </c>
      <c r="Z11" s="3">
        <f>A11-Y11</f>
        <v>0</v>
      </c>
      <c r="AB11" s="23">
        <v>85</v>
      </c>
      <c r="AC11" s="3">
        <f>W49</f>
        <v>0.20599999999999999</v>
      </c>
      <c r="AH11" s="3">
        <v>0.02</v>
      </c>
      <c r="AK11" s="3">
        <v>55</v>
      </c>
      <c r="AL11" s="3">
        <f>$AG$10*AK11+$AH$9</f>
        <v>0.12175</v>
      </c>
      <c r="AO11" s="11">
        <f t="shared" si="14"/>
        <v>29</v>
      </c>
      <c r="AP11" s="11">
        <f>$AG$20*AO11+$AH$20</f>
        <v>8.5249999999999992E-2</v>
      </c>
      <c r="AQ11" s="11">
        <f>AP11-T11</f>
        <v>-1.4750000000000027E-2</v>
      </c>
      <c r="AT11" s="23">
        <v>85</v>
      </c>
      <c r="AU11" s="3">
        <f>O49</f>
        <v>0.98</v>
      </c>
      <c r="AZ11" s="3">
        <v>0.09</v>
      </c>
      <c r="BC11" s="3">
        <v>55</v>
      </c>
      <c r="BD11" s="3">
        <f>$AY$6*BC11+$AZ$5</f>
        <v>0.68583333333333329</v>
      </c>
      <c r="BG11" s="11">
        <f t="shared" si="15"/>
        <v>29</v>
      </c>
      <c r="BH11" s="11">
        <f t="shared" si="8"/>
        <v>0.40029999999999999</v>
      </c>
      <c r="BI11" s="11">
        <f>BH11-O11</f>
        <v>-0.10970000000000002</v>
      </c>
      <c r="BL11" s="11">
        <f t="shared" si="16"/>
        <v>29</v>
      </c>
      <c r="BM11" s="3">
        <f>$AG$20*BL11+$AH$20</f>
        <v>8.5249999999999992E-2</v>
      </c>
      <c r="BN11" s="3">
        <f t="shared" si="10"/>
        <v>0.40029999999999999</v>
      </c>
      <c r="BO11" s="3">
        <f>J11</f>
        <v>1</v>
      </c>
      <c r="BP11" s="3">
        <f t="shared" si="11"/>
        <v>7.034604105571848</v>
      </c>
      <c r="BQ11" s="35">
        <f t="shared" si="12"/>
        <v>7</v>
      </c>
      <c r="BR11" s="35">
        <f>A11</f>
        <v>5</v>
      </c>
      <c r="BS11" s="89">
        <f t="shared" si="13"/>
        <v>-2</v>
      </c>
    </row>
    <row r="12" spans="1:71" s="3" customFormat="1" ht="17" thickBot="1">
      <c r="A12" s="10">
        <f t="shared" si="0"/>
        <v>10</v>
      </c>
      <c r="B12" s="10">
        <v>90</v>
      </c>
      <c r="C12" s="10">
        <v>38.4</v>
      </c>
      <c r="D12" s="10">
        <v>39.4</v>
      </c>
      <c r="E12" s="10">
        <v>4610</v>
      </c>
      <c r="F12" s="10" t="s">
        <v>19</v>
      </c>
      <c r="G12" s="10">
        <v>27.5</v>
      </c>
      <c r="H12" s="10">
        <v>34.700000000000003</v>
      </c>
      <c r="I12" s="10" t="s">
        <v>30</v>
      </c>
      <c r="J12" s="10">
        <v>1.55</v>
      </c>
      <c r="K12" s="10">
        <f t="shared" si="1"/>
        <v>0.5</v>
      </c>
      <c r="L12" s="10">
        <f t="shared" si="2"/>
        <v>0.5</v>
      </c>
      <c r="M12" s="11">
        <v>29</v>
      </c>
      <c r="N12" s="11">
        <f t="shared" si="3"/>
        <v>1.5</v>
      </c>
      <c r="O12" s="12">
        <v>0.51</v>
      </c>
      <c r="P12" s="12">
        <v>0.42</v>
      </c>
      <c r="Q12" s="3" t="s">
        <v>74</v>
      </c>
      <c r="U12" s="26">
        <f>J12-($T$11*A12)</f>
        <v>0.54999999999999982</v>
      </c>
      <c r="V12" s="26">
        <f>(J12-O12)/A12</f>
        <v>0.10400000000000001</v>
      </c>
      <c r="W12" s="26">
        <v>0.10299999999999999</v>
      </c>
      <c r="X12" s="3">
        <f>(J12-O12)/W12</f>
        <v>10.097087378640778</v>
      </c>
      <c r="Y12" s="3">
        <f t="shared" si="5"/>
        <v>10</v>
      </c>
      <c r="Z12" s="3">
        <f>A12-Y12</f>
        <v>0</v>
      </c>
      <c r="AB12" s="14">
        <v>95</v>
      </c>
      <c r="AC12" s="3">
        <f>W55</f>
        <v>0.23499999999999999</v>
      </c>
      <c r="AH12" s="3">
        <v>0.02</v>
      </c>
      <c r="AK12" s="3">
        <v>65</v>
      </c>
      <c r="AL12" s="3">
        <f>$AG$10*AK12+$AH$9</f>
        <v>0.14024999999999999</v>
      </c>
      <c r="AO12" s="11">
        <f t="shared" si="14"/>
        <v>29</v>
      </c>
      <c r="AP12" s="11">
        <f>$AG$20*AO12+$AH$20</f>
        <v>8.5249999999999992E-2</v>
      </c>
      <c r="AQ12" s="11">
        <f>AP12-T12</f>
        <v>8.5249999999999992E-2</v>
      </c>
      <c r="AT12" s="14">
        <v>95</v>
      </c>
      <c r="AU12" s="3">
        <f>O55</f>
        <v>0.99</v>
      </c>
      <c r="AZ12" s="3">
        <v>0.09</v>
      </c>
      <c r="BC12" s="3">
        <v>65</v>
      </c>
      <c r="BD12" s="3">
        <f>$AY$6*BC12+$AZ$5</f>
        <v>0.79416666666666669</v>
      </c>
      <c r="BG12" s="11">
        <f t="shared" si="15"/>
        <v>29</v>
      </c>
      <c r="BH12" s="11">
        <f t="shared" si="8"/>
        <v>0.40029999999999999</v>
      </c>
      <c r="BI12" s="11">
        <f>BH12-O12</f>
        <v>-0.10970000000000002</v>
      </c>
      <c r="BL12" s="11">
        <f t="shared" si="16"/>
        <v>29</v>
      </c>
      <c r="BM12" s="3">
        <f>$AG$20*BL12+$AH$20</f>
        <v>8.5249999999999992E-2</v>
      </c>
      <c r="BN12" s="3">
        <f t="shared" si="10"/>
        <v>0.40029999999999999</v>
      </c>
      <c r="BO12" s="3">
        <f>J12</f>
        <v>1.55</v>
      </c>
      <c r="BP12" s="3">
        <f t="shared" si="11"/>
        <v>13.486217008797658</v>
      </c>
      <c r="BQ12" s="35">
        <f t="shared" si="12"/>
        <v>13</v>
      </c>
      <c r="BR12" s="35">
        <f>A12</f>
        <v>10</v>
      </c>
      <c r="BS12" s="89">
        <f t="shared" si="13"/>
        <v>-3</v>
      </c>
    </row>
    <row r="13" spans="1:71" s="3" customFormat="1" ht="17" thickBot="1">
      <c r="A13" s="10">
        <f t="shared" si="0"/>
        <v>4</v>
      </c>
      <c r="B13" s="10">
        <v>96</v>
      </c>
      <c r="C13" s="10">
        <v>39.799999999999997</v>
      </c>
      <c r="D13" s="10">
        <v>41.4</v>
      </c>
      <c r="E13" s="10">
        <v>4820</v>
      </c>
      <c r="F13" s="10" t="s">
        <v>19</v>
      </c>
      <c r="G13" s="10">
        <v>29.9</v>
      </c>
      <c r="H13" s="10">
        <v>37.5</v>
      </c>
      <c r="I13" s="10" t="s">
        <v>31</v>
      </c>
      <c r="J13" s="10">
        <v>0.95</v>
      </c>
      <c r="K13" s="10">
        <f t="shared" si="1"/>
        <v>0.2</v>
      </c>
      <c r="L13" s="10">
        <f t="shared" si="2"/>
        <v>-0.2</v>
      </c>
      <c r="M13" s="11">
        <v>29</v>
      </c>
      <c r="N13" s="11">
        <f t="shared" si="3"/>
        <v>-0.89999999999999858</v>
      </c>
      <c r="O13" s="12">
        <v>0.51</v>
      </c>
      <c r="P13" s="12">
        <v>0.42</v>
      </c>
      <c r="Q13" s="3" t="s">
        <v>74</v>
      </c>
      <c r="R13" s="3">
        <f>A12-A13</f>
        <v>6</v>
      </c>
      <c r="S13" s="3">
        <f>J12-J13</f>
        <v>0.60000000000000009</v>
      </c>
      <c r="T13" s="26">
        <f>S13/R13</f>
        <v>0.10000000000000002</v>
      </c>
      <c r="U13" s="26">
        <f>J13-($T$11*A13)</f>
        <v>0.54999999999999982</v>
      </c>
      <c r="V13" s="26">
        <f>(J13-O13)/A13</f>
        <v>0.10999999999999999</v>
      </c>
      <c r="W13" s="26">
        <v>0.10299999999999999</v>
      </c>
      <c r="X13" s="3">
        <f>(J13-O13)/W13</f>
        <v>4.2718446601941746</v>
      </c>
      <c r="Y13" s="3">
        <f t="shared" si="5"/>
        <v>4</v>
      </c>
      <c r="Z13" s="3">
        <f>A13-Y13</f>
        <v>0</v>
      </c>
      <c r="AB13" s="18">
        <v>105</v>
      </c>
      <c r="AC13" s="3">
        <f>W61</f>
        <v>0.255</v>
      </c>
      <c r="AH13" s="3">
        <v>0.02</v>
      </c>
      <c r="AK13" s="3">
        <v>68</v>
      </c>
      <c r="AL13" s="3">
        <f>$AG$10*AK13+$AH$9</f>
        <v>0.14579999999999999</v>
      </c>
      <c r="AO13" s="11">
        <f t="shared" si="14"/>
        <v>29</v>
      </c>
      <c r="AP13" s="11">
        <f>$AG$20*AO13+$AH$20</f>
        <v>8.5249999999999992E-2</v>
      </c>
      <c r="AQ13" s="11">
        <f>AP13-T13</f>
        <v>-1.4750000000000027E-2</v>
      </c>
      <c r="AT13" s="18">
        <v>105</v>
      </c>
      <c r="AU13" s="3">
        <f>O61</f>
        <v>1.22</v>
      </c>
      <c r="AZ13" s="3">
        <v>0.09</v>
      </c>
      <c r="BC13" s="3">
        <v>68</v>
      </c>
      <c r="BD13" s="3">
        <f>$AY$6*BC13+$AZ$5</f>
        <v>0.82666666666666666</v>
      </c>
      <c r="BG13" s="11">
        <f t="shared" si="15"/>
        <v>29</v>
      </c>
      <c r="BH13" s="11">
        <f t="shared" si="8"/>
        <v>0.40029999999999999</v>
      </c>
      <c r="BI13" s="11">
        <f>BH13-O13</f>
        <v>-0.10970000000000002</v>
      </c>
      <c r="BL13" s="11">
        <f t="shared" si="16"/>
        <v>29</v>
      </c>
      <c r="BM13" s="3">
        <f>$AG$20*BL13+$AH$20</f>
        <v>8.5249999999999992E-2</v>
      </c>
      <c r="BN13" s="3">
        <f t="shared" si="10"/>
        <v>0.40029999999999999</v>
      </c>
      <c r="BO13" s="3">
        <f>J13</f>
        <v>0.95</v>
      </c>
      <c r="BP13" s="3">
        <f t="shared" si="11"/>
        <v>6.4480938416422289</v>
      </c>
      <c r="BQ13" s="35">
        <f t="shared" si="12"/>
        <v>6</v>
      </c>
      <c r="BR13" s="35">
        <f>A13</f>
        <v>4</v>
      </c>
      <c r="BS13" s="89">
        <f t="shared" si="13"/>
        <v>-2</v>
      </c>
    </row>
    <row r="14" spans="1:71" s="3" customFormat="1" ht="17" thickBot="1">
      <c r="A14" s="19">
        <f t="shared" si="0"/>
        <v>11</v>
      </c>
      <c r="B14" s="19">
        <v>89</v>
      </c>
      <c r="C14" s="19">
        <v>65.3</v>
      </c>
      <c r="D14" s="19">
        <v>68.5</v>
      </c>
      <c r="E14" s="19">
        <v>6990</v>
      </c>
      <c r="F14" s="19">
        <v>-1.1000000000000001</v>
      </c>
      <c r="G14" s="19">
        <v>70.7</v>
      </c>
      <c r="H14" s="19">
        <v>77.7</v>
      </c>
      <c r="I14" s="19" t="s">
        <v>16</v>
      </c>
      <c r="J14" s="19">
        <v>2.7</v>
      </c>
      <c r="K14" s="19">
        <f>_xlfn.NUMBERVALUE( LEFT(I14,LEN(I14)-1))</f>
        <v>0.1</v>
      </c>
      <c r="L14" s="19">
        <f>IF( RIGHT(I14,1) = "L",-K14,K14)</f>
        <v>-0.1</v>
      </c>
      <c r="M14" s="20">
        <v>68</v>
      </c>
      <c r="N14" s="20">
        <f t="shared" si="3"/>
        <v>-2.7000000000000028</v>
      </c>
      <c r="O14" s="21">
        <v>0.85</v>
      </c>
      <c r="P14" s="21">
        <f>M14*0.0145</f>
        <v>0.9860000000000001</v>
      </c>
      <c r="U14" s="34">
        <f>J14-($T$19*A14)</f>
        <v>0.86666666666666692</v>
      </c>
      <c r="V14" s="34">
        <f>(J14-O14)/A14</f>
        <v>0.16818181818181818</v>
      </c>
      <c r="W14" s="34">
        <v>0.16600000000000001</v>
      </c>
      <c r="X14" s="3">
        <f>(J14-O14)/W14</f>
        <v>11.144578313253012</v>
      </c>
      <c r="Y14" s="3">
        <f t="shared" si="5"/>
        <v>11</v>
      </c>
      <c r="Z14" s="3">
        <f>A14-Y14</f>
        <v>0</v>
      </c>
      <c r="AB14" s="11">
        <v>125</v>
      </c>
      <c r="AC14" s="3">
        <f>W67</f>
        <v>0.3</v>
      </c>
      <c r="AH14" s="3">
        <v>0.02</v>
      </c>
      <c r="AK14" s="3">
        <v>75</v>
      </c>
      <c r="AL14" s="3">
        <f>$AG$10*AK14+$AH$9</f>
        <v>0.15874999999999997</v>
      </c>
      <c r="AO14" s="20">
        <f>$M14</f>
        <v>68</v>
      </c>
      <c r="AP14" s="20">
        <f>$AG$20*AO14+$AH$20</f>
        <v>0.17299999999999999</v>
      </c>
      <c r="AQ14" s="20">
        <f>AP14-T14</f>
        <v>0.17299999999999999</v>
      </c>
      <c r="AT14" s="11">
        <v>125</v>
      </c>
      <c r="AU14" s="3">
        <f>O67</f>
        <v>1.52</v>
      </c>
      <c r="AZ14" s="3">
        <v>0.09</v>
      </c>
      <c r="BC14" s="3">
        <v>75</v>
      </c>
      <c r="BD14" s="3">
        <f>$AY$6*BC14+$AZ$5</f>
        <v>0.90249999999999997</v>
      </c>
      <c r="BG14" s="20">
        <f>$M14</f>
        <v>68</v>
      </c>
      <c r="BH14" s="20">
        <f t="shared" si="8"/>
        <v>0.81759999999999988</v>
      </c>
      <c r="BI14" s="20">
        <f>BH14-O14</f>
        <v>-3.2400000000000095E-2</v>
      </c>
      <c r="BL14" s="20">
        <f>$M14</f>
        <v>68</v>
      </c>
      <c r="BM14" s="3">
        <f>$AG$20*BL14+$AH$20</f>
        <v>0.17299999999999999</v>
      </c>
      <c r="BN14" s="3">
        <f t="shared" si="10"/>
        <v>0.81759999999999988</v>
      </c>
      <c r="BO14" s="3">
        <f>J14</f>
        <v>2.7</v>
      </c>
      <c r="BP14" s="3">
        <f t="shared" si="11"/>
        <v>10.880924855491331</v>
      </c>
      <c r="BQ14" s="35">
        <f t="shared" si="12"/>
        <v>11</v>
      </c>
      <c r="BR14" s="35">
        <f>A14</f>
        <v>11</v>
      </c>
      <c r="BS14" s="89">
        <f t="shared" si="13"/>
        <v>0</v>
      </c>
    </row>
    <row r="15" spans="1:71" s="3" customFormat="1" ht="17" thickBot="1">
      <c r="A15" s="19">
        <f t="shared" si="0"/>
        <v>3</v>
      </c>
      <c r="B15" s="19">
        <v>97</v>
      </c>
      <c r="C15" s="19">
        <v>62.2</v>
      </c>
      <c r="D15" s="19">
        <v>66.2</v>
      </c>
      <c r="E15" s="19">
        <v>8180</v>
      </c>
      <c r="F15" s="19">
        <v>-4.7</v>
      </c>
      <c r="G15" s="19">
        <v>67</v>
      </c>
      <c r="H15" s="19">
        <v>70.7</v>
      </c>
      <c r="I15" s="19" t="s">
        <v>22</v>
      </c>
      <c r="J15" s="19">
        <v>1.3</v>
      </c>
      <c r="K15" s="19">
        <f t="shared" ref="K15:K19" si="17">_xlfn.NUMBERVALUE( LEFT(I15,LEN(I15)-1))</f>
        <v>0.8</v>
      </c>
      <c r="L15" s="19">
        <f t="shared" ref="L15:L19" si="18">IF( RIGHT(I15,1) = "L",-K15,K15)</f>
        <v>-0.8</v>
      </c>
      <c r="M15" s="20">
        <v>68</v>
      </c>
      <c r="N15" s="20">
        <f t="shared" si="3"/>
        <v>1</v>
      </c>
      <c r="O15" s="21">
        <v>0.85</v>
      </c>
      <c r="P15" s="21">
        <f>M15*0.0145</f>
        <v>0.9860000000000001</v>
      </c>
      <c r="T15" s="139"/>
      <c r="U15" s="34">
        <f>J15-($T$19*A15)</f>
        <v>0.8</v>
      </c>
      <c r="V15" s="34">
        <f>(J15-O15)/A15</f>
        <v>0.15000000000000002</v>
      </c>
      <c r="W15" s="34">
        <v>0.16600000000000001</v>
      </c>
      <c r="X15" s="3">
        <f>(J15-O15)/W15</f>
        <v>2.7108433734939763</v>
      </c>
      <c r="Y15" s="3">
        <f t="shared" si="5"/>
        <v>3</v>
      </c>
      <c r="Z15" s="3">
        <f>A15-Y15</f>
        <v>0</v>
      </c>
      <c r="AB15" s="20">
        <v>145</v>
      </c>
      <c r="AC15" s="3">
        <f>W73</f>
        <v>0.34599999999999997</v>
      </c>
      <c r="AD15" s="3" t="s">
        <v>74</v>
      </c>
      <c r="AE15" s="3">
        <f>AB15-AB7</f>
        <v>110</v>
      </c>
      <c r="AF15" s="3">
        <f>AC15-AC7</f>
        <v>0.23799999999999999</v>
      </c>
      <c r="AG15" s="3">
        <f>AF15/AE15</f>
        <v>2.1636363636363637E-3</v>
      </c>
      <c r="AH15" s="3">
        <v>0.02</v>
      </c>
      <c r="AK15" s="3">
        <v>85</v>
      </c>
      <c r="AL15" s="3">
        <f>$AG$10*AK15+$AH$9</f>
        <v>0.17724999999999999</v>
      </c>
      <c r="AO15" s="20">
        <f t="shared" ref="AO15:AO19" si="19">$M15</f>
        <v>68</v>
      </c>
      <c r="AP15" s="20">
        <f>$AG$20*AO15+$AH$20</f>
        <v>0.17299999999999999</v>
      </c>
      <c r="AQ15" s="20">
        <f>AP15-T15</f>
        <v>0.17299999999999999</v>
      </c>
      <c r="AT15" s="20">
        <v>145</v>
      </c>
      <c r="AU15" s="3">
        <f>O73</f>
        <v>1.75</v>
      </c>
      <c r="AV15" s="3" t="s">
        <v>74</v>
      </c>
      <c r="AW15" s="3">
        <f>AT15-AT7</f>
        <v>110</v>
      </c>
      <c r="AX15" s="3">
        <f>AU15-AU7</f>
        <v>1.17</v>
      </c>
      <c r="AY15" s="3">
        <f>AX15/AW15</f>
        <v>1.0636363636363637E-2</v>
      </c>
      <c r="AZ15" s="3">
        <v>0.09</v>
      </c>
      <c r="BC15" s="3">
        <v>85</v>
      </c>
      <c r="BD15" s="3">
        <f>$AY$6*BC15+$AZ$5</f>
        <v>1.0108333333333335</v>
      </c>
      <c r="BG15" s="20">
        <f t="shared" ref="BG15:BG19" si="20">$M15</f>
        <v>68</v>
      </c>
      <c r="BH15" s="20">
        <f t="shared" si="8"/>
        <v>0.81759999999999988</v>
      </c>
      <c r="BI15" s="20">
        <f>BH15-O15</f>
        <v>-3.2400000000000095E-2</v>
      </c>
      <c r="BL15" s="20">
        <f t="shared" ref="BL15:BL19" si="21">$M15</f>
        <v>68</v>
      </c>
      <c r="BM15" s="3">
        <f>$AG$20*BL15+$AH$20</f>
        <v>0.17299999999999999</v>
      </c>
      <c r="BN15" s="3">
        <f t="shared" si="10"/>
        <v>0.81759999999999988</v>
      </c>
      <c r="BO15" s="3">
        <f>J15</f>
        <v>1.3</v>
      </c>
      <c r="BP15" s="3">
        <f t="shared" si="11"/>
        <v>2.7884393063583826</v>
      </c>
      <c r="BQ15" s="35">
        <f t="shared" si="12"/>
        <v>3</v>
      </c>
      <c r="BR15" s="35">
        <f>A15</f>
        <v>3</v>
      </c>
      <c r="BS15" s="89">
        <f t="shared" si="13"/>
        <v>0</v>
      </c>
    </row>
    <row r="16" spans="1:71" s="3" customFormat="1" ht="17" thickBot="1">
      <c r="A16" s="33">
        <f t="shared" si="0"/>
        <v>20</v>
      </c>
      <c r="B16" s="19">
        <v>80</v>
      </c>
      <c r="C16" s="19">
        <v>63.1</v>
      </c>
      <c r="D16" s="19">
        <v>69</v>
      </c>
      <c r="E16" s="19">
        <v>7060</v>
      </c>
      <c r="F16" s="19" t="s">
        <v>19</v>
      </c>
      <c r="G16" s="19">
        <v>72.099999999999994</v>
      </c>
      <c r="H16" s="19">
        <v>77.099999999999994</v>
      </c>
      <c r="I16" s="19" t="s">
        <v>29</v>
      </c>
      <c r="J16" s="19">
        <v>4.0999999999999996</v>
      </c>
      <c r="K16" s="19">
        <f t="shared" si="17"/>
        <v>0.8</v>
      </c>
      <c r="L16" s="19">
        <f t="shared" si="18"/>
        <v>0.8</v>
      </c>
      <c r="M16" s="20">
        <v>68</v>
      </c>
      <c r="N16" s="20">
        <f t="shared" si="3"/>
        <v>-4.0999999999999943</v>
      </c>
      <c r="O16" s="21">
        <v>0.85</v>
      </c>
      <c r="P16" s="21">
        <f>M16*0.0145</f>
        <v>0.9860000000000001</v>
      </c>
      <c r="Q16" s="3" t="s">
        <v>46</v>
      </c>
      <c r="T16" s="139"/>
      <c r="U16" s="34">
        <f>J16-($T$19*A16)</f>
        <v>0.76666666666666661</v>
      </c>
      <c r="V16" s="34">
        <f>(J16-O16)/A16</f>
        <v>0.16249999999999998</v>
      </c>
      <c r="W16" s="34">
        <v>0.16600000000000001</v>
      </c>
      <c r="X16" s="3">
        <f>(J16-O16)/W16</f>
        <v>19.578313253012045</v>
      </c>
      <c r="Y16" s="3">
        <f t="shared" si="5"/>
        <v>20</v>
      </c>
      <c r="Z16" s="3">
        <f>A16-Y16</f>
        <v>0</v>
      </c>
      <c r="AB16" s="23">
        <v>165</v>
      </c>
      <c r="AC16" s="3">
        <f>W78</f>
        <v>0.4</v>
      </c>
      <c r="AD16" s="3" t="s">
        <v>153</v>
      </c>
      <c r="AE16" s="3">
        <f>AB16-AB7</f>
        <v>130</v>
      </c>
      <c r="AF16" s="3">
        <f>AC16-AC7</f>
        <v>0.29200000000000004</v>
      </c>
      <c r="AG16" s="3">
        <f>AF16/AE16</f>
        <v>2.2461538461538465E-3</v>
      </c>
      <c r="AH16" s="3">
        <v>0.02</v>
      </c>
      <c r="AK16" s="3">
        <v>95</v>
      </c>
      <c r="AL16" s="3">
        <f>$AG$10*AK16+$AH$9</f>
        <v>0.19574999999999998</v>
      </c>
      <c r="AO16" s="20">
        <f t="shared" si="19"/>
        <v>68</v>
      </c>
      <c r="AP16" s="20">
        <f>$AG$20*AO16+$AH$20</f>
        <v>0.17299999999999999</v>
      </c>
      <c r="AQ16" s="20">
        <f>AP16-T16</f>
        <v>0.17299999999999999</v>
      </c>
      <c r="AT16" s="23">
        <v>165</v>
      </c>
      <c r="AU16" s="3">
        <f>O78</f>
        <v>1.95</v>
      </c>
      <c r="AZ16" s="3">
        <v>0.09</v>
      </c>
      <c r="BC16" s="3">
        <v>95</v>
      </c>
      <c r="BD16" s="3">
        <f>$AY$6*BC16+$AZ$5</f>
        <v>1.1191666666666669</v>
      </c>
      <c r="BG16" s="20">
        <f t="shared" si="20"/>
        <v>68</v>
      </c>
      <c r="BH16" s="20">
        <f t="shared" si="8"/>
        <v>0.81759999999999988</v>
      </c>
      <c r="BI16" s="20">
        <f>BH16-O16</f>
        <v>-3.2400000000000095E-2</v>
      </c>
      <c r="BL16" s="20">
        <f t="shared" si="21"/>
        <v>68</v>
      </c>
      <c r="BM16" s="3">
        <f>$AG$20*BL16+$AH$20</f>
        <v>0.17299999999999999</v>
      </c>
      <c r="BN16" s="3">
        <f t="shared" si="10"/>
        <v>0.81759999999999988</v>
      </c>
      <c r="BO16" s="3">
        <f>J16</f>
        <v>4.0999999999999996</v>
      </c>
      <c r="BP16" s="3">
        <f t="shared" si="11"/>
        <v>18.973410404624278</v>
      </c>
      <c r="BQ16" s="35">
        <f t="shared" si="12"/>
        <v>19</v>
      </c>
      <c r="BR16" s="35">
        <f>A16</f>
        <v>20</v>
      </c>
      <c r="BS16" s="89">
        <f t="shared" si="13"/>
        <v>1</v>
      </c>
    </row>
    <row r="17" spans="1:71" s="3" customFormat="1" ht="17" thickBot="1">
      <c r="A17" s="19">
        <f t="shared" si="0"/>
        <v>3</v>
      </c>
      <c r="B17" s="19">
        <v>97</v>
      </c>
      <c r="C17" s="19">
        <v>62</v>
      </c>
      <c r="D17" s="19">
        <v>65.5</v>
      </c>
      <c r="E17" s="19">
        <v>6820</v>
      </c>
      <c r="F17" s="19" t="s">
        <v>19</v>
      </c>
      <c r="G17" s="19">
        <v>66.599999999999994</v>
      </c>
      <c r="H17" s="19">
        <v>72.3</v>
      </c>
      <c r="I17" s="19" t="s">
        <v>33</v>
      </c>
      <c r="J17" s="19">
        <v>1.4</v>
      </c>
      <c r="K17" s="19">
        <f t="shared" si="17"/>
        <v>0.1</v>
      </c>
      <c r="L17" s="19">
        <f t="shared" si="18"/>
        <v>0.1</v>
      </c>
      <c r="M17" s="20">
        <v>68</v>
      </c>
      <c r="N17" s="20">
        <f t="shared" si="3"/>
        <v>1.4000000000000057</v>
      </c>
      <c r="O17" s="21">
        <v>0.85</v>
      </c>
      <c r="P17" s="21">
        <f>M17*0.0145</f>
        <v>0.9860000000000001</v>
      </c>
      <c r="U17" s="34">
        <f>J17-($T$19*A17)</f>
        <v>0.89999999999999991</v>
      </c>
      <c r="V17" s="34">
        <f>(J17-O17)/A17</f>
        <v>0.18333333333333332</v>
      </c>
      <c r="W17" s="34">
        <v>0.16600000000000001</v>
      </c>
      <c r="X17" s="3">
        <f>(J17-O17)/W17</f>
        <v>3.3132530120481922</v>
      </c>
      <c r="Y17" s="3">
        <f t="shared" si="5"/>
        <v>3</v>
      </c>
      <c r="Z17" s="3">
        <f>A17-Y17</f>
        <v>0</v>
      </c>
      <c r="AB17" s="14">
        <v>58</v>
      </c>
      <c r="AC17" s="3">
        <f>W84</f>
        <v>0.14000000000000001</v>
      </c>
      <c r="AH17" s="3">
        <v>0.02</v>
      </c>
      <c r="AK17" s="3">
        <v>105</v>
      </c>
      <c r="AL17" s="3">
        <f>$AG$10*AK17+$AH$9</f>
        <v>0.21424999999999997</v>
      </c>
      <c r="AO17" s="20">
        <f t="shared" si="19"/>
        <v>68</v>
      </c>
      <c r="AP17" s="20">
        <f>$AG$20*AO17+$AH$20</f>
        <v>0.17299999999999999</v>
      </c>
      <c r="AQ17" s="20">
        <f>AP17-T17</f>
        <v>0.17299999999999999</v>
      </c>
      <c r="AT17" s="14">
        <v>58</v>
      </c>
      <c r="AU17" s="3">
        <f>O84</f>
        <v>0.7</v>
      </c>
      <c r="AZ17" s="3">
        <v>0.09</v>
      </c>
      <c r="BC17" s="3">
        <v>105</v>
      </c>
      <c r="BD17" s="3">
        <f>$AY$6*BC17+$AZ$5</f>
        <v>1.2275</v>
      </c>
      <c r="BG17" s="20">
        <f t="shared" si="20"/>
        <v>68</v>
      </c>
      <c r="BH17" s="20">
        <f t="shared" si="8"/>
        <v>0.81759999999999988</v>
      </c>
      <c r="BI17" s="20">
        <f>BH17-O17</f>
        <v>-3.2400000000000095E-2</v>
      </c>
      <c r="BL17" s="20">
        <f t="shared" si="21"/>
        <v>68</v>
      </c>
      <c r="BM17" s="3">
        <f>$AG$20*BL17+$AH$20</f>
        <v>0.17299999999999999</v>
      </c>
      <c r="BN17" s="3">
        <f t="shared" si="10"/>
        <v>0.81759999999999988</v>
      </c>
      <c r="BO17" s="3">
        <f>J17</f>
        <v>1.4</v>
      </c>
      <c r="BP17" s="3">
        <f t="shared" si="11"/>
        <v>3.3664739884393069</v>
      </c>
      <c r="BQ17" s="35">
        <f t="shared" si="12"/>
        <v>3</v>
      </c>
      <c r="BR17" s="35">
        <f>A17</f>
        <v>3</v>
      </c>
      <c r="BS17" s="89">
        <f t="shared" si="13"/>
        <v>0</v>
      </c>
    </row>
    <row r="18" spans="1:71" s="3" customFormat="1" ht="17" thickBot="1">
      <c r="A18" s="19">
        <f t="shared" si="0"/>
        <v>6</v>
      </c>
      <c r="B18" s="19">
        <v>94</v>
      </c>
      <c r="C18" s="19">
        <v>62.8</v>
      </c>
      <c r="D18" s="19">
        <v>67.5</v>
      </c>
      <c r="E18" s="19">
        <v>6960</v>
      </c>
      <c r="F18" s="19" t="s">
        <v>19</v>
      </c>
      <c r="G18" s="19">
        <v>69.7</v>
      </c>
      <c r="H18" s="19">
        <v>74.900000000000006</v>
      </c>
      <c r="I18" s="19" t="s">
        <v>34</v>
      </c>
      <c r="J18" s="19">
        <v>1.8</v>
      </c>
      <c r="K18" s="19">
        <f t="shared" si="17"/>
        <v>0.3</v>
      </c>
      <c r="L18" s="19">
        <f t="shared" si="18"/>
        <v>0.3</v>
      </c>
      <c r="M18" s="20">
        <v>68</v>
      </c>
      <c r="N18" s="20">
        <f t="shared" si="3"/>
        <v>-1.7000000000000028</v>
      </c>
      <c r="O18" s="21">
        <v>0.85</v>
      </c>
      <c r="P18" s="21">
        <f>M18*0.0145</f>
        <v>0.9860000000000001</v>
      </c>
      <c r="U18" s="34">
        <f>J18-($T$19*A18)</f>
        <v>0.8</v>
      </c>
      <c r="V18" s="34">
        <f>(J18-O18)/A18</f>
        <v>0.15833333333333335</v>
      </c>
      <c r="W18" s="34">
        <v>0.16600000000000001</v>
      </c>
      <c r="X18" s="3">
        <f>(J18-O18)/W18</f>
        <v>5.7228915662650603</v>
      </c>
      <c r="Y18" s="3">
        <f t="shared" si="5"/>
        <v>6</v>
      </c>
      <c r="Z18" s="3">
        <f>A18-Y18</f>
        <v>0</v>
      </c>
      <c r="AK18" s="3">
        <v>125</v>
      </c>
      <c r="AL18" s="3">
        <f>$AG$10*AK18+$AH$9</f>
        <v>0.25124999999999997</v>
      </c>
      <c r="AO18" s="20">
        <f t="shared" si="19"/>
        <v>68</v>
      </c>
      <c r="AP18" s="20">
        <f>$AG$20*AO18+$AH$20</f>
        <v>0.17299999999999999</v>
      </c>
      <c r="AQ18" s="20">
        <f>AP18-T18</f>
        <v>0.17299999999999999</v>
      </c>
      <c r="BC18" s="3">
        <v>125</v>
      </c>
      <c r="BD18" s="3">
        <f>$AY$6*BC18+$AZ$5</f>
        <v>1.4441666666666668</v>
      </c>
      <c r="BG18" s="20">
        <f t="shared" si="20"/>
        <v>68</v>
      </c>
      <c r="BH18" s="20">
        <f t="shared" si="8"/>
        <v>0.81759999999999988</v>
      </c>
      <c r="BI18" s="20">
        <f>BH18-O18</f>
        <v>-3.2400000000000095E-2</v>
      </c>
      <c r="BL18" s="20">
        <f t="shared" si="21"/>
        <v>68</v>
      </c>
      <c r="BM18" s="3">
        <f>$AG$20*BL18+$AH$20</f>
        <v>0.17299999999999999</v>
      </c>
      <c r="BN18" s="3">
        <f t="shared" si="10"/>
        <v>0.81759999999999988</v>
      </c>
      <c r="BO18" s="3">
        <f>J18</f>
        <v>1.8</v>
      </c>
      <c r="BP18" s="3">
        <f t="shared" si="11"/>
        <v>5.6786127167630074</v>
      </c>
      <c r="BQ18" s="35">
        <f t="shared" si="12"/>
        <v>6</v>
      </c>
      <c r="BR18" s="35">
        <f>A18</f>
        <v>6</v>
      </c>
      <c r="BS18" s="89">
        <f t="shared" si="13"/>
        <v>0</v>
      </c>
    </row>
    <row r="19" spans="1:71" s="3" customFormat="1" ht="17" thickBot="1">
      <c r="A19" s="33">
        <f t="shared" si="0"/>
        <v>27</v>
      </c>
      <c r="B19" s="19">
        <v>73</v>
      </c>
      <c r="C19" s="19">
        <v>60.7</v>
      </c>
      <c r="D19" s="19">
        <v>63.1</v>
      </c>
      <c r="E19" s="19">
        <v>6640</v>
      </c>
      <c r="F19" s="19" t="s">
        <v>19</v>
      </c>
      <c r="G19" s="19">
        <v>62.7</v>
      </c>
      <c r="H19" s="19">
        <v>68.8</v>
      </c>
      <c r="I19" s="19" t="s">
        <v>35</v>
      </c>
      <c r="J19" s="19">
        <v>5.3</v>
      </c>
      <c r="K19" s="19">
        <f t="shared" si="17"/>
        <v>0.2</v>
      </c>
      <c r="L19" s="19">
        <f t="shared" si="18"/>
        <v>0.2</v>
      </c>
      <c r="M19" s="20">
        <v>68</v>
      </c>
      <c r="N19" s="20">
        <f t="shared" si="3"/>
        <v>5.2999999999999972</v>
      </c>
      <c r="O19" s="21">
        <v>0.85</v>
      </c>
      <c r="P19" s="21">
        <f>M19*0.0145</f>
        <v>0.9860000000000001</v>
      </c>
      <c r="Q19" s="3" t="s">
        <v>46</v>
      </c>
      <c r="R19" s="3">
        <f>A19-A18</f>
        <v>21</v>
      </c>
      <c r="S19" s="3">
        <f>J19-J18</f>
        <v>3.5</v>
      </c>
      <c r="T19" s="34">
        <f>S19/R19</f>
        <v>0.16666666666666666</v>
      </c>
      <c r="U19" s="34">
        <f>J19-($T$19*A19)</f>
        <v>0.79999999999999982</v>
      </c>
      <c r="V19" s="34">
        <f>(J19-O19)/A19</f>
        <v>0.16481481481481483</v>
      </c>
      <c r="W19" s="34">
        <v>0.16600000000000001</v>
      </c>
      <c r="X19" s="3">
        <f>(J19-O19)/W19</f>
        <v>26.807228915662652</v>
      </c>
      <c r="Y19" s="3">
        <f t="shared" si="5"/>
        <v>27</v>
      </c>
      <c r="Z19" s="3">
        <f>A19-Y19</f>
        <v>0</v>
      </c>
      <c r="AG19" s="35" t="s">
        <v>125</v>
      </c>
      <c r="AH19" s="35" t="s">
        <v>126</v>
      </c>
      <c r="AK19" s="3">
        <v>145</v>
      </c>
      <c r="AL19" s="3">
        <f>$AG$10*AK19+$AH$9</f>
        <v>0.28825000000000001</v>
      </c>
      <c r="AO19" s="20">
        <f t="shared" si="19"/>
        <v>68</v>
      </c>
      <c r="AP19" s="20">
        <f>$AG$20*AO19+$AH$20</f>
        <v>0.17299999999999999</v>
      </c>
      <c r="AQ19" s="20">
        <f>AP19-T19</f>
        <v>6.3333333333333297E-3</v>
      </c>
      <c r="AY19" s="35" t="s">
        <v>127</v>
      </c>
      <c r="AZ19" s="35" t="s">
        <v>128</v>
      </c>
      <c r="BC19" s="3">
        <v>145</v>
      </c>
      <c r="BD19" s="3">
        <f>$AY$6*BC19+$AZ$5</f>
        <v>1.6608333333333334</v>
      </c>
      <c r="BG19" s="20">
        <f t="shared" si="20"/>
        <v>68</v>
      </c>
      <c r="BH19" s="20">
        <f t="shared" si="8"/>
        <v>0.81759999999999988</v>
      </c>
      <c r="BI19" s="20">
        <f>BH19-O19</f>
        <v>-3.2400000000000095E-2</v>
      </c>
      <c r="BL19" s="20">
        <f t="shared" si="21"/>
        <v>68</v>
      </c>
      <c r="BM19" s="3">
        <f>$AG$20*BL19+$AH$20</f>
        <v>0.17299999999999999</v>
      </c>
      <c r="BN19" s="3">
        <f t="shared" si="10"/>
        <v>0.81759999999999988</v>
      </c>
      <c r="BO19" s="3">
        <f>J19</f>
        <v>5.3</v>
      </c>
      <c r="BP19" s="3">
        <f t="shared" si="11"/>
        <v>25.909826589595379</v>
      </c>
      <c r="BQ19" s="35">
        <f t="shared" si="12"/>
        <v>26</v>
      </c>
      <c r="BR19" s="35">
        <f>A19</f>
        <v>27</v>
      </c>
      <c r="BS19" s="89">
        <f t="shared" si="13"/>
        <v>1</v>
      </c>
    </row>
    <row r="20" spans="1:71" s="3" customFormat="1" ht="17" thickBot="1">
      <c r="A20" s="31">
        <f t="shared" si="0"/>
        <v>76</v>
      </c>
      <c r="B20" s="22">
        <v>24</v>
      </c>
      <c r="C20" s="22">
        <v>57.3</v>
      </c>
      <c r="D20" s="22">
        <v>60.8</v>
      </c>
      <c r="E20" s="22">
        <v>5415</v>
      </c>
      <c r="F20" s="22" t="s">
        <v>19</v>
      </c>
      <c r="G20" s="22">
        <v>60.1</v>
      </c>
      <c r="H20" s="22">
        <v>66.7</v>
      </c>
      <c r="I20" s="22" t="s">
        <v>36</v>
      </c>
      <c r="J20" s="22">
        <v>10.1</v>
      </c>
      <c r="K20" s="22">
        <f>_xlfn.NUMBERVALUE( LEFT(I20,LEN(I20)-1))</f>
        <v>0.6</v>
      </c>
      <c r="L20" s="22">
        <f>IF( RIGHT(I20,1) = "L",-K20,K20)</f>
        <v>0.6</v>
      </c>
      <c r="M20" s="23">
        <v>50</v>
      </c>
      <c r="N20" s="23">
        <f t="shared" si="3"/>
        <v>-10.100000000000001</v>
      </c>
      <c r="O20" s="24">
        <v>0.63</v>
      </c>
      <c r="P20" s="24">
        <f>M20*0.0145</f>
        <v>0.72500000000000009</v>
      </c>
      <c r="Q20" s="3" t="s">
        <v>46</v>
      </c>
      <c r="U20" s="32">
        <f>J20-($T$21*A20)</f>
        <v>0.59999999999999964</v>
      </c>
      <c r="V20" s="32">
        <f>(J20-O20)/A20</f>
        <v>0.12460526315789472</v>
      </c>
      <c r="W20" s="32">
        <v>0.125</v>
      </c>
      <c r="X20" s="3">
        <f>(J20-O20)/W20</f>
        <v>75.759999999999991</v>
      </c>
      <c r="Y20" s="3">
        <f t="shared" si="5"/>
        <v>76</v>
      </c>
      <c r="Z20" s="3">
        <f>A20-Y20</f>
        <v>0</v>
      </c>
      <c r="AE20" s="36"/>
      <c r="AF20" s="36"/>
      <c r="AG20" s="35">
        <v>2.2499999999999998E-3</v>
      </c>
      <c r="AH20" s="35">
        <v>0.02</v>
      </c>
      <c r="AK20" s="3">
        <v>165</v>
      </c>
      <c r="AL20" s="3">
        <f>$AG$10*AK20+$AH$9</f>
        <v>0.32524999999999998</v>
      </c>
      <c r="AO20" s="23">
        <f>$M20</f>
        <v>50</v>
      </c>
      <c r="AP20" s="23">
        <f>$AG$20*AO20+$AH$20</f>
        <v>0.13249999999999998</v>
      </c>
      <c r="AQ20" s="23">
        <f>AP20-T20</f>
        <v>0.13249999999999998</v>
      </c>
      <c r="AY20" s="35">
        <f>0.0107</f>
        <v>1.0699999999999999E-2</v>
      </c>
      <c r="AZ20" s="35">
        <v>0.09</v>
      </c>
      <c r="BC20" s="3">
        <v>165</v>
      </c>
      <c r="BD20" s="3">
        <f>$AY$6*BC20+$AZ$5</f>
        <v>1.8775000000000002</v>
      </c>
      <c r="BG20" s="23">
        <f>$M20</f>
        <v>50</v>
      </c>
      <c r="BH20" s="23">
        <f t="shared" si="8"/>
        <v>0.62499999999999989</v>
      </c>
      <c r="BI20" s="23">
        <f>BH20-O20</f>
        <v>-5.0000000000001155E-3</v>
      </c>
      <c r="BL20" s="23">
        <f>$M20</f>
        <v>50</v>
      </c>
      <c r="BM20" s="3">
        <f>$AG$20*BL20+$AH$20</f>
        <v>0.13249999999999998</v>
      </c>
      <c r="BN20" s="3">
        <f t="shared" si="10"/>
        <v>0.62499999999999989</v>
      </c>
      <c r="BO20" s="3">
        <f>J20</f>
        <v>10.1</v>
      </c>
      <c r="BP20" s="3">
        <f t="shared" si="11"/>
        <v>71.509433962264154</v>
      </c>
      <c r="BQ20" s="35">
        <f t="shared" si="12"/>
        <v>72</v>
      </c>
      <c r="BR20" s="35">
        <f>A20</f>
        <v>76</v>
      </c>
      <c r="BS20" s="89">
        <f t="shared" si="13"/>
        <v>4</v>
      </c>
    </row>
    <row r="21" spans="1:71" s="3" customFormat="1" ht="17" thickBot="1">
      <c r="A21" s="31">
        <f t="shared" si="0"/>
        <v>16</v>
      </c>
      <c r="B21" s="22">
        <v>84</v>
      </c>
      <c r="C21" s="22">
        <v>53.8</v>
      </c>
      <c r="D21" s="22">
        <v>54.4</v>
      </c>
      <c r="E21" s="22">
        <v>5920</v>
      </c>
      <c r="F21" s="22" t="s">
        <v>19</v>
      </c>
      <c r="G21" s="22">
        <v>49.3</v>
      </c>
      <c r="H21" s="22">
        <v>53.5</v>
      </c>
      <c r="I21" s="22" t="s">
        <v>37</v>
      </c>
      <c r="J21" s="22">
        <v>2.6</v>
      </c>
      <c r="K21" s="22">
        <f t="shared" ref="K21:K25" si="22">_xlfn.NUMBERVALUE( LEFT(I21,LEN(I21)-1))</f>
        <v>2.5</v>
      </c>
      <c r="L21" s="22">
        <f t="shared" ref="L21:L25" si="23">IF( RIGHT(I21,1) = "L",-K21,K21)</f>
        <v>2.5</v>
      </c>
      <c r="M21" s="23">
        <v>50</v>
      </c>
      <c r="N21" s="23">
        <f t="shared" si="3"/>
        <v>0.70000000000000284</v>
      </c>
      <c r="O21" s="24">
        <v>0.63</v>
      </c>
      <c r="P21" s="24">
        <f>M21*0.0145</f>
        <v>0.72500000000000009</v>
      </c>
      <c r="Q21" s="3" t="s">
        <v>46</v>
      </c>
      <c r="R21" s="3">
        <f>A20-A21</f>
        <v>60</v>
      </c>
      <c r="S21" s="3">
        <f>J20-J21</f>
        <v>7.5</v>
      </c>
      <c r="T21" s="32">
        <f>S21/R21</f>
        <v>0.125</v>
      </c>
      <c r="U21" s="32">
        <f>J21-($T$21*A21)</f>
        <v>0.60000000000000009</v>
      </c>
      <c r="V21" s="32">
        <f>(J21-O21)/A21</f>
        <v>0.12312500000000001</v>
      </c>
      <c r="W21" s="32">
        <v>0.125</v>
      </c>
      <c r="X21" s="3">
        <f>(J21-O21)/W21</f>
        <v>15.760000000000002</v>
      </c>
      <c r="Y21" s="3">
        <f t="shared" ref="Y21:Y38" si="24">ROUND(X21,0)</f>
        <v>16</v>
      </c>
      <c r="Z21" s="3">
        <f>A21-Y21</f>
        <v>0</v>
      </c>
      <c r="AE21" s="36"/>
      <c r="AF21" s="18" t="s">
        <v>65</v>
      </c>
      <c r="AG21" s="18">
        <v>0</v>
      </c>
      <c r="AH21" s="18">
        <f>AG21*$AG$20+$AH$20</f>
        <v>0.02</v>
      </c>
      <c r="AO21" s="23">
        <f t="shared" ref="AO21:AO25" si="25">$M21</f>
        <v>50</v>
      </c>
      <c r="AP21" s="23">
        <f>$AG$20*AO21+$AH$20</f>
        <v>0.13249999999999998</v>
      </c>
      <c r="AQ21" s="23">
        <f>AP21-T21</f>
        <v>7.4999999999999789E-3</v>
      </c>
      <c r="AX21" s="35" t="s">
        <v>65</v>
      </c>
      <c r="AY21" s="35">
        <v>0</v>
      </c>
      <c r="AZ21" s="35">
        <f>AY21*$AY$20+$AZ$20</f>
        <v>0.09</v>
      </c>
      <c r="BG21" s="23">
        <f t="shared" ref="BG21:BG25" si="26">$M21</f>
        <v>50</v>
      </c>
      <c r="BH21" s="23">
        <f t="shared" si="8"/>
        <v>0.62499999999999989</v>
      </c>
      <c r="BI21" s="23">
        <f>BH21-O21</f>
        <v>-5.0000000000001155E-3</v>
      </c>
      <c r="BL21" s="23">
        <f t="shared" ref="BL21:BL25" si="27">$M21</f>
        <v>50</v>
      </c>
      <c r="BM21" s="3">
        <f>$AG$20*BL21+$AH$20</f>
        <v>0.13249999999999998</v>
      </c>
      <c r="BN21" s="3">
        <f t="shared" si="10"/>
        <v>0.62499999999999989</v>
      </c>
      <c r="BO21" s="3">
        <f>J21</f>
        <v>2.6</v>
      </c>
      <c r="BP21" s="3">
        <f t="shared" si="11"/>
        <v>14.905660377358494</v>
      </c>
      <c r="BQ21" s="35">
        <f t="shared" si="12"/>
        <v>15</v>
      </c>
      <c r="BR21" s="35">
        <f>A21</f>
        <v>16</v>
      </c>
      <c r="BS21" s="89">
        <f t="shared" si="13"/>
        <v>1</v>
      </c>
    </row>
    <row r="22" spans="1:71" s="3" customFormat="1" ht="17" thickBot="1">
      <c r="A22" s="22">
        <f t="shared" si="0"/>
        <v>14</v>
      </c>
      <c r="B22" s="22">
        <v>86</v>
      </c>
      <c r="C22" s="22">
        <v>55</v>
      </c>
      <c r="D22" s="22">
        <v>55.8</v>
      </c>
      <c r="E22" s="22">
        <v>6030</v>
      </c>
      <c r="F22" s="22" t="s">
        <v>19</v>
      </c>
      <c r="G22" s="22">
        <v>51.2</v>
      </c>
      <c r="H22" s="22">
        <v>54.8</v>
      </c>
      <c r="I22" s="22" t="s">
        <v>38</v>
      </c>
      <c r="J22" s="22">
        <v>2.4</v>
      </c>
      <c r="K22" s="22">
        <f t="shared" si="22"/>
        <v>2.1</v>
      </c>
      <c r="L22" s="22">
        <f t="shared" si="23"/>
        <v>2.1</v>
      </c>
      <c r="M22" s="23">
        <v>50</v>
      </c>
      <c r="N22" s="23">
        <f t="shared" si="3"/>
        <v>-1.2000000000000028</v>
      </c>
      <c r="O22" s="24">
        <v>0.63</v>
      </c>
      <c r="P22" s="24">
        <f>M22*0.0145</f>
        <v>0.72500000000000009</v>
      </c>
      <c r="U22" s="32">
        <f>J22-($T$21*A22)</f>
        <v>0.64999999999999991</v>
      </c>
      <c r="V22" s="32">
        <f>(J22-O22)/A22</f>
        <v>0.12642857142857142</v>
      </c>
      <c r="W22" s="32">
        <v>0.125</v>
      </c>
      <c r="X22" s="3">
        <f>(J22-O22)/W22</f>
        <v>14.16</v>
      </c>
      <c r="Y22" s="3">
        <f t="shared" si="24"/>
        <v>14</v>
      </c>
      <c r="Z22" s="3">
        <f>A22-Y22</f>
        <v>0</v>
      </c>
      <c r="AF22" s="18" t="s">
        <v>65</v>
      </c>
      <c r="AG22" s="18">
        <v>100</v>
      </c>
      <c r="AH22" s="18">
        <f>AG22*$AG$20+$AH$20</f>
        <v>0.24499999999999997</v>
      </c>
      <c r="AO22" s="23">
        <f t="shared" si="25"/>
        <v>50</v>
      </c>
      <c r="AP22" s="23">
        <f>$AG$20*AO22+$AH$20</f>
        <v>0.13249999999999998</v>
      </c>
      <c r="AQ22" s="23">
        <f>AP22-T22</f>
        <v>0.13249999999999998</v>
      </c>
      <c r="AX22" s="35" t="s">
        <v>65</v>
      </c>
      <c r="AY22" s="35">
        <v>100</v>
      </c>
      <c r="AZ22" s="35">
        <f>AY22*$AY$20+$AZ$20</f>
        <v>1.1599999999999999</v>
      </c>
      <c r="BG22" s="23">
        <f t="shared" si="26"/>
        <v>50</v>
      </c>
      <c r="BH22" s="23">
        <f t="shared" si="8"/>
        <v>0.62499999999999989</v>
      </c>
      <c r="BI22" s="23">
        <f>BH22-O22</f>
        <v>-5.0000000000001155E-3</v>
      </c>
      <c r="BL22" s="23">
        <f t="shared" si="27"/>
        <v>50</v>
      </c>
      <c r="BM22" s="3">
        <f>$AG$20*BL22+$AH$20</f>
        <v>0.13249999999999998</v>
      </c>
      <c r="BN22" s="3">
        <f t="shared" si="10"/>
        <v>0.62499999999999989</v>
      </c>
      <c r="BO22" s="3">
        <f>J22</f>
        <v>2.4</v>
      </c>
      <c r="BP22" s="3">
        <f t="shared" si="11"/>
        <v>13.396226415094342</v>
      </c>
      <c r="BQ22" s="35">
        <f t="shared" si="12"/>
        <v>13</v>
      </c>
      <c r="BR22" s="35">
        <f>A22</f>
        <v>14</v>
      </c>
      <c r="BS22" s="89">
        <f t="shared" si="13"/>
        <v>1</v>
      </c>
    </row>
    <row r="23" spans="1:71" s="3" customFormat="1" ht="17" thickBot="1">
      <c r="A23" s="22">
        <f t="shared" si="0"/>
        <v>32</v>
      </c>
      <c r="B23" s="22">
        <v>68</v>
      </c>
      <c r="C23" s="22">
        <v>56.1</v>
      </c>
      <c r="D23" s="22">
        <v>57.4</v>
      </c>
      <c r="E23" s="22">
        <v>6180</v>
      </c>
      <c r="F23" s="22" t="s">
        <v>19</v>
      </c>
      <c r="G23" s="22">
        <v>54.2</v>
      </c>
      <c r="H23" s="22">
        <v>58.9</v>
      </c>
      <c r="I23" s="22" t="s">
        <v>39</v>
      </c>
      <c r="J23" s="22">
        <v>4.5999999999999996</v>
      </c>
      <c r="K23" s="22">
        <f t="shared" si="22"/>
        <v>2</v>
      </c>
      <c r="L23" s="22">
        <f t="shared" si="23"/>
        <v>2</v>
      </c>
      <c r="M23" s="23">
        <v>50</v>
      </c>
      <c r="N23" s="23">
        <f t="shared" si="3"/>
        <v>-4.2000000000000028</v>
      </c>
      <c r="O23" s="24">
        <v>0.63</v>
      </c>
      <c r="P23" s="24">
        <f>M23*0.0145</f>
        <v>0.72500000000000009</v>
      </c>
      <c r="U23" s="32">
        <f>J23-($T$21*A23)</f>
        <v>0.59999999999999964</v>
      </c>
      <c r="V23" s="32">
        <f>(J23-O23)/A23</f>
        <v>0.12406249999999999</v>
      </c>
      <c r="W23" s="32">
        <v>0.125</v>
      </c>
      <c r="X23" s="3">
        <f>(J23-O23)/W23</f>
        <v>31.759999999999998</v>
      </c>
      <c r="Y23" s="3">
        <f t="shared" si="24"/>
        <v>32</v>
      </c>
      <c r="Z23" s="3">
        <f>A23-Y23</f>
        <v>0</v>
      </c>
      <c r="AO23" s="23">
        <f t="shared" si="25"/>
        <v>50</v>
      </c>
      <c r="AP23" s="23">
        <f>$AG$20*AO23+$AH$20</f>
        <v>0.13249999999999998</v>
      </c>
      <c r="AQ23" s="23">
        <f>AP23-T23</f>
        <v>0.13249999999999998</v>
      </c>
      <c r="BG23" s="23">
        <f t="shared" si="26"/>
        <v>50</v>
      </c>
      <c r="BH23" s="23">
        <f t="shared" si="8"/>
        <v>0.62499999999999989</v>
      </c>
      <c r="BI23" s="23">
        <f>BH23-O23</f>
        <v>-5.0000000000001155E-3</v>
      </c>
      <c r="BL23" s="23">
        <f t="shared" si="27"/>
        <v>50</v>
      </c>
      <c r="BM23" s="3">
        <f>$AG$20*BL23+$AH$20</f>
        <v>0.13249999999999998</v>
      </c>
      <c r="BN23" s="3">
        <f t="shared" si="10"/>
        <v>0.62499999999999989</v>
      </c>
      <c r="BO23" s="3">
        <f>J23</f>
        <v>4.5999999999999996</v>
      </c>
      <c r="BP23" s="3">
        <f t="shared" si="11"/>
        <v>30.000000000000004</v>
      </c>
      <c r="BQ23" s="35">
        <f t="shared" si="12"/>
        <v>30</v>
      </c>
      <c r="BR23" s="35">
        <f>A23</f>
        <v>32</v>
      </c>
      <c r="BS23" s="89">
        <f t="shared" si="13"/>
        <v>2</v>
      </c>
    </row>
    <row r="24" spans="1:71" s="3" customFormat="1" ht="17" thickBot="1">
      <c r="A24" s="22">
        <f t="shared" si="0"/>
        <v>26</v>
      </c>
      <c r="B24" s="22">
        <v>74</v>
      </c>
      <c r="C24" s="22">
        <v>57.1</v>
      </c>
      <c r="D24" s="22">
        <v>53.2</v>
      </c>
      <c r="E24" s="22">
        <v>7200</v>
      </c>
      <c r="F24" s="22">
        <v>-2.7</v>
      </c>
      <c r="G24" s="22">
        <v>47</v>
      </c>
      <c r="H24" s="22">
        <v>49.3</v>
      </c>
      <c r="I24" s="22" t="s">
        <v>40</v>
      </c>
      <c r="J24" s="22">
        <v>3.9</v>
      </c>
      <c r="K24" s="22">
        <f t="shared" si="22"/>
        <v>2.4</v>
      </c>
      <c r="L24" s="22">
        <f t="shared" si="23"/>
        <v>2.4</v>
      </c>
      <c r="M24" s="23">
        <v>50</v>
      </c>
      <c r="N24" s="23">
        <f t="shared" si="3"/>
        <v>3</v>
      </c>
      <c r="O24" s="24">
        <v>0.63</v>
      </c>
      <c r="P24" s="24">
        <f>M24*0.0145</f>
        <v>0.72500000000000009</v>
      </c>
      <c r="U24" s="32">
        <f>J24-($T$21*A24)</f>
        <v>0.64999999999999991</v>
      </c>
      <c r="V24" s="32">
        <f>(J24-O24)/A24</f>
        <v>0.12576923076923077</v>
      </c>
      <c r="W24" s="32">
        <v>0.125</v>
      </c>
      <c r="X24" s="3">
        <f>(J24-O24)/W24</f>
        <v>26.16</v>
      </c>
      <c r="Y24" s="3">
        <f t="shared" si="24"/>
        <v>26</v>
      </c>
      <c r="Z24" s="3">
        <f>A24-Y24</f>
        <v>0</v>
      </c>
      <c r="AO24" s="23">
        <f t="shared" si="25"/>
        <v>50</v>
      </c>
      <c r="AP24" s="23">
        <f>$AG$20*AO24+$AH$20</f>
        <v>0.13249999999999998</v>
      </c>
      <c r="AQ24" s="23">
        <f>AP24-T24</f>
        <v>0.13249999999999998</v>
      </c>
      <c r="BG24" s="23">
        <f t="shared" si="26"/>
        <v>50</v>
      </c>
      <c r="BH24" s="23">
        <f t="shared" si="8"/>
        <v>0.62499999999999989</v>
      </c>
      <c r="BI24" s="23">
        <f>BH24-O24</f>
        <v>-5.0000000000001155E-3</v>
      </c>
      <c r="BL24" s="23">
        <f t="shared" si="27"/>
        <v>50</v>
      </c>
      <c r="BM24" s="3">
        <f>$AG$20*BL24+$AH$20</f>
        <v>0.13249999999999998</v>
      </c>
      <c r="BN24" s="3">
        <f t="shared" si="10"/>
        <v>0.62499999999999989</v>
      </c>
      <c r="BO24" s="3">
        <f>J24</f>
        <v>3.9</v>
      </c>
      <c r="BP24" s="3">
        <f t="shared" si="11"/>
        <v>24.716981132075475</v>
      </c>
      <c r="BQ24" s="35">
        <f t="shared" si="12"/>
        <v>25</v>
      </c>
      <c r="BR24" s="35">
        <f>A24</f>
        <v>26</v>
      </c>
      <c r="BS24" s="89">
        <f t="shared" si="13"/>
        <v>1</v>
      </c>
    </row>
    <row r="25" spans="1:71" s="3" customFormat="1" ht="17" thickBot="1">
      <c r="A25" s="22">
        <f t="shared" si="0"/>
        <v>26</v>
      </c>
      <c r="B25" s="22">
        <v>74</v>
      </c>
      <c r="C25" s="22">
        <v>56.3</v>
      </c>
      <c r="D25" s="22">
        <v>54.7</v>
      </c>
      <c r="E25" s="22">
        <v>6730</v>
      </c>
      <c r="F25" s="22">
        <v>-2.7</v>
      </c>
      <c r="G25" s="22">
        <v>48.9</v>
      </c>
      <c r="H25" s="22">
        <v>51.3</v>
      </c>
      <c r="I25" s="22" t="s">
        <v>41</v>
      </c>
      <c r="J25" s="22">
        <v>3.9</v>
      </c>
      <c r="K25" s="22">
        <f t="shared" si="22"/>
        <v>3.7</v>
      </c>
      <c r="L25" s="22">
        <f t="shared" si="23"/>
        <v>3.7</v>
      </c>
      <c r="M25" s="23">
        <v>50</v>
      </c>
      <c r="N25" s="23">
        <f t="shared" si="3"/>
        <v>1.1000000000000014</v>
      </c>
      <c r="O25" s="24">
        <v>0.63</v>
      </c>
      <c r="P25" s="24">
        <f>M25*0.0145</f>
        <v>0.72500000000000009</v>
      </c>
      <c r="U25" s="32">
        <f>J25-($T$21*A25)</f>
        <v>0.64999999999999991</v>
      </c>
      <c r="V25" s="32">
        <f>(J25-O25)/A25</f>
        <v>0.12576923076923077</v>
      </c>
      <c r="W25" s="32">
        <v>0.125</v>
      </c>
      <c r="X25" s="3">
        <f>(J25-O25)/W25</f>
        <v>26.16</v>
      </c>
      <c r="Y25" s="3">
        <f t="shared" si="24"/>
        <v>26</v>
      </c>
      <c r="Z25" s="3">
        <f>A25-Y25</f>
        <v>0</v>
      </c>
      <c r="AO25" s="23">
        <f t="shared" si="25"/>
        <v>50</v>
      </c>
      <c r="AP25" s="23">
        <f>$AG$20*AO25+$AH$20</f>
        <v>0.13249999999999998</v>
      </c>
      <c r="AQ25" s="23">
        <f>AP25-T25</f>
        <v>0.13249999999999998</v>
      </c>
      <c r="BG25" s="23">
        <f t="shared" si="26"/>
        <v>50</v>
      </c>
      <c r="BH25" s="23">
        <f t="shared" si="8"/>
        <v>0.62499999999999989</v>
      </c>
      <c r="BI25" s="23">
        <f>BH25-O25</f>
        <v>-5.0000000000001155E-3</v>
      </c>
      <c r="BL25" s="23">
        <f t="shared" si="27"/>
        <v>50</v>
      </c>
      <c r="BM25" s="3">
        <f>$AG$20*BL25+$AH$20</f>
        <v>0.13249999999999998</v>
      </c>
      <c r="BN25" s="3">
        <f t="shared" si="10"/>
        <v>0.62499999999999989</v>
      </c>
      <c r="BO25" s="3">
        <f>J25</f>
        <v>3.9</v>
      </c>
      <c r="BP25" s="3">
        <f t="shared" si="11"/>
        <v>24.716981132075475</v>
      </c>
      <c r="BQ25" s="35">
        <f t="shared" si="12"/>
        <v>25</v>
      </c>
      <c r="BR25" s="35">
        <f>A25</f>
        <v>26</v>
      </c>
      <c r="BS25" s="89">
        <f t="shared" si="13"/>
        <v>1</v>
      </c>
    </row>
    <row r="26" spans="1:71" s="3" customFormat="1" ht="17" thickBot="1">
      <c r="A26" s="13">
        <f t="shared" si="0"/>
        <v>16</v>
      </c>
      <c r="B26" s="13">
        <v>84</v>
      </c>
      <c r="C26" s="13">
        <v>44.9</v>
      </c>
      <c r="D26" s="13">
        <v>45.3</v>
      </c>
      <c r="E26" s="13">
        <v>5160</v>
      </c>
      <c r="F26" s="13" t="s">
        <v>19</v>
      </c>
      <c r="G26" s="13">
        <v>36.4</v>
      </c>
      <c r="H26" s="13">
        <v>41.8</v>
      </c>
      <c r="I26" s="13" t="s">
        <v>43</v>
      </c>
      <c r="J26" s="13">
        <v>2.2999999999999998</v>
      </c>
      <c r="K26" s="13">
        <f>_xlfn.NUMBERVALUE( LEFT(I26,LEN(I26)-1))</f>
        <v>1.9</v>
      </c>
      <c r="L26" s="13">
        <f>IF( RIGHT(I26,1) = "L",-K26,K26)</f>
        <v>1.9</v>
      </c>
      <c r="M26" s="14">
        <v>35</v>
      </c>
      <c r="N26" s="14">
        <f t="shared" si="3"/>
        <v>-1.3999999999999986</v>
      </c>
      <c r="O26" s="15">
        <v>0.57999999999999996</v>
      </c>
      <c r="P26" s="15">
        <f>M26*0.0145</f>
        <v>0.50750000000000006</v>
      </c>
      <c r="U26" s="28">
        <f>J26-($T$31*A26)</f>
        <v>0.56666666666666665</v>
      </c>
      <c r="V26" s="28">
        <f>(J26-O26)/A26</f>
        <v>0.10749999999999998</v>
      </c>
      <c r="W26" s="28">
        <v>0.108</v>
      </c>
      <c r="X26" s="3">
        <f>(J26-O26)/W26</f>
        <v>15.925925925925924</v>
      </c>
      <c r="Y26" s="3">
        <f t="shared" si="24"/>
        <v>16</v>
      </c>
      <c r="Z26" s="3">
        <f>A26-Y26</f>
        <v>0</v>
      </c>
      <c r="AO26" s="14">
        <f>$M26</f>
        <v>35</v>
      </c>
      <c r="AP26" s="14">
        <f>$AG$20*AO26+$AH$20</f>
        <v>9.8750000000000004E-2</v>
      </c>
      <c r="AQ26" s="14">
        <f>AP26-T26</f>
        <v>9.8750000000000004E-2</v>
      </c>
      <c r="BG26" s="14">
        <f>$M26</f>
        <v>35</v>
      </c>
      <c r="BH26" s="14">
        <f t="shared" si="8"/>
        <v>0.46450000000000002</v>
      </c>
      <c r="BI26" s="14">
        <f>BH26-O26</f>
        <v>-0.11549999999999994</v>
      </c>
      <c r="BL26" s="14">
        <f>$M26</f>
        <v>35</v>
      </c>
      <c r="BM26" s="3">
        <f>$AG$20*BL26+$AH$20</f>
        <v>9.8750000000000004E-2</v>
      </c>
      <c r="BN26" s="3">
        <f t="shared" si="10"/>
        <v>0.46450000000000002</v>
      </c>
      <c r="BO26" s="3">
        <f>J26</f>
        <v>2.2999999999999998</v>
      </c>
      <c r="BP26" s="3">
        <f t="shared" si="11"/>
        <v>18.587341772151895</v>
      </c>
      <c r="BQ26" s="35">
        <f t="shared" si="12"/>
        <v>19</v>
      </c>
      <c r="BR26" s="35">
        <f>A26</f>
        <v>16</v>
      </c>
      <c r="BS26" s="89">
        <f t="shared" si="13"/>
        <v>-3</v>
      </c>
    </row>
    <row r="27" spans="1:71" s="3" customFormat="1" ht="17" thickBot="1">
      <c r="A27" s="13">
        <f t="shared" si="0"/>
        <v>11</v>
      </c>
      <c r="B27" s="13">
        <v>89</v>
      </c>
      <c r="C27" s="13">
        <v>46.2</v>
      </c>
      <c r="D27" s="13">
        <v>45.7</v>
      </c>
      <c r="E27" s="13">
        <v>6380</v>
      </c>
      <c r="F27" s="13">
        <v>-1.5</v>
      </c>
      <c r="G27" s="13">
        <v>36.799999999999997</v>
      </c>
      <c r="H27" s="13">
        <v>41.1</v>
      </c>
      <c r="I27" s="13" t="s">
        <v>33</v>
      </c>
      <c r="J27" s="13">
        <v>1.8</v>
      </c>
      <c r="K27" s="13">
        <f t="shared" ref="K27:K31" si="28">_xlfn.NUMBERVALUE( LEFT(I27,LEN(I27)-1))</f>
        <v>0.1</v>
      </c>
      <c r="L27" s="13">
        <f t="shared" ref="L27:L31" si="29">IF( RIGHT(I27,1) = "L",-K27,K27)</f>
        <v>0.1</v>
      </c>
      <c r="M27" s="14">
        <v>35</v>
      </c>
      <c r="N27" s="14">
        <f t="shared" si="3"/>
        <v>-1.7999999999999972</v>
      </c>
      <c r="O27" s="15">
        <v>0.57999999999999996</v>
      </c>
      <c r="P27" s="15">
        <f>M27*0.0145</f>
        <v>0.50750000000000006</v>
      </c>
      <c r="U27" s="28">
        <f>J27-($T$31*A27)</f>
        <v>0.60833333333333339</v>
      </c>
      <c r="V27" s="28">
        <f>(J27-O27)/A27</f>
        <v>0.11090909090909093</v>
      </c>
      <c r="W27" s="28">
        <v>0.108</v>
      </c>
      <c r="X27" s="3">
        <f>(J27-O27)/W27</f>
        <v>11.296296296296298</v>
      </c>
      <c r="Y27" s="3">
        <f t="shared" si="24"/>
        <v>11</v>
      </c>
      <c r="Z27" s="3">
        <f>A27-Y27</f>
        <v>0</v>
      </c>
      <c r="AO27" s="14">
        <f t="shared" ref="AO27:AO75" si="30">$M27</f>
        <v>35</v>
      </c>
      <c r="AP27" s="14">
        <f>$AG$20*AO27+$AH$20</f>
        <v>9.8750000000000004E-2</v>
      </c>
      <c r="AQ27" s="14">
        <f>AP27-T27</f>
        <v>9.8750000000000004E-2</v>
      </c>
      <c r="BG27" s="14">
        <f t="shared" ref="BG27:BG75" si="31">$M27</f>
        <v>35</v>
      </c>
      <c r="BH27" s="14">
        <f t="shared" si="8"/>
        <v>0.46450000000000002</v>
      </c>
      <c r="BI27" s="14">
        <f>BH27-O27</f>
        <v>-0.11549999999999994</v>
      </c>
      <c r="BL27" s="14">
        <f t="shared" ref="BL27:BL75" si="32">$M27</f>
        <v>35</v>
      </c>
      <c r="BM27" s="3">
        <f>$AG$20*BL27+$AH$20</f>
        <v>9.8750000000000004E-2</v>
      </c>
      <c r="BN27" s="3">
        <f t="shared" si="10"/>
        <v>0.46450000000000002</v>
      </c>
      <c r="BO27" s="3">
        <f>J27</f>
        <v>1.8</v>
      </c>
      <c r="BP27" s="3">
        <f t="shared" si="11"/>
        <v>13.524050632911393</v>
      </c>
      <c r="BQ27" s="35">
        <f t="shared" si="12"/>
        <v>14</v>
      </c>
      <c r="BR27" s="35">
        <f>A27</f>
        <v>11</v>
      </c>
      <c r="BS27" s="89">
        <f t="shared" si="13"/>
        <v>-3</v>
      </c>
    </row>
    <row r="28" spans="1:71" s="3" customFormat="1" ht="17" thickBot="1">
      <c r="A28" s="13">
        <f t="shared" si="0"/>
        <v>7</v>
      </c>
      <c r="B28" s="13">
        <v>93</v>
      </c>
      <c r="C28" s="13">
        <v>45.5</v>
      </c>
      <c r="D28" s="13">
        <v>45.2</v>
      </c>
      <c r="E28" s="13">
        <v>6190</v>
      </c>
      <c r="F28" s="13">
        <v>-2.1</v>
      </c>
      <c r="G28" s="13">
        <v>36.200000000000003</v>
      </c>
      <c r="H28" s="13">
        <v>40.200000000000003</v>
      </c>
      <c r="I28" s="13" t="s">
        <v>14</v>
      </c>
      <c r="J28" s="13">
        <v>1.3</v>
      </c>
      <c r="K28" s="13">
        <f t="shared" si="28"/>
        <v>0.6</v>
      </c>
      <c r="L28" s="13">
        <f t="shared" si="29"/>
        <v>-0.6</v>
      </c>
      <c r="M28" s="14">
        <v>35</v>
      </c>
      <c r="N28" s="14">
        <f t="shared" si="3"/>
        <v>-1.2000000000000028</v>
      </c>
      <c r="O28" s="15">
        <v>0.57999999999999996</v>
      </c>
      <c r="P28" s="15">
        <f>M28*0.0145</f>
        <v>0.50750000000000006</v>
      </c>
      <c r="U28" s="28">
        <f>J28-($T$31*A28)</f>
        <v>0.54166666666666674</v>
      </c>
      <c r="V28" s="28">
        <f>(J28-O28)/A28</f>
        <v>0.10285714285714287</v>
      </c>
      <c r="W28" s="28">
        <v>0.108</v>
      </c>
      <c r="X28" s="3">
        <f>(J28-O28)/W28</f>
        <v>6.6666666666666679</v>
      </c>
      <c r="Y28" s="3">
        <f t="shared" si="24"/>
        <v>7</v>
      </c>
      <c r="Z28" s="3">
        <f>A28-Y28</f>
        <v>0</v>
      </c>
      <c r="AO28" s="14">
        <f t="shared" si="30"/>
        <v>35</v>
      </c>
      <c r="AP28" s="14">
        <f>$AG$20*AO28+$AH$20</f>
        <v>9.8750000000000004E-2</v>
      </c>
      <c r="AQ28" s="14">
        <f>AP28-T28</f>
        <v>9.8750000000000004E-2</v>
      </c>
      <c r="BG28" s="14">
        <f t="shared" si="31"/>
        <v>35</v>
      </c>
      <c r="BH28" s="14">
        <f t="shared" si="8"/>
        <v>0.46450000000000002</v>
      </c>
      <c r="BI28" s="14">
        <f>BH28-O28</f>
        <v>-0.11549999999999994</v>
      </c>
      <c r="BL28" s="14">
        <f t="shared" si="32"/>
        <v>35</v>
      </c>
      <c r="BM28" s="3">
        <f>$AG$20*BL28+$AH$20</f>
        <v>9.8750000000000004E-2</v>
      </c>
      <c r="BN28" s="3">
        <f t="shared" si="10"/>
        <v>0.46450000000000002</v>
      </c>
      <c r="BO28" s="3">
        <f>J28</f>
        <v>1.3</v>
      </c>
      <c r="BP28" s="3">
        <f t="shared" si="11"/>
        <v>8.4607594936708868</v>
      </c>
      <c r="BQ28" s="35">
        <f t="shared" si="12"/>
        <v>8</v>
      </c>
      <c r="BR28" s="35">
        <f>A28</f>
        <v>7</v>
      </c>
      <c r="BS28" s="89">
        <f t="shared" si="13"/>
        <v>-1</v>
      </c>
    </row>
    <row r="29" spans="1:71" s="3" customFormat="1" ht="17" thickBot="1">
      <c r="A29" s="27">
        <f t="shared" si="0"/>
        <v>2</v>
      </c>
      <c r="B29" s="13">
        <v>98</v>
      </c>
      <c r="C29" s="13">
        <v>44.4</v>
      </c>
      <c r="D29" s="13">
        <v>44.3</v>
      </c>
      <c r="E29" s="13">
        <v>5890</v>
      </c>
      <c r="F29" s="13">
        <v>-2.2999999999999998</v>
      </c>
      <c r="G29" s="13">
        <v>34.9</v>
      </c>
      <c r="H29" s="13">
        <v>39.1</v>
      </c>
      <c r="I29" s="13" t="s">
        <v>22</v>
      </c>
      <c r="J29" s="13">
        <v>0.8</v>
      </c>
      <c r="K29" s="13">
        <f t="shared" si="28"/>
        <v>0.8</v>
      </c>
      <c r="L29" s="13">
        <f t="shared" si="29"/>
        <v>-0.8</v>
      </c>
      <c r="M29" s="14">
        <v>35</v>
      </c>
      <c r="N29" s="14">
        <f t="shared" si="3"/>
        <v>0.10000000000000142</v>
      </c>
      <c r="O29" s="15">
        <v>0.57999999999999996</v>
      </c>
      <c r="P29" s="15">
        <f>M29*0.0145</f>
        <v>0.50750000000000006</v>
      </c>
      <c r="Q29" s="3" t="s">
        <v>46</v>
      </c>
      <c r="U29" s="28">
        <f>J29-($T$31*A29)</f>
        <v>0.58333333333333337</v>
      </c>
      <c r="V29" s="28">
        <f>(J29-O29)/A29</f>
        <v>0.11000000000000004</v>
      </c>
      <c r="W29" s="28">
        <v>0.108</v>
      </c>
      <c r="X29" s="3">
        <f>(J29-O29)/W29</f>
        <v>2.0370370370370376</v>
      </c>
      <c r="Y29" s="3">
        <f t="shared" si="24"/>
        <v>2</v>
      </c>
      <c r="Z29" s="3">
        <f>A29-Y29</f>
        <v>0</v>
      </c>
      <c r="AO29" s="14">
        <f t="shared" si="30"/>
        <v>35</v>
      </c>
      <c r="AP29" s="14">
        <f>$AG$20*AO29+$AH$20</f>
        <v>9.8750000000000004E-2</v>
      </c>
      <c r="AQ29" s="14">
        <f>AP29-T29</f>
        <v>9.8750000000000004E-2</v>
      </c>
      <c r="BG29" s="14">
        <f t="shared" si="31"/>
        <v>35</v>
      </c>
      <c r="BH29" s="14">
        <f t="shared" si="8"/>
        <v>0.46450000000000002</v>
      </c>
      <c r="BI29" s="14">
        <f>BH29-O29</f>
        <v>-0.11549999999999994</v>
      </c>
      <c r="BL29" s="14">
        <f t="shared" si="32"/>
        <v>35</v>
      </c>
      <c r="BM29" s="3">
        <f>$AG$20*BL29+$AH$20</f>
        <v>9.8750000000000004E-2</v>
      </c>
      <c r="BN29" s="3">
        <f t="shared" si="10"/>
        <v>0.46450000000000002</v>
      </c>
      <c r="BO29" s="3">
        <f>J29</f>
        <v>0.8</v>
      </c>
      <c r="BP29" s="3">
        <f t="shared" si="11"/>
        <v>3.3974683544303796</v>
      </c>
      <c r="BQ29" s="35">
        <f t="shared" si="12"/>
        <v>3</v>
      </c>
      <c r="BR29" s="35">
        <f>A29</f>
        <v>2</v>
      </c>
      <c r="BS29" s="89">
        <f t="shared" si="13"/>
        <v>-1</v>
      </c>
    </row>
    <row r="30" spans="1:71" s="3" customFormat="1" ht="17" thickBot="1">
      <c r="A30" s="13">
        <f t="shared" si="0"/>
        <v>25</v>
      </c>
      <c r="B30" s="13">
        <v>75</v>
      </c>
      <c r="C30" s="13">
        <v>42.6</v>
      </c>
      <c r="D30" s="13">
        <v>42</v>
      </c>
      <c r="E30" s="13">
        <v>5740</v>
      </c>
      <c r="F30" s="13">
        <v>-1.7</v>
      </c>
      <c r="G30" s="13">
        <v>31.7</v>
      </c>
      <c r="H30" s="13">
        <v>35.9</v>
      </c>
      <c r="I30" s="13" t="s">
        <v>14</v>
      </c>
      <c r="J30" s="13">
        <v>3.3</v>
      </c>
      <c r="K30" s="13">
        <f t="shared" si="28"/>
        <v>0.6</v>
      </c>
      <c r="L30" s="13">
        <f t="shared" si="29"/>
        <v>-0.6</v>
      </c>
      <c r="M30" s="14">
        <v>35</v>
      </c>
      <c r="N30" s="14">
        <f t="shared" si="3"/>
        <v>3.3000000000000007</v>
      </c>
      <c r="O30" s="15">
        <v>0.57999999999999996</v>
      </c>
      <c r="P30" s="15">
        <f>M30*0.0145</f>
        <v>0.50750000000000006</v>
      </c>
      <c r="U30" s="28">
        <f>J30-($T$31*A30)</f>
        <v>0.59166666666666679</v>
      </c>
      <c r="V30" s="28">
        <f>(J30-O30)/A30</f>
        <v>0.10879999999999999</v>
      </c>
      <c r="W30" s="28">
        <v>0.108</v>
      </c>
      <c r="X30" s="3">
        <f>(J30-O30)/W30</f>
        <v>25.185185185185183</v>
      </c>
      <c r="Y30" s="3">
        <f t="shared" si="24"/>
        <v>25</v>
      </c>
      <c r="Z30" s="3">
        <f>A30-Y30</f>
        <v>0</v>
      </c>
      <c r="AO30" s="14">
        <f t="shared" si="30"/>
        <v>35</v>
      </c>
      <c r="AP30" s="14">
        <f>$AG$20*AO30+$AH$20</f>
        <v>9.8750000000000004E-2</v>
      </c>
      <c r="AQ30" s="14">
        <f>AP30-T30</f>
        <v>9.8750000000000004E-2</v>
      </c>
      <c r="BG30" s="14">
        <f t="shared" si="31"/>
        <v>35</v>
      </c>
      <c r="BH30" s="14">
        <f t="shared" si="8"/>
        <v>0.46450000000000002</v>
      </c>
      <c r="BI30" s="14">
        <f>BH30-O30</f>
        <v>-0.11549999999999994</v>
      </c>
      <c r="BL30" s="14">
        <f t="shared" si="32"/>
        <v>35</v>
      </c>
      <c r="BM30" s="3">
        <f>$AG$20*BL30+$AH$20</f>
        <v>9.8750000000000004E-2</v>
      </c>
      <c r="BN30" s="3">
        <f t="shared" si="10"/>
        <v>0.46450000000000002</v>
      </c>
      <c r="BO30" s="3">
        <f>J30</f>
        <v>3.3</v>
      </c>
      <c r="BP30" s="3">
        <f t="shared" si="11"/>
        <v>28.713924050632908</v>
      </c>
      <c r="BQ30" s="35">
        <f t="shared" si="12"/>
        <v>29</v>
      </c>
      <c r="BR30" s="35">
        <f>A30</f>
        <v>25</v>
      </c>
      <c r="BS30" s="89">
        <f t="shared" si="13"/>
        <v>-4</v>
      </c>
    </row>
    <row r="31" spans="1:71" s="3" customFormat="1" ht="17" thickBot="1">
      <c r="A31" s="27">
        <f t="shared" si="0"/>
        <v>26</v>
      </c>
      <c r="B31" s="13">
        <v>74</v>
      </c>
      <c r="C31" s="13">
        <v>43</v>
      </c>
      <c r="D31" s="13">
        <v>42.2</v>
      </c>
      <c r="E31" s="13">
        <v>5670</v>
      </c>
      <c r="F31" s="13">
        <v>-1.7</v>
      </c>
      <c r="G31" s="13">
        <v>31.6</v>
      </c>
      <c r="H31" s="13">
        <v>37.299999999999997</v>
      </c>
      <c r="I31" s="13" t="s">
        <v>14</v>
      </c>
      <c r="J31" s="13">
        <v>3.4</v>
      </c>
      <c r="K31" s="13">
        <f t="shared" si="28"/>
        <v>0.6</v>
      </c>
      <c r="L31" s="13">
        <f t="shared" si="29"/>
        <v>-0.6</v>
      </c>
      <c r="M31" s="14">
        <v>35</v>
      </c>
      <c r="N31" s="14">
        <f t="shared" si="3"/>
        <v>3.3999999999999986</v>
      </c>
      <c r="O31" s="15">
        <v>0.57999999999999996</v>
      </c>
      <c r="P31" s="15">
        <f>M31*0.0145</f>
        <v>0.50750000000000006</v>
      </c>
      <c r="Q31" s="3" t="s">
        <v>46</v>
      </c>
      <c r="R31" s="3">
        <f>A31-A29</f>
        <v>24</v>
      </c>
      <c r="S31" s="3">
        <f>J31-J29</f>
        <v>2.5999999999999996</v>
      </c>
      <c r="T31" s="28">
        <f>S31/R31</f>
        <v>0.10833333333333332</v>
      </c>
      <c r="U31" s="28">
        <f>J31-($T$31*A31)</f>
        <v>0.58333333333333348</v>
      </c>
      <c r="V31" s="28">
        <f>(J31-O31)/A31</f>
        <v>0.10846153846153846</v>
      </c>
      <c r="W31" s="28">
        <v>0.108</v>
      </c>
      <c r="X31" s="3">
        <f>(J31-O31)/W31</f>
        <v>26.111111111111111</v>
      </c>
      <c r="Y31" s="3">
        <f t="shared" si="24"/>
        <v>26</v>
      </c>
      <c r="Z31" s="3">
        <f>A31-Y31</f>
        <v>0</v>
      </c>
      <c r="AO31" s="14">
        <f t="shared" si="30"/>
        <v>35</v>
      </c>
      <c r="AP31" s="14">
        <f>$AG$20*AO31+$AH$20</f>
        <v>9.8750000000000004E-2</v>
      </c>
      <c r="AQ31" s="14">
        <f>AP31-T31</f>
        <v>-9.5833333333333187E-3</v>
      </c>
      <c r="BG31" s="14">
        <f t="shared" si="31"/>
        <v>35</v>
      </c>
      <c r="BH31" s="14">
        <f t="shared" si="8"/>
        <v>0.46450000000000002</v>
      </c>
      <c r="BI31" s="14">
        <f>BH31-O31</f>
        <v>-0.11549999999999994</v>
      </c>
      <c r="BL31" s="14">
        <f t="shared" si="32"/>
        <v>35</v>
      </c>
      <c r="BM31" s="3">
        <f>$AG$20*BL31+$AH$20</f>
        <v>9.8750000000000004E-2</v>
      </c>
      <c r="BN31" s="3">
        <f t="shared" si="10"/>
        <v>0.46450000000000002</v>
      </c>
      <c r="BO31" s="3">
        <f>J31</f>
        <v>3.4</v>
      </c>
      <c r="BP31" s="3">
        <f t="shared" si="11"/>
        <v>29.726582278481008</v>
      </c>
      <c r="BQ31" s="35">
        <f t="shared" si="12"/>
        <v>30</v>
      </c>
      <c r="BR31" s="35">
        <f>A31</f>
        <v>26</v>
      </c>
      <c r="BS31" s="89">
        <f t="shared" si="13"/>
        <v>-4</v>
      </c>
    </row>
    <row r="32" spans="1:71" ht="17" thickBot="1">
      <c r="A32" s="16">
        <f t="shared" ref="A32:A90" si="33">100-B32</f>
        <v>34</v>
      </c>
      <c r="B32" s="16">
        <v>66</v>
      </c>
      <c r="C32" s="16">
        <v>66.8</v>
      </c>
      <c r="D32" s="16">
        <v>54.1</v>
      </c>
      <c r="E32" s="16">
        <v>2754</v>
      </c>
      <c r="F32" s="16">
        <v>-5.3</v>
      </c>
      <c r="G32" s="16">
        <v>49.8</v>
      </c>
      <c r="H32" s="16">
        <v>57.9</v>
      </c>
      <c r="I32" s="16" t="s">
        <v>16</v>
      </c>
      <c r="J32" s="16">
        <v>5.2</v>
      </c>
      <c r="K32" s="16">
        <f t="shared" ref="K32:K63" si="34">_xlfn.NUMBERVALUE( LEFT(I32,LEN(I32)-1))</f>
        <v>0.1</v>
      </c>
      <c r="L32" s="16">
        <f t="shared" ref="L32:L63" si="35">IF( RIGHT(I32,1) = "L",-K32,K32)</f>
        <v>-0.1</v>
      </c>
      <c r="M32" s="17">
        <v>55</v>
      </c>
      <c r="N32" s="18">
        <f t="shared" ref="N32:N63" si="36">M32-G32</f>
        <v>5.2000000000000028</v>
      </c>
      <c r="O32" s="18">
        <v>0.66</v>
      </c>
      <c r="P32" s="18">
        <f>M32*0.0145</f>
        <v>0.79749999999999999</v>
      </c>
      <c r="Q32" s="3"/>
      <c r="R32" s="3"/>
      <c r="S32" s="3"/>
      <c r="T32" s="3"/>
      <c r="U32" s="30">
        <f>J32-($T$37*A32)</f>
        <v>0.70943396226415256</v>
      </c>
      <c r="V32" s="92">
        <f>(J32-O32)/A32</f>
        <v>0.1335294117647059</v>
      </c>
      <c r="W32" s="92">
        <v>0.13200000000000001</v>
      </c>
      <c r="X32" s="3">
        <f>(J32-O32)/W32</f>
        <v>34.393939393939391</v>
      </c>
      <c r="Y32" s="3">
        <f t="shared" si="24"/>
        <v>34</v>
      </c>
      <c r="Z32" s="3">
        <f>A32-Y32</f>
        <v>0</v>
      </c>
      <c r="AO32" s="17">
        <f t="shared" si="30"/>
        <v>55</v>
      </c>
      <c r="AP32" s="17">
        <f>$AG$20*AO32+$AH$20</f>
        <v>0.14374999999999999</v>
      </c>
      <c r="AQ32" s="17">
        <f>AP32-T32</f>
        <v>0.14374999999999999</v>
      </c>
      <c r="BG32" s="17">
        <f t="shared" si="31"/>
        <v>55</v>
      </c>
      <c r="BH32" s="17">
        <f t="shared" si="8"/>
        <v>0.67849999999999999</v>
      </c>
      <c r="BI32" s="17">
        <f>BH32-O32</f>
        <v>1.8499999999999961E-2</v>
      </c>
      <c r="BJ32" s="3"/>
      <c r="BK32" s="3"/>
      <c r="BL32" s="17">
        <f t="shared" si="32"/>
        <v>55</v>
      </c>
      <c r="BM32" s="3">
        <f>$AG$20*BL32+$AH$20</f>
        <v>0.14374999999999999</v>
      </c>
      <c r="BN32" s="3">
        <f t="shared" si="10"/>
        <v>0.67849999999999999</v>
      </c>
      <c r="BO32" s="3">
        <f>J32</f>
        <v>5.2</v>
      </c>
      <c r="BP32" s="3">
        <f t="shared" si="11"/>
        <v>31.453913043478266</v>
      </c>
      <c r="BQ32" s="35">
        <f t="shared" ref="BQ32:BQ50" si="37">ROUND(BP32,0)</f>
        <v>31</v>
      </c>
      <c r="BR32" s="35">
        <f>A32</f>
        <v>34</v>
      </c>
      <c r="BS32" s="89">
        <f t="shared" ref="BS32:BS50" si="38">BR32-BQ32</f>
        <v>3</v>
      </c>
    </row>
    <row r="33" spans="1:71" ht="17" thickBot="1">
      <c r="A33" s="16">
        <f t="shared" si="33"/>
        <v>52</v>
      </c>
      <c r="B33" s="16">
        <v>48</v>
      </c>
      <c r="C33" s="16">
        <v>61.2</v>
      </c>
      <c r="D33" s="16">
        <v>62.8</v>
      </c>
      <c r="E33" s="16">
        <v>3262</v>
      </c>
      <c r="F33" s="16">
        <v>-4.8</v>
      </c>
      <c r="G33" s="16">
        <v>62</v>
      </c>
      <c r="H33" s="16">
        <v>70.2</v>
      </c>
      <c r="I33" s="16" t="s">
        <v>15</v>
      </c>
      <c r="J33" s="16">
        <v>7.5</v>
      </c>
      <c r="K33" s="16">
        <f t="shared" si="34"/>
        <v>3</v>
      </c>
      <c r="L33" s="16">
        <f t="shared" si="35"/>
        <v>-3</v>
      </c>
      <c r="M33" s="17">
        <v>55</v>
      </c>
      <c r="N33" s="18">
        <f t="shared" si="36"/>
        <v>-7</v>
      </c>
      <c r="O33" s="18">
        <v>0.66</v>
      </c>
      <c r="P33" s="18">
        <f>M33*0.0145</f>
        <v>0.79749999999999999</v>
      </c>
      <c r="Q33" s="3"/>
      <c r="R33" s="3"/>
      <c r="S33" s="3"/>
      <c r="T33" s="3"/>
      <c r="U33" s="30">
        <f t="shared" ref="U33:U37" si="39">J33-($T$37*A33)</f>
        <v>0.63207547169811473</v>
      </c>
      <c r="V33" s="92">
        <f>(J33-O33)/A33</f>
        <v>0.13153846153846155</v>
      </c>
      <c r="W33" s="92">
        <v>0.13200000000000001</v>
      </c>
      <c r="X33" s="3">
        <f>(J33-O33)/W33</f>
        <v>51.818181818181813</v>
      </c>
      <c r="Y33" s="3">
        <f t="shared" si="24"/>
        <v>52</v>
      </c>
      <c r="Z33" s="3">
        <f>A33-Y33</f>
        <v>0</v>
      </c>
      <c r="AO33" s="17">
        <f t="shared" si="30"/>
        <v>55</v>
      </c>
      <c r="AP33" s="17">
        <f>$AG$20*AO33+$AH$20</f>
        <v>0.14374999999999999</v>
      </c>
      <c r="AQ33" s="17">
        <f>AP33-T33</f>
        <v>0.14374999999999999</v>
      </c>
      <c r="BG33" s="17">
        <f t="shared" si="31"/>
        <v>55</v>
      </c>
      <c r="BH33" s="17">
        <f t="shared" si="8"/>
        <v>0.67849999999999999</v>
      </c>
      <c r="BI33" s="17">
        <f>BH33-O33</f>
        <v>1.8499999999999961E-2</v>
      </c>
      <c r="BJ33" s="3"/>
      <c r="BK33" s="3"/>
      <c r="BL33" s="17">
        <f t="shared" si="32"/>
        <v>55</v>
      </c>
      <c r="BM33" s="3">
        <f>$AG$20*BL33+$AH$20</f>
        <v>0.14374999999999999</v>
      </c>
      <c r="BN33" s="3">
        <f t="shared" si="10"/>
        <v>0.67849999999999999</v>
      </c>
      <c r="BO33" s="3">
        <f>J33</f>
        <v>7.5</v>
      </c>
      <c r="BP33" s="3">
        <f t="shared" si="11"/>
        <v>47.453913043478266</v>
      </c>
      <c r="BQ33" s="35">
        <f t="shared" si="37"/>
        <v>47</v>
      </c>
      <c r="BR33" s="35">
        <f>A33</f>
        <v>52</v>
      </c>
      <c r="BS33" s="89">
        <f t="shared" si="38"/>
        <v>5</v>
      </c>
    </row>
    <row r="34" spans="1:71" ht="17" thickBot="1">
      <c r="A34" s="16">
        <f t="shared" si="33"/>
        <v>11</v>
      </c>
      <c r="B34" s="16">
        <v>89</v>
      </c>
      <c r="C34" s="16">
        <v>56.8</v>
      </c>
      <c r="D34" s="16">
        <v>56.5</v>
      </c>
      <c r="E34" s="16">
        <v>2997</v>
      </c>
      <c r="F34" s="16">
        <v>-5</v>
      </c>
      <c r="G34" s="16">
        <v>52.9</v>
      </c>
      <c r="H34" s="16">
        <v>61.2</v>
      </c>
      <c r="I34" s="16" t="s">
        <v>35</v>
      </c>
      <c r="J34" s="16">
        <v>2.1</v>
      </c>
      <c r="K34" s="16">
        <f t="shared" si="34"/>
        <v>0.2</v>
      </c>
      <c r="L34" s="16">
        <f t="shared" si="35"/>
        <v>0.2</v>
      </c>
      <c r="M34" s="17">
        <v>55</v>
      </c>
      <c r="N34" s="18">
        <f t="shared" si="36"/>
        <v>2.1000000000000014</v>
      </c>
      <c r="O34" s="18">
        <v>0.66</v>
      </c>
      <c r="P34" s="18">
        <f>M34*0.0145</f>
        <v>0.79749999999999999</v>
      </c>
      <c r="Q34" s="3"/>
      <c r="R34" s="3"/>
      <c r="S34" s="3"/>
      <c r="T34" s="3"/>
      <c r="U34" s="30">
        <f t="shared" si="39"/>
        <v>0.64716981132075513</v>
      </c>
      <c r="V34" s="92">
        <f>(J34-O34)/A34</f>
        <v>0.13090909090909089</v>
      </c>
      <c r="W34" s="92">
        <v>0.13200000000000001</v>
      </c>
      <c r="X34" s="3">
        <f>(J34-O34)/W34</f>
        <v>10.909090909090908</v>
      </c>
      <c r="Y34" s="3">
        <f t="shared" si="24"/>
        <v>11</v>
      </c>
      <c r="Z34" s="3">
        <f>A34-Y34</f>
        <v>0</v>
      </c>
      <c r="AO34" s="17">
        <f t="shared" si="30"/>
        <v>55</v>
      </c>
      <c r="AP34" s="17">
        <f>$AG$20*AO34+$AH$20</f>
        <v>0.14374999999999999</v>
      </c>
      <c r="AQ34" s="17">
        <f>AP34-T34</f>
        <v>0.14374999999999999</v>
      </c>
      <c r="BG34" s="17">
        <f t="shared" si="31"/>
        <v>55</v>
      </c>
      <c r="BH34" s="17">
        <f t="shared" si="8"/>
        <v>0.67849999999999999</v>
      </c>
      <c r="BI34" s="17">
        <f>BH34-O34</f>
        <v>1.8499999999999961E-2</v>
      </c>
      <c r="BJ34" s="3"/>
      <c r="BK34" s="3"/>
      <c r="BL34" s="17">
        <f t="shared" si="32"/>
        <v>55</v>
      </c>
      <c r="BM34" s="3">
        <f>$AG$20*BL34+$AH$20</f>
        <v>0.14374999999999999</v>
      </c>
      <c r="BN34" s="3">
        <f t="shared" si="10"/>
        <v>0.67849999999999999</v>
      </c>
      <c r="BO34" s="3">
        <f>J34</f>
        <v>2.1</v>
      </c>
      <c r="BP34" s="3">
        <f t="shared" si="11"/>
        <v>9.8886956521739133</v>
      </c>
      <c r="BQ34" s="35">
        <f t="shared" si="37"/>
        <v>10</v>
      </c>
      <c r="BR34" s="35">
        <f>A34</f>
        <v>11</v>
      </c>
      <c r="BS34" s="89">
        <f t="shared" si="38"/>
        <v>1</v>
      </c>
    </row>
    <row r="35" spans="1:71" ht="17" thickBot="1">
      <c r="A35" s="16">
        <f t="shared" si="33"/>
        <v>57</v>
      </c>
      <c r="B35" s="16">
        <v>43</v>
      </c>
      <c r="C35" s="16">
        <v>61.5</v>
      </c>
      <c r="D35" s="16">
        <v>62.4</v>
      </c>
      <c r="E35" s="16">
        <v>4207</v>
      </c>
      <c r="F35" s="16">
        <v>-4.8</v>
      </c>
      <c r="G35" s="16">
        <v>62.7</v>
      </c>
      <c r="H35" s="16">
        <v>70.900000000000006</v>
      </c>
      <c r="I35" s="16" t="s">
        <v>15</v>
      </c>
      <c r="J35" s="16">
        <v>8.1999999999999993</v>
      </c>
      <c r="K35" s="16">
        <f t="shared" si="34"/>
        <v>3</v>
      </c>
      <c r="L35" s="16">
        <f t="shared" si="35"/>
        <v>-3</v>
      </c>
      <c r="M35" s="17">
        <v>55</v>
      </c>
      <c r="N35" s="18">
        <f t="shared" si="36"/>
        <v>-7.7000000000000028</v>
      </c>
      <c r="O35" s="18">
        <v>0.66</v>
      </c>
      <c r="P35" s="18">
        <f>M35*0.0145</f>
        <v>0.79749999999999999</v>
      </c>
      <c r="Q35" s="3" t="s">
        <v>46</v>
      </c>
      <c r="R35" s="3"/>
      <c r="S35" s="3"/>
      <c r="T35" s="3"/>
      <c r="U35" s="30">
        <f t="shared" si="39"/>
        <v>0.67169811320754835</v>
      </c>
      <c r="V35" s="92">
        <f>(J35-O35)/A35</f>
        <v>0.13228070175438594</v>
      </c>
      <c r="W35" s="92">
        <v>0.13200000000000001</v>
      </c>
      <c r="X35" s="3">
        <f>(J35-O35)/W35</f>
        <v>57.12121212121211</v>
      </c>
      <c r="Y35" s="3">
        <f t="shared" si="24"/>
        <v>57</v>
      </c>
      <c r="Z35" s="3">
        <f>A35-Y35</f>
        <v>0</v>
      </c>
      <c r="AO35" s="17">
        <f t="shared" si="30"/>
        <v>55</v>
      </c>
      <c r="AP35" s="17">
        <f>$AG$20*AO35+$AH$20</f>
        <v>0.14374999999999999</v>
      </c>
      <c r="AQ35" s="17">
        <f>AP35-T35</f>
        <v>0.14374999999999999</v>
      </c>
      <c r="BG35" s="17">
        <f t="shared" si="31"/>
        <v>55</v>
      </c>
      <c r="BH35" s="17">
        <f t="shared" si="8"/>
        <v>0.67849999999999999</v>
      </c>
      <c r="BI35" s="17">
        <f>BH35-O35</f>
        <v>1.8499999999999961E-2</v>
      </c>
      <c r="BJ35" s="3"/>
      <c r="BK35" s="3"/>
      <c r="BL35" s="17">
        <f t="shared" si="32"/>
        <v>55</v>
      </c>
      <c r="BM35" s="3">
        <f>$AG$20*BL35+$AH$20</f>
        <v>0.14374999999999999</v>
      </c>
      <c r="BN35" s="3">
        <f t="shared" si="10"/>
        <v>0.67849999999999999</v>
      </c>
      <c r="BO35" s="3">
        <f>J35</f>
        <v>8.1999999999999993</v>
      </c>
      <c r="BP35" s="3">
        <f t="shared" si="11"/>
        <v>52.323478260869564</v>
      </c>
      <c r="BQ35" s="35">
        <f t="shared" si="37"/>
        <v>52</v>
      </c>
      <c r="BR35" s="35">
        <f>A35</f>
        <v>57</v>
      </c>
      <c r="BS35" s="89">
        <f t="shared" si="38"/>
        <v>5</v>
      </c>
    </row>
    <row r="36" spans="1:71" ht="17" thickBot="1">
      <c r="A36" s="16">
        <f t="shared" si="33"/>
        <v>40</v>
      </c>
      <c r="B36" s="16">
        <v>60</v>
      </c>
      <c r="C36" s="16">
        <v>61.2</v>
      </c>
      <c r="D36" s="16">
        <v>60.3</v>
      </c>
      <c r="E36" s="16">
        <v>4715</v>
      </c>
      <c r="F36" s="16">
        <v>-5</v>
      </c>
      <c r="G36" s="16">
        <v>60.6</v>
      </c>
      <c r="H36" s="16">
        <v>68.099999999999994</v>
      </c>
      <c r="I36" s="16" t="s">
        <v>80</v>
      </c>
      <c r="J36" s="16">
        <v>6</v>
      </c>
      <c r="K36" s="16">
        <f t="shared" si="34"/>
        <v>2.2999999999999998</v>
      </c>
      <c r="L36" s="16">
        <f t="shared" si="35"/>
        <v>-2.2999999999999998</v>
      </c>
      <c r="M36" s="17">
        <v>55</v>
      </c>
      <c r="N36" s="18">
        <f t="shared" si="36"/>
        <v>-5.6000000000000014</v>
      </c>
      <c r="O36" s="18">
        <v>0.66</v>
      </c>
      <c r="P36" s="18">
        <f>M36*0.0145</f>
        <v>0.79749999999999999</v>
      </c>
      <c r="Q36" s="3"/>
      <c r="R36" s="3"/>
      <c r="S36" s="3"/>
      <c r="T36" s="3"/>
      <c r="U36" s="30">
        <f t="shared" si="39"/>
        <v>0.71698113207547287</v>
      </c>
      <c r="V36" s="92">
        <f>(J36-O36)/A36</f>
        <v>0.13350000000000001</v>
      </c>
      <c r="W36" s="92">
        <v>0.13200000000000001</v>
      </c>
      <c r="X36" s="3">
        <f>(J36-O36)/W36</f>
        <v>40.454545454545453</v>
      </c>
      <c r="Y36" s="3">
        <f t="shared" si="24"/>
        <v>40</v>
      </c>
      <c r="Z36" s="3">
        <f>A36-Y36</f>
        <v>0</v>
      </c>
      <c r="AO36" s="17">
        <f t="shared" si="30"/>
        <v>55</v>
      </c>
      <c r="AP36" s="17">
        <f>$AG$20*AO36+$AH$20</f>
        <v>0.14374999999999999</v>
      </c>
      <c r="AQ36" s="17">
        <f>AP36-T36</f>
        <v>0.14374999999999999</v>
      </c>
      <c r="BG36" s="17">
        <f t="shared" si="31"/>
        <v>55</v>
      </c>
      <c r="BH36" s="17">
        <f t="shared" si="8"/>
        <v>0.67849999999999999</v>
      </c>
      <c r="BI36" s="17">
        <f>BH36-O36</f>
        <v>1.8499999999999961E-2</v>
      </c>
      <c r="BJ36" s="3"/>
      <c r="BK36" s="3"/>
      <c r="BL36" s="17">
        <f t="shared" si="32"/>
        <v>55</v>
      </c>
      <c r="BM36" s="3">
        <f>$AG$20*BL36+$AH$20</f>
        <v>0.14374999999999999</v>
      </c>
      <c r="BN36" s="3">
        <f t="shared" si="10"/>
        <v>0.67849999999999999</v>
      </c>
      <c r="BO36" s="3">
        <f>J36</f>
        <v>6</v>
      </c>
      <c r="BP36" s="3">
        <f t="shared" si="11"/>
        <v>37.01913043478261</v>
      </c>
      <c r="BQ36" s="35">
        <f t="shared" si="37"/>
        <v>37</v>
      </c>
      <c r="BR36" s="35">
        <f>A36</f>
        <v>40</v>
      </c>
      <c r="BS36" s="89">
        <f t="shared" si="38"/>
        <v>3</v>
      </c>
    </row>
    <row r="37" spans="1:71" ht="17" thickBot="1">
      <c r="A37" s="16">
        <f t="shared" si="33"/>
        <v>4</v>
      </c>
      <c r="B37" s="16">
        <v>96</v>
      </c>
      <c r="C37" s="16">
        <v>57.3</v>
      </c>
      <c r="D37" s="16">
        <v>56.9</v>
      </c>
      <c r="E37" s="16">
        <v>3497</v>
      </c>
      <c r="F37" s="16">
        <v>-5.6</v>
      </c>
      <c r="G37" s="16">
        <v>56</v>
      </c>
      <c r="H37" s="16">
        <v>64.900000000000006</v>
      </c>
      <c r="I37" s="16" t="s">
        <v>81</v>
      </c>
      <c r="J37" s="16">
        <v>1.2</v>
      </c>
      <c r="K37" s="16">
        <f t="shared" si="34"/>
        <v>0.7</v>
      </c>
      <c r="L37" s="16">
        <f t="shared" si="35"/>
        <v>0.7</v>
      </c>
      <c r="M37" s="17">
        <v>55</v>
      </c>
      <c r="N37" s="18">
        <f t="shared" si="36"/>
        <v>-1</v>
      </c>
      <c r="O37" s="18">
        <v>0.66</v>
      </c>
      <c r="P37" s="18">
        <f>M37*0.0145</f>
        <v>0.79749999999999999</v>
      </c>
      <c r="Q37" s="3" t="s">
        <v>46</v>
      </c>
      <c r="R37" s="3">
        <f>A37-A35</f>
        <v>-53</v>
      </c>
      <c r="S37" s="3">
        <f>J37-J35</f>
        <v>-6.9999999999999991</v>
      </c>
      <c r="T37" s="30">
        <f>S37/R37</f>
        <v>0.13207547169811318</v>
      </c>
      <c r="U37" s="30">
        <f t="shared" si="39"/>
        <v>0.67169811320754724</v>
      </c>
      <c r="V37" s="92">
        <f>(J37-O37)/A37</f>
        <v>0.13499999999999998</v>
      </c>
      <c r="W37" s="92">
        <v>0.13200000000000001</v>
      </c>
      <c r="X37" s="3">
        <f>(J37-O37)/W37</f>
        <v>4.0909090909090899</v>
      </c>
      <c r="Y37" s="3">
        <f t="shared" si="24"/>
        <v>4</v>
      </c>
      <c r="Z37" s="3">
        <f>A37-Y37</f>
        <v>0</v>
      </c>
      <c r="AO37" s="17">
        <f t="shared" si="30"/>
        <v>55</v>
      </c>
      <c r="AP37" s="17">
        <f>$AG$20*AO37+$AH$20</f>
        <v>0.14374999999999999</v>
      </c>
      <c r="AQ37" s="17">
        <f>AP37-T37</f>
        <v>1.1674528301886811E-2</v>
      </c>
      <c r="BG37" s="17">
        <f t="shared" si="31"/>
        <v>55</v>
      </c>
      <c r="BH37" s="17">
        <f t="shared" si="8"/>
        <v>0.67849999999999999</v>
      </c>
      <c r="BI37" s="17">
        <f>BH37-O37</f>
        <v>1.8499999999999961E-2</v>
      </c>
      <c r="BJ37" s="3"/>
      <c r="BK37" s="3"/>
      <c r="BL37" s="17">
        <f t="shared" si="32"/>
        <v>55</v>
      </c>
      <c r="BM37" s="3">
        <f>$AG$20*BL37+$AH$20</f>
        <v>0.14374999999999999</v>
      </c>
      <c r="BN37" s="3">
        <f t="shared" si="10"/>
        <v>0.67849999999999999</v>
      </c>
      <c r="BO37" s="3">
        <f>J37</f>
        <v>1.2</v>
      </c>
      <c r="BP37" s="3">
        <f t="shared" si="11"/>
        <v>3.6278260869565218</v>
      </c>
      <c r="BQ37" s="35">
        <f t="shared" si="37"/>
        <v>4</v>
      </c>
      <c r="BR37" s="35">
        <f>A37</f>
        <v>4</v>
      </c>
      <c r="BS37" s="89">
        <f t="shared" si="38"/>
        <v>0</v>
      </c>
    </row>
    <row r="38" spans="1:71" ht="17" thickBot="1">
      <c r="A38" s="10">
        <f t="shared" si="33"/>
        <v>12</v>
      </c>
      <c r="B38" s="77">
        <v>88</v>
      </c>
      <c r="C38" s="77">
        <v>58.7</v>
      </c>
      <c r="D38" s="77">
        <v>63.2</v>
      </c>
      <c r="E38" s="77">
        <v>5007</v>
      </c>
      <c r="F38" s="77">
        <v>-5.4</v>
      </c>
      <c r="G38" s="77">
        <v>62.6</v>
      </c>
      <c r="H38" s="77">
        <v>71.599999999999994</v>
      </c>
      <c r="I38" s="77" t="s">
        <v>84</v>
      </c>
      <c r="J38" s="77">
        <v>2.6</v>
      </c>
      <c r="K38" s="10">
        <f t="shared" si="34"/>
        <v>0.9</v>
      </c>
      <c r="L38" s="10">
        <f t="shared" si="35"/>
        <v>-0.9</v>
      </c>
      <c r="M38" s="11">
        <v>65</v>
      </c>
      <c r="N38" s="12">
        <f t="shared" si="36"/>
        <v>2.3999999999999986</v>
      </c>
      <c r="O38" s="12">
        <v>0.73</v>
      </c>
      <c r="P38" s="12">
        <f>M38*0.0145</f>
        <v>0.9425</v>
      </c>
      <c r="Q38" s="3" t="s">
        <v>46</v>
      </c>
      <c r="R38" s="3"/>
      <c r="S38" s="3"/>
      <c r="T38" s="3"/>
      <c r="U38" s="26">
        <f>J38-($T$39*A38)</f>
        <v>0.72500000000000009</v>
      </c>
      <c r="V38" s="93">
        <f>(J38-O38)/A38</f>
        <v>0.15583333333333335</v>
      </c>
      <c r="W38" s="93">
        <v>0.156</v>
      </c>
      <c r="X38" s="88">
        <f>(J38-O38)/W38</f>
        <v>11.987179487179487</v>
      </c>
      <c r="Y38" s="88">
        <f t="shared" si="24"/>
        <v>12</v>
      </c>
      <c r="Z38" s="88">
        <f>A38-Y38</f>
        <v>0</v>
      </c>
      <c r="AO38" s="11">
        <f t="shared" si="30"/>
        <v>65</v>
      </c>
      <c r="AP38" s="11">
        <f>$AG$20*AO38+$AH$20</f>
        <v>0.16624999999999998</v>
      </c>
      <c r="AQ38" s="11">
        <f>AP38-T38</f>
        <v>0.16624999999999998</v>
      </c>
      <c r="BG38" s="11">
        <f t="shared" si="31"/>
        <v>65</v>
      </c>
      <c r="BH38" s="11">
        <f t="shared" si="8"/>
        <v>0.78549999999999998</v>
      </c>
      <c r="BI38" s="11">
        <f>BH38-O38</f>
        <v>5.5499999999999994E-2</v>
      </c>
      <c r="BJ38" s="3"/>
      <c r="BK38" s="3"/>
      <c r="BL38" s="11">
        <f t="shared" si="32"/>
        <v>65</v>
      </c>
      <c r="BM38" s="3">
        <f>$AG$20*BL38+$AH$20</f>
        <v>0.16624999999999998</v>
      </c>
      <c r="BN38" s="3">
        <f t="shared" si="10"/>
        <v>0.78549999999999998</v>
      </c>
      <c r="BO38" s="3">
        <f>J38</f>
        <v>2.6</v>
      </c>
      <c r="BP38" s="3">
        <f t="shared" si="11"/>
        <v>10.914285714285716</v>
      </c>
      <c r="BQ38" s="35">
        <f t="shared" si="37"/>
        <v>11</v>
      </c>
      <c r="BR38" s="35">
        <f>A38</f>
        <v>12</v>
      </c>
      <c r="BS38" s="89">
        <f t="shared" si="38"/>
        <v>1</v>
      </c>
    </row>
    <row r="39" spans="1:71" ht="17" thickBot="1">
      <c r="A39" s="10">
        <f t="shared" si="33"/>
        <v>44</v>
      </c>
      <c r="B39" s="77">
        <v>56</v>
      </c>
      <c r="C39" s="77">
        <v>56.1</v>
      </c>
      <c r="D39" s="77">
        <v>58.3</v>
      </c>
      <c r="E39" s="77">
        <v>3889</v>
      </c>
      <c r="F39" s="77">
        <v>-5.8</v>
      </c>
      <c r="G39" s="77">
        <v>57.4</v>
      </c>
      <c r="H39" s="77">
        <v>67</v>
      </c>
      <c r="I39" s="77" t="s">
        <v>30</v>
      </c>
      <c r="J39" s="77">
        <v>7.6</v>
      </c>
      <c r="K39" s="10">
        <f t="shared" si="34"/>
        <v>0.5</v>
      </c>
      <c r="L39" s="10">
        <f t="shared" si="35"/>
        <v>0.5</v>
      </c>
      <c r="M39" s="11">
        <v>65</v>
      </c>
      <c r="N39" s="12">
        <f t="shared" si="36"/>
        <v>7.6000000000000014</v>
      </c>
      <c r="O39" s="12">
        <v>0.73</v>
      </c>
      <c r="P39" s="12">
        <f>M39*0.0145</f>
        <v>0.9425</v>
      </c>
      <c r="Q39" s="3" t="s">
        <v>46</v>
      </c>
      <c r="R39" s="3">
        <f>A38-A39</f>
        <v>-32</v>
      </c>
      <c r="S39" s="3">
        <f>J38-J39</f>
        <v>-5</v>
      </c>
      <c r="T39" s="26">
        <f>S39/R39</f>
        <v>0.15625</v>
      </c>
      <c r="U39" s="26">
        <f t="shared" ref="U39:U42" si="40">J39-($T$39*A39)</f>
        <v>0.72499999999999964</v>
      </c>
      <c r="V39" s="93">
        <f>(J39-O39)/A39</f>
        <v>0.15613636363636363</v>
      </c>
      <c r="W39" s="93">
        <v>0.156</v>
      </c>
      <c r="X39" s="88">
        <f t="shared" ref="X39:X43" si="41">(J39-O39)/W39</f>
        <v>44.038461538461533</v>
      </c>
      <c r="Y39" s="88">
        <f t="shared" ref="Y39:Y43" si="42">ROUND(X39,0)</f>
        <v>44</v>
      </c>
      <c r="Z39" s="88">
        <f t="shared" ref="Z39:Z43" si="43">A39-Y39</f>
        <v>0</v>
      </c>
      <c r="AO39" s="11">
        <f t="shared" si="30"/>
        <v>65</v>
      </c>
      <c r="AP39" s="11">
        <f>$AG$20*AO39+$AH$20</f>
        <v>0.16624999999999998</v>
      </c>
      <c r="AQ39" s="11">
        <f>AP39-T39</f>
        <v>9.9999999999999811E-3</v>
      </c>
      <c r="BG39" s="11">
        <f t="shared" si="31"/>
        <v>65</v>
      </c>
      <c r="BH39" s="11">
        <f t="shared" si="8"/>
        <v>0.78549999999999998</v>
      </c>
      <c r="BI39" s="11">
        <f>BH39-O39</f>
        <v>5.5499999999999994E-2</v>
      </c>
      <c r="BJ39" s="3"/>
      <c r="BK39" s="3"/>
      <c r="BL39" s="11">
        <f t="shared" si="32"/>
        <v>65</v>
      </c>
      <c r="BM39" s="3">
        <f>$AG$20*BL39+$AH$20</f>
        <v>0.16624999999999998</v>
      </c>
      <c r="BN39" s="3">
        <f t="shared" si="10"/>
        <v>0.78549999999999998</v>
      </c>
      <c r="BO39" s="3">
        <f>J39</f>
        <v>7.6</v>
      </c>
      <c r="BP39" s="3">
        <f t="shared" si="11"/>
        <v>40.98947368421053</v>
      </c>
      <c r="BQ39" s="35">
        <f t="shared" si="37"/>
        <v>41</v>
      </c>
      <c r="BR39" s="35">
        <f>A39</f>
        <v>44</v>
      </c>
      <c r="BS39" s="89">
        <f t="shared" si="38"/>
        <v>3</v>
      </c>
    </row>
    <row r="40" spans="1:71" ht="17" thickBot="1">
      <c r="A40" s="10">
        <f t="shared" si="33"/>
        <v>15</v>
      </c>
      <c r="B40" s="77">
        <v>85</v>
      </c>
      <c r="C40" s="77">
        <v>57.1</v>
      </c>
      <c r="D40" s="77">
        <v>62.2</v>
      </c>
      <c r="E40" s="77">
        <v>4298</v>
      </c>
      <c r="F40" s="77">
        <v>-5</v>
      </c>
      <c r="G40" s="77">
        <v>62.7</v>
      </c>
      <c r="H40" s="77">
        <v>72.099999999999994</v>
      </c>
      <c r="I40" s="77" t="s">
        <v>85</v>
      </c>
      <c r="J40" s="77">
        <v>3.1</v>
      </c>
      <c r="K40" s="10">
        <f t="shared" si="34"/>
        <v>2</v>
      </c>
      <c r="L40" s="10">
        <f t="shared" si="35"/>
        <v>-2</v>
      </c>
      <c r="M40" s="11">
        <v>65</v>
      </c>
      <c r="N40" s="12">
        <f t="shared" si="36"/>
        <v>2.2999999999999972</v>
      </c>
      <c r="O40" s="12">
        <v>0.73</v>
      </c>
      <c r="P40" s="12">
        <f>M40*0.0145</f>
        <v>0.9425</v>
      </c>
      <c r="Q40" s="3"/>
      <c r="R40" s="3"/>
      <c r="S40" s="3"/>
      <c r="T40" s="3"/>
      <c r="U40" s="26">
        <f t="shared" si="40"/>
        <v>0.75625000000000009</v>
      </c>
      <c r="V40" s="93">
        <f>(J40-O40)/A40</f>
        <v>0.158</v>
      </c>
      <c r="W40" s="93">
        <v>0.156</v>
      </c>
      <c r="X40" s="88">
        <f t="shared" si="41"/>
        <v>15.192307692307693</v>
      </c>
      <c r="Y40" s="88">
        <f t="shared" si="42"/>
        <v>15</v>
      </c>
      <c r="Z40" s="88">
        <f t="shared" si="43"/>
        <v>0</v>
      </c>
      <c r="AO40" s="11">
        <f t="shared" si="30"/>
        <v>65</v>
      </c>
      <c r="AP40" s="11">
        <f>$AG$20*AO40+$AH$20</f>
        <v>0.16624999999999998</v>
      </c>
      <c r="AQ40" s="11">
        <f>AP40-T40</f>
        <v>0.16624999999999998</v>
      </c>
      <c r="BG40" s="11">
        <f t="shared" si="31"/>
        <v>65</v>
      </c>
      <c r="BH40" s="11">
        <f t="shared" si="8"/>
        <v>0.78549999999999998</v>
      </c>
      <c r="BI40" s="11">
        <f>BH40-O40</f>
        <v>5.5499999999999994E-2</v>
      </c>
      <c r="BJ40" s="3"/>
      <c r="BK40" s="3"/>
      <c r="BL40" s="11">
        <f t="shared" si="32"/>
        <v>65</v>
      </c>
      <c r="BM40" s="3">
        <f>$AG$20*BL40+$AH$20</f>
        <v>0.16624999999999998</v>
      </c>
      <c r="BN40" s="3">
        <f t="shared" si="10"/>
        <v>0.78549999999999998</v>
      </c>
      <c r="BO40" s="3">
        <f>J40</f>
        <v>3.1</v>
      </c>
      <c r="BP40" s="3">
        <f t="shared" si="11"/>
        <v>13.921804511278198</v>
      </c>
      <c r="BQ40" s="35">
        <f t="shared" si="37"/>
        <v>14</v>
      </c>
      <c r="BR40" s="35">
        <f>A40</f>
        <v>15</v>
      </c>
      <c r="BS40" s="89">
        <f t="shared" si="38"/>
        <v>1</v>
      </c>
    </row>
    <row r="41" spans="1:71" ht="17" thickBot="1">
      <c r="A41" s="10">
        <f t="shared" si="33"/>
        <v>13</v>
      </c>
      <c r="B41" s="77">
        <v>87</v>
      </c>
      <c r="C41" s="77">
        <v>58.1</v>
      </c>
      <c r="D41" s="77">
        <v>62</v>
      </c>
      <c r="E41" s="77">
        <v>4030</v>
      </c>
      <c r="F41" s="77">
        <v>-6</v>
      </c>
      <c r="G41" s="77">
        <v>62.5</v>
      </c>
      <c r="H41" s="77">
        <v>73.099999999999994</v>
      </c>
      <c r="I41" s="77" t="s">
        <v>82</v>
      </c>
      <c r="J41" s="77">
        <v>2.8</v>
      </c>
      <c r="K41" s="10">
        <f t="shared" si="34"/>
        <v>1.3</v>
      </c>
      <c r="L41" s="10">
        <f t="shared" si="35"/>
        <v>-1.3</v>
      </c>
      <c r="M41" s="11">
        <v>65</v>
      </c>
      <c r="N41" s="12">
        <f t="shared" si="36"/>
        <v>2.5</v>
      </c>
      <c r="O41" s="12">
        <v>0.73</v>
      </c>
      <c r="P41" s="12">
        <f>M41*0.0145</f>
        <v>0.9425</v>
      </c>
      <c r="Q41" s="3"/>
      <c r="R41" s="3"/>
      <c r="S41" s="3"/>
      <c r="T41" s="3"/>
      <c r="U41" s="26">
        <f t="shared" si="40"/>
        <v>0.76874999999999982</v>
      </c>
      <c r="V41" s="93">
        <f>(J41-O41)/A41</f>
        <v>0.15923076923076923</v>
      </c>
      <c r="W41" s="93">
        <v>0.156</v>
      </c>
      <c r="X41" s="88">
        <f t="shared" si="41"/>
        <v>13.269230769230768</v>
      </c>
      <c r="Y41" s="88">
        <f t="shared" si="42"/>
        <v>13</v>
      </c>
      <c r="Z41" s="88">
        <f t="shared" si="43"/>
        <v>0</v>
      </c>
      <c r="AO41" s="11">
        <f t="shared" si="30"/>
        <v>65</v>
      </c>
      <c r="AP41" s="11">
        <f>$AG$20*AO41+$AH$20</f>
        <v>0.16624999999999998</v>
      </c>
      <c r="AQ41" s="11">
        <f>AP41-T41</f>
        <v>0.16624999999999998</v>
      </c>
      <c r="BG41" s="11">
        <f t="shared" si="31"/>
        <v>65</v>
      </c>
      <c r="BH41" s="11">
        <f t="shared" si="8"/>
        <v>0.78549999999999998</v>
      </c>
      <c r="BI41" s="11">
        <f>BH41-O41</f>
        <v>5.5499999999999994E-2</v>
      </c>
      <c r="BJ41" s="3"/>
      <c r="BK41" s="3"/>
      <c r="BL41" s="11">
        <f t="shared" si="32"/>
        <v>65</v>
      </c>
      <c r="BM41" s="3">
        <f>$AG$20*BL41+$AH$20</f>
        <v>0.16624999999999998</v>
      </c>
      <c r="BN41" s="3">
        <f t="shared" si="10"/>
        <v>0.78549999999999998</v>
      </c>
      <c r="BO41" s="3">
        <f>J41</f>
        <v>2.8</v>
      </c>
      <c r="BP41" s="3">
        <f t="shared" si="11"/>
        <v>12.117293233082707</v>
      </c>
      <c r="BQ41" s="35">
        <f t="shared" si="37"/>
        <v>12</v>
      </c>
      <c r="BR41" s="35">
        <f>A41</f>
        <v>13</v>
      </c>
      <c r="BS41" s="89">
        <f t="shared" si="38"/>
        <v>1</v>
      </c>
    </row>
    <row r="42" spans="1:71" ht="17" thickBot="1">
      <c r="A42" s="10">
        <f t="shared" si="33"/>
        <v>15</v>
      </c>
      <c r="B42" s="77">
        <v>85</v>
      </c>
      <c r="C42" s="77">
        <v>60</v>
      </c>
      <c r="D42" s="77">
        <v>65</v>
      </c>
      <c r="E42" s="77">
        <v>4063</v>
      </c>
      <c r="F42" s="77">
        <v>-5.2</v>
      </c>
      <c r="G42" s="77">
        <v>66.8</v>
      </c>
      <c r="H42" s="77">
        <v>76</v>
      </c>
      <c r="I42" s="77" t="s">
        <v>37</v>
      </c>
      <c r="J42" s="77">
        <v>3</v>
      </c>
      <c r="K42" s="10">
        <f t="shared" si="34"/>
        <v>2.5</v>
      </c>
      <c r="L42" s="10">
        <f t="shared" si="35"/>
        <v>2.5</v>
      </c>
      <c r="M42" s="11">
        <v>65</v>
      </c>
      <c r="N42" s="12">
        <f t="shared" si="36"/>
        <v>-1.7999999999999972</v>
      </c>
      <c r="O42" s="12">
        <v>0.73</v>
      </c>
      <c r="P42" s="12">
        <f>M42*0.0145</f>
        <v>0.9425</v>
      </c>
      <c r="Q42" s="3"/>
      <c r="R42" s="3"/>
      <c r="S42" s="3"/>
      <c r="T42" s="3"/>
      <c r="U42" s="26">
        <f t="shared" si="40"/>
        <v>0.65625</v>
      </c>
      <c r="V42" s="93">
        <f>(J42-O42)/A42</f>
        <v>0.15133333333333335</v>
      </c>
      <c r="W42" s="93">
        <v>0.156</v>
      </c>
      <c r="X42" s="88">
        <f t="shared" si="41"/>
        <v>14.551282051282051</v>
      </c>
      <c r="Y42" s="88">
        <f t="shared" si="42"/>
        <v>15</v>
      </c>
      <c r="Z42" s="88">
        <f t="shared" si="43"/>
        <v>0</v>
      </c>
      <c r="AO42" s="11">
        <f t="shared" si="30"/>
        <v>65</v>
      </c>
      <c r="AP42" s="11">
        <f>$AG$20*AO42+$AH$20</f>
        <v>0.16624999999999998</v>
      </c>
      <c r="AQ42" s="11">
        <f>AP42-T42</f>
        <v>0.16624999999999998</v>
      </c>
      <c r="BG42" s="11">
        <f t="shared" si="31"/>
        <v>65</v>
      </c>
      <c r="BH42" s="11">
        <f t="shared" si="8"/>
        <v>0.78549999999999998</v>
      </c>
      <c r="BI42" s="11">
        <f>BH42-O42</f>
        <v>5.5499999999999994E-2</v>
      </c>
      <c r="BJ42" s="3"/>
      <c r="BK42" s="3"/>
      <c r="BL42" s="11">
        <f t="shared" si="32"/>
        <v>65</v>
      </c>
      <c r="BM42" s="3">
        <f>$AG$20*BL42+$AH$20</f>
        <v>0.16624999999999998</v>
      </c>
      <c r="BN42" s="3">
        <f t="shared" si="10"/>
        <v>0.78549999999999998</v>
      </c>
      <c r="BO42" s="3">
        <f>J42</f>
        <v>3</v>
      </c>
      <c r="BP42" s="3">
        <f t="shared" si="11"/>
        <v>13.320300751879701</v>
      </c>
      <c r="BQ42" s="35">
        <f t="shared" si="37"/>
        <v>13</v>
      </c>
      <c r="BR42" s="35">
        <f>A42</f>
        <v>15</v>
      </c>
      <c r="BS42" s="89">
        <f t="shared" si="38"/>
        <v>2</v>
      </c>
    </row>
    <row r="43" spans="1:71" ht="17" thickBot="1">
      <c r="A43" s="19">
        <f t="shared" si="33"/>
        <v>20</v>
      </c>
      <c r="B43" s="78">
        <v>80</v>
      </c>
      <c r="C43" s="78">
        <v>60.9</v>
      </c>
      <c r="D43" s="78">
        <v>68</v>
      </c>
      <c r="E43" s="78">
        <v>5537</v>
      </c>
      <c r="F43" s="78">
        <v>-4.5999999999999996</v>
      </c>
      <c r="G43" s="78">
        <v>71.3</v>
      </c>
      <c r="H43" s="78">
        <v>79.8</v>
      </c>
      <c r="I43" s="78" t="s">
        <v>87</v>
      </c>
      <c r="J43" s="78">
        <v>4.5</v>
      </c>
      <c r="K43" s="19">
        <f t="shared" si="34"/>
        <v>2.4</v>
      </c>
      <c r="L43" s="19">
        <f t="shared" si="35"/>
        <v>-2.4</v>
      </c>
      <c r="M43" s="20">
        <v>75</v>
      </c>
      <c r="N43" s="21">
        <f t="shared" si="36"/>
        <v>3.7000000000000028</v>
      </c>
      <c r="O43" s="21">
        <v>0.85</v>
      </c>
      <c r="P43" s="21">
        <f>M43*0.0145</f>
        <v>1.0875000000000001</v>
      </c>
      <c r="Q43" s="3"/>
      <c r="R43" s="3"/>
      <c r="S43" s="3"/>
      <c r="T43" s="3"/>
      <c r="U43" s="34">
        <f>J43-($T$46*A43)</f>
        <v>0.85294117647058831</v>
      </c>
      <c r="V43" s="94">
        <f>(J43-O43)/A43</f>
        <v>0.1825</v>
      </c>
      <c r="W43" s="94">
        <v>0.182</v>
      </c>
      <c r="X43" s="88">
        <f t="shared" si="41"/>
        <v>20.054945054945055</v>
      </c>
      <c r="Y43" s="88">
        <f t="shared" si="42"/>
        <v>20</v>
      </c>
      <c r="Z43" s="88">
        <f t="shared" si="43"/>
        <v>0</v>
      </c>
      <c r="AO43" s="20">
        <f t="shared" si="30"/>
        <v>75</v>
      </c>
      <c r="AP43" s="20">
        <f>$AG$20*AO43+$AH$20</f>
        <v>0.18874999999999997</v>
      </c>
      <c r="AQ43" s="20">
        <f>AP43-T43</f>
        <v>0.18874999999999997</v>
      </c>
      <c r="BG43" s="20">
        <f t="shared" si="31"/>
        <v>75</v>
      </c>
      <c r="BH43" s="20">
        <f t="shared" si="8"/>
        <v>0.89249999999999996</v>
      </c>
      <c r="BI43" s="20">
        <f>BH43-O43</f>
        <v>4.2499999999999982E-2</v>
      </c>
      <c r="BJ43" s="3"/>
      <c r="BK43" s="3"/>
      <c r="BL43" s="20">
        <f t="shared" si="32"/>
        <v>75</v>
      </c>
      <c r="BM43" s="3">
        <f>$AG$20*BL43+$AH$20</f>
        <v>0.18874999999999997</v>
      </c>
      <c r="BN43" s="3">
        <f t="shared" si="10"/>
        <v>0.89249999999999996</v>
      </c>
      <c r="BO43" s="3">
        <f>J43</f>
        <v>4.5</v>
      </c>
      <c r="BP43" s="3">
        <f t="shared" si="11"/>
        <v>19.112582781456958</v>
      </c>
      <c r="BQ43" s="35">
        <f t="shared" si="37"/>
        <v>19</v>
      </c>
      <c r="BR43" s="35">
        <f>A43</f>
        <v>20</v>
      </c>
      <c r="BS43" s="89">
        <f t="shared" si="38"/>
        <v>1</v>
      </c>
    </row>
    <row r="44" spans="1:71" ht="17" thickBot="1">
      <c r="A44" s="19">
        <f t="shared" si="33"/>
        <v>3</v>
      </c>
      <c r="B44" s="78">
        <v>97</v>
      </c>
      <c r="C44" s="78">
        <v>62.4</v>
      </c>
      <c r="D44" s="78">
        <v>68.5</v>
      </c>
      <c r="E44" s="78">
        <v>4531</v>
      </c>
      <c r="F44" s="78">
        <v>-5.2</v>
      </c>
      <c r="G44" s="78">
        <v>73.8</v>
      </c>
      <c r="H44" s="78">
        <v>83.6</v>
      </c>
      <c r="I44" s="78" t="s">
        <v>36</v>
      </c>
      <c r="J44" s="78">
        <v>1.4</v>
      </c>
      <c r="K44" s="19">
        <f t="shared" si="34"/>
        <v>0.6</v>
      </c>
      <c r="L44" s="19">
        <f t="shared" si="35"/>
        <v>0.6</v>
      </c>
      <c r="M44" s="20">
        <v>75</v>
      </c>
      <c r="N44" s="21">
        <f t="shared" si="36"/>
        <v>1.2000000000000028</v>
      </c>
      <c r="O44" s="21">
        <v>0.85</v>
      </c>
      <c r="P44" s="21">
        <f>M44*0.0145</f>
        <v>1.0875000000000001</v>
      </c>
      <c r="Q44" s="3"/>
      <c r="R44" s="3"/>
      <c r="S44" s="3"/>
      <c r="T44" s="3"/>
      <c r="U44" s="34">
        <f>J44-($T$46*A44)</f>
        <v>0.8529411764705882</v>
      </c>
      <c r="V44" s="94">
        <f>(J44-O44)/A44</f>
        <v>0.18333333333333332</v>
      </c>
      <c r="W44" s="94">
        <v>0.182</v>
      </c>
      <c r="X44" s="88">
        <f t="shared" ref="X44:X49" si="44">(J44-O44)/W44</f>
        <v>3.0219780219780219</v>
      </c>
      <c r="Y44" s="88">
        <f t="shared" ref="Y44:Y49" si="45">ROUND(X44,0)</f>
        <v>3</v>
      </c>
      <c r="Z44" s="88">
        <f t="shared" ref="Z44:Z49" si="46">A44-Y44</f>
        <v>0</v>
      </c>
      <c r="AO44" s="20">
        <f t="shared" si="30"/>
        <v>75</v>
      </c>
      <c r="AP44" s="20">
        <f>$AG$20*AO44+$AH$20</f>
        <v>0.18874999999999997</v>
      </c>
      <c r="AQ44" s="20">
        <f>AP44-T44</f>
        <v>0.18874999999999997</v>
      </c>
      <c r="BG44" s="20">
        <f t="shared" si="31"/>
        <v>75</v>
      </c>
      <c r="BH44" s="20">
        <f t="shared" si="8"/>
        <v>0.89249999999999996</v>
      </c>
      <c r="BI44" s="20">
        <f>BH44-O44</f>
        <v>4.2499999999999982E-2</v>
      </c>
      <c r="BJ44" s="3"/>
      <c r="BK44" s="3"/>
      <c r="BL44" s="20">
        <f t="shared" si="32"/>
        <v>75</v>
      </c>
      <c r="BM44" s="3">
        <f>$AG$20*BL44+$AH$20</f>
        <v>0.18874999999999997</v>
      </c>
      <c r="BN44" s="3">
        <f t="shared" si="10"/>
        <v>0.89249999999999996</v>
      </c>
      <c r="BO44" s="3">
        <f>J44</f>
        <v>1.4</v>
      </c>
      <c r="BP44" s="3">
        <f t="shared" si="11"/>
        <v>2.6887417218543046</v>
      </c>
      <c r="BQ44" s="35">
        <f t="shared" si="37"/>
        <v>3</v>
      </c>
      <c r="BR44" s="35">
        <f>A44</f>
        <v>3</v>
      </c>
      <c r="BS44" s="89">
        <f t="shared" si="38"/>
        <v>0</v>
      </c>
    </row>
    <row r="45" spans="1:71" ht="17" thickBot="1">
      <c r="A45" s="19">
        <f t="shared" si="33"/>
        <v>29</v>
      </c>
      <c r="B45" s="78">
        <v>71</v>
      </c>
      <c r="C45" s="78">
        <v>61.6</v>
      </c>
      <c r="D45" s="78">
        <v>66.8</v>
      </c>
      <c r="E45" s="78">
        <v>5231</v>
      </c>
      <c r="F45" s="78">
        <v>-4</v>
      </c>
      <c r="G45" s="78">
        <v>68.900000000000006</v>
      </c>
      <c r="H45" s="78">
        <v>77.8</v>
      </c>
      <c r="I45" s="78" t="s">
        <v>81</v>
      </c>
      <c r="J45" s="78">
        <v>6.1</v>
      </c>
      <c r="K45" s="19">
        <f t="shared" si="34"/>
        <v>0.7</v>
      </c>
      <c r="L45" s="19">
        <f t="shared" si="35"/>
        <v>0.7</v>
      </c>
      <c r="M45" s="20">
        <v>75</v>
      </c>
      <c r="N45" s="21">
        <f t="shared" si="36"/>
        <v>6.0999999999999943</v>
      </c>
      <c r="O45" s="21">
        <v>0.85</v>
      </c>
      <c r="P45" s="21">
        <f>M45*0.0145</f>
        <v>1.0875000000000001</v>
      </c>
      <c r="Q45" s="3" t="s">
        <v>46</v>
      </c>
      <c r="R45" s="3"/>
      <c r="S45" s="3"/>
      <c r="T45" s="3"/>
      <c r="U45" s="34">
        <f>J45-($T$46*A45)</f>
        <v>0.81176470588235272</v>
      </c>
      <c r="V45" s="94">
        <f>(J45-O45)/A45</f>
        <v>0.18103448275862069</v>
      </c>
      <c r="W45" s="94">
        <v>0.182</v>
      </c>
      <c r="X45" s="88">
        <f t="shared" si="44"/>
        <v>28.846153846153847</v>
      </c>
      <c r="Y45" s="88">
        <f t="shared" si="45"/>
        <v>29</v>
      </c>
      <c r="Z45" s="88">
        <f t="shared" si="46"/>
        <v>0</v>
      </c>
      <c r="AO45" s="20">
        <f t="shared" si="30"/>
        <v>75</v>
      </c>
      <c r="AP45" s="20">
        <f>$AG$20*AO45+$AH$20</f>
        <v>0.18874999999999997</v>
      </c>
      <c r="AQ45" s="20">
        <f>AP45-T45</f>
        <v>0.18874999999999997</v>
      </c>
      <c r="BG45" s="20">
        <f t="shared" si="31"/>
        <v>75</v>
      </c>
      <c r="BH45" s="20">
        <f t="shared" si="8"/>
        <v>0.89249999999999996</v>
      </c>
      <c r="BI45" s="20">
        <f>BH45-O45</f>
        <v>4.2499999999999982E-2</v>
      </c>
      <c r="BJ45" s="3"/>
      <c r="BK45" s="3"/>
      <c r="BL45" s="20">
        <f t="shared" si="32"/>
        <v>75</v>
      </c>
      <c r="BM45" s="3">
        <f>$AG$20*BL45+$AH$20</f>
        <v>0.18874999999999997</v>
      </c>
      <c r="BN45" s="3">
        <f t="shared" si="10"/>
        <v>0.89249999999999996</v>
      </c>
      <c r="BO45" s="3">
        <f>J45</f>
        <v>6.1</v>
      </c>
      <c r="BP45" s="3">
        <f t="shared" si="11"/>
        <v>27.589403973509935</v>
      </c>
      <c r="BQ45" s="35">
        <f t="shared" si="37"/>
        <v>28</v>
      </c>
      <c r="BR45" s="35">
        <f>A45</f>
        <v>29</v>
      </c>
      <c r="BS45" s="89">
        <f t="shared" si="38"/>
        <v>1</v>
      </c>
    </row>
    <row r="46" spans="1:71" ht="17" thickBot="1">
      <c r="A46" s="19">
        <f t="shared" si="33"/>
        <v>12</v>
      </c>
      <c r="B46" s="78">
        <v>88</v>
      </c>
      <c r="C46" s="78">
        <v>64.8</v>
      </c>
      <c r="D46" s="78">
        <v>70.599999999999994</v>
      </c>
      <c r="E46" s="78">
        <v>4371</v>
      </c>
      <c r="F46" s="78">
        <v>-4.8</v>
      </c>
      <c r="G46" s="78">
        <v>77.900000000000006</v>
      </c>
      <c r="H46" s="78">
        <v>87.7</v>
      </c>
      <c r="I46" s="78" t="s">
        <v>29</v>
      </c>
      <c r="J46" s="78">
        <v>3</v>
      </c>
      <c r="K46" s="19">
        <f t="shared" si="34"/>
        <v>0.8</v>
      </c>
      <c r="L46" s="19">
        <f t="shared" si="35"/>
        <v>0.8</v>
      </c>
      <c r="M46" s="20">
        <v>75</v>
      </c>
      <c r="N46" s="21">
        <f t="shared" si="36"/>
        <v>-2.9000000000000057</v>
      </c>
      <c r="O46" s="21">
        <v>0.85</v>
      </c>
      <c r="P46" s="21">
        <f>M46*0.0145</f>
        <v>1.0875000000000001</v>
      </c>
      <c r="Q46" s="3" t="s">
        <v>46</v>
      </c>
      <c r="R46" s="3">
        <f>A45-A46</f>
        <v>17</v>
      </c>
      <c r="S46" s="3">
        <f>J45-J46</f>
        <v>3.0999999999999996</v>
      </c>
      <c r="T46" s="34">
        <f>S46/R46</f>
        <v>0.18235294117647058</v>
      </c>
      <c r="U46" s="34">
        <f>J46-($T$46*A46)</f>
        <v>0.81176470588235317</v>
      </c>
      <c r="V46" s="94">
        <f>(J46-O46)/A46</f>
        <v>0.17916666666666667</v>
      </c>
      <c r="W46" s="94">
        <v>0.182</v>
      </c>
      <c r="X46" s="88">
        <f t="shared" si="44"/>
        <v>11.813186813186814</v>
      </c>
      <c r="Y46" s="88">
        <f t="shared" si="45"/>
        <v>12</v>
      </c>
      <c r="Z46" s="88">
        <f t="shared" si="46"/>
        <v>0</v>
      </c>
      <c r="AO46" s="20">
        <f t="shared" si="30"/>
        <v>75</v>
      </c>
      <c r="AP46" s="20">
        <f>$AG$20*AO46+$AH$20</f>
        <v>0.18874999999999997</v>
      </c>
      <c r="AQ46" s="20">
        <f>AP46-T46</f>
        <v>6.3970588235293946E-3</v>
      </c>
      <c r="BG46" s="20">
        <f t="shared" si="31"/>
        <v>75</v>
      </c>
      <c r="BH46" s="20">
        <f t="shared" si="8"/>
        <v>0.89249999999999996</v>
      </c>
      <c r="BI46" s="20">
        <f>BH46-O46</f>
        <v>4.2499999999999982E-2</v>
      </c>
      <c r="BJ46" s="3"/>
      <c r="BK46" s="3"/>
      <c r="BL46" s="20">
        <f t="shared" si="32"/>
        <v>75</v>
      </c>
      <c r="BM46" s="3">
        <f>$AG$20*BL46+$AH$20</f>
        <v>0.18874999999999997</v>
      </c>
      <c r="BN46" s="3">
        <f t="shared" si="10"/>
        <v>0.89249999999999996</v>
      </c>
      <c r="BO46" s="3">
        <f>J46</f>
        <v>3</v>
      </c>
      <c r="BP46" s="3">
        <f t="shared" si="11"/>
        <v>11.165562913907285</v>
      </c>
      <c r="BQ46" s="35">
        <f t="shared" si="37"/>
        <v>11</v>
      </c>
      <c r="BR46" s="35">
        <f>A46</f>
        <v>12</v>
      </c>
      <c r="BS46" s="89">
        <f t="shared" si="38"/>
        <v>1</v>
      </c>
    </row>
    <row r="47" spans="1:71" ht="17" thickBot="1">
      <c r="A47" s="19">
        <f t="shared" si="33"/>
        <v>13</v>
      </c>
      <c r="B47" s="78">
        <v>87</v>
      </c>
      <c r="C47" s="78">
        <v>61.4</v>
      </c>
      <c r="D47" s="78">
        <v>68.7</v>
      </c>
      <c r="E47" s="78">
        <v>4274</v>
      </c>
      <c r="F47" s="78">
        <v>-4.8</v>
      </c>
      <c r="G47" s="78">
        <v>72.599999999999994</v>
      </c>
      <c r="H47" s="78">
        <v>82.9</v>
      </c>
      <c r="I47" s="78" t="s">
        <v>88</v>
      </c>
      <c r="J47" s="78">
        <v>3.2</v>
      </c>
      <c r="K47" s="19">
        <f t="shared" si="34"/>
        <v>2.2000000000000002</v>
      </c>
      <c r="L47" s="19">
        <f t="shared" si="35"/>
        <v>-2.2000000000000002</v>
      </c>
      <c r="M47" s="20">
        <v>75</v>
      </c>
      <c r="N47" s="21">
        <f t="shared" si="36"/>
        <v>2.4000000000000057</v>
      </c>
      <c r="O47" s="21">
        <v>0.85</v>
      </c>
      <c r="P47" s="21">
        <f>M47*0.0145</f>
        <v>1.0875000000000001</v>
      </c>
      <c r="Q47" s="3"/>
      <c r="R47" s="3"/>
      <c r="S47" s="3"/>
      <c r="T47" s="3"/>
      <c r="U47" s="34">
        <f>J47-($T$46*A47)</f>
        <v>0.82941176470588251</v>
      </c>
      <c r="V47" s="94">
        <f>(J47-O47)/A47</f>
        <v>0.18076923076923077</v>
      </c>
      <c r="W47" s="94">
        <v>0.182</v>
      </c>
      <c r="X47" s="88">
        <f t="shared" si="44"/>
        <v>12.912087912087912</v>
      </c>
      <c r="Y47" s="88">
        <f t="shared" si="45"/>
        <v>13</v>
      </c>
      <c r="Z47" s="88">
        <f t="shared" si="46"/>
        <v>0</v>
      </c>
      <c r="AO47" s="20">
        <f t="shared" si="30"/>
        <v>75</v>
      </c>
      <c r="AP47" s="20">
        <f>$AG$20*AO47+$AH$20</f>
        <v>0.18874999999999997</v>
      </c>
      <c r="AQ47" s="20">
        <f>AP47-T47</f>
        <v>0.18874999999999997</v>
      </c>
      <c r="BG47" s="20">
        <f t="shared" si="31"/>
        <v>75</v>
      </c>
      <c r="BH47" s="20">
        <f t="shared" si="8"/>
        <v>0.89249999999999996</v>
      </c>
      <c r="BI47" s="20">
        <f>BH47-O47</f>
        <v>4.2499999999999982E-2</v>
      </c>
      <c r="BJ47" s="3"/>
      <c r="BK47" s="3"/>
      <c r="BL47" s="20">
        <f t="shared" si="32"/>
        <v>75</v>
      </c>
      <c r="BM47" s="3">
        <f>$AG$20*BL47+$AH$20</f>
        <v>0.18874999999999997</v>
      </c>
      <c r="BN47" s="3">
        <f t="shared" si="10"/>
        <v>0.89249999999999996</v>
      </c>
      <c r="BO47" s="3">
        <f>J47</f>
        <v>3.2</v>
      </c>
      <c r="BP47" s="3">
        <f t="shared" si="11"/>
        <v>12.22516556291391</v>
      </c>
      <c r="BQ47" s="35">
        <f t="shared" si="37"/>
        <v>12</v>
      </c>
      <c r="BR47" s="35">
        <f>A47</f>
        <v>13</v>
      </c>
      <c r="BS47" s="89">
        <f t="shared" si="38"/>
        <v>1</v>
      </c>
    </row>
    <row r="48" spans="1:71" ht="17" thickBot="1">
      <c r="A48" s="19">
        <f t="shared" si="33"/>
        <v>15</v>
      </c>
      <c r="B48" s="78">
        <v>85</v>
      </c>
      <c r="C48" s="78">
        <v>60.7</v>
      </c>
      <c r="D48" s="78">
        <v>67.8</v>
      </c>
      <c r="E48" s="78">
        <v>4448</v>
      </c>
      <c r="F48" s="78">
        <v>-4.8</v>
      </c>
      <c r="G48" s="78">
        <v>71.400000000000006</v>
      </c>
      <c r="H48" s="78">
        <v>81.099999999999994</v>
      </c>
      <c r="I48" s="78" t="s">
        <v>31</v>
      </c>
      <c r="J48" s="78">
        <v>3.6</v>
      </c>
      <c r="K48" s="19">
        <f t="shared" si="34"/>
        <v>0.2</v>
      </c>
      <c r="L48" s="19">
        <f t="shared" si="35"/>
        <v>-0.2</v>
      </c>
      <c r="M48" s="20">
        <v>75</v>
      </c>
      <c r="N48" s="21">
        <f t="shared" si="36"/>
        <v>3.5999999999999943</v>
      </c>
      <c r="O48" s="21">
        <v>0.85</v>
      </c>
      <c r="P48" s="21">
        <f>M48*0.0145</f>
        <v>1.0875000000000001</v>
      </c>
      <c r="Q48" s="3"/>
      <c r="R48" s="3"/>
      <c r="S48" s="3"/>
      <c r="T48" s="3"/>
      <c r="U48" s="34">
        <f>J48-($T$46*A48)</f>
        <v>0.86470588235294121</v>
      </c>
      <c r="V48" s="94">
        <f>(J48-O48)/A48</f>
        <v>0.18333333333333332</v>
      </c>
      <c r="W48" s="94">
        <v>0.182</v>
      </c>
      <c r="X48" s="88">
        <f t="shared" si="44"/>
        <v>15.109890109890109</v>
      </c>
      <c r="Y48" s="88">
        <f t="shared" si="45"/>
        <v>15</v>
      </c>
      <c r="Z48" s="88">
        <f t="shared" si="46"/>
        <v>0</v>
      </c>
      <c r="AO48" s="20">
        <f t="shared" si="30"/>
        <v>75</v>
      </c>
      <c r="AP48" s="20">
        <f>$AG$20*AO48+$AH$20</f>
        <v>0.18874999999999997</v>
      </c>
      <c r="AQ48" s="20">
        <f>AP48-T48</f>
        <v>0.18874999999999997</v>
      </c>
      <c r="BG48" s="20">
        <f t="shared" si="31"/>
        <v>75</v>
      </c>
      <c r="BH48" s="20">
        <f t="shared" si="8"/>
        <v>0.89249999999999996</v>
      </c>
      <c r="BI48" s="20">
        <f>BH48-O48</f>
        <v>4.2499999999999982E-2</v>
      </c>
      <c r="BJ48" s="3"/>
      <c r="BK48" s="3"/>
      <c r="BL48" s="20">
        <f t="shared" si="32"/>
        <v>75</v>
      </c>
      <c r="BM48" s="3">
        <f>$AG$20*BL48+$AH$20</f>
        <v>0.18874999999999997</v>
      </c>
      <c r="BN48" s="3">
        <f t="shared" si="10"/>
        <v>0.89249999999999996</v>
      </c>
      <c r="BO48" s="3">
        <f>J48</f>
        <v>3.6</v>
      </c>
      <c r="BP48" s="3">
        <f t="shared" si="11"/>
        <v>14.344370860927155</v>
      </c>
      <c r="BQ48" s="35">
        <f t="shared" si="37"/>
        <v>14</v>
      </c>
      <c r="BR48" s="35">
        <f>A48</f>
        <v>15</v>
      </c>
      <c r="BS48" s="89">
        <f t="shared" si="38"/>
        <v>1</v>
      </c>
    </row>
    <row r="49" spans="1:71" ht="17" thickBot="1">
      <c r="A49" s="22">
        <f t="shared" si="33"/>
        <v>36</v>
      </c>
      <c r="B49" s="79">
        <v>64</v>
      </c>
      <c r="C49" s="79">
        <v>76.099999999999994</v>
      </c>
      <c r="D49" s="79">
        <v>72.7</v>
      </c>
      <c r="E49" s="79">
        <v>4095</v>
      </c>
      <c r="F49" s="79">
        <v>-5.4</v>
      </c>
      <c r="G49" s="79">
        <v>76.8</v>
      </c>
      <c r="H49" s="79">
        <v>83.7</v>
      </c>
      <c r="I49" s="79" t="s">
        <v>17</v>
      </c>
      <c r="J49" s="79">
        <v>8.3000000000000007</v>
      </c>
      <c r="K49" s="22">
        <f t="shared" si="34"/>
        <v>1</v>
      </c>
      <c r="L49" s="22">
        <f t="shared" si="35"/>
        <v>-1</v>
      </c>
      <c r="M49" s="23">
        <v>85</v>
      </c>
      <c r="N49" s="24">
        <f t="shared" si="36"/>
        <v>8.2000000000000028</v>
      </c>
      <c r="O49" s="24">
        <v>0.98</v>
      </c>
      <c r="P49" s="24">
        <f>M49*0.0145</f>
        <v>1.2325000000000002</v>
      </c>
      <c r="Q49" s="3" t="s">
        <v>46</v>
      </c>
      <c r="R49" s="3"/>
      <c r="S49" s="3"/>
      <c r="T49" s="3"/>
      <c r="U49" s="32">
        <f>J49-($T$52*A49)</f>
        <v>0.8428571428571443</v>
      </c>
      <c r="V49" s="95">
        <f>(J49-O49)/A49</f>
        <v>0.20333333333333334</v>
      </c>
      <c r="W49" s="95">
        <v>0.20599999999999999</v>
      </c>
      <c r="X49" s="88">
        <f t="shared" si="44"/>
        <v>35.533980582524272</v>
      </c>
      <c r="Y49" s="88">
        <f t="shared" si="45"/>
        <v>36</v>
      </c>
      <c r="Z49" s="88">
        <f t="shared" si="46"/>
        <v>0</v>
      </c>
      <c r="AO49" s="23">
        <f t="shared" si="30"/>
        <v>85</v>
      </c>
      <c r="AP49" s="23">
        <f>$AG$20*AO49+$AH$20</f>
        <v>0.21124999999999997</v>
      </c>
      <c r="AQ49" s="23">
        <f>AP49-T49</f>
        <v>0.21124999999999997</v>
      </c>
      <c r="BG49" s="23">
        <f t="shared" si="31"/>
        <v>85</v>
      </c>
      <c r="BH49" s="23">
        <f t="shared" si="8"/>
        <v>0.99949999999999994</v>
      </c>
      <c r="BI49" s="23">
        <f>BH49-O49</f>
        <v>1.9499999999999962E-2</v>
      </c>
      <c r="BJ49" s="3"/>
      <c r="BK49" s="3"/>
      <c r="BL49" s="23">
        <f t="shared" si="32"/>
        <v>85</v>
      </c>
      <c r="BM49" s="3">
        <f>$AG$20*BL49+$AH$20</f>
        <v>0.21124999999999997</v>
      </c>
      <c r="BN49" s="3">
        <f t="shared" si="10"/>
        <v>0.99949999999999994</v>
      </c>
      <c r="BO49" s="3">
        <f>J49</f>
        <v>8.3000000000000007</v>
      </c>
      <c r="BP49" s="3">
        <f t="shared" si="11"/>
        <v>34.558579881656811</v>
      </c>
      <c r="BQ49" s="35">
        <f t="shared" si="37"/>
        <v>35</v>
      </c>
      <c r="BR49" s="35">
        <f>A49</f>
        <v>36</v>
      </c>
      <c r="BS49" s="89">
        <f t="shared" si="38"/>
        <v>1</v>
      </c>
    </row>
    <row r="50" spans="1:71" ht="17" thickBot="1">
      <c r="A50" s="22">
        <f t="shared" si="33"/>
        <v>13</v>
      </c>
      <c r="B50" s="79">
        <v>87</v>
      </c>
      <c r="C50" s="79">
        <v>78.7</v>
      </c>
      <c r="D50" s="79">
        <v>75.099999999999994</v>
      </c>
      <c r="E50" s="79">
        <v>3854</v>
      </c>
      <c r="F50" s="79">
        <v>-6.2</v>
      </c>
      <c r="G50" s="79">
        <v>81.400000000000006</v>
      </c>
      <c r="H50" s="79">
        <v>88.6</v>
      </c>
      <c r="I50" s="79" t="s">
        <v>90</v>
      </c>
      <c r="J50" s="79">
        <v>3.7</v>
      </c>
      <c r="K50" s="22">
        <f t="shared" si="34"/>
        <v>0.7</v>
      </c>
      <c r="L50" s="22">
        <f t="shared" si="35"/>
        <v>-0.7</v>
      </c>
      <c r="M50" s="23">
        <v>85</v>
      </c>
      <c r="N50" s="24">
        <f t="shared" si="36"/>
        <v>3.5999999999999943</v>
      </c>
      <c r="O50" s="24">
        <v>0.98</v>
      </c>
      <c r="P50" s="24">
        <f>M50*0.0145</f>
        <v>1.2325000000000002</v>
      </c>
      <c r="Q50" s="3"/>
      <c r="R50" s="3"/>
      <c r="S50" s="3"/>
      <c r="T50" s="3"/>
      <c r="U50" s="32">
        <f t="shared" ref="U50:U54" si="47">J50-($T$52*A50)</f>
        <v>1.0071428571428576</v>
      </c>
      <c r="V50" s="95">
        <f>(J50-O50)/A50</f>
        <v>0.20923076923076925</v>
      </c>
      <c r="W50" s="95">
        <v>0.20599999999999999</v>
      </c>
      <c r="X50" s="88">
        <f t="shared" ref="X50:X55" si="48">(J50-O50)/W50</f>
        <v>13.203883495145632</v>
      </c>
      <c r="Y50" s="88">
        <f t="shared" ref="Y50:Y55" si="49">ROUND(X50,0)</f>
        <v>13</v>
      </c>
      <c r="Z50" s="88">
        <f t="shared" ref="Z50:Z55" si="50">A50-Y50</f>
        <v>0</v>
      </c>
      <c r="AO50" s="23">
        <f t="shared" si="30"/>
        <v>85</v>
      </c>
      <c r="AP50" s="23">
        <f>$AG$20*AO50+$AH$20</f>
        <v>0.21124999999999997</v>
      </c>
      <c r="AQ50" s="23">
        <f>AP50-T50</f>
        <v>0.21124999999999997</v>
      </c>
      <c r="BG50" s="23">
        <f t="shared" si="31"/>
        <v>85</v>
      </c>
      <c r="BH50" s="23">
        <f t="shared" si="8"/>
        <v>0.99949999999999994</v>
      </c>
      <c r="BI50" s="23">
        <f>BH50-O50</f>
        <v>1.9499999999999962E-2</v>
      </c>
      <c r="BJ50" s="3"/>
      <c r="BK50" s="3"/>
      <c r="BL50" s="23">
        <f t="shared" si="32"/>
        <v>85</v>
      </c>
      <c r="BM50" s="3">
        <f>$AG$20*BL50+$AH$20</f>
        <v>0.21124999999999997</v>
      </c>
      <c r="BN50" s="3">
        <f t="shared" si="10"/>
        <v>0.99949999999999994</v>
      </c>
      <c r="BO50" s="3">
        <f>J50</f>
        <v>3.7</v>
      </c>
      <c r="BP50" s="3">
        <f t="shared" si="11"/>
        <v>12.783431952662726</v>
      </c>
      <c r="BQ50" s="35">
        <f t="shared" si="37"/>
        <v>13</v>
      </c>
      <c r="BR50" s="35">
        <f>A50</f>
        <v>13</v>
      </c>
      <c r="BS50" s="89">
        <f t="shared" si="38"/>
        <v>0</v>
      </c>
    </row>
    <row r="51" spans="1:71" ht="17" thickBot="1">
      <c r="A51" s="22">
        <f t="shared" si="33"/>
        <v>8</v>
      </c>
      <c r="B51" s="79">
        <v>92</v>
      </c>
      <c r="C51" s="79">
        <v>80.599999999999994</v>
      </c>
      <c r="D51" s="79">
        <v>76</v>
      </c>
      <c r="E51" s="79">
        <v>3660</v>
      </c>
      <c r="F51" s="79">
        <v>-6.2</v>
      </c>
      <c r="G51" s="79">
        <v>82.5</v>
      </c>
      <c r="H51" s="79">
        <v>89.6</v>
      </c>
      <c r="I51" s="79" t="s">
        <v>90</v>
      </c>
      <c r="J51" s="79">
        <v>2.6</v>
      </c>
      <c r="K51" s="22">
        <f t="shared" si="34"/>
        <v>0.7</v>
      </c>
      <c r="L51" s="22">
        <f t="shared" si="35"/>
        <v>-0.7</v>
      </c>
      <c r="M51" s="23">
        <v>85</v>
      </c>
      <c r="N51" s="24">
        <f t="shared" si="36"/>
        <v>2.5</v>
      </c>
      <c r="O51" s="24">
        <v>0.98</v>
      </c>
      <c r="P51" s="24">
        <f>M51*0.0145</f>
        <v>1.2325000000000002</v>
      </c>
      <c r="Q51" s="3" t="s">
        <v>150</v>
      </c>
      <c r="R51" s="3">
        <f>A51-A49</f>
        <v>-28</v>
      </c>
      <c r="S51" s="3">
        <f>J51-J49</f>
        <v>-5.7000000000000011</v>
      </c>
      <c r="T51" s="32">
        <f>S51/R51</f>
        <v>0.2035714285714286</v>
      </c>
      <c r="U51" s="32">
        <f t="shared" si="47"/>
        <v>0.94285714285714306</v>
      </c>
      <c r="V51" s="95">
        <f>(J51-O51)/A51</f>
        <v>0.20250000000000001</v>
      </c>
      <c r="W51" s="95">
        <v>0.20599999999999999</v>
      </c>
      <c r="X51" s="88">
        <f t="shared" si="48"/>
        <v>7.8640776699029136</v>
      </c>
      <c r="Y51" s="88">
        <f t="shared" si="49"/>
        <v>8</v>
      </c>
      <c r="Z51" s="88">
        <f t="shared" si="50"/>
        <v>0</v>
      </c>
      <c r="AO51" s="23">
        <f t="shared" si="30"/>
        <v>85</v>
      </c>
      <c r="AP51" s="23">
        <f>$AG$20*AO51+$AH$20</f>
        <v>0.21124999999999997</v>
      </c>
      <c r="AQ51" s="23">
        <f>AP51-T51</f>
        <v>7.678571428571368E-3</v>
      </c>
      <c r="BG51" s="23">
        <f t="shared" si="31"/>
        <v>85</v>
      </c>
      <c r="BH51" s="23">
        <f t="shared" si="8"/>
        <v>0.99949999999999994</v>
      </c>
      <c r="BI51" s="23">
        <f>BH51-O51</f>
        <v>1.9499999999999962E-2</v>
      </c>
      <c r="BJ51" s="3"/>
      <c r="BK51" s="3"/>
      <c r="BL51" s="23">
        <f t="shared" si="32"/>
        <v>85</v>
      </c>
      <c r="BM51" s="3">
        <f>$AG$20*BL51+$AH$20</f>
        <v>0.21124999999999997</v>
      </c>
      <c r="BN51" s="3">
        <f t="shared" si="10"/>
        <v>0.99949999999999994</v>
      </c>
      <c r="BO51" s="3">
        <f>J51</f>
        <v>2.6</v>
      </c>
      <c r="BP51" s="3">
        <f t="shared" si="11"/>
        <v>7.5763313609467478</v>
      </c>
      <c r="BQ51" s="35">
        <f t="shared" ref="BQ51:BQ59" si="51">ROUND(BP51,0)</f>
        <v>8</v>
      </c>
      <c r="BR51" s="35">
        <f>A51</f>
        <v>8</v>
      </c>
      <c r="BS51" s="89">
        <f t="shared" ref="BS51:BS59" si="52">BR51-BQ51</f>
        <v>0</v>
      </c>
    </row>
    <row r="52" spans="1:71" ht="17" thickBot="1">
      <c r="A52" s="22">
        <f t="shared" si="33"/>
        <v>22</v>
      </c>
      <c r="B52" s="79">
        <v>78</v>
      </c>
      <c r="C52" s="79">
        <v>80.400000000000006</v>
      </c>
      <c r="D52" s="79">
        <v>74.400000000000006</v>
      </c>
      <c r="E52" s="79">
        <v>4177</v>
      </c>
      <c r="F52" s="79" t="s">
        <v>19</v>
      </c>
      <c r="G52" s="79">
        <v>79.5</v>
      </c>
      <c r="H52" s="79">
        <v>85.9</v>
      </c>
      <c r="I52" s="79" t="s">
        <v>91</v>
      </c>
      <c r="J52" s="79">
        <v>5.5</v>
      </c>
      <c r="K52" s="22">
        <f t="shared" si="34"/>
        <v>0.4</v>
      </c>
      <c r="L52" s="22">
        <f t="shared" si="35"/>
        <v>-0.4</v>
      </c>
      <c r="M52" s="23">
        <v>85</v>
      </c>
      <c r="N52" s="24">
        <f t="shared" si="36"/>
        <v>5.5</v>
      </c>
      <c r="O52" s="24">
        <v>0.98</v>
      </c>
      <c r="P52" s="24">
        <f>M52*0.0145</f>
        <v>1.2325000000000002</v>
      </c>
      <c r="Q52" s="3" t="s">
        <v>74</v>
      </c>
      <c r="R52" s="3">
        <f>A51-A52</f>
        <v>-14</v>
      </c>
      <c r="S52" s="3">
        <f>J51-J52</f>
        <v>-2.9</v>
      </c>
      <c r="T52" s="32">
        <f>S52/R52</f>
        <v>0.20714285714285713</v>
      </c>
      <c r="U52" s="32">
        <f t="shared" si="47"/>
        <v>0.94285714285714306</v>
      </c>
      <c r="V52" s="95">
        <f>(J52-O52)/A52</f>
        <v>0.20545454545454545</v>
      </c>
      <c r="W52" s="95">
        <v>0.20599999999999999</v>
      </c>
      <c r="X52" s="88">
        <f t="shared" si="48"/>
        <v>21.941747572815533</v>
      </c>
      <c r="Y52" s="88">
        <f t="shared" si="49"/>
        <v>22</v>
      </c>
      <c r="Z52" s="88">
        <f t="shared" si="50"/>
        <v>0</v>
      </c>
      <c r="AO52" s="23">
        <f t="shared" si="30"/>
        <v>85</v>
      </c>
      <c r="AP52" s="23">
        <f>$AG$20*AO52+$AH$20</f>
        <v>0.21124999999999997</v>
      </c>
      <c r="AQ52" s="23">
        <f>AP52-T52</f>
        <v>4.107142857142837E-3</v>
      </c>
      <c r="BG52" s="23">
        <f t="shared" si="31"/>
        <v>85</v>
      </c>
      <c r="BH52" s="23">
        <f t="shared" si="8"/>
        <v>0.99949999999999994</v>
      </c>
      <c r="BI52" s="23">
        <f>BH52-O52</f>
        <v>1.9499999999999962E-2</v>
      </c>
      <c r="BJ52" s="3"/>
      <c r="BK52" s="3"/>
      <c r="BL52" s="23">
        <f t="shared" si="32"/>
        <v>85</v>
      </c>
      <c r="BM52" s="3">
        <f>$AG$20*BL52+$AH$20</f>
        <v>0.21124999999999997</v>
      </c>
      <c r="BN52" s="3">
        <f t="shared" si="10"/>
        <v>0.99949999999999994</v>
      </c>
      <c r="BO52" s="3">
        <f>J52</f>
        <v>5.5</v>
      </c>
      <c r="BP52" s="3">
        <f t="shared" si="11"/>
        <v>21.304142011834323</v>
      </c>
      <c r="BQ52" s="35">
        <f t="shared" si="51"/>
        <v>21</v>
      </c>
      <c r="BR52" s="35">
        <f>A52</f>
        <v>22</v>
      </c>
      <c r="BS52" s="89">
        <f t="shared" si="52"/>
        <v>1</v>
      </c>
    </row>
    <row r="53" spans="1:71" ht="17" thickBot="1">
      <c r="A53" s="22">
        <f t="shared" si="33"/>
        <v>34</v>
      </c>
      <c r="B53" s="79">
        <v>66</v>
      </c>
      <c r="C53" s="79">
        <v>81.599999999999994</v>
      </c>
      <c r="D53" s="79">
        <v>73.7</v>
      </c>
      <c r="E53" s="79">
        <v>4276</v>
      </c>
      <c r="F53" s="79">
        <v>-4.5999999999999996</v>
      </c>
      <c r="G53" s="79">
        <v>77.599999999999994</v>
      </c>
      <c r="H53" s="79">
        <v>83.9</v>
      </c>
      <c r="I53" s="79" t="s">
        <v>92</v>
      </c>
      <c r="J53" s="79">
        <v>8</v>
      </c>
      <c r="K53" s="22">
        <f t="shared" si="34"/>
        <v>2.7</v>
      </c>
      <c r="L53" s="22">
        <f t="shared" si="35"/>
        <v>-2.7</v>
      </c>
      <c r="M53" s="23">
        <v>85</v>
      </c>
      <c r="N53" s="24">
        <f t="shared" si="36"/>
        <v>7.4000000000000057</v>
      </c>
      <c r="O53" s="24">
        <v>0.98</v>
      </c>
      <c r="P53" s="24">
        <f>M53*0.0145</f>
        <v>1.2325000000000002</v>
      </c>
      <c r="Q53" s="3"/>
      <c r="R53" s="3"/>
      <c r="S53" s="3"/>
      <c r="T53" s="3"/>
      <c r="U53" s="32">
        <f t="shared" si="47"/>
        <v>0.9571428571428573</v>
      </c>
      <c r="V53" s="95">
        <f>(J53-O53)/A53</f>
        <v>0.2064705882352941</v>
      </c>
      <c r="W53" s="95">
        <v>0.20599999999999999</v>
      </c>
      <c r="X53" s="88">
        <f t="shared" si="48"/>
        <v>34.077669902912618</v>
      </c>
      <c r="Y53" s="88">
        <f t="shared" si="49"/>
        <v>34</v>
      </c>
      <c r="Z53" s="88">
        <f t="shared" si="50"/>
        <v>0</v>
      </c>
      <c r="AO53" s="23">
        <f t="shared" si="30"/>
        <v>85</v>
      </c>
      <c r="AP53" s="23">
        <f>$AG$20*AO53+$AH$20</f>
        <v>0.21124999999999997</v>
      </c>
      <c r="AQ53" s="23">
        <f>AP53-T53</f>
        <v>0.21124999999999997</v>
      </c>
      <c r="BG53" s="23">
        <f t="shared" si="31"/>
        <v>85</v>
      </c>
      <c r="BH53" s="23">
        <f t="shared" si="8"/>
        <v>0.99949999999999994</v>
      </c>
      <c r="BI53" s="23">
        <f>BH53-O53</f>
        <v>1.9499999999999962E-2</v>
      </c>
      <c r="BJ53" s="3"/>
      <c r="BK53" s="3"/>
      <c r="BL53" s="23">
        <f t="shared" si="32"/>
        <v>85</v>
      </c>
      <c r="BM53" s="3">
        <f>$AG$20*BL53+$AH$20</f>
        <v>0.21124999999999997</v>
      </c>
      <c r="BN53" s="3">
        <f t="shared" si="10"/>
        <v>0.99949999999999994</v>
      </c>
      <c r="BO53" s="3">
        <f>J53</f>
        <v>8</v>
      </c>
      <c r="BP53" s="3">
        <f t="shared" si="11"/>
        <v>33.138461538461542</v>
      </c>
      <c r="BQ53" s="35">
        <f t="shared" si="51"/>
        <v>33</v>
      </c>
      <c r="BR53" s="35">
        <f>A53</f>
        <v>34</v>
      </c>
      <c r="BS53" s="89">
        <f t="shared" si="52"/>
        <v>1</v>
      </c>
    </row>
    <row r="54" spans="1:71" ht="17" thickBot="1">
      <c r="A54" s="22">
        <f t="shared" si="33"/>
        <v>11</v>
      </c>
      <c r="B54" s="79">
        <v>89</v>
      </c>
      <c r="C54" s="79">
        <v>82.4</v>
      </c>
      <c r="D54" s="79">
        <v>76.599999999999994</v>
      </c>
      <c r="E54" s="79">
        <v>4183</v>
      </c>
      <c r="F54" s="79">
        <v>-6.2</v>
      </c>
      <c r="G54" s="79">
        <v>82.9</v>
      </c>
      <c r="H54" s="79">
        <v>89.4</v>
      </c>
      <c r="I54" s="79" t="s">
        <v>40</v>
      </c>
      <c r="J54" s="79">
        <v>3.2</v>
      </c>
      <c r="K54" s="22">
        <f t="shared" si="34"/>
        <v>2.4</v>
      </c>
      <c r="L54" s="22">
        <f t="shared" si="35"/>
        <v>2.4</v>
      </c>
      <c r="M54" s="23">
        <v>85</v>
      </c>
      <c r="N54" s="24">
        <f t="shared" si="36"/>
        <v>2.0999999999999943</v>
      </c>
      <c r="O54" s="24">
        <v>0.98</v>
      </c>
      <c r="P54" s="24">
        <f>M54*0.0145</f>
        <v>1.2325000000000002</v>
      </c>
      <c r="Q54" s="3"/>
      <c r="R54" s="3"/>
      <c r="S54" s="3"/>
      <c r="T54" s="3"/>
      <c r="U54" s="32">
        <f t="shared" si="47"/>
        <v>0.92142857142857171</v>
      </c>
      <c r="V54" s="95">
        <f>(J54-O54)/A54</f>
        <v>0.20181818181818184</v>
      </c>
      <c r="W54" s="95">
        <v>0.20599999999999999</v>
      </c>
      <c r="X54" s="88">
        <f t="shared" si="48"/>
        <v>10.776699029126215</v>
      </c>
      <c r="Y54" s="88">
        <f t="shared" si="49"/>
        <v>11</v>
      </c>
      <c r="Z54" s="88">
        <f t="shared" si="50"/>
        <v>0</v>
      </c>
      <c r="AO54" s="23">
        <f t="shared" si="30"/>
        <v>85</v>
      </c>
      <c r="AP54" s="23">
        <f>$AG$20*AO54+$AH$20</f>
        <v>0.21124999999999997</v>
      </c>
      <c r="AQ54" s="23">
        <f>AP54-T54</f>
        <v>0.21124999999999997</v>
      </c>
      <c r="BG54" s="23">
        <f t="shared" si="31"/>
        <v>85</v>
      </c>
      <c r="BH54" s="23">
        <f t="shared" si="8"/>
        <v>0.99949999999999994</v>
      </c>
      <c r="BI54" s="23">
        <f>BH54-O54</f>
        <v>1.9499999999999962E-2</v>
      </c>
      <c r="BJ54" s="3"/>
      <c r="BK54" s="3"/>
      <c r="BL54" s="23">
        <f t="shared" si="32"/>
        <v>85</v>
      </c>
      <c r="BM54" s="3">
        <f>$AG$20*BL54+$AH$20</f>
        <v>0.21124999999999997</v>
      </c>
      <c r="BN54" s="3">
        <f t="shared" si="10"/>
        <v>0.99949999999999994</v>
      </c>
      <c r="BO54" s="3">
        <f>J54</f>
        <v>3.2</v>
      </c>
      <c r="BP54" s="3">
        <f t="shared" si="11"/>
        <v>10.416568047337281</v>
      </c>
      <c r="BQ54" s="35">
        <f t="shared" si="51"/>
        <v>10</v>
      </c>
      <c r="BR54" s="35">
        <f>A54</f>
        <v>11</v>
      </c>
      <c r="BS54" s="89">
        <f t="shared" si="52"/>
        <v>1</v>
      </c>
    </row>
    <row r="55" spans="1:71" ht="17" thickBot="1">
      <c r="A55" s="80">
        <f t="shared" si="33"/>
        <v>17</v>
      </c>
      <c r="B55" s="81">
        <v>83</v>
      </c>
      <c r="C55" s="81">
        <v>79.099999999999994</v>
      </c>
      <c r="D55" s="81">
        <v>81.8</v>
      </c>
      <c r="E55" s="81">
        <v>4264</v>
      </c>
      <c r="F55" s="81">
        <v>-5.8</v>
      </c>
      <c r="G55" s="81">
        <v>94</v>
      </c>
      <c r="H55" s="81">
        <v>102</v>
      </c>
      <c r="I55" s="81" t="s">
        <v>94</v>
      </c>
      <c r="J55" s="81">
        <v>5</v>
      </c>
      <c r="K55" s="80">
        <f t="shared" si="34"/>
        <v>4.8</v>
      </c>
      <c r="L55" s="80">
        <f t="shared" si="35"/>
        <v>-4.8</v>
      </c>
      <c r="M55" s="82">
        <v>95</v>
      </c>
      <c r="N55" s="83">
        <f t="shared" si="36"/>
        <v>1</v>
      </c>
      <c r="O55" s="15">
        <v>0.99</v>
      </c>
      <c r="P55" s="83">
        <f>M55*0.0145</f>
        <v>1.3775000000000002</v>
      </c>
      <c r="Q55" s="3" t="s">
        <v>74</v>
      </c>
      <c r="R55" s="3"/>
      <c r="S55" s="3"/>
      <c r="T55" s="3"/>
      <c r="U55" s="28">
        <f>J55-($T$58*A55)</f>
        <v>0.91999999999999904</v>
      </c>
      <c r="V55" s="96">
        <f>(J55-O55)/A55</f>
        <v>0.23588235294117646</v>
      </c>
      <c r="W55" s="96">
        <v>0.23499999999999999</v>
      </c>
      <c r="X55" s="88">
        <f t="shared" si="48"/>
        <v>17.063829787234042</v>
      </c>
      <c r="Y55" s="88">
        <f t="shared" si="49"/>
        <v>17</v>
      </c>
      <c r="Z55" s="88">
        <f t="shared" si="50"/>
        <v>0</v>
      </c>
      <c r="AO55" s="14">
        <f t="shared" si="30"/>
        <v>95</v>
      </c>
      <c r="AP55" s="14">
        <f>$AG$20*AO55+$AH$20</f>
        <v>0.23374999999999999</v>
      </c>
      <c r="AQ55" s="14">
        <f>AP55-T55</f>
        <v>0.23374999999999999</v>
      </c>
      <c r="BG55" s="14">
        <f t="shared" si="31"/>
        <v>95</v>
      </c>
      <c r="BH55" s="14">
        <f t="shared" si="8"/>
        <v>1.1065</v>
      </c>
      <c r="BI55" s="14">
        <f>BH55-O55</f>
        <v>0.11650000000000005</v>
      </c>
      <c r="BJ55" s="3"/>
      <c r="BK55" s="3"/>
      <c r="BL55" s="14">
        <f t="shared" si="32"/>
        <v>95</v>
      </c>
      <c r="BM55" s="3">
        <f>$AG$20*BL55+$AH$20</f>
        <v>0.23374999999999999</v>
      </c>
      <c r="BN55" s="3">
        <f t="shared" si="10"/>
        <v>1.1065</v>
      </c>
      <c r="BO55" s="3">
        <f>J55</f>
        <v>5</v>
      </c>
      <c r="BP55" s="3">
        <f t="shared" si="11"/>
        <v>16.656684491978609</v>
      </c>
      <c r="BQ55" s="35">
        <f t="shared" si="51"/>
        <v>17</v>
      </c>
      <c r="BR55" s="35">
        <f>A55</f>
        <v>17</v>
      </c>
      <c r="BS55" s="89">
        <f t="shared" si="52"/>
        <v>0</v>
      </c>
    </row>
    <row r="56" spans="1:71" ht="17" thickBot="1">
      <c r="A56" s="80">
        <f t="shared" si="33"/>
        <v>27</v>
      </c>
      <c r="B56" s="81">
        <v>73</v>
      </c>
      <c r="C56" s="81">
        <v>81.099999999999994</v>
      </c>
      <c r="D56" s="81">
        <v>83.6</v>
      </c>
      <c r="E56" s="81">
        <v>4073</v>
      </c>
      <c r="F56" s="81">
        <v>-5</v>
      </c>
      <c r="G56" s="81">
        <v>98.5</v>
      </c>
      <c r="H56" s="81">
        <v>106.5</v>
      </c>
      <c r="I56" s="81" t="s">
        <v>95</v>
      </c>
      <c r="J56" s="81">
        <v>7.4</v>
      </c>
      <c r="K56" s="80">
        <f t="shared" si="34"/>
        <v>6.6</v>
      </c>
      <c r="L56" s="80">
        <f t="shared" si="35"/>
        <v>-6.6</v>
      </c>
      <c r="M56" s="82">
        <v>95</v>
      </c>
      <c r="N56" s="83">
        <f t="shared" si="36"/>
        <v>-3.5</v>
      </c>
      <c r="O56" s="15">
        <v>0.99</v>
      </c>
      <c r="P56" s="83">
        <f>M56*0.0145</f>
        <v>1.3775000000000002</v>
      </c>
      <c r="Q56" s="3"/>
      <c r="R56" s="3"/>
      <c r="S56" s="3"/>
      <c r="T56" s="3"/>
      <c r="U56" s="28">
        <f t="shared" ref="U56:U60" si="53">J56-($T$58*A56)</f>
        <v>0.91999999999999904</v>
      </c>
      <c r="V56" s="96">
        <f>(J56-O56)/A56</f>
        <v>0.2374074074074074</v>
      </c>
      <c r="W56" s="96">
        <v>0.23499999999999999</v>
      </c>
      <c r="X56" s="88">
        <f t="shared" ref="X56:X61" si="54">(J56-O56)/W56</f>
        <v>27.276595744680854</v>
      </c>
      <c r="Y56" s="88">
        <f t="shared" ref="Y56:Y61" si="55">ROUND(X56,0)</f>
        <v>27</v>
      </c>
      <c r="Z56" s="88">
        <f t="shared" ref="Z56:Z61" si="56">A56-Y56</f>
        <v>0</v>
      </c>
      <c r="AO56" s="14">
        <f t="shared" si="30"/>
        <v>95</v>
      </c>
      <c r="AP56" s="14">
        <f>$AG$20*AO56+$AH$20</f>
        <v>0.23374999999999999</v>
      </c>
      <c r="AQ56" s="14">
        <f>AP56-T56</f>
        <v>0.23374999999999999</v>
      </c>
      <c r="BG56" s="14">
        <f t="shared" si="31"/>
        <v>95</v>
      </c>
      <c r="BH56" s="14">
        <f t="shared" si="8"/>
        <v>1.1065</v>
      </c>
      <c r="BI56" s="14">
        <f>BH56-O56</f>
        <v>0.11650000000000005</v>
      </c>
      <c r="BJ56" s="3"/>
      <c r="BK56" s="3"/>
      <c r="BL56" s="14">
        <f t="shared" si="32"/>
        <v>95</v>
      </c>
      <c r="BM56" s="3">
        <f>$AG$20*BL56+$AH$20</f>
        <v>0.23374999999999999</v>
      </c>
      <c r="BN56" s="3">
        <f t="shared" si="10"/>
        <v>1.1065</v>
      </c>
      <c r="BO56" s="3">
        <f>J56</f>
        <v>7.4</v>
      </c>
      <c r="BP56" s="3">
        <f t="shared" si="11"/>
        <v>26.924064171122996</v>
      </c>
      <c r="BQ56" s="35">
        <f t="shared" si="51"/>
        <v>27</v>
      </c>
      <c r="BR56" s="35">
        <f>A56</f>
        <v>27</v>
      </c>
      <c r="BS56" s="89">
        <f t="shared" si="52"/>
        <v>0</v>
      </c>
    </row>
    <row r="57" spans="1:71" ht="17" thickBot="1">
      <c r="A57" s="80">
        <f t="shared" si="33"/>
        <v>11</v>
      </c>
      <c r="B57" s="81">
        <v>89</v>
      </c>
      <c r="C57" s="81">
        <v>81.099999999999994</v>
      </c>
      <c r="D57" s="81">
        <v>83.9</v>
      </c>
      <c r="E57" s="81">
        <v>4438</v>
      </c>
      <c r="F57" s="81">
        <v>-5.2</v>
      </c>
      <c r="G57" s="81">
        <v>94.5</v>
      </c>
      <c r="H57" s="81">
        <v>101.1</v>
      </c>
      <c r="I57" s="81" t="s">
        <v>96</v>
      </c>
      <c r="J57" s="81">
        <v>3.6</v>
      </c>
      <c r="K57" s="80">
        <f t="shared" si="34"/>
        <v>3.5</v>
      </c>
      <c r="L57" s="80">
        <f t="shared" si="35"/>
        <v>-3.5</v>
      </c>
      <c r="M57" s="82">
        <v>95</v>
      </c>
      <c r="N57" s="83">
        <f t="shared" si="36"/>
        <v>0.5</v>
      </c>
      <c r="O57" s="15">
        <v>0.99</v>
      </c>
      <c r="P57" s="83">
        <f>M57*0.0145</f>
        <v>1.3775000000000002</v>
      </c>
      <c r="Q57" s="3" t="s">
        <v>46</v>
      </c>
      <c r="R57" s="3"/>
      <c r="S57" s="3"/>
      <c r="T57" s="3"/>
      <c r="U57" s="28">
        <f t="shared" si="53"/>
        <v>0.95999999999999952</v>
      </c>
      <c r="V57" s="96">
        <f>(J57-O57)/A57</f>
        <v>0.2372727272727273</v>
      </c>
      <c r="W57" s="96">
        <v>0.23499999999999999</v>
      </c>
      <c r="X57" s="88">
        <f t="shared" si="54"/>
        <v>11.106382978723406</v>
      </c>
      <c r="Y57" s="88">
        <f t="shared" si="55"/>
        <v>11</v>
      </c>
      <c r="Z57" s="88">
        <f t="shared" si="56"/>
        <v>0</v>
      </c>
      <c r="AO57" s="14">
        <f t="shared" si="30"/>
        <v>95</v>
      </c>
      <c r="AP57" s="14">
        <f>$AG$20*AO57+$AH$20</f>
        <v>0.23374999999999999</v>
      </c>
      <c r="AQ57" s="14">
        <f>AP57-T57</f>
        <v>0.23374999999999999</v>
      </c>
      <c r="BG57" s="14">
        <f t="shared" si="31"/>
        <v>95</v>
      </c>
      <c r="BH57" s="14">
        <f t="shared" si="8"/>
        <v>1.1065</v>
      </c>
      <c r="BI57" s="14">
        <f>BH57-O57</f>
        <v>0.11650000000000005</v>
      </c>
      <c r="BJ57" s="3"/>
      <c r="BK57" s="3"/>
      <c r="BL57" s="14">
        <f t="shared" si="32"/>
        <v>95</v>
      </c>
      <c r="BM57" s="3">
        <f>$AG$20*BL57+$AH$20</f>
        <v>0.23374999999999999</v>
      </c>
      <c r="BN57" s="3">
        <f t="shared" si="10"/>
        <v>1.1065</v>
      </c>
      <c r="BO57" s="3">
        <f>J57</f>
        <v>3.6</v>
      </c>
      <c r="BP57" s="3">
        <f t="shared" si="11"/>
        <v>10.667379679144386</v>
      </c>
      <c r="BQ57" s="35">
        <f t="shared" si="51"/>
        <v>11</v>
      </c>
      <c r="BR57" s="35">
        <f>A57</f>
        <v>11</v>
      </c>
      <c r="BS57" s="89">
        <f t="shared" si="52"/>
        <v>0</v>
      </c>
    </row>
    <row r="58" spans="1:71" ht="17" thickBot="1">
      <c r="A58" s="80">
        <f t="shared" si="33"/>
        <v>6</v>
      </c>
      <c r="B58" s="81">
        <v>94</v>
      </c>
      <c r="C58" s="81">
        <v>81.599999999999994</v>
      </c>
      <c r="D58" s="81">
        <v>81.900000000000006</v>
      </c>
      <c r="E58" s="81">
        <v>4127</v>
      </c>
      <c r="F58" s="81">
        <v>-3</v>
      </c>
      <c r="G58" s="81">
        <v>93.2</v>
      </c>
      <c r="H58" s="81">
        <v>100.5</v>
      </c>
      <c r="I58" s="81" t="s">
        <v>97</v>
      </c>
      <c r="J58" s="81">
        <v>2.4</v>
      </c>
      <c r="K58" s="80">
        <f t="shared" si="34"/>
        <v>1.6</v>
      </c>
      <c r="L58" s="80">
        <f t="shared" si="35"/>
        <v>-1.6</v>
      </c>
      <c r="M58" s="82">
        <v>95</v>
      </c>
      <c r="N58" s="83">
        <f t="shared" si="36"/>
        <v>1.7999999999999972</v>
      </c>
      <c r="O58" s="15">
        <v>0.99</v>
      </c>
      <c r="P58" s="83">
        <f>M58*0.0145</f>
        <v>1.3775000000000002</v>
      </c>
      <c r="Q58" s="3" t="s">
        <v>74</v>
      </c>
      <c r="R58" s="3">
        <f>A58-A57</f>
        <v>-5</v>
      </c>
      <c r="S58" s="3">
        <f>J58-J57</f>
        <v>-1.2000000000000002</v>
      </c>
      <c r="T58" s="28">
        <f>S58/R58</f>
        <v>0.24000000000000005</v>
      </c>
      <c r="U58" s="28">
        <f t="shared" si="53"/>
        <v>0.95999999999999952</v>
      </c>
      <c r="V58" s="96">
        <f>(J58-O58)/A58</f>
        <v>0.23499999999999999</v>
      </c>
      <c r="W58" s="96">
        <v>0.23499999999999999</v>
      </c>
      <c r="X58" s="88">
        <f t="shared" si="54"/>
        <v>6</v>
      </c>
      <c r="Y58" s="88">
        <f t="shared" si="55"/>
        <v>6</v>
      </c>
      <c r="Z58" s="88">
        <f t="shared" si="56"/>
        <v>0</v>
      </c>
      <c r="AO58" s="14">
        <f t="shared" si="30"/>
        <v>95</v>
      </c>
      <c r="AP58" s="14">
        <f>$AG$20*AO58+$AH$20</f>
        <v>0.23374999999999999</v>
      </c>
      <c r="AQ58" s="14">
        <f>AP58-T58</f>
        <v>-6.2500000000000611E-3</v>
      </c>
      <c r="BG58" s="14">
        <f t="shared" si="31"/>
        <v>95</v>
      </c>
      <c r="BH58" s="14">
        <f t="shared" si="8"/>
        <v>1.1065</v>
      </c>
      <c r="BI58" s="14">
        <f>BH58-O58</f>
        <v>0.11650000000000005</v>
      </c>
      <c r="BJ58" s="3"/>
      <c r="BK58" s="3"/>
      <c r="BL58" s="14">
        <f t="shared" si="32"/>
        <v>95</v>
      </c>
      <c r="BM58" s="3">
        <f>$AG$20*BL58+$AH$20</f>
        <v>0.23374999999999999</v>
      </c>
      <c r="BN58" s="3">
        <f t="shared" si="10"/>
        <v>1.1065</v>
      </c>
      <c r="BO58" s="3">
        <f>J58</f>
        <v>2.4</v>
      </c>
      <c r="BP58" s="3">
        <f t="shared" si="11"/>
        <v>5.5336898395721921</v>
      </c>
      <c r="BQ58" s="35">
        <f t="shared" si="51"/>
        <v>6</v>
      </c>
      <c r="BR58" s="35">
        <f>A58</f>
        <v>6</v>
      </c>
      <c r="BS58" s="89">
        <f t="shared" si="52"/>
        <v>0</v>
      </c>
    </row>
    <row r="59" spans="1:71" ht="17" thickBot="1">
      <c r="A59" s="80">
        <f t="shared" si="33"/>
        <v>9</v>
      </c>
      <c r="B59" s="81">
        <v>91</v>
      </c>
      <c r="C59" s="81">
        <v>83.8</v>
      </c>
      <c r="D59" s="81">
        <v>84.7</v>
      </c>
      <c r="E59" s="81">
        <v>4235</v>
      </c>
      <c r="F59" s="81" t="s">
        <v>19</v>
      </c>
      <c r="G59" s="81">
        <v>97.7</v>
      </c>
      <c r="H59" s="81">
        <v>105.1</v>
      </c>
      <c r="I59" s="81" t="s">
        <v>98</v>
      </c>
      <c r="J59" s="81">
        <v>3.1</v>
      </c>
      <c r="K59" s="80">
        <f t="shared" si="34"/>
        <v>1.6</v>
      </c>
      <c r="L59" s="80">
        <f t="shared" si="35"/>
        <v>1.6</v>
      </c>
      <c r="M59" s="82">
        <v>95</v>
      </c>
      <c r="N59" s="83">
        <f t="shared" si="36"/>
        <v>-2.7000000000000028</v>
      </c>
      <c r="O59" s="15">
        <v>0.99</v>
      </c>
      <c r="P59" s="83">
        <f>M59*0.0145</f>
        <v>1.3775000000000002</v>
      </c>
      <c r="Q59" s="3"/>
      <c r="R59" s="3"/>
      <c r="S59" s="3"/>
      <c r="T59" s="3"/>
      <c r="U59" s="28">
        <f t="shared" si="53"/>
        <v>0.9399999999999995</v>
      </c>
      <c r="V59" s="96">
        <f>(J59-O59)/A59</f>
        <v>0.23444444444444448</v>
      </c>
      <c r="W59" s="96">
        <v>0.23499999999999999</v>
      </c>
      <c r="X59" s="88">
        <f t="shared" si="54"/>
        <v>8.9787234042553212</v>
      </c>
      <c r="Y59" s="88">
        <f t="shared" si="55"/>
        <v>9</v>
      </c>
      <c r="Z59" s="88">
        <f t="shared" si="56"/>
        <v>0</v>
      </c>
      <c r="AO59" s="14">
        <f t="shared" si="30"/>
        <v>95</v>
      </c>
      <c r="AP59" s="14">
        <f>$AG$20*AO59+$AH$20</f>
        <v>0.23374999999999999</v>
      </c>
      <c r="AQ59" s="14">
        <f>AP59-T59</f>
        <v>0.23374999999999999</v>
      </c>
      <c r="BG59" s="14">
        <f t="shared" si="31"/>
        <v>95</v>
      </c>
      <c r="BH59" s="14">
        <f t="shared" si="8"/>
        <v>1.1065</v>
      </c>
      <c r="BI59" s="14">
        <f>BH59-O59</f>
        <v>0.11650000000000005</v>
      </c>
      <c r="BJ59" s="3"/>
      <c r="BK59" s="3"/>
      <c r="BL59" s="14">
        <f t="shared" si="32"/>
        <v>95</v>
      </c>
      <c r="BM59" s="3">
        <f>$AG$20*BL59+$AH$20</f>
        <v>0.23374999999999999</v>
      </c>
      <c r="BN59" s="3">
        <f t="shared" si="10"/>
        <v>1.1065</v>
      </c>
      <c r="BO59" s="3">
        <f>J59</f>
        <v>3.1</v>
      </c>
      <c r="BP59" s="3">
        <f t="shared" si="11"/>
        <v>8.5283422459893057</v>
      </c>
      <c r="BQ59" s="35">
        <f t="shared" si="51"/>
        <v>9</v>
      </c>
      <c r="BR59" s="35">
        <f>A59</f>
        <v>9</v>
      </c>
      <c r="BS59" s="89">
        <f t="shared" si="52"/>
        <v>0</v>
      </c>
    </row>
    <row r="60" spans="1:71" ht="17" thickBot="1">
      <c r="A60" s="80">
        <f t="shared" si="33"/>
        <v>22</v>
      </c>
      <c r="B60" s="81">
        <v>78</v>
      </c>
      <c r="C60" s="81">
        <v>82.6</v>
      </c>
      <c r="D60" s="81">
        <v>83.7</v>
      </c>
      <c r="E60" s="81">
        <v>4040</v>
      </c>
      <c r="F60" s="81">
        <v>-2</v>
      </c>
      <c r="G60" s="81">
        <v>97</v>
      </c>
      <c r="H60" s="81">
        <v>104.8</v>
      </c>
      <c r="I60" s="81" t="s">
        <v>99</v>
      </c>
      <c r="J60" s="81">
        <v>6.1</v>
      </c>
      <c r="K60" s="80">
        <f t="shared" si="34"/>
        <v>5.8</v>
      </c>
      <c r="L60" s="80">
        <f t="shared" si="35"/>
        <v>-5.8</v>
      </c>
      <c r="M60" s="82">
        <v>95</v>
      </c>
      <c r="N60" s="83">
        <f t="shared" si="36"/>
        <v>-2</v>
      </c>
      <c r="O60" s="15">
        <v>0.99</v>
      </c>
      <c r="P60" s="83">
        <f>M60*0.0145</f>
        <v>1.3775000000000002</v>
      </c>
      <c r="Q60" s="3" t="s">
        <v>46</v>
      </c>
      <c r="R60" s="3">
        <f>A57-A60</f>
        <v>-11</v>
      </c>
      <c r="S60" s="3">
        <f>J57-J60</f>
        <v>-2.4999999999999996</v>
      </c>
      <c r="T60" s="28">
        <f>S60/R60</f>
        <v>0.22727272727272724</v>
      </c>
      <c r="U60" s="28">
        <f t="shared" si="53"/>
        <v>0.81999999999999851</v>
      </c>
      <c r="V60" s="96">
        <f>(J60-O60)/A60</f>
        <v>0.23227272727272724</v>
      </c>
      <c r="W60" s="96">
        <v>0.23499999999999999</v>
      </c>
      <c r="X60" s="88">
        <f t="shared" si="54"/>
        <v>21.74468085106383</v>
      </c>
      <c r="Y60" s="88">
        <f t="shared" si="55"/>
        <v>22</v>
      </c>
      <c r="Z60" s="88">
        <f t="shared" si="56"/>
        <v>0</v>
      </c>
      <c r="AO60" s="14">
        <f t="shared" si="30"/>
        <v>95</v>
      </c>
      <c r="AP60" s="14">
        <f>$AG$20*AO60+$AH$20</f>
        <v>0.23374999999999999</v>
      </c>
      <c r="AQ60" s="14">
        <f>AP60-T60</f>
        <v>6.4772727272727482E-3</v>
      </c>
      <c r="BG60" s="14">
        <f t="shared" si="31"/>
        <v>95</v>
      </c>
      <c r="BH60" s="14">
        <f t="shared" si="8"/>
        <v>1.1065</v>
      </c>
      <c r="BI60" s="14">
        <f>BH60-O60</f>
        <v>0.11650000000000005</v>
      </c>
      <c r="BJ60" s="3"/>
      <c r="BK60" s="3"/>
      <c r="BL60" s="14">
        <f t="shared" si="32"/>
        <v>95</v>
      </c>
      <c r="BM60" s="3">
        <f>$AG$20*BL60+$AH$20</f>
        <v>0.23374999999999999</v>
      </c>
      <c r="BN60" s="3">
        <f t="shared" si="10"/>
        <v>1.1065</v>
      </c>
      <c r="BO60" s="3">
        <f>J60</f>
        <v>6.1</v>
      </c>
      <c r="BP60" s="3">
        <f t="shared" ref="BP60:BP83" si="57">(BO60-BN60)/BM60</f>
        <v>21.362566844919783</v>
      </c>
      <c r="BQ60" s="35">
        <f t="shared" ref="BQ60:BQ83" si="58">ROUND(BP60,0)</f>
        <v>21</v>
      </c>
      <c r="BR60" s="35">
        <f>A60</f>
        <v>22</v>
      </c>
      <c r="BS60" s="89">
        <f t="shared" ref="BS60:BS83" si="59">BR60-BQ60</f>
        <v>1</v>
      </c>
    </row>
    <row r="61" spans="1:71" ht="17" thickBot="1">
      <c r="A61" s="16">
        <f t="shared" si="33"/>
        <v>7</v>
      </c>
      <c r="B61" s="84">
        <v>93</v>
      </c>
      <c r="C61" s="84">
        <v>80.8</v>
      </c>
      <c r="D61" s="84">
        <v>89.3</v>
      </c>
      <c r="E61" s="84">
        <v>5592</v>
      </c>
      <c r="F61" s="84">
        <v>-6</v>
      </c>
      <c r="G61" s="84">
        <v>103.5</v>
      </c>
      <c r="H61" s="84">
        <v>110.2</v>
      </c>
      <c r="I61" s="84" t="s">
        <v>92</v>
      </c>
      <c r="J61" s="84">
        <v>3.1</v>
      </c>
      <c r="K61" s="16">
        <f t="shared" si="34"/>
        <v>2.7</v>
      </c>
      <c r="L61" s="16">
        <f t="shared" si="35"/>
        <v>-2.7</v>
      </c>
      <c r="M61" s="17">
        <v>105</v>
      </c>
      <c r="N61" s="18">
        <f t="shared" si="36"/>
        <v>1.5</v>
      </c>
      <c r="O61" s="18">
        <v>1.22</v>
      </c>
      <c r="P61" s="18">
        <f>M61*0.0145</f>
        <v>1.5225000000000002</v>
      </c>
      <c r="Q61" s="3"/>
      <c r="R61" s="3"/>
      <c r="S61" s="3"/>
      <c r="T61" s="3"/>
      <c r="U61" s="30">
        <f>J61-($T$65*A61)</f>
        <v>1.3181818181818183</v>
      </c>
      <c r="V61" s="92">
        <f>(J61-O61)/A61</f>
        <v>0.26857142857142857</v>
      </c>
      <c r="W61" s="92">
        <v>0.255</v>
      </c>
      <c r="X61" s="88">
        <f t="shared" si="54"/>
        <v>7.3725490196078436</v>
      </c>
      <c r="Y61" s="88">
        <f t="shared" si="55"/>
        <v>7</v>
      </c>
      <c r="Z61" s="88">
        <f t="shared" si="56"/>
        <v>0</v>
      </c>
      <c r="AO61" s="17">
        <f t="shared" si="30"/>
        <v>105</v>
      </c>
      <c r="AP61" s="17">
        <f>$AG$20*AO61+$AH$20</f>
        <v>0.25624999999999998</v>
      </c>
      <c r="AQ61" s="17">
        <f>AP61-T61</f>
        <v>0.25624999999999998</v>
      </c>
      <c r="BG61" s="17">
        <f t="shared" si="31"/>
        <v>105</v>
      </c>
      <c r="BH61" s="17">
        <f t="shared" si="8"/>
        <v>1.2135</v>
      </c>
      <c r="BI61" s="17">
        <f>BH61-O61</f>
        <v>-6.4999999999999503E-3</v>
      </c>
      <c r="BJ61" s="3"/>
      <c r="BK61" s="3"/>
      <c r="BL61" s="17">
        <f t="shared" si="32"/>
        <v>105</v>
      </c>
      <c r="BM61" s="3">
        <f>$AG$20*BL61+$AH$20</f>
        <v>0.25624999999999998</v>
      </c>
      <c r="BN61" s="3">
        <f t="shared" si="10"/>
        <v>1.2135</v>
      </c>
      <c r="BO61" s="3">
        <f>J61</f>
        <v>3.1</v>
      </c>
      <c r="BP61" s="3">
        <f t="shared" si="57"/>
        <v>7.3619512195121963</v>
      </c>
      <c r="BQ61" s="35">
        <f t="shared" si="58"/>
        <v>7</v>
      </c>
      <c r="BR61" s="35">
        <f>A61</f>
        <v>7</v>
      </c>
      <c r="BS61" s="89">
        <f t="shared" si="59"/>
        <v>0</v>
      </c>
    </row>
    <row r="62" spans="1:71" ht="17" thickBot="1">
      <c r="A62" s="16">
        <f t="shared" si="33"/>
        <v>1</v>
      </c>
      <c r="B62" s="84">
        <v>99</v>
      </c>
      <c r="C62" s="84">
        <v>81.599999999999994</v>
      </c>
      <c r="D62" s="84">
        <v>89.7</v>
      </c>
      <c r="E62" s="84">
        <v>5403</v>
      </c>
      <c r="F62" s="84">
        <v>-4.4000000000000004</v>
      </c>
      <c r="G62" s="84">
        <v>106.2</v>
      </c>
      <c r="H62" s="84">
        <v>113.6</v>
      </c>
      <c r="I62" s="84" t="s">
        <v>101</v>
      </c>
      <c r="J62" s="84">
        <v>1.5</v>
      </c>
      <c r="K62" s="16">
        <f t="shared" si="34"/>
        <v>0.9</v>
      </c>
      <c r="L62" s="16">
        <f t="shared" si="35"/>
        <v>0.9</v>
      </c>
      <c r="M62" s="17">
        <v>105</v>
      </c>
      <c r="N62" s="18">
        <f t="shared" si="36"/>
        <v>-1.2000000000000028</v>
      </c>
      <c r="O62" s="18">
        <v>1.22</v>
      </c>
      <c r="P62" s="18">
        <f>M62*0.0145</f>
        <v>1.5225000000000002</v>
      </c>
      <c r="Q62" s="3" t="s">
        <v>46</v>
      </c>
      <c r="R62" s="3"/>
      <c r="S62" s="3"/>
      <c r="T62" s="3"/>
      <c r="U62" s="30">
        <f>J62-($T$65*A62)</f>
        <v>1.2454545454545456</v>
      </c>
      <c r="V62" s="92">
        <f>(J62-O62)/A62</f>
        <v>0.28000000000000003</v>
      </c>
      <c r="W62" s="92">
        <v>0.255</v>
      </c>
      <c r="X62" s="88">
        <f t="shared" ref="X62:X67" si="60">(J62-O62)/W62</f>
        <v>1.0980392156862746</v>
      </c>
      <c r="Y62" s="88">
        <f t="shared" ref="Y62:Y67" si="61">ROUND(X62,0)</f>
        <v>1</v>
      </c>
      <c r="Z62" s="88">
        <f t="shared" ref="Z62:Z67" si="62">A62-Y62</f>
        <v>0</v>
      </c>
      <c r="AO62" s="17">
        <f t="shared" si="30"/>
        <v>105</v>
      </c>
      <c r="AP62" s="17">
        <f>$AG$20*AO62+$AH$20</f>
        <v>0.25624999999999998</v>
      </c>
      <c r="AQ62" s="17">
        <f>AP62-T62</f>
        <v>0.25624999999999998</v>
      </c>
      <c r="BG62" s="17">
        <f t="shared" si="31"/>
        <v>105</v>
      </c>
      <c r="BH62" s="17">
        <f t="shared" si="8"/>
        <v>1.2135</v>
      </c>
      <c r="BI62" s="17">
        <f>BH62-O62</f>
        <v>-6.4999999999999503E-3</v>
      </c>
      <c r="BJ62" s="3"/>
      <c r="BK62" s="3"/>
      <c r="BL62" s="17">
        <f t="shared" si="32"/>
        <v>105</v>
      </c>
      <c r="BM62" s="3">
        <f>$AG$20*BL62+$AH$20</f>
        <v>0.25624999999999998</v>
      </c>
      <c r="BN62" s="3">
        <f t="shared" si="10"/>
        <v>1.2135</v>
      </c>
      <c r="BO62" s="3">
        <f>J62</f>
        <v>1.5</v>
      </c>
      <c r="BP62" s="3">
        <f t="shared" si="57"/>
        <v>1.118048780487805</v>
      </c>
      <c r="BQ62" s="35">
        <f t="shared" si="58"/>
        <v>1</v>
      </c>
      <c r="BR62" s="35">
        <f>A62</f>
        <v>1</v>
      </c>
      <c r="BS62" s="89">
        <f t="shared" si="59"/>
        <v>0</v>
      </c>
    </row>
    <row r="63" spans="1:71" ht="17" thickBot="1">
      <c r="A63" s="16">
        <f t="shared" si="33"/>
        <v>9</v>
      </c>
      <c r="B63" s="84">
        <v>91</v>
      </c>
      <c r="C63" s="84">
        <v>81.099999999999994</v>
      </c>
      <c r="D63" s="84">
        <v>86.9</v>
      </c>
      <c r="E63" s="84">
        <v>5341</v>
      </c>
      <c r="F63" s="84">
        <v>-4.4000000000000004</v>
      </c>
      <c r="G63" s="84">
        <v>101.6</v>
      </c>
      <c r="H63" s="84">
        <v>108.6</v>
      </c>
      <c r="I63" s="84" t="s">
        <v>33</v>
      </c>
      <c r="J63" s="84">
        <v>3.4</v>
      </c>
      <c r="K63" s="16">
        <f t="shared" si="34"/>
        <v>0.1</v>
      </c>
      <c r="L63" s="16">
        <f t="shared" si="35"/>
        <v>0.1</v>
      </c>
      <c r="M63" s="17">
        <v>105</v>
      </c>
      <c r="N63" s="18">
        <f t="shared" si="36"/>
        <v>3.4000000000000057</v>
      </c>
      <c r="O63" s="18">
        <v>1.22</v>
      </c>
      <c r="P63" s="18">
        <f>M63*0.0145</f>
        <v>1.5225000000000002</v>
      </c>
      <c r="Q63" s="3"/>
      <c r="R63" s="3"/>
      <c r="S63" s="3"/>
      <c r="T63" s="3"/>
      <c r="U63" s="30">
        <f>J63-($T$65*A63)</f>
        <v>1.1090909090909093</v>
      </c>
      <c r="V63" s="92">
        <f>(J63-O63)/A63</f>
        <v>0.2422222222222222</v>
      </c>
      <c r="W63" s="92">
        <v>0.255</v>
      </c>
      <c r="X63" s="88">
        <f t="shared" si="60"/>
        <v>8.5490196078431353</v>
      </c>
      <c r="Y63" s="88">
        <f t="shared" si="61"/>
        <v>9</v>
      </c>
      <c r="Z63" s="88">
        <f t="shared" si="62"/>
        <v>0</v>
      </c>
      <c r="AO63" s="17">
        <f t="shared" si="30"/>
        <v>105</v>
      </c>
      <c r="AP63" s="17">
        <f>$AG$20*AO63+$AH$20</f>
        <v>0.25624999999999998</v>
      </c>
      <c r="AQ63" s="17">
        <f>AP63-T63</f>
        <v>0.25624999999999998</v>
      </c>
      <c r="BG63" s="17">
        <f t="shared" si="31"/>
        <v>105</v>
      </c>
      <c r="BH63" s="17">
        <f t="shared" si="8"/>
        <v>1.2135</v>
      </c>
      <c r="BI63" s="17">
        <f>BH63-O63</f>
        <v>-6.4999999999999503E-3</v>
      </c>
      <c r="BJ63" s="3"/>
      <c r="BK63" s="3"/>
      <c r="BL63" s="17">
        <f t="shared" si="32"/>
        <v>105</v>
      </c>
      <c r="BM63" s="3">
        <f>$AG$20*BL63+$AH$20</f>
        <v>0.25624999999999998</v>
      </c>
      <c r="BN63" s="3">
        <f t="shared" si="10"/>
        <v>1.2135</v>
      </c>
      <c r="BO63" s="3">
        <f>J63</f>
        <v>3.4</v>
      </c>
      <c r="BP63" s="3">
        <f t="shared" si="57"/>
        <v>8.532682926829267</v>
      </c>
      <c r="BQ63" s="35">
        <f t="shared" si="58"/>
        <v>9</v>
      </c>
      <c r="BR63" s="35">
        <f>A63</f>
        <v>9</v>
      </c>
      <c r="BS63" s="89">
        <f t="shared" si="59"/>
        <v>0</v>
      </c>
    </row>
    <row r="64" spans="1:71" ht="17" thickBot="1">
      <c r="A64" s="16">
        <f t="shared" si="33"/>
        <v>12</v>
      </c>
      <c r="B64" s="84">
        <v>88</v>
      </c>
      <c r="C64" s="84">
        <v>82.9</v>
      </c>
      <c r="D64" s="84">
        <v>88.2</v>
      </c>
      <c r="E64" s="84">
        <v>5430</v>
      </c>
      <c r="F64" s="84">
        <v>-2.8</v>
      </c>
      <c r="G64" s="84">
        <v>100.9</v>
      </c>
      <c r="H64" s="84">
        <v>107</v>
      </c>
      <c r="I64" s="84" t="s">
        <v>26</v>
      </c>
      <c r="J64" s="84">
        <v>4.3</v>
      </c>
      <c r="K64" s="16">
        <f t="shared" ref="K64:K83" si="63">_xlfn.NUMBERVALUE( LEFT(I64,LEN(I64)-1))</f>
        <v>1.3</v>
      </c>
      <c r="L64" s="16">
        <f t="shared" ref="L64:L83" si="64">IF( RIGHT(I64,1) = "L",-K64,K64)</f>
        <v>1.3</v>
      </c>
      <c r="M64" s="17">
        <v>105</v>
      </c>
      <c r="N64" s="18">
        <f t="shared" ref="N64:N83" si="65">M64-G64</f>
        <v>4.0999999999999943</v>
      </c>
      <c r="O64" s="18">
        <v>1.22</v>
      </c>
      <c r="P64" s="18">
        <f>M64*0.0145</f>
        <v>1.5225000000000002</v>
      </c>
      <c r="Q64" s="3"/>
      <c r="R64" s="3"/>
      <c r="S64" s="3"/>
      <c r="T64" s="3"/>
      <c r="U64" s="30">
        <f>J64-($T$65*A64)</f>
        <v>1.2454545454545456</v>
      </c>
      <c r="V64" s="92">
        <f>(J64-O64)/A64</f>
        <v>0.25666666666666665</v>
      </c>
      <c r="W64" s="92">
        <v>0.255</v>
      </c>
      <c r="X64" s="88">
        <f t="shared" si="60"/>
        <v>12.078431372549019</v>
      </c>
      <c r="Y64" s="88">
        <f t="shared" si="61"/>
        <v>12</v>
      </c>
      <c r="Z64" s="88">
        <f t="shared" si="62"/>
        <v>0</v>
      </c>
      <c r="AO64" s="17">
        <f t="shared" si="30"/>
        <v>105</v>
      </c>
      <c r="AP64" s="17">
        <f>$AG$20*AO64+$AH$20</f>
        <v>0.25624999999999998</v>
      </c>
      <c r="AQ64" s="17">
        <f>AP64-T64</f>
        <v>0.25624999999999998</v>
      </c>
      <c r="BG64" s="17">
        <f t="shared" si="31"/>
        <v>105</v>
      </c>
      <c r="BH64" s="17">
        <f t="shared" si="8"/>
        <v>1.2135</v>
      </c>
      <c r="BI64" s="17">
        <f>BH64-O64</f>
        <v>-6.4999999999999503E-3</v>
      </c>
      <c r="BJ64" s="3"/>
      <c r="BK64" s="3"/>
      <c r="BL64" s="17">
        <f t="shared" si="32"/>
        <v>105</v>
      </c>
      <c r="BM64" s="3">
        <f>$AG$20*BL64+$AH$20</f>
        <v>0.25624999999999998</v>
      </c>
      <c r="BN64" s="3">
        <f t="shared" si="10"/>
        <v>1.2135</v>
      </c>
      <c r="BO64" s="3">
        <f>J64</f>
        <v>4.3</v>
      </c>
      <c r="BP64" s="3">
        <f t="shared" si="57"/>
        <v>12.04487804878049</v>
      </c>
      <c r="BQ64" s="35">
        <f t="shared" si="58"/>
        <v>12</v>
      </c>
      <c r="BR64" s="35">
        <f>A64</f>
        <v>12</v>
      </c>
      <c r="BS64" s="89">
        <f t="shared" si="59"/>
        <v>0</v>
      </c>
    </row>
    <row r="65" spans="1:71" ht="17" thickBot="1">
      <c r="A65" s="16">
        <f t="shared" si="33"/>
        <v>12</v>
      </c>
      <c r="B65" s="84">
        <v>88</v>
      </c>
      <c r="C65" s="84">
        <v>83.3</v>
      </c>
      <c r="D65" s="84">
        <v>87.4</v>
      </c>
      <c r="E65" s="84">
        <v>5123</v>
      </c>
      <c r="F65" s="84">
        <v>-4.5999999999999996</v>
      </c>
      <c r="G65" s="84">
        <v>101.3</v>
      </c>
      <c r="H65" s="84">
        <v>108.4</v>
      </c>
      <c r="I65" s="84" t="s">
        <v>42</v>
      </c>
      <c r="J65" s="84">
        <v>4.3</v>
      </c>
      <c r="K65" s="16">
        <f t="shared" si="63"/>
        <v>2.2000000000000002</v>
      </c>
      <c r="L65" s="16">
        <f t="shared" si="64"/>
        <v>2.2000000000000002</v>
      </c>
      <c r="M65" s="17">
        <v>105</v>
      </c>
      <c r="N65" s="18">
        <f t="shared" si="65"/>
        <v>3.7000000000000028</v>
      </c>
      <c r="O65" s="18">
        <v>1.22</v>
      </c>
      <c r="P65" s="18">
        <f>M65*0.0145</f>
        <v>1.5225000000000002</v>
      </c>
      <c r="Q65" s="3" t="s">
        <v>46</v>
      </c>
      <c r="R65" s="3">
        <f>A62-A65</f>
        <v>-11</v>
      </c>
      <c r="S65" s="3">
        <f>J62-J65</f>
        <v>-2.8</v>
      </c>
      <c r="T65" s="30">
        <f>S65/R65</f>
        <v>0.25454545454545452</v>
      </c>
      <c r="U65" s="30">
        <f>J65-($T$65*A65)</f>
        <v>1.2454545454545456</v>
      </c>
      <c r="V65" s="92">
        <f>(J65-O65)/A65</f>
        <v>0.25666666666666665</v>
      </c>
      <c r="W65" s="92">
        <v>0.255</v>
      </c>
      <c r="X65" s="88">
        <f t="shared" si="60"/>
        <v>12.078431372549019</v>
      </c>
      <c r="Y65" s="88">
        <f t="shared" si="61"/>
        <v>12</v>
      </c>
      <c r="Z65" s="88">
        <f t="shared" si="62"/>
        <v>0</v>
      </c>
      <c r="AO65" s="17">
        <f t="shared" si="30"/>
        <v>105</v>
      </c>
      <c r="AP65" s="17">
        <f>$AG$20*AO65+$AH$20</f>
        <v>0.25624999999999998</v>
      </c>
      <c r="AQ65" s="17">
        <f>AP65-T65</f>
        <v>1.7045454545454586E-3</v>
      </c>
      <c r="BG65" s="17">
        <f t="shared" si="31"/>
        <v>105</v>
      </c>
      <c r="BH65" s="17">
        <f t="shared" si="8"/>
        <v>1.2135</v>
      </c>
      <c r="BI65" s="17">
        <f>BH65-O65</f>
        <v>-6.4999999999999503E-3</v>
      </c>
      <c r="BJ65" s="3"/>
      <c r="BK65" s="3"/>
      <c r="BL65" s="17">
        <f t="shared" si="32"/>
        <v>105</v>
      </c>
      <c r="BM65" s="3">
        <f>$AG$20*BL65+$AH$20</f>
        <v>0.25624999999999998</v>
      </c>
      <c r="BN65" s="3">
        <f t="shared" si="10"/>
        <v>1.2135</v>
      </c>
      <c r="BO65" s="3">
        <f>J65</f>
        <v>4.3</v>
      </c>
      <c r="BP65" s="3">
        <f t="shared" si="57"/>
        <v>12.04487804878049</v>
      </c>
      <c r="BQ65" s="35">
        <f t="shared" si="58"/>
        <v>12</v>
      </c>
      <c r="BR65" s="35">
        <f>A65</f>
        <v>12</v>
      </c>
      <c r="BS65" s="89">
        <f t="shared" si="59"/>
        <v>0</v>
      </c>
    </row>
    <row r="66" spans="1:71" ht="17" thickBot="1">
      <c r="A66" s="16">
        <f t="shared" si="33"/>
        <v>16</v>
      </c>
      <c r="B66" s="84">
        <v>84</v>
      </c>
      <c r="C66" s="84">
        <v>82.4</v>
      </c>
      <c r="D66" s="84">
        <v>86.7</v>
      </c>
      <c r="E66" s="84">
        <v>4983</v>
      </c>
      <c r="F66" s="84">
        <v>-4.5999999999999996</v>
      </c>
      <c r="G66" s="84">
        <v>99.7</v>
      </c>
      <c r="H66" s="84">
        <v>107.3</v>
      </c>
      <c r="I66" s="84" t="s">
        <v>101</v>
      </c>
      <c r="J66" s="84">
        <v>5.4</v>
      </c>
      <c r="K66" s="16">
        <f t="shared" si="63"/>
        <v>0.9</v>
      </c>
      <c r="L66" s="16">
        <f t="shared" si="64"/>
        <v>0.9</v>
      </c>
      <c r="M66" s="17">
        <v>105</v>
      </c>
      <c r="N66" s="18">
        <f t="shared" si="65"/>
        <v>5.2999999999999972</v>
      </c>
      <c r="O66" s="18">
        <v>1.22</v>
      </c>
      <c r="P66" s="18">
        <f>M66*0.0145</f>
        <v>1.5225000000000002</v>
      </c>
      <c r="Q66" s="3"/>
      <c r="R66" s="3"/>
      <c r="S66" s="3"/>
      <c r="T66" s="3"/>
      <c r="U66" s="30">
        <f>J66-($T$65*A66)</f>
        <v>1.327272727272728</v>
      </c>
      <c r="V66" s="92">
        <f>(J66-O66)/A66</f>
        <v>0.26125000000000004</v>
      </c>
      <c r="W66" s="92">
        <v>0.255</v>
      </c>
      <c r="X66" s="88">
        <f t="shared" si="60"/>
        <v>16.3921568627451</v>
      </c>
      <c r="Y66" s="88">
        <f t="shared" si="61"/>
        <v>16</v>
      </c>
      <c r="Z66" s="88">
        <f t="shared" si="62"/>
        <v>0</v>
      </c>
      <c r="AO66" s="17">
        <f t="shared" si="30"/>
        <v>105</v>
      </c>
      <c r="AP66" s="17">
        <f>$AG$20*AO66+$AH$20</f>
        <v>0.25624999999999998</v>
      </c>
      <c r="AQ66" s="17">
        <f>AP66-T66</f>
        <v>0.25624999999999998</v>
      </c>
      <c r="BG66" s="17">
        <f t="shared" si="31"/>
        <v>105</v>
      </c>
      <c r="BH66" s="17">
        <f t="shared" si="8"/>
        <v>1.2135</v>
      </c>
      <c r="BI66" s="17">
        <f>BH66-O66</f>
        <v>-6.4999999999999503E-3</v>
      </c>
      <c r="BJ66" s="3"/>
      <c r="BK66" s="3"/>
      <c r="BL66" s="17">
        <f t="shared" si="32"/>
        <v>105</v>
      </c>
      <c r="BM66" s="3">
        <f>$AG$20*BL66+$AH$20</f>
        <v>0.25624999999999998</v>
      </c>
      <c r="BN66" s="3">
        <f t="shared" si="10"/>
        <v>1.2135</v>
      </c>
      <c r="BO66" s="3">
        <f>J66</f>
        <v>5.4</v>
      </c>
      <c r="BP66" s="3">
        <f t="shared" si="57"/>
        <v>16.337560975609758</v>
      </c>
      <c r="BQ66" s="35">
        <f t="shared" si="58"/>
        <v>16</v>
      </c>
      <c r="BR66" s="35">
        <f>A66</f>
        <v>16</v>
      </c>
      <c r="BS66" s="89">
        <f t="shared" si="59"/>
        <v>0</v>
      </c>
    </row>
    <row r="67" spans="1:71" ht="17" thickBot="1">
      <c r="A67" s="10">
        <f t="shared" si="33"/>
        <v>21</v>
      </c>
      <c r="B67" s="85">
        <v>79</v>
      </c>
      <c r="C67" s="85">
        <v>88.4</v>
      </c>
      <c r="D67" s="85">
        <v>100.2</v>
      </c>
      <c r="E67" s="85">
        <v>4597</v>
      </c>
      <c r="F67" s="85">
        <v>-5.4</v>
      </c>
      <c r="G67" s="85">
        <v>120.7</v>
      </c>
      <c r="H67" s="85">
        <v>128.30000000000001</v>
      </c>
      <c r="I67" s="85" t="s">
        <v>103</v>
      </c>
      <c r="J67" s="85">
        <v>7.8</v>
      </c>
      <c r="K67" s="10">
        <f t="shared" si="63"/>
        <v>6.4</v>
      </c>
      <c r="L67" s="10">
        <f t="shared" si="64"/>
        <v>-6.4</v>
      </c>
      <c r="M67" s="11">
        <v>125</v>
      </c>
      <c r="N67" s="12">
        <f t="shared" si="65"/>
        <v>4.2999999999999972</v>
      </c>
      <c r="O67" s="12">
        <v>1.52</v>
      </c>
      <c r="P67" s="12">
        <f>M67*0.0145</f>
        <v>1.8125</v>
      </c>
      <c r="Q67" s="3" t="s">
        <v>46</v>
      </c>
      <c r="R67" s="3"/>
      <c r="S67" s="3"/>
      <c r="T67" s="3"/>
      <c r="U67" s="26">
        <f>J67-($T$70*A67)</f>
        <v>1.5000000000000009</v>
      </c>
      <c r="V67" s="93">
        <f>(J67-O67)/A67</f>
        <v>0.29904761904761901</v>
      </c>
      <c r="W67" s="93">
        <v>0.3</v>
      </c>
      <c r="X67" s="88">
        <f t="shared" si="60"/>
        <v>20.933333333333334</v>
      </c>
      <c r="Y67" s="88">
        <f t="shared" si="61"/>
        <v>21</v>
      </c>
      <c r="Z67" s="88">
        <f t="shared" si="62"/>
        <v>0</v>
      </c>
      <c r="AO67" s="11">
        <f t="shared" si="30"/>
        <v>125</v>
      </c>
      <c r="AP67" s="11">
        <f>$AG$20*AO67+$AH$20</f>
        <v>0.30125000000000002</v>
      </c>
      <c r="AQ67" s="11">
        <f>AP67-T67</f>
        <v>0.30125000000000002</v>
      </c>
      <c r="BG67" s="11">
        <f t="shared" si="31"/>
        <v>125</v>
      </c>
      <c r="BH67" s="11">
        <f t="shared" si="8"/>
        <v>1.4275</v>
      </c>
      <c r="BI67" s="11">
        <f>BH67-O67</f>
        <v>-9.2500000000000027E-2</v>
      </c>
      <c r="BJ67" s="3"/>
      <c r="BK67" s="3"/>
      <c r="BL67" s="11">
        <f t="shared" si="32"/>
        <v>125</v>
      </c>
      <c r="BM67" s="3">
        <f>$AG$20*BL67+$AH$20</f>
        <v>0.30125000000000002</v>
      </c>
      <c r="BN67" s="3">
        <f t="shared" si="10"/>
        <v>1.4275</v>
      </c>
      <c r="BO67" s="3">
        <f>J67</f>
        <v>7.8</v>
      </c>
      <c r="BP67" s="3">
        <f t="shared" si="57"/>
        <v>21.153526970954353</v>
      </c>
      <c r="BQ67" s="35">
        <f t="shared" si="58"/>
        <v>21</v>
      </c>
      <c r="BR67" s="35">
        <f>A67</f>
        <v>21</v>
      </c>
      <c r="BS67" s="89">
        <f t="shared" si="59"/>
        <v>0</v>
      </c>
    </row>
    <row r="68" spans="1:71" ht="17" thickBot="1">
      <c r="A68" s="10">
        <f t="shared" si="33"/>
        <v>14</v>
      </c>
      <c r="B68" s="85">
        <v>86</v>
      </c>
      <c r="C68" s="85">
        <v>89.2</v>
      </c>
      <c r="D68" s="85">
        <v>101.5</v>
      </c>
      <c r="E68" s="85">
        <v>3390</v>
      </c>
      <c r="F68" s="85">
        <v>-6.2</v>
      </c>
      <c r="G68" s="85">
        <v>124.5</v>
      </c>
      <c r="H68" s="85">
        <v>133.30000000000001</v>
      </c>
      <c r="I68" s="85" t="s">
        <v>104</v>
      </c>
      <c r="J68" s="85">
        <v>5.7</v>
      </c>
      <c r="K68" s="10">
        <f t="shared" si="63"/>
        <v>5.7</v>
      </c>
      <c r="L68" s="10">
        <f t="shared" si="64"/>
        <v>-5.7</v>
      </c>
      <c r="M68" s="11">
        <v>125</v>
      </c>
      <c r="N68" s="12">
        <f t="shared" si="65"/>
        <v>0.5</v>
      </c>
      <c r="O68" s="12">
        <v>1.52</v>
      </c>
      <c r="P68" s="12">
        <f>M68*0.0145</f>
        <v>1.8125</v>
      </c>
      <c r="Q68" s="3"/>
      <c r="R68" s="3"/>
      <c r="S68" s="3"/>
      <c r="T68" s="3"/>
      <c r="U68" s="26">
        <f>J68-($T$70*A68)</f>
        <v>1.5000000000000009</v>
      </c>
      <c r="V68" s="93">
        <f>(J68-O68)/A68</f>
        <v>0.29857142857142854</v>
      </c>
      <c r="W68" s="93">
        <v>0.3</v>
      </c>
      <c r="X68" s="88">
        <f t="shared" ref="X68:X73" si="66">(J68-O68)/W68</f>
        <v>13.933333333333334</v>
      </c>
      <c r="Y68" s="88">
        <f t="shared" ref="Y68:Y73" si="67">ROUND(X68,0)</f>
        <v>14</v>
      </c>
      <c r="Z68" s="88">
        <f t="shared" ref="Z68:Z73" si="68">A68-Y68</f>
        <v>0</v>
      </c>
      <c r="AO68" s="11">
        <f t="shared" si="30"/>
        <v>125</v>
      </c>
      <c r="AP68" s="11">
        <f>$AG$20*AO68+$AH$20</f>
        <v>0.30125000000000002</v>
      </c>
      <c r="AQ68" s="11">
        <f>AP68-T68</f>
        <v>0.30125000000000002</v>
      </c>
      <c r="BG68" s="11">
        <f t="shared" si="31"/>
        <v>125</v>
      </c>
      <c r="BH68" s="11">
        <f t="shared" ref="BH68:BH84" si="69">$AY$20*BG68+$AZ$20</f>
        <v>1.4275</v>
      </c>
      <c r="BI68" s="11">
        <f>BH68-O68</f>
        <v>-9.2500000000000027E-2</v>
      </c>
      <c r="BJ68" s="3"/>
      <c r="BK68" s="3"/>
      <c r="BL68" s="11">
        <f t="shared" si="32"/>
        <v>125</v>
      </c>
      <c r="BM68" s="3">
        <f>$AG$20*BL68+$AH$20</f>
        <v>0.30125000000000002</v>
      </c>
      <c r="BN68" s="3">
        <f t="shared" ref="BN68:BN84" si="70">$AY$20*BL68+$AZ$20</f>
        <v>1.4275</v>
      </c>
      <c r="BO68" s="3">
        <f>J68</f>
        <v>5.7</v>
      </c>
      <c r="BP68" s="3">
        <f t="shared" si="57"/>
        <v>14.182572614107883</v>
      </c>
      <c r="BQ68" s="35">
        <f t="shared" si="58"/>
        <v>14</v>
      </c>
      <c r="BR68" s="35">
        <f>A68</f>
        <v>14</v>
      </c>
      <c r="BS68" s="89">
        <f t="shared" si="59"/>
        <v>0</v>
      </c>
    </row>
    <row r="69" spans="1:71" ht="17" thickBot="1">
      <c r="A69" s="10">
        <f t="shared" si="33"/>
        <v>10</v>
      </c>
      <c r="B69" s="85">
        <v>90</v>
      </c>
      <c r="C69" s="85">
        <v>89.8</v>
      </c>
      <c r="D69" s="85">
        <v>101.9</v>
      </c>
      <c r="E69" s="85">
        <v>3930</v>
      </c>
      <c r="F69" s="85">
        <v>-5.8</v>
      </c>
      <c r="G69" s="85">
        <v>121.9</v>
      </c>
      <c r="H69" s="85">
        <v>129.6</v>
      </c>
      <c r="I69" s="85" t="s">
        <v>105</v>
      </c>
      <c r="J69" s="85">
        <v>4.5999999999999996</v>
      </c>
      <c r="K69" s="10">
        <f t="shared" si="63"/>
        <v>3.4</v>
      </c>
      <c r="L69" s="10">
        <f t="shared" si="64"/>
        <v>-3.4</v>
      </c>
      <c r="M69" s="11">
        <v>125</v>
      </c>
      <c r="N69" s="12">
        <f t="shared" si="65"/>
        <v>3.0999999999999943</v>
      </c>
      <c r="O69" s="12">
        <v>1.52</v>
      </c>
      <c r="P69" s="12">
        <f>M69*0.0145</f>
        <v>1.8125</v>
      </c>
      <c r="Q69" s="3"/>
      <c r="R69" s="3"/>
      <c r="S69" s="3"/>
      <c r="T69" s="3"/>
      <c r="U69" s="26">
        <f>J69-($T$70*A69)</f>
        <v>1.6000000000000005</v>
      </c>
      <c r="V69" s="93">
        <f>(J69-O69)/A69</f>
        <v>0.30799999999999994</v>
      </c>
      <c r="W69" s="93">
        <v>0.3</v>
      </c>
      <c r="X69" s="88">
        <f t="shared" si="66"/>
        <v>10.266666666666666</v>
      </c>
      <c r="Y69" s="88">
        <f t="shared" si="67"/>
        <v>10</v>
      </c>
      <c r="Z69" s="88">
        <f t="shared" si="68"/>
        <v>0</v>
      </c>
      <c r="AO69" s="11">
        <f t="shared" si="30"/>
        <v>125</v>
      </c>
      <c r="AP69" s="11">
        <f>$AG$20*AO69+$AH$20</f>
        <v>0.30125000000000002</v>
      </c>
      <c r="AQ69" s="11">
        <f>AP69-T69</f>
        <v>0.30125000000000002</v>
      </c>
      <c r="BG69" s="11">
        <f t="shared" si="31"/>
        <v>125</v>
      </c>
      <c r="BH69" s="11">
        <f t="shared" si="69"/>
        <v>1.4275</v>
      </c>
      <c r="BI69" s="11">
        <f>BH69-O69</f>
        <v>-9.2500000000000027E-2</v>
      </c>
      <c r="BJ69" s="3"/>
      <c r="BK69" s="3"/>
      <c r="BL69" s="11">
        <f t="shared" si="32"/>
        <v>125</v>
      </c>
      <c r="BM69" s="3">
        <f>$AG$20*BL69+$AH$20</f>
        <v>0.30125000000000002</v>
      </c>
      <c r="BN69" s="3">
        <f t="shared" si="70"/>
        <v>1.4275</v>
      </c>
      <c r="BO69" s="3">
        <f>J69</f>
        <v>4.5999999999999996</v>
      </c>
      <c r="BP69" s="3">
        <f t="shared" si="57"/>
        <v>10.531120331950206</v>
      </c>
      <c r="BQ69" s="35">
        <f t="shared" si="58"/>
        <v>11</v>
      </c>
      <c r="BR69" s="35">
        <f>A69</f>
        <v>10</v>
      </c>
      <c r="BS69" s="89">
        <f t="shared" si="59"/>
        <v>-1</v>
      </c>
    </row>
    <row r="70" spans="1:71" ht="17" thickBot="1">
      <c r="A70" s="10">
        <f t="shared" si="33"/>
        <v>7</v>
      </c>
      <c r="B70" s="85">
        <v>93</v>
      </c>
      <c r="C70" s="85">
        <v>89.2</v>
      </c>
      <c r="D70" s="85">
        <v>101.4</v>
      </c>
      <c r="E70" s="85">
        <v>5018</v>
      </c>
      <c r="F70" s="85" t="s">
        <v>19</v>
      </c>
      <c r="G70" s="85">
        <v>121.8</v>
      </c>
      <c r="H70" s="85">
        <v>128.9</v>
      </c>
      <c r="I70" s="85" t="s">
        <v>97</v>
      </c>
      <c r="J70" s="85">
        <v>3.6</v>
      </c>
      <c r="K70" s="10">
        <f t="shared" si="63"/>
        <v>1.6</v>
      </c>
      <c r="L70" s="10">
        <f t="shared" si="64"/>
        <v>-1.6</v>
      </c>
      <c r="M70" s="11">
        <v>125</v>
      </c>
      <c r="N70" s="12">
        <f t="shared" si="65"/>
        <v>3.2000000000000028</v>
      </c>
      <c r="O70" s="12">
        <v>1.52</v>
      </c>
      <c r="P70" s="12">
        <f>M70*0.0145</f>
        <v>1.8125</v>
      </c>
      <c r="Q70" s="3" t="s">
        <v>46</v>
      </c>
      <c r="R70" s="3">
        <f>A67-A70</f>
        <v>14</v>
      </c>
      <c r="S70" s="3">
        <f>J67-J70</f>
        <v>4.1999999999999993</v>
      </c>
      <c r="T70" s="26">
        <f>S70/R70</f>
        <v>0.29999999999999993</v>
      </c>
      <c r="U70" s="26">
        <f>J70-($T$70*A70)</f>
        <v>1.5000000000000004</v>
      </c>
      <c r="V70" s="93">
        <f>(J70-O70)/A70</f>
        <v>0.29714285714285715</v>
      </c>
      <c r="W70" s="93">
        <v>0.3</v>
      </c>
      <c r="X70" s="88">
        <f t="shared" si="66"/>
        <v>6.9333333333333336</v>
      </c>
      <c r="Y70" s="88">
        <f t="shared" si="67"/>
        <v>7</v>
      </c>
      <c r="Z70" s="88">
        <f t="shared" si="68"/>
        <v>0</v>
      </c>
      <c r="AO70" s="11">
        <f t="shared" si="30"/>
        <v>125</v>
      </c>
      <c r="AP70" s="11">
        <f>$AG$20*AO70+$AH$20</f>
        <v>0.30125000000000002</v>
      </c>
      <c r="AQ70" s="11">
        <f>AP70-T70</f>
        <v>1.2500000000000844E-3</v>
      </c>
      <c r="BG70" s="11">
        <f t="shared" si="31"/>
        <v>125</v>
      </c>
      <c r="BH70" s="11">
        <f t="shared" si="69"/>
        <v>1.4275</v>
      </c>
      <c r="BI70" s="11">
        <f>BH70-O70</f>
        <v>-9.2500000000000027E-2</v>
      </c>
      <c r="BJ70" s="3"/>
      <c r="BK70" s="3"/>
      <c r="BL70" s="11">
        <f t="shared" si="32"/>
        <v>125</v>
      </c>
      <c r="BM70" s="3">
        <f>$AG$20*BL70+$AH$20</f>
        <v>0.30125000000000002</v>
      </c>
      <c r="BN70" s="3">
        <f t="shared" si="70"/>
        <v>1.4275</v>
      </c>
      <c r="BO70" s="3">
        <f>J70</f>
        <v>3.6</v>
      </c>
      <c r="BP70" s="3">
        <f t="shared" si="57"/>
        <v>7.2116182572614118</v>
      </c>
      <c r="BQ70" s="35">
        <f t="shared" si="58"/>
        <v>7</v>
      </c>
      <c r="BR70" s="35">
        <f>A70</f>
        <v>7</v>
      </c>
      <c r="BS70" s="89">
        <f t="shared" si="59"/>
        <v>0</v>
      </c>
    </row>
    <row r="71" spans="1:71" ht="17" thickBot="1">
      <c r="A71" s="10">
        <f t="shared" si="33"/>
        <v>8</v>
      </c>
      <c r="B71" s="85">
        <v>92</v>
      </c>
      <c r="C71" s="85">
        <v>87.2</v>
      </c>
      <c r="D71" s="85">
        <v>99.1</v>
      </c>
      <c r="E71" s="85">
        <v>4232</v>
      </c>
      <c r="F71" s="85">
        <v>-5.2</v>
      </c>
      <c r="G71" s="85">
        <v>121.2</v>
      </c>
      <c r="H71" s="85">
        <v>129.19999999999999</v>
      </c>
      <c r="I71" s="85" t="s">
        <v>36</v>
      </c>
      <c r="J71" s="85">
        <v>3.9</v>
      </c>
      <c r="K71" s="10">
        <f t="shared" si="63"/>
        <v>0.6</v>
      </c>
      <c r="L71" s="10">
        <f t="shared" si="64"/>
        <v>0.6</v>
      </c>
      <c r="M71" s="11">
        <v>125</v>
      </c>
      <c r="N71" s="12">
        <f t="shared" si="65"/>
        <v>3.7999999999999972</v>
      </c>
      <c r="O71" s="12">
        <v>1.52</v>
      </c>
      <c r="P71" s="12">
        <f>M71*0.0145</f>
        <v>1.8125</v>
      </c>
      <c r="Q71" s="3"/>
      <c r="R71" s="3"/>
      <c r="S71" s="3"/>
      <c r="T71" s="3"/>
      <c r="U71" s="26">
        <f>J71-($T$70*A71)</f>
        <v>1.5000000000000004</v>
      </c>
      <c r="V71" s="93">
        <f>(J71-O71)/A71</f>
        <v>0.29749999999999999</v>
      </c>
      <c r="W71" s="93">
        <v>0.3</v>
      </c>
      <c r="X71" s="88">
        <f t="shared" si="66"/>
        <v>7.9333333333333336</v>
      </c>
      <c r="Y71" s="88">
        <f t="shared" si="67"/>
        <v>8</v>
      </c>
      <c r="Z71" s="88">
        <f t="shared" si="68"/>
        <v>0</v>
      </c>
      <c r="AO71" s="11">
        <f t="shared" si="30"/>
        <v>125</v>
      </c>
      <c r="AP71" s="11">
        <f>$AG$20*AO71+$AH$20</f>
        <v>0.30125000000000002</v>
      </c>
      <c r="AQ71" s="11">
        <f>AP71-T71</f>
        <v>0.30125000000000002</v>
      </c>
      <c r="BG71" s="11">
        <f t="shared" si="31"/>
        <v>125</v>
      </c>
      <c r="BH71" s="11">
        <f t="shared" si="69"/>
        <v>1.4275</v>
      </c>
      <c r="BI71" s="11">
        <f>BH71-O71</f>
        <v>-9.2500000000000027E-2</v>
      </c>
      <c r="BJ71" s="3"/>
      <c r="BK71" s="3"/>
      <c r="BL71" s="11">
        <f t="shared" si="32"/>
        <v>125</v>
      </c>
      <c r="BM71" s="3">
        <f>$AG$20*BL71+$AH$20</f>
        <v>0.30125000000000002</v>
      </c>
      <c r="BN71" s="3">
        <f t="shared" si="70"/>
        <v>1.4275</v>
      </c>
      <c r="BO71" s="3">
        <f>J71</f>
        <v>3.9</v>
      </c>
      <c r="BP71" s="3">
        <f t="shared" si="57"/>
        <v>8.2074688796680491</v>
      </c>
      <c r="BQ71" s="35">
        <f t="shared" si="58"/>
        <v>8</v>
      </c>
      <c r="BR71" s="35">
        <f>A71</f>
        <v>8</v>
      </c>
      <c r="BS71" s="89">
        <f t="shared" si="59"/>
        <v>0</v>
      </c>
    </row>
    <row r="72" spans="1:71" ht="17" thickBot="1">
      <c r="A72" s="10">
        <f t="shared" si="33"/>
        <v>13</v>
      </c>
      <c r="B72" s="85">
        <v>87</v>
      </c>
      <c r="C72" s="85">
        <v>88.5</v>
      </c>
      <c r="D72" s="85">
        <v>102.2</v>
      </c>
      <c r="E72" s="85">
        <v>4325</v>
      </c>
      <c r="F72" s="85">
        <v>-5.2</v>
      </c>
      <c r="G72" s="85">
        <v>124.9</v>
      </c>
      <c r="H72" s="85">
        <v>132.4</v>
      </c>
      <c r="I72" s="85" t="s">
        <v>106</v>
      </c>
      <c r="J72" s="85">
        <v>5.3</v>
      </c>
      <c r="K72" s="10">
        <f t="shared" si="63"/>
        <v>5.3</v>
      </c>
      <c r="L72" s="10">
        <f t="shared" si="64"/>
        <v>-5.3</v>
      </c>
      <c r="M72" s="11">
        <v>125</v>
      </c>
      <c r="N72" s="12">
        <f t="shared" si="65"/>
        <v>9.9999999999994316E-2</v>
      </c>
      <c r="O72" s="12">
        <v>1.52</v>
      </c>
      <c r="P72" s="12">
        <f>M72*0.0145</f>
        <v>1.8125</v>
      </c>
      <c r="Q72" s="3"/>
      <c r="R72" s="3"/>
      <c r="S72" s="3"/>
      <c r="T72" s="3"/>
      <c r="U72" s="26">
        <f>J72-($T$70*A72)</f>
        <v>1.4000000000000008</v>
      </c>
      <c r="V72" s="93">
        <f>(J72-O72)/A72</f>
        <v>0.29076923076923078</v>
      </c>
      <c r="W72" s="93">
        <v>0.3</v>
      </c>
      <c r="X72" s="88">
        <f t="shared" si="66"/>
        <v>12.6</v>
      </c>
      <c r="Y72" s="88">
        <f t="shared" si="67"/>
        <v>13</v>
      </c>
      <c r="Z72" s="88">
        <f t="shared" si="68"/>
        <v>0</v>
      </c>
      <c r="AO72" s="11">
        <f t="shared" si="30"/>
        <v>125</v>
      </c>
      <c r="AP72" s="11">
        <f>$AG$20*AO72+$AH$20</f>
        <v>0.30125000000000002</v>
      </c>
      <c r="AQ72" s="11">
        <f>AP72-T72</f>
        <v>0.30125000000000002</v>
      </c>
      <c r="BG72" s="11">
        <f t="shared" si="31"/>
        <v>125</v>
      </c>
      <c r="BH72" s="11">
        <f t="shared" si="69"/>
        <v>1.4275</v>
      </c>
      <c r="BI72" s="11">
        <f>BH72-O72</f>
        <v>-9.2500000000000027E-2</v>
      </c>
      <c r="BJ72" s="3"/>
      <c r="BK72" s="3"/>
      <c r="BL72" s="11">
        <f t="shared" si="32"/>
        <v>125</v>
      </c>
      <c r="BM72" s="3">
        <f>$AG$20*BL72+$AH$20</f>
        <v>0.30125000000000002</v>
      </c>
      <c r="BN72" s="3">
        <f t="shared" si="70"/>
        <v>1.4275</v>
      </c>
      <c r="BO72" s="3">
        <f>J72</f>
        <v>5.3</v>
      </c>
      <c r="BP72" s="3">
        <f t="shared" si="57"/>
        <v>12.854771784232364</v>
      </c>
      <c r="BQ72" s="35">
        <f t="shared" si="58"/>
        <v>13</v>
      </c>
      <c r="BR72" s="35">
        <f>A72</f>
        <v>13</v>
      </c>
      <c r="BS72" s="89">
        <f t="shared" si="59"/>
        <v>0</v>
      </c>
    </row>
    <row r="73" spans="1:71" ht="17" thickBot="1">
      <c r="A73" s="19">
        <f t="shared" si="33"/>
        <v>19</v>
      </c>
      <c r="B73" s="86">
        <v>81</v>
      </c>
      <c r="C73" s="86">
        <v>91.4</v>
      </c>
      <c r="D73" s="86">
        <v>118.7</v>
      </c>
      <c r="E73" s="86">
        <v>4305</v>
      </c>
      <c r="F73" s="86">
        <v>-5</v>
      </c>
      <c r="G73" s="86">
        <v>152.4</v>
      </c>
      <c r="H73" s="86">
        <v>162.80000000000001</v>
      </c>
      <c r="I73" s="86" t="s">
        <v>108</v>
      </c>
      <c r="J73" s="86">
        <v>8.3000000000000007</v>
      </c>
      <c r="K73" s="19">
        <f t="shared" si="63"/>
        <v>4</v>
      </c>
      <c r="L73" s="19">
        <f t="shared" si="64"/>
        <v>-4</v>
      </c>
      <c r="M73" s="20">
        <v>145</v>
      </c>
      <c r="N73" s="21">
        <f t="shared" si="65"/>
        <v>-7.4000000000000057</v>
      </c>
      <c r="O73" s="21">
        <v>1.75</v>
      </c>
      <c r="P73" s="21">
        <f>M73*0.0145</f>
        <v>2.1025</v>
      </c>
      <c r="Q73" s="3"/>
      <c r="R73" s="3"/>
      <c r="S73" s="3"/>
      <c r="T73" s="3"/>
      <c r="U73" s="34">
        <f>J73-($T$77*A73)</f>
        <v>1.7363636363636372</v>
      </c>
      <c r="V73" s="94">
        <f>(J73-O73)/A73</f>
        <v>0.34473684210526317</v>
      </c>
      <c r="W73" s="94">
        <v>0.34599999999999997</v>
      </c>
      <c r="X73" s="88">
        <f t="shared" si="66"/>
        <v>18.930635838150291</v>
      </c>
      <c r="Y73" s="88">
        <f t="shared" si="67"/>
        <v>19</v>
      </c>
      <c r="Z73" s="88">
        <f t="shared" si="68"/>
        <v>0</v>
      </c>
      <c r="AO73" s="20">
        <f t="shared" si="30"/>
        <v>145</v>
      </c>
      <c r="AP73" s="20">
        <f>$AG$20*AO73+$AH$20</f>
        <v>0.34625</v>
      </c>
      <c r="AQ73" s="20">
        <f>AP73-T73</f>
        <v>0.34625</v>
      </c>
      <c r="BG73" s="20">
        <f t="shared" si="31"/>
        <v>145</v>
      </c>
      <c r="BH73" s="20">
        <f t="shared" si="69"/>
        <v>1.6415</v>
      </c>
      <c r="BI73" s="20">
        <f>BH73-O73</f>
        <v>-0.10850000000000004</v>
      </c>
      <c r="BJ73" s="3"/>
      <c r="BK73" s="3"/>
      <c r="BL73" s="20">
        <f t="shared" si="32"/>
        <v>145</v>
      </c>
      <c r="BM73" s="3">
        <f>$AG$20*BL73+$AH$20</f>
        <v>0.34625</v>
      </c>
      <c r="BN73" s="3">
        <f t="shared" si="70"/>
        <v>1.6415</v>
      </c>
      <c r="BO73" s="3">
        <f>J73</f>
        <v>8.3000000000000007</v>
      </c>
      <c r="BP73" s="3">
        <f t="shared" si="57"/>
        <v>19.230324909747296</v>
      </c>
      <c r="BQ73" s="35">
        <f t="shared" si="58"/>
        <v>19</v>
      </c>
      <c r="BR73" s="35">
        <f>A73</f>
        <v>19</v>
      </c>
      <c r="BS73" s="89">
        <f t="shared" si="59"/>
        <v>0</v>
      </c>
    </row>
    <row r="74" spans="1:71" ht="17" thickBot="1">
      <c r="A74" s="19">
        <f t="shared" si="33"/>
        <v>16</v>
      </c>
      <c r="B74" s="86">
        <v>84</v>
      </c>
      <c r="C74" s="86">
        <v>91.1</v>
      </c>
      <c r="D74" s="86">
        <v>116.3</v>
      </c>
      <c r="E74" s="86">
        <v>3698</v>
      </c>
      <c r="F74" s="86">
        <v>-4.8</v>
      </c>
      <c r="G74" s="86">
        <v>151.30000000000001</v>
      </c>
      <c r="H74" s="86">
        <v>162.9</v>
      </c>
      <c r="I74" s="86" t="s">
        <v>105</v>
      </c>
      <c r="J74" s="86">
        <v>7.2</v>
      </c>
      <c r="K74" s="19">
        <f t="shared" si="63"/>
        <v>3.4</v>
      </c>
      <c r="L74" s="19">
        <f t="shared" si="64"/>
        <v>-3.4</v>
      </c>
      <c r="M74" s="20">
        <v>145</v>
      </c>
      <c r="N74" s="21">
        <f t="shared" si="65"/>
        <v>-6.3000000000000114</v>
      </c>
      <c r="O74" s="21">
        <v>1.75</v>
      </c>
      <c r="P74" s="21">
        <f>M74*0.0145</f>
        <v>2.1025</v>
      </c>
      <c r="Q74" s="3"/>
      <c r="R74" s="3"/>
      <c r="S74" s="3"/>
      <c r="T74" s="3"/>
      <c r="U74" s="34">
        <f t="shared" ref="U74:U77" si="71">J74-($T$77*A74)</f>
        <v>1.6727272727272728</v>
      </c>
      <c r="V74" s="94">
        <f>(J74-O74)/A74</f>
        <v>0.34062500000000001</v>
      </c>
      <c r="W74" s="94">
        <v>0.34599999999999997</v>
      </c>
      <c r="X74" s="88">
        <f t="shared" ref="X74:X78" si="72">(J74-O74)/W74</f>
        <v>15.751445086705203</v>
      </c>
      <c r="Y74" s="88">
        <f t="shared" ref="Y74:Y78" si="73">ROUND(X74,0)</f>
        <v>16</v>
      </c>
      <c r="Z74" s="88">
        <f t="shared" ref="Z74:Z78" si="74">A74-Y74</f>
        <v>0</v>
      </c>
      <c r="AO74" s="20">
        <f t="shared" si="30"/>
        <v>145</v>
      </c>
      <c r="AP74" s="20">
        <f>$AG$20*AO74+$AH$20</f>
        <v>0.34625</v>
      </c>
      <c r="AQ74" s="20">
        <f>AP74-T74</f>
        <v>0.34625</v>
      </c>
      <c r="BG74" s="20">
        <f t="shared" si="31"/>
        <v>145</v>
      </c>
      <c r="BH74" s="20">
        <f t="shared" si="69"/>
        <v>1.6415</v>
      </c>
      <c r="BI74" s="20">
        <f>BH74-O74</f>
        <v>-0.10850000000000004</v>
      </c>
      <c r="BJ74" s="3"/>
      <c r="BK74" s="3"/>
      <c r="BL74" s="20">
        <f t="shared" si="32"/>
        <v>145</v>
      </c>
      <c r="BM74" s="3">
        <f>$AG$20*BL74+$AH$20</f>
        <v>0.34625</v>
      </c>
      <c r="BN74" s="3">
        <f t="shared" si="70"/>
        <v>1.6415</v>
      </c>
      <c r="BO74" s="3">
        <f>J74</f>
        <v>7.2</v>
      </c>
      <c r="BP74" s="3">
        <f t="shared" si="57"/>
        <v>16.053429602888087</v>
      </c>
      <c r="BQ74" s="35">
        <f t="shared" si="58"/>
        <v>16</v>
      </c>
      <c r="BR74" s="35">
        <f>A74</f>
        <v>16</v>
      </c>
      <c r="BS74" s="89">
        <f t="shared" si="59"/>
        <v>0</v>
      </c>
    </row>
    <row r="75" spans="1:71" ht="17" thickBot="1">
      <c r="A75" s="19">
        <f t="shared" si="33"/>
        <v>15</v>
      </c>
      <c r="B75" s="86">
        <v>85</v>
      </c>
      <c r="C75" s="86">
        <v>90.7</v>
      </c>
      <c r="D75" s="86">
        <v>115.4</v>
      </c>
      <c r="E75" s="86">
        <v>4112</v>
      </c>
      <c r="F75" s="86">
        <v>-4.8</v>
      </c>
      <c r="G75" s="86">
        <v>149.6</v>
      </c>
      <c r="H75" s="86">
        <v>160.30000000000001</v>
      </c>
      <c r="I75" s="86" t="s">
        <v>109</v>
      </c>
      <c r="J75" s="86">
        <v>7.1</v>
      </c>
      <c r="K75" s="19">
        <f t="shared" si="63"/>
        <v>5.4</v>
      </c>
      <c r="L75" s="19">
        <f t="shared" si="64"/>
        <v>-5.4</v>
      </c>
      <c r="M75" s="20">
        <v>145</v>
      </c>
      <c r="N75" s="21">
        <f t="shared" si="65"/>
        <v>-4.5999999999999943</v>
      </c>
      <c r="O75" s="21">
        <v>1.75</v>
      </c>
      <c r="P75" s="21">
        <f>M75*0.0145</f>
        <v>2.1025</v>
      </c>
      <c r="Q75" s="3"/>
      <c r="R75" s="3"/>
      <c r="S75" s="3"/>
      <c r="T75" s="3"/>
      <c r="U75" s="34">
        <f t="shared" si="71"/>
        <v>1.918181818181818</v>
      </c>
      <c r="V75" s="94">
        <f>(J75-O75)/A75</f>
        <v>0.35666666666666663</v>
      </c>
      <c r="W75" s="94">
        <v>0.34599999999999997</v>
      </c>
      <c r="X75" s="88">
        <f t="shared" si="72"/>
        <v>15.462427745664741</v>
      </c>
      <c r="Y75" s="88">
        <f t="shared" si="73"/>
        <v>15</v>
      </c>
      <c r="Z75" s="88">
        <f t="shared" si="74"/>
        <v>0</v>
      </c>
      <c r="AO75" s="20">
        <f t="shared" si="30"/>
        <v>145</v>
      </c>
      <c r="AP75" s="20">
        <f>$AG$20*AO75+$AH$20</f>
        <v>0.34625</v>
      </c>
      <c r="AQ75" s="20">
        <f>AP75-T75</f>
        <v>0.34625</v>
      </c>
      <c r="BG75" s="20">
        <f t="shared" si="31"/>
        <v>145</v>
      </c>
      <c r="BH75" s="20">
        <f t="shared" si="69"/>
        <v>1.6415</v>
      </c>
      <c r="BI75" s="20">
        <f>BH75-O75</f>
        <v>-0.10850000000000004</v>
      </c>
      <c r="BJ75" s="3"/>
      <c r="BK75" s="3"/>
      <c r="BL75" s="20">
        <f t="shared" si="32"/>
        <v>145</v>
      </c>
      <c r="BM75" s="3">
        <f>$AG$20*BL75+$AH$20</f>
        <v>0.34625</v>
      </c>
      <c r="BN75" s="3">
        <f t="shared" si="70"/>
        <v>1.6415</v>
      </c>
      <c r="BO75" s="3">
        <f>J75</f>
        <v>7.1</v>
      </c>
      <c r="BP75" s="3">
        <f t="shared" si="57"/>
        <v>15.764620938628159</v>
      </c>
      <c r="BQ75" s="35">
        <f t="shared" si="58"/>
        <v>16</v>
      </c>
      <c r="BR75" s="35">
        <f>A75</f>
        <v>15</v>
      </c>
      <c r="BS75" s="89">
        <f t="shared" si="59"/>
        <v>-1</v>
      </c>
    </row>
    <row r="76" spans="1:71" ht="17" thickBot="1">
      <c r="A76" s="19">
        <f t="shared" si="33"/>
        <v>4</v>
      </c>
      <c r="B76" s="86">
        <v>96</v>
      </c>
      <c r="C76" s="86">
        <v>90.9</v>
      </c>
      <c r="D76" s="86">
        <v>118</v>
      </c>
      <c r="E76" s="86">
        <v>4714</v>
      </c>
      <c r="F76" s="86">
        <v>-4.4000000000000004</v>
      </c>
      <c r="G76" s="86">
        <v>147</v>
      </c>
      <c r="H76" s="86">
        <v>155.9</v>
      </c>
      <c r="I76" s="86" t="s">
        <v>40</v>
      </c>
      <c r="J76" s="86">
        <v>3.1</v>
      </c>
      <c r="K76" s="19">
        <f t="shared" si="63"/>
        <v>2.4</v>
      </c>
      <c r="L76" s="19">
        <f t="shared" si="64"/>
        <v>2.4</v>
      </c>
      <c r="M76" s="20">
        <v>145</v>
      </c>
      <c r="N76" s="21">
        <f t="shared" si="65"/>
        <v>-2</v>
      </c>
      <c r="O76" s="21">
        <v>1.75</v>
      </c>
      <c r="P76" s="21">
        <f>M76*0.0145</f>
        <v>2.1025</v>
      </c>
      <c r="Q76" s="3" t="s">
        <v>46</v>
      </c>
      <c r="R76" s="3"/>
      <c r="S76" s="3"/>
      <c r="T76" s="34"/>
      <c r="U76" s="34">
        <f t="shared" si="71"/>
        <v>1.7181818181818183</v>
      </c>
      <c r="V76" s="94">
        <f>(J76-O76)/A76</f>
        <v>0.33750000000000002</v>
      </c>
      <c r="W76" s="94">
        <v>0.34599999999999997</v>
      </c>
      <c r="X76" s="88">
        <f t="shared" si="72"/>
        <v>3.9017341040462434</v>
      </c>
      <c r="Y76" s="88">
        <f t="shared" si="73"/>
        <v>4</v>
      </c>
      <c r="Z76" s="88">
        <f t="shared" si="74"/>
        <v>0</v>
      </c>
      <c r="AO76" s="20">
        <f t="shared" ref="AO76:AO84" si="75">$M76</f>
        <v>145</v>
      </c>
      <c r="AP76" s="20">
        <f>$AG$20*AO76+$AH$20</f>
        <v>0.34625</v>
      </c>
      <c r="AQ76" s="20">
        <f>AP76-T77</f>
        <v>7.9545454545454364E-4</v>
      </c>
      <c r="BG76" s="20">
        <f t="shared" ref="BG76:BG84" si="76">$M76</f>
        <v>145</v>
      </c>
      <c r="BH76" s="20">
        <f t="shared" si="69"/>
        <v>1.6415</v>
      </c>
      <c r="BI76" s="20">
        <f>BH76-O76</f>
        <v>-0.10850000000000004</v>
      </c>
      <c r="BJ76" s="3"/>
      <c r="BK76" s="3"/>
      <c r="BL76" s="20">
        <f t="shared" ref="BL76:BL84" si="77">$M76</f>
        <v>145</v>
      </c>
      <c r="BM76" s="3">
        <f>$AG$20*BL76+$AH$20</f>
        <v>0.34625</v>
      </c>
      <c r="BN76" s="3">
        <f t="shared" si="70"/>
        <v>1.6415</v>
      </c>
      <c r="BO76" s="3">
        <f>J76</f>
        <v>3.1</v>
      </c>
      <c r="BP76" s="3">
        <f t="shared" si="57"/>
        <v>4.2122743682310473</v>
      </c>
      <c r="BQ76" s="35">
        <f t="shared" si="58"/>
        <v>4</v>
      </c>
      <c r="BR76" s="35">
        <f>A76</f>
        <v>4</v>
      </c>
      <c r="BS76" s="89">
        <f t="shared" si="59"/>
        <v>0</v>
      </c>
    </row>
    <row r="77" spans="1:71" ht="17" thickBot="1">
      <c r="A77" s="19">
        <f t="shared" si="33"/>
        <v>26</v>
      </c>
      <c r="B77" s="86">
        <v>74</v>
      </c>
      <c r="C77" s="86">
        <v>90.5</v>
      </c>
      <c r="D77" s="86">
        <v>118.3</v>
      </c>
      <c r="E77" s="86">
        <v>6191</v>
      </c>
      <c r="F77" s="86">
        <v>-5.2</v>
      </c>
      <c r="G77" s="86">
        <v>151.1</v>
      </c>
      <c r="H77" s="86">
        <v>160.1</v>
      </c>
      <c r="I77" s="86" t="s">
        <v>110</v>
      </c>
      <c r="J77" s="86">
        <v>10.7</v>
      </c>
      <c r="K77" s="19">
        <f t="shared" si="63"/>
        <v>9</v>
      </c>
      <c r="L77" s="19">
        <f t="shared" si="64"/>
        <v>-9</v>
      </c>
      <c r="M77" s="20">
        <v>145</v>
      </c>
      <c r="N77" s="21">
        <f t="shared" si="65"/>
        <v>-6.0999999999999943</v>
      </c>
      <c r="O77" s="21">
        <v>1.75</v>
      </c>
      <c r="P77" s="21">
        <f>M77*0.0145</f>
        <v>2.1025</v>
      </c>
      <c r="Q77" s="3" t="s">
        <v>46</v>
      </c>
      <c r="R77" s="3">
        <f>A76-A77</f>
        <v>-22</v>
      </c>
      <c r="S77" s="3">
        <f>J76-J77</f>
        <v>-7.6</v>
      </c>
      <c r="T77" s="34">
        <f>S77/R77</f>
        <v>0.34545454545454546</v>
      </c>
      <c r="U77" s="34">
        <f t="shared" si="71"/>
        <v>1.7181818181818169</v>
      </c>
      <c r="V77" s="94">
        <f>(J77-O77)/A77</f>
        <v>0.34423076923076923</v>
      </c>
      <c r="W77" s="94">
        <v>0.34599999999999997</v>
      </c>
      <c r="X77" s="88">
        <f t="shared" si="72"/>
        <v>25.867052023121389</v>
      </c>
      <c r="Y77" s="88">
        <f t="shared" si="73"/>
        <v>26</v>
      </c>
      <c r="Z77" s="88">
        <f t="shared" si="74"/>
        <v>0</v>
      </c>
      <c r="AO77" s="20">
        <f t="shared" si="75"/>
        <v>145</v>
      </c>
      <c r="AP77" s="20">
        <f>$AG$20*AO77+$AH$20</f>
        <v>0.34625</v>
      </c>
      <c r="AQ77" s="20">
        <f>AP77-T78</f>
        <v>0.34625</v>
      </c>
      <c r="BG77" s="20">
        <f t="shared" si="76"/>
        <v>145</v>
      </c>
      <c r="BH77" s="20">
        <f t="shared" si="69"/>
        <v>1.6415</v>
      </c>
      <c r="BI77" s="20">
        <f>BH77-O77</f>
        <v>-0.10850000000000004</v>
      </c>
      <c r="BJ77" s="3"/>
      <c r="BK77" s="3"/>
      <c r="BL77" s="20">
        <f t="shared" si="77"/>
        <v>145</v>
      </c>
      <c r="BM77" s="3">
        <f>$AG$20*BL77+$AH$20</f>
        <v>0.34625</v>
      </c>
      <c r="BN77" s="3">
        <f t="shared" si="70"/>
        <v>1.6415</v>
      </c>
      <c r="BO77" s="3">
        <f>J77</f>
        <v>10.7</v>
      </c>
      <c r="BP77" s="3">
        <f t="shared" si="57"/>
        <v>26.161732851985555</v>
      </c>
      <c r="BQ77" s="35">
        <f t="shared" si="58"/>
        <v>26</v>
      </c>
      <c r="BR77" s="35">
        <f>A77</f>
        <v>26</v>
      </c>
      <c r="BS77" s="89">
        <f t="shared" si="59"/>
        <v>0</v>
      </c>
    </row>
    <row r="78" spans="1:71" ht="17" thickBot="1">
      <c r="A78" s="22">
        <f t="shared" si="33"/>
        <v>4</v>
      </c>
      <c r="B78" s="87">
        <v>96</v>
      </c>
      <c r="C78" s="87">
        <v>93.9</v>
      </c>
      <c r="D78" s="87">
        <v>127.8</v>
      </c>
      <c r="E78" s="87">
        <v>4693</v>
      </c>
      <c r="F78" s="87">
        <v>-4.4000000000000004</v>
      </c>
      <c r="G78" s="87">
        <v>165.9</v>
      </c>
      <c r="H78" s="87">
        <v>178.5</v>
      </c>
      <c r="I78" s="87" t="s">
        <v>112</v>
      </c>
      <c r="J78" s="87">
        <v>3.4</v>
      </c>
      <c r="K78" s="22">
        <f t="shared" si="63"/>
        <v>3.3</v>
      </c>
      <c r="L78" s="22">
        <f t="shared" si="64"/>
        <v>-3.3</v>
      </c>
      <c r="M78" s="23">
        <v>165</v>
      </c>
      <c r="N78" s="24">
        <f t="shared" si="65"/>
        <v>-0.90000000000000568</v>
      </c>
      <c r="O78" s="24">
        <v>1.95</v>
      </c>
      <c r="P78" s="24">
        <f>M78*0.0145</f>
        <v>2.3925000000000001</v>
      </c>
      <c r="Q78" s="3"/>
      <c r="R78" s="3"/>
      <c r="S78" s="3"/>
      <c r="T78" s="3"/>
      <c r="U78" s="32">
        <f>J78-($T$83*A78)</f>
        <v>1.7999999999999998</v>
      </c>
      <c r="V78" s="95">
        <f>(J78-O78)/A78</f>
        <v>0.36249999999999999</v>
      </c>
      <c r="W78" s="95">
        <v>0.4</v>
      </c>
      <c r="X78" s="88">
        <f t="shared" si="72"/>
        <v>3.6249999999999996</v>
      </c>
      <c r="Y78" s="88">
        <f t="shared" si="73"/>
        <v>4</v>
      </c>
      <c r="Z78" s="88">
        <f t="shared" si="74"/>
        <v>0</v>
      </c>
      <c r="AO78" s="23">
        <f t="shared" si="75"/>
        <v>165</v>
      </c>
      <c r="AP78" s="23">
        <f>$AG$20*AO78+$AH$20</f>
        <v>0.39124999999999999</v>
      </c>
      <c r="AQ78" s="23">
        <f>AP78-T79</f>
        <v>0.39124999999999999</v>
      </c>
      <c r="BG78" s="23">
        <f t="shared" si="76"/>
        <v>165</v>
      </c>
      <c r="BH78" s="23">
        <f t="shared" si="69"/>
        <v>1.8554999999999999</v>
      </c>
      <c r="BI78" s="23">
        <f>BH78-O78</f>
        <v>-9.4500000000000028E-2</v>
      </c>
      <c r="BJ78" s="3"/>
      <c r="BK78" s="3"/>
      <c r="BL78" s="23">
        <f t="shared" si="77"/>
        <v>165</v>
      </c>
      <c r="BM78" s="3">
        <f>$AG$20*BL78+$AH$20</f>
        <v>0.39124999999999999</v>
      </c>
      <c r="BN78" s="3">
        <f t="shared" si="70"/>
        <v>1.8554999999999999</v>
      </c>
      <c r="BO78" s="3">
        <f>J78</f>
        <v>3.4</v>
      </c>
      <c r="BP78" s="3">
        <f t="shared" si="57"/>
        <v>3.9476038338658146</v>
      </c>
      <c r="BQ78" s="35">
        <f t="shared" si="58"/>
        <v>4</v>
      </c>
      <c r="BR78" s="35">
        <f>A78</f>
        <v>4</v>
      </c>
      <c r="BS78" s="89">
        <f t="shared" si="59"/>
        <v>0</v>
      </c>
    </row>
    <row r="79" spans="1:71" ht="17" thickBot="1">
      <c r="A79" s="22">
        <f t="shared" si="33"/>
        <v>5</v>
      </c>
      <c r="B79" s="87">
        <v>95</v>
      </c>
      <c r="C79" s="87">
        <v>93.1</v>
      </c>
      <c r="D79" s="87">
        <v>126.3</v>
      </c>
      <c r="E79" s="87">
        <v>4155</v>
      </c>
      <c r="F79" s="87">
        <v>-6.2</v>
      </c>
      <c r="G79" s="87">
        <v>168</v>
      </c>
      <c r="H79" s="87">
        <v>181.6</v>
      </c>
      <c r="I79" s="87" t="s">
        <v>113</v>
      </c>
      <c r="J79" s="87">
        <v>4</v>
      </c>
      <c r="K79" s="22">
        <f t="shared" si="63"/>
        <v>2.6</v>
      </c>
      <c r="L79" s="22">
        <f t="shared" si="64"/>
        <v>-2.6</v>
      </c>
      <c r="M79" s="23">
        <v>165</v>
      </c>
      <c r="N79" s="24">
        <f t="shared" si="65"/>
        <v>-3</v>
      </c>
      <c r="O79" s="24">
        <v>1.95</v>
      </c>
      <c r="P79" s="24">
        <f>M79*0.0145</f>
        <v>2.3925000000000001</v>
      </c>
      <c r="Q79" s="3" t="s">
        <v>46</v>
      </c>
      <c r="R79" s="3"/>
      <c r="S79" s="3"/>
      <c r="T79" s="3"/>
      <c r="U79" s="32">
        <f>J79-($T$83*A79)</f>
        <v>2</v>
      </c>
      <c r="V79" s="95">
        <f>(J79-O79)/A79</f>
        <v>0.41</v>
      </c>
      <c r="W79" s="95">
        <v>0.4</v>
      </c>
      <c r="X79" s="88">
        <f t="shared" ref="X79:X84" si="78">(J79-O79)/W79</f>
        <v>5.1249999999999991</v>
      </c>
      <c r="Y79" s="88">
        <f t="shared" ref="Y79:Y84" si="79">ROUND(X79,0)</f>
        <v>5</v>
      </c>
      <c r="Z79" s="88">
        <f t="shared" ref="Z79:Z84" si="80">A79-Y79</f>
        <v>0</v>
      </c>
      <c r="AO79" s="23">
        <f t="shared" si="75"/>
        <v>165</v>
      </c>
      <c r="AP79" s="23">
        <f>$AG$20*AO79+$AH$20</f>
        <v>0.39124999999999999</v>
      </c>
      <c r="AQ79" s="23">
        <f>AP79-T80</f>
        <v>0.39124999999999999</v>
      </c>
      <c r="BG79" s="23">
        <f t="shared" si="76"/>
        <v>165</v>
      </c>
      <c r="BH79" s="23">
        <f t="shared" si="69"/>
        <v>1.8554999999999999</v>
      </c>
      <c r="BI79" s="23">
        <f>BH79-O79</f>
        <v>-9.4500000000000028E-2</v>
      </c>
      <c r="BJ79" s="3"/>
      <c r="BK79" s="3"/>
      <c r="BL79" s="23">
        <f t="shared" si="77"/>
        <v>165</v>
      </c>
      <c r="BM79" s="3">
        <f>$AG$20*BL79+$AH$20</f>
        <v>0.39124999999999999</v>
      </c>
      <c r="BN79" s="3">
        <f t="shared" si="70"/>
        <v>1.8554999999999999</v>
      </c>
      <c r="BO79" s="3">
        <f>J79</f>
        <v>4</v>
      </c>
      <c r="BP79" s="3">
        <f t="shared" si="57"/>
        <v>5.4811501597444083</v>
      </c>
      <c r="BQ79" s="35">
        <f t="shared" si="58"/>
        <v>5</v>
      </c>
      <c r="BR79" s="35">
        <f>A79</f>
        <v>5</v>
      </c>
      <c r="BS79" s="89">
        <f t="shared" si="59"/>
        <v>0</v>
      </c>
    </row>
    <row r="80" spans="1:71" ht="17" thickBot="1">
      <c r="A80" s="22">
        <f t="shared" si="33"/>
        <v>8</v>
      </c>
      <c r="B80" s="87">
        <v>92</v>
      </c>
      <c r="C80" s="87">
        <v>92.1</v>
      </c>
      <c r="D80" s="87">
        <v>127.5</v>
      </c>
      <c r="E80" s="87">
        <v>5056</v>
      </c>
      <c r="F80" s="87">
        <v>-5.2</v>
      </c>
      <c r="G80" s="87">
        <v>163</v>
      </c>
      <c r="H80" s="87">
        <v>174.6</v>
      </c>
      <c r="I80" s="87" t="s">
        <v>114</v>
      </c>
      <c r="J80" s="87">
        <v>5.3</v>
      </c>
      <c r="K80" s="22">
        <f t="shared" si="63"/>
        <v>4.9000000000000004</v>
      </c>
      <c r="L80" s="22">
        <f t="shared" si="64"/>
        <v>-4.9000000000000004</v>
      </c>
      <c r="M80" s="23">
        <v>165</v>
      </c>
      <c r="N80" s="24">
        <f t="shared" si="65"/>
        <v>2</v>
      </c>
      <c r="O80" s="24">
        <v>1.95</v>
      </c>
      <c r="P80" s="24">
        <f>M80*0.0145</f>
        <v>2.3925000000000001</v>
      </c>
      <c r="Q80" s="3"/>
      <c r="R80" s="3"/>
      <c r="S80" s="3"/>
      <c r="T80" s="3"/>
      <c r="U80" s="32">
        <f>J80-($T$83*A80)</f>
        <v>2.0999999999999996</v>
      </c>
      <c r="V80" s="95">
        <f>(J80-O80)/A80</f>
        <v>0.41874999999999996</v>
      </c>
      <c r="W80" s="95">
        <v>0.4</v>
      </c>
      <c r="X80" s="88">
        <f t="shared" si="78"/>
        <v>8.3749999999999982</v>
      </c>
      <c r="Y80" s="88">
        <f t="shared" si="79"/>
        <v>8</v>
      </c>
      <c r="Z80" s="88">
        <f t="shared" si="80"/>
        <v>0</v>
      </c>
      <c r="AO80" s="23">
        <f t="shared" si="75"/>
        <v>165</v>
      </c>
      <c r="AP80" s="23">
        <f>$AG$20*AO80+$AH$20</f>
        <v>0.39124999999999999</v>
      </c>
      <c r="AQ80" s="23">
        <f>AP80-T81</f>
        <v>-8.7500000000000355E-3</v>
      </c>
      <c r="BG80" s="23">
        <f t="shared" si="76"/>
        <v>165</v>
      </c>
      <c r="BH80" s="23">
        <f t="shared" si="69"/>
        <v>1.8554999999999999</v>
      </c>
      <c r="BI80" s="23">
        <f>BH80-O80</f>
        <v>-9.4500000000000028E-2</v>
      </c>
      <c r="BJ80" s="3"/>
      <c r="BK80" s="3"/>
      <c r="BL80" s="23">
        <f t="shared" si="77"/>
        <v>165</v>
      </c>
      <c r="BM80" s="3">
        <f>$AG$20*BL80+$AH$20</f>
        <v>0.39124999999999999</v>
      </c>
      <c r="BN80" s="3">
        <f t="shared" si="70"/>
        <v>1.8554999999999999</v>
      </c>
      <c r="BO80" s="3">
        <f>J80</f>
        <v>5.3</v>
      </c>
      <c r="BP80" s="3">
        <f t="shared" si="57"/>
        <v>8.8038338658146955</v>
      </c>
      <c r="BQ80" s="35">
        <f t="shared" si="58"/>
        <v>9</v>
      </c>
      <c r="BR80" s="35">
        <f>A80</f>
        <v>8</v>
      </c>
      <c r="BS80" s="89">
        <f t="shared" si="59"/>
        <v>-1</v>
      </c>
    </row>
    <row r="81" spans="1:71" ht="17" thickBot="1">
      <c r="A81" s="22">
        <f t="shared" si="33"/>
        <v>11</v>
      </c>
      <c r="B81" s="87">
        <v>89</v>
      </c>
      <c r="C81" s="87">
        <v>93.7</v>
      </c>
      <c r="D81" s="87">
        <v>127.5</v>
      </c>
      <c r="E81" s="87">
        <v>5385</v>
      </c>
      <c r="F81" s="87">
        <v>-4</v>
      </c>
      <c r="G81" s="87">
        <v>159.80000000000001</v>
      </c>
      <c r="H81" s="87">
        <v>169.9</v>
      </c>
      <c r="I81" s="87" t="s">
        <v>105</v>
      </c>
      <c r="J81" s="87">
        <v>6.2</v>
      </c>
      <c r="K81" s="22">
        <f t="shared" si="63"/>
        <v>3.4</v>
      </c>
      <c r="L81" s="22">
        <f t="shared" si="64"/>
        <v>-3.4</v>
      </c>
      <c r="M81" s="23">
        <v>165</v>
      </c>
      <c r="N81" s="24">
        <f t="shared" si="65"/>
        <v>5.1999999999999886</v>
      </c>
      <c r="O81" s="24">
        <v>1.95</v>
      </c>
      <c r="P81" s="24">
        <f>M81*0.0145</f>
        <v>2.3925000000000001</v>
      </c>
      <c r="Q81" s="3" t="s">
        <v>74</v>
      </c>
      <c r="R81" s="3">
        <f>A81-A83</f>
        <v>-19</v>
      </c>
      <c r="S81" s="3">
        <f>J81-J83</f>
        <v>-7.6000000000000005</v>
      </c>
      <c r="T81" s="32">
        <f>S81/R81</f>
        <v>0.4</v>
      </c>
      <c r="U81" s="32">
        <f>J81-($T$83*A81)</f>
        <v>1.7999999999999998</v>
      </c>
      <c r="V81" s="95">
        <f>(J81-O81)/A81</f>
        <v>0.38636363636363635</v>
      </c>
      <c r="W81" s="95">
        <v>0.4</v>
      </c>
      <c r="X81" s="88">
        <f t="shared" si="78"/>
        <v>10.625</v>
      </c>
      <c r="Y81" s="88">
        <f t="shared" si="79"/>
        <v>11</v>
      </c>
      <c r="Z81" s="88">
        <f t="shared" si="80"/>
        <v>0</v>
      </c>
      <c r="AO81" s="23">
        <f t="shared" si="75"/>
        <v>165</v>
      </c>
      <c r="AP81" s="23">
        <f>$AG$20*AO81+$AH$20</f>
        <v>0.39124999999999999</v>
      </c>
      <c r="AQ81" s="23">
        <f>AP81-T82</f>
        <v>0.39124999999999999</v>
      </c>
      <c r="BG81" s="23">
        <f t="shared" si="76"/>
        <v>165</v>
      </c>
      <c r="BH81" s="23">
        <f t="shared" si="69"/>
        <v>1.8554999999999999</v>
      </c>
      <c r="BI81" s="23">
        <f>BH81-O81</f>
        <v>-9.4500000000000028E-2</v>
      </c>
      <c r="BJ81" s="3"/>
      <c r="BK81" s="3"/>
      <c r="BL81" s="23">
        <f t="shared" si="77"/>
        <v>165</v>
      </c>
      <c r="BM81" s="3">
        <f>$AG$20*BL81+$AH$20</f>
        <v>0.39124999999999999</v>
      </c>
      <c r="BN81" s="3">
        <f t="shared" si="70"/>
        <v>1.8554999999999999</v>
      </c>
      <c r="BO81" s="3">
        <f>J81</f>
        <v>6.2</v>
      </c>
      <c r="BP81" s="3">
        <f t="shared" si="57"/>
        <v>11.104153354632588</v>
      </c>
      <c r="BQ81" s="35">
        <f t="shared" si="58"/>
        <v>11</v>
      </c>
      <c r="BR81" s="35">
        <f>A81</f>
        <v>11</v>
      </c>
      <c r="BS81" s="89">
        <f t="shared" si="59"/>
        <v>0</v>
      </c>
    </row>
    <row r="82" spans="1:71" ht="17" thickBot="1">
      <c r="A82" s="22">
        <f t="shared" si="33"/>
        <v>22</v>
      </c>
      <c r="B82" s="87">
        <v>78</v>
      </c>
      <c r="C82" s="87">
        <v>94.2</v>
      </c>
      <c r="D82" s="87">
        <v>130.30000000000001</v>
      </c>
      <c r="E82" s="87">
        <v>5809</v>
      </c>
      <c r="F82" s="87">
        <v>-4.4000000000000004</v>
      </c>
      <c r="G82" s="87">
        <v>165.2</v>
      </c>
      <c r="H82" s="87">
        <v>176.5</v>
      </c>
      <c r="I82" s="87" t="s">
        <v>115</v>
      </c>
      <c r="J82" s="87">
        <v>10.8</v>
      </c>
      <c r="K82" s="22">
        <f t="shared" si="63"/>
        <v>10.8</v>
      </c>
      <c r="L82" s="22">
        <f t="shared" si="64"/>
        <v>-10.8</v>
      </c>
      <c r="M82" s="23">
        <v>165</v>
      </c>
      <c r="N82" s="24">
        <f t="shared" si="65"/>
        <v>-0.19999999999998863</v>
      </c>
      <c r="O82" s="24">
        <v>1.95</v>
      </c>
      <c r="P82" s="24">
        <f>M82*0.0145</f>
        <v>2.3925000000000001</v>
      </c>
      <c r="Q82" s="3"/>
      <c r="R82" s="3"/>
      <c r="S82" s="3"/>
      <c r="T82" s="3"/>
      <c r="U82" s="32">
        <f>J82-($T$83*A82)</f>
        <v>2</v>
      </c>
      <c r="V82" s="95">
        <f>(J82-O82)/A82</f>
        <v>0.40227272727272734</v>
      </c>
      <c r="W82" s="95">
        <v>0.4</v>
      </c>
      <c r="X82" s="88">
        <f t="shared" si="78"/>
        <v>22.125000000000004</v>
      </c>
      <c r="Y82" s="88">
        <f t="shared" si="79"/>
        <v>22</v>
      </c>
      <c r="Z82" s="88">
        <f t="shared" si="80"/>
        <v>0</v>
      </c>
      <c r="AO82" s="23">
        <f t="shared" si="75"/>
        <v>165</v>
      </c>
      <c r="AP82" s="23">
        <f>$AG$20*AO82+$AH$20</f>
        <v>0.39124999999999999</v>
      </c>
      <c r="AQ82" s="23">
        <f>AP82-T83</f>
        <v>-8.7500000000000355E-3</v>
      </c>
      <c r="BG82" s="23">
        <f t="shared" si="76"/>
        <v>165</v>
      </c>
      <c r="BH82" s="23">
        <f t="shared" si="69"/>
        <v>1.8554999999999999</v>
      </c>
      <c r="BI82" s="23">
        <f>BH82-O82</f>
        <v>-9.4500000000000028E-2</v>
      </c>
      <c r="BJ82" s="3"/>
      <c r="BK82" s="3"/>
      <c r="BL82" s="23">
        <f t="shared" si="77"/>
        <v>165</v>
      </c>
      <c r="BM82" s="3">
        <f>$AG$20*BL82+$AH$20</f>
        <v>0.39124999999999999</v>
      </c>
      <c r="BN82" s="3">
        <f t="shared" si="70"/>
        <v>1.8554999999999999</v>
      </c>
      <c r="BO82" s="3">
        <f>J82</f>
        <v>10.8</v>
      </c>
      <c r="BP82" s="3">
        <f t="shared" si="57"/>
        <v>22.86134185303515</v>
      </c>
      <c r="BQ82" s="35">
        <f t="shared" si="58"/>
        <v>23</v>
      </c>
      <c r="BR82" s="35">
        <f>A82</f>
        <v>22</v>
      </c>
      <c r="BS82" s="89">
        <f t="shared" si="59"/>
        <v>-1</v>
      </c>
    </row>
    <row r="83" spans="1:71" ht="17" thickBot="1">
      <c r="A83" s="22">
        <f t="shared" si="33"/>
        <v>30</v>
      </c>
      <c r="B83" s="87">
        <v>70</v>
      </c>
      <c r="C83" s="87">
        <v>93.6</v>
      </c>
      <c r="D83" s="87">
        <v>128.19999999999999</v>
      </c>
      <c r="E83" s="87">
        <v>6101</v>
      </c>
      <c r="F83" s="87">
        <v>-5.6</v>
      </c>
      <c r="G83" s="87">
        <v>159.6</v>
      </c>
      <c r="H83" s="87">
        <v>168.9</v>
      </c>
      <c r="I83" s="87" t="s">
        <v>116</v>
      </c>
      <c r="J83" s="87">
        <v>13.8</v>
      </c>
      <c r="K83" s="22">
        <f t="shared" si="63"/>
        <v>12.5</v>
      </c>
      <c r="L83" s="22">
        <f t="shared" si="64"/>
        <v>12.5</v>
      </c>
      <c r="M83" s="23">
        <v>165</v>
      </c>
      <c r="N83" s="24">
        <f t="shared" si="65"/>
        <v>5.4000000000000057</v>
      </c>
      <c r="O83" s="24">
        <v>1.95</v>
      </c>
      <c r="P83" s="24">
        <f>M83*0.0145</f>
        <v>2.3925000000000001</v>
      </c>
      <c r="Q83" s="3" t="s">
        <v>150</v>
      </c>
      <c r="R83" s="3">
        <f>A83-A78</f>
        <v>26</v>
      </c>
      <c r="S83" s="3">
        <f>J83-J78</f>
        <v>10.4</v>
      </c>
      <c r="T83" s="32">
        <f>S83/R83</f>
        <v>0.4</v>
      </c>
      <c r="U83" s="32">
        <f>J83-($T$83*A83)</f>
        <v>1.8000000000000007</v>
      </c>
      <c r="V83" s="95">
        <f>(J83-O83)/A83</f>
        <v>0.39500000000000007</v>
      </c>
      <c r="W83" s="95">
        <v>0.4</v>
      </c>
      <c r="X83" s="88">
        <f t="shared" si="78"/>
        <v>29.625000000000004</v>
      </c>
      <c r="Y83" s="88">
        <f t="shared" si="79"/>
        <v>30</v>
      </c>
      <c r="Z83" s="88">
        <f t="shared" si="80"/>
        <v>0</v>
      </c>
      <c r="AO83" s="23">
        <f t="shared" si="75"/>
        <v>165</v>
      </c>
      <c r="AP83" s="23">
        <f>$AG$20*AO83+$AH$20</f>
        <v>0.39124999999999999</v>
      </c>
      <c r="AQ83" s="23">
        <f>AP83-T84</f>
        <v>0.39124999999999999</v>
      </c>
      <c r="BG83" s="23">
        <f t="shared" si="76"/>
        <v>165</v>
      </c>
      <c r="BH83" s="23">
        <f t="shared" si="69"/>
        <v>1.8554999999999999</v>
      </c>
      <c r="BI83" s="23">
        <f>BH83-O83</f>
        <v>-9.4500000000000028E-2</v>
      </c>
      <c r="BJ83" s="3"/>
      <c r="BK83" s="3"/>
      <c r="BL83" s="23">
        <f t="shared" si="77"/>
        <v>165</v>
      </c>
      <c r="BM83" s="3">
        <f>$AG$20*BL83+$AH$20</f>
        <v>0.39124999999999999</v>
      </c>
      <c r="BN83" s="3">
        <f t="shared" si="70"/>
        <v>1.8554999999999999</v>
      </c>
      <c r="BO83" s="3">
        <f>J83</f>
        <v>13.8</v>
      </c>
      <c r="BP83" s="3">
        <f t="shared" si="57"/>
        <v>30.529073482428121</v>
      </c>
      <c r="BQ83" s="35">
        <f t="shared" si="58"/>
        <v>31</v>
      </c>
      <c r="BR83" s="35">
        <f>A83</f>
        <v>30</v>
      </c>
      <c r="BS83" s="89">
        <f t="shared" si="59"/>
        <v>-1</v>
      </c>
    </row>
    <row r="84" spans="1:71" ht="17" thickBot="1">
      <c r="A84" s="80">
        <f t="shared" si="33"/>
        <v>23</v>
      </c>
      <c r="B84" s="80">
        <v>77</v>
      </c>
      <c r="C84" s="80">
        <v>63.4</v>
      </c>
      <c r="D84" s="80">
        <v>63.5</v>
      </c>
      <c r="E84" s="80">
        <v>8600</v>
      </c>
      <c r="F84" s="80">
        <v>-2.9</v>
      </c>
      <c r="G84" s="80">
        <v>61.3</v>
      </c>
      <c r="H84" s="80">
        <v>62.5</v>
      </c>
      <c r="I84" s="80" t="s">
        <v>80</v>
      </c>
      <c r="J84" s="80">
        <v>4</v>
      </c>
      <c r="K84" s="80">
        <f t="shared" ref="K84:K98" si="81">_xlfn.NUMBERVALUE( LEFT(I84,LEN(I84)-1))</f>
        <v>2.2999999999999998</v>
      </c>
      <c r="L84" s="80">
        <f t="shared" ref="L84:L98" si="82">IF( RIGHT(I84,1) = "L",-K84,K84)</f>
        <v>-2.2999999999999998</v>
      </c>
      <c r="M84" s="133">
        <v>58</v>
      </c>
      <c r="N84" s="134">
        <f>M84-G84</f>
        <v>-3.2999999999999972</v>
      </c>
      <c r="O84" s="83">
        <v>0.7</v>
      </c>
      <c r="P84" s="134">
        <f>M84*0.0145</f>
        <v>0.84100000000000008</v>
      </c>
      <c r="Q84" s="3"/>
      <c r="U84" s="137">
        <f>J84-($T$132*A84)</f>
        <v>0.7799999999999998</v>
      </c>
      <c r="V84" s="137">
        <f>(J84-O84)/A84</f>
        <v>0.14347826086956522</v>
      </c>
      <c r="W84" s="138">
        <v>0.14000000000000001</v>
      </c>
      <c r="X84" s="88">
        <f t="shared" si="78"/>
        <v>23.571428571428569</v>
      </c>
      <c r="Y84" s="88">
        <f t="shared" si="79"/>
        <v>24</v>
      </c>
      <c r="Z84" s="88">
        <f t="shared" si="80"/>
        <v>-1</v>
      </c>
      <c r="AO84" s="132">
        <f t="shared" si="75"/>
        <v>58</v>
      </c>
      <c r="AP84" s="132">
        <f>$AG$20*AO84+$AH$20</f>
        <v>0.15049999999999997</v>
      </c>
      <c r="BG84" s="132">
        <f t="shared" si="76"/>
        <v>58</v>
      </c>
      <c r="BH84" s="132">
        <f t="shared" si="69"/>
        <v>0.7105999999999999</v>
      </c>
      <c r="BL84" s="132">
        <f t="shared" si="77"/>
        <v>58</v>
      </c>
      <c r="BM84" s="88">
        <f>$AG$20*BL84+$AH$20</f>
        <v>0.15049999999999997</v>
      </c>
      <c r="BN84" s="88">
        <f t="shared" si="70"/>
        <v>0.7105999999999999</v>
      </c>
    </row>
    <row r="85" spans="1:71" ht="17" thickBot="1">
      <c r="A85" s="80">
        <f t="shared" si="33"/>
        <v>61</v>
      </c>
      <c r="B85" s="80">
        <v>39</v>
      </c>
      <c r="C85" s="80">
        <v>54</v>
      </c>
      <c r="D85" s="80">
        <v>54</v>
      </c>
      <c r="E85" s="80">
        <v>5910</v>
      </c>
      <c r="F85" s="80" t="s">
        <v>19</v>
      </c>
      <c r="G85" s="80">
        <v>48.9</v>
      </c>
      <c r="H85" s="80">
        <v>54.3</v>
      </c>
      <c r="I85" s="80" t="s">
        <v>22</v>
      </c>
      <c r="J85" s="80">
        <v>9.1999999999999993</v>
      </c>
      <c r="K85" s="80">
        <f t="shared" si="81"/>
        <v>0.8</v>
      </c>
      <c r="L85" s="80">
        <f t="shared" si="82"/>
        <v>-0.8</v>
      </c>
      <c r="M85" s="133">
        <v>58</v>
      </c>
      <c r="N85" s="134">
        <f t="shared" ref="N85:N98" si="83">M85-G85</f>
        <v>9.1000000000000014</v>
      </c>
      <c r="O85" s="83">
        <v>0.7</v>
      </c>
      <c r="P85" s="134">
        <f>M85*0.0145</f>
        <v>0.84100000000000008</v>
      </c>
      <c r="Q85" s="3"/>
      <c r="U85" s="137">
        <f t="shared" ref="U85:U148" si="84">J85-($T$132*A85)</f>
        <v>0.65999999999999837</v>
      </c>
      <c r="V85" s="137">
        <f t="shared" ref="V85:V148" si="85">(J85-O85)/A85</f>
        <v>0.13934426229508196</v>
      </c>
      <c r="W85" s="138">
        <v>0.14000000000000001</v>
      </c>
      <c r="X85" s="88">
        <f t="shared" ref="X85:X148" si="86">(J85-O85)/W85</f>
        <v>60.714285714285708</v>
      </c>
      <c r="Y85" s="88">
        <f t="shared" ref="Y85:Y148" si="87">ROUND(X85,0)</f>
        <v>61</v>
      </c>
      <c r="Z85" s="88">
        <f t="shared" ref="Z85:Z148" si="88">A85-Y85</f>
        <v>0</v>
      </c>
    </row>
    <row r="86" spans="1:71" ht="17" thickBot="1">
      <c r="A86" s="80">
        <f t="shared" si="33"/>
        <v>91</v>
      </c>
      <c r="B86" s="80">
        <v>9</v>
      </c>
      <c r="C86" s="80">
        <v>54.2</v>
      </c>
      <c r="D86" s="80">
        <v>51.5</v>
      </c>
      <c r="E86" s="80">
        <v>7260</v>
      </c>
      <c r="F86" s="80">
        <v>-2.1</v>
      </c>
      <c r="G86" s="80">
        <v>44.6</v>
      </c>
      <c r="H86" s="80">
        <v>48.6</v>
      </c>
      <c r="I86" s="80" t="s">
        <v>20</v>
      </c>
      <c r="J86" s="80">
        <v>13.4</v>
      </c>
      <c r="K86" s="80">
        <f t="shared" si="81"/>
        <v>0.5</v>
      </c>
      <c r="L86" s="80">
        <f t="shared" si="82"/>
        <v>-0.5</v>
      </c>
      <c r="M86" s="133">
        <v>58</v>
      </c>
      <c r="N86" s="134">
        <f t="shared" si="83"/>
        <v>13.399999999999999</v>
      </c>
      <c r="O86" s="83">
        <v>0.7</v>
      </c>
      <c r="P86" s="134">
        <f>M86*0.0145</f>
        <v>0.84100000000000008</v>
      </c>
      <c r="Q86" s="3"/>
      <c r="U86" s="137">
        <f t="shared" si="84"/>
        <v>0.65999999999999837</v>
      </c>
      <c r="V86" s="137">
        <f t="shared" si="85"/>
        <v>0.13956043956043956</v>
      </c>
      <c r="W86" s="138">
        <v>0.14000000000000001</v>
      </c>
      <c r="X86" s="88">
        <f t="shared" si="86"/>
        <v>90.714285714285708</v>
      </c>
      <c r="Y86" s="88">
        <f t="shared" si="87"/>
        <v>91</v>
      </c>
      <c r="Z86" s="88">
        <f t="shared" si="88"/>
        <v>0</v>
      </c>
    </row>
    <row r="87" spans="1:71" ht="17" thickBot="1">
      <c r="A87" s="80">
        <f t="shared" si="33"/>
        <v>95</v>
      </c>
      <c r="B87" s="80">
        <v>5</v>
      </c>
      <c r="C87" s="80">
        <v>52.3</v>
      </c>
      <c r="D87" s="80">
        <v>51</v>
      </c>
      <c r="E87" s="80">
        <v>7200</v>
      </c>
      <c r="F87" s="80">
        <v>-1.5</v>
      </c>
      <c r="G87" s="80">
        <v>44.1</v>
      </c>
      <c r="H87" s="80">
        <v>47.5</v>
      </c>
      <c r="I87" s="80" t="s">
        <v>82</v>
      </c>
      <c r="J87" s="80">
        <v>14</v>
      </c>
      <c r="K87" s="80">
        <f t="shared" si="81"/>
        <v>1.3</v>
      </c>
      <c r="L87" s="80">
        <f t="shared" si="82"/>
        <v>-1.3</v>
      </c>
      <c r="M87" s="133">
        <v>58</v>
      </c>
      <c r="N87" s="134">
        <f t="shared" si="83"/>
        <v>13.899999999999999</v>
      </c>
      <c r="O87" s="83">
        <v>0.7</v>
      </c>
      <c r="P87" s="134">
        <f>M87*0.0145</f>
        <v>0.84100000000000008</v>
      </c>
      <c r="Q87" s="3"/>
      <c r="U87" s="137">
        <f t="shared" si="84"/>
        <v>0.69999999999999929</v>
      </c>
      <c r="V87" s="137">
        <f t="shared" si="85"/>
        <v>0.14000000000000001</v>
      </c>
      <c r="W87" s="138">
        <v>0.14000000000000001</v>
      </c>
      <c r="X87" s="88">
        <f t="shared" si="86"/>
        <v>95</v>
      </c>
      <c r="Y87" s="88">
        <f t="shared" si="87"/>
        <v>95</v>
      </c>
      <c r="Z87" s="88">
        <f t="shared" si="88"/>
        <v>0</v>
      </c>
    </row>
    <row r="88" spans="1:71" ht="17" thickBot="1">
      <c r="A88" s="80">
        <f t="shared" si="33"/>
        <v>35</v>
      </c>
      <c r="B88" s="80">
        <v>65</v>
      </c>
      <c r="C88" s="80">
        <v>62.2</v>
      </c>
      <c r="D88" s="80">
        <v>56.9</v>
      </c>
      <c r="E88" s="80">
        <v>7930</v>
      </c>
      <c r="F88" s="80">
        <v>-0.5</v>
      </c>
      <c r="G88" s="80">
        <v>52.5</v>
      </c>
      <c r="H88" s="80">
        <v>55.7</v>
      </c>
      <c r="I88" s="80" t="s">
        <v>101</v>
      </c>
      <c r="J88" s="80">
        <v>5.6</v>
      </c>
      <c r="K88" s="80">
        <f t="shared" si="81"/>
        <v>0.9</v>
      </c>
      <c r="L88" s="80">
        <f t="shared" si="82"/>
        <v>0.9</v>
      </c>
      <c r="M88" s="133">
        <v>58</v>
      </c>
      <c r="N88" s="134">
        <f t="shared" si="83"/>
        <v>5.5</v>
      </c>
      <c r="O88" s="83">
        <v>0.7</v>
      </c>
      <c r="P88" s="134">
        <f>M88*0.0145</f>
        <v>0.84100000000000008</v>
      </c>
      <c r="Q88" s="3"/>
      <c r="U88" s="137">
        <f t="shared" si="84"/>
        <v>0.69999999999999929</v>
      </c>
      <c r="V88" s="137">
        <f t="shared" si="85"/>
        <v>0.13999999999999999</v>
      </c>
      <c r="W88" s="138">
        <v>0.14000000000000001</v>
      </c>
      <c r="X88" s="88">
        <f t="shared" si="86"/>
        <v>34.999999999999993</v>
      </c>
      <c r="Y88" s="88">
        <f t="shared" si="87"/>
        <v>35</v>
      </c>
      <c r="Z88" s="88">
        <f t="shared" si="88"/>
        <v>0</v>
      </c>
    </row>
    <row r="89" spans="1:71" ht="17" thickBot="1">
      <c r="A89" s="80">
        <f t="shared" si="33"/>
        <v>10</v>
      </c>
      <c r="B89" s="80">
        <v>90</v>
      </c>
      <c r="C89" s="80">
        <v>61.6</v>
      </c>
      <c r="D89" s="80">
        <v>59.3</v>
      </c>
      <c r="E89" s="80">
        <v>8430</v>
      </c>
      <c r="F89" s="80">
        <v>-3.1</v>
      </c>
      <c r="G89" s="80">
        <v>56</v>
      </c>
      <c r="H89" s="80">
        <v>58.4</v>
      </c>
      <c r="I89" s="80" t="s">
        <v>35</v>
      </c>
      <c r="J89" s="80">
        <v>2</v>
      </c>
      <c r="K89" s="80">
        <f t="shared" si="81"/>
        <v>0.2</v>
      </c>
      <c r="L89" s="80">
        <f t="shared" si="82"/>
        <v>0.2</v>
      </c>
      <c r="M89" s="133">
        <v>58</v>
      </c>
      <c r="N89" s="134">
        <f t="shared" si="83"/>
        <v>2</v>
      </c>
      <c r="O89" s="83">
        <v>0.7</v>
      </c>
      <c r="P89" s="134">
        <f>M89*0.0145</f>
        <v>0.84100000000000008</v>
      </c>
      <c r="Q89" s="3"/>
      <c r="U89" s="137">
        <f t="shared" si="84"/>
        <v>0.59999999999999987</v>
      </c>
      <c r="V89" s="137">
        <f t="shared" si="85"/>
        <v>0.13</v>
      </c>
      <c r="W89" s="138">
        <v>0.14000000000000001</v>
      </c>
      <c r="X89" s="88">
        <f t="shared" si="86"/>
        <v>9.2857142857142847</v>
      </c>
      <c r="Y89" s="88">
        <f t="shared" si="87"/>
        <v>9</v>
      </c>
      <c r="Z89" s="88">
        <f t="shared" si="88"/>
        <v>1</v>
      </c>
    </row>
    <row r="90" spans="1:71" ht="17" thickBot="1">
      <c r="A90" s="80">
        <f t="shared" si="33"/>
        <v>4</v>
      </c>
      <c r="B90" s="80">
        <v>96</v>
      </c>
      <c r="C90" s="80">
        <v>61.4</v>
      </c>
      <c r="D90" s="80">
        <v>60.9</v>
      </c>
      <c r="E90" s="80">
        <v>8350</v>
      </c>
      <c r="F90" s="80">
        <v>-3.1</v>
      </c>
      <c r="G90" s="80">
        <v>58.3</v>
      </c>
      <c r="H90" s="80">
        <v>60.9</v>
      </c>
      <c r="I90" s="80" t="s">
        <v>135</v>
      </c>
      <c r="J90" s="80">
        <v>1.3</v>
      </c>
      <c r="K90" s="80">
        <f t="shared" si="81"/>
        <v>1.4</v>
      </c>
      <c r="L90" s="80">
        <f t="shared" si="82"/>
        <v>-1.4</v>
      </c>
      <c r="M90" s="133">
        <v>58</v>
      </c>
      <c r="N90" s="134">
        <f t="shared" si="83"/>
        <v>-0.29999999999999716</v>
      </c>
      <c r="O90" s="83">
        <v>0.7</v>
      </c>
      <c r="P90" s="134">
        <f>M90*0.0145</f>
        <v>0.84100000000000008</v>
      </c>
      <c r="Q90" s="3"/>
      <c r="U90" s="137">
        <f t="shared" si="84"/>
        <v>0.74</v>
      </c>
      <c r="V90" s="137">
        <f t="shared" si="85"/>
        <v>0.15000000000000002</v>
      </c>
      <c r="W90" s="138">
        <v>0.14000000000000001</v>
      </c>
      <c r="X90" s="88">
        <f t="shared" si="86"/>
        <v>4.2857142857142856</v>
      </c>
      <c r="Y90" s="88">
        <f t="shared" si="87"/>
        <v>4</v>
      </c>
      <c r="Z90" s="88">
        <f t="shared" si="88"/>
        <v>0</v>
      </c>
    </row>
    <row r="91" spans="1:71" ht="17" thickBot="1">
      <c r="A91" s="80">
        <f t="shared" ref="A91:A148" si="89">100-B91</f>
        <v>22</v>
      </c>
      <c r="B91" s="80">
        <v>78</v>
      </c>
      <c r="C91" s="80">
        <v>62.3</v>
      </c>
      <c r="D91" s="80">
        <v>62.4</v>
      </c>
      <c r="E91" s="80">
        <v>8530</v>
      </c>
      <c r="F91" s="80">
        <v>-4.0999999999999996</v>
      </c>
      <c r="G91" s="135">
        <v>60.6</v>
      </c>
      <c r="H91" s="80">
        <v>63.2</v>
      </c>
      <c r="I91" s="135" t="s">
        <v>15</v>
      </c>
      <c r="J91" s="135">
        <v>3.8</v>
      </c>
      <c r="K91" s="80">
        <f t="shared" si="81"/>
        <v>3</v>
      </c>
      <c r="L91" s="135">
        <f t="shared" si="82"/>
        <v>-3</v>
      </c>
      <c r="M91" s="133">
        <v>58</v>
      </c>
      <c r="N91" s="136">
        <f t="shared" si="83"/>
        <v>-2.6000000000000014</v>
      </c>
      <c r="O91" s="83">
        <v>0.7</v>
      </c>
      <c r="P91" s="134">
        <f>M91*0.0145</f>
        <v>0.84100000000000008</v>
      </c>
      <c r="Q91" s="3"/>
      <c r="U91" s="137">
        <f t="shared" si="84"/>
        <v>0.71999999999999975</v>
      </c>
      <c r="V91" s="137">
        <f t="shared" si="85"/>
        <v>0.1409090909090909</v>
      </c>
      <c r="W91" s="138">
        <v>0.14000000000000001</v>
      </c>
      <c r="X91" s="88">
        <f t="shared" si="86"/>
        <v>22.142857142857139</v>
      </c>
      <c r="Y91" s="88">
        <f t="shared" si="87"/>
        <v>22</v>
      </c>
      <c r="Z91" s="88">
        <f t="shared" si="88"/>
        <v>0</v>
      </c>
    </row>
    <row r="92" spans="1:71" ht="17" thickBot="1">
      <c r="A92" s="80">
        <f t="shared" si="89"/>
        <v>1</v>
      </c>
      <c r="B92" s="80">
        <v>99</v>
      </c>
      <c r="C92" s="80">
        <v>62</v>
      </c>
      <c r="D92" s="80">
        <v>61.4</v>
      </c>
      <c r="E92" s="80">
        <v>8460</v>
      </c>
      <c r="F92" s="80">
        <v>-2.5</v>
      </c>
      <c r="G92" s="80">
        <v>58.4</v>
      </c>
      <c r="H92" s="80">
        <v>59.7</v>
      </c>
      <c r="I92" s="80" t="s">
        <v>84</v>
      </c>
      <c r="J92" s="80">
        <v>0.9</v>
      </c>
      <c r="K92" s="80">
        <f t="shared" si="81"/>
        <v>0.9</v>
      </c>
      <c r="L92" s="80">
        <f t="shared" si="82"/>
        <v>-0.9</v>
      </c>
      <c r="M92" s="133">
        <v>58</v>
      </c>
      <c r="N92" s="134">
        <f t="shared" si="83"/>
        <v>-0.39999999999999858</v>
      </c>
      <c r="O92" s="83">
        <v>0.7</v>
      </c>
      <c r="P92" s="134">
        <f>M92*0.0145</f>
        <v>0.84100000000000008</v>
      </c>
      <c r="Q92" s="3"/>
      <c r="U92" s="137">
        <f t="shared" si="84"/>
        <v>0.76</v>
      </c>
      <c r="V92" s="137">
        <f t="shared" si="85"/>
        <v>0.20000000000000007</v>
      </c>
      <c r="W92" s="138">
        <v>0.14000000000000001</v>
      </c>
      <c r="X92" s="88">
        <f t="shared" si="86"/>
        <v>1.4285714285714288</v>
      </c>
      <c r="Y92" s="88">
        <f t="shared" si="87"/>
        <v>1</v>
      </c>
      <c r="Z92" s="88">
        <f t="shared" si="88"/>
        <v>0</v>
      </c>
    </row>
    <row r="93" spans="1:71" ht="17" thickBot="1">
      <c r="A93" s="80">
        <f t="shared" si="89"/>
        <v>28</v>
      </c>
      <c r="B93" s="80">
        <v>72</v>
      </c>
      <c r="C93" s="80">
        <v>62.3</v>
      </c>
      <c r="D93" s="80">
        <v>62.8</v>
      </c>
      <c r="E93" s="80">
        <v>8580</v>
      </c>
      <c r="F93" s="80">
        <v>-2.7</v>
      </c>
      <c r="G93" s="80">
        <v>60.6</v>
      </c>
      <c r="H93" s="80">
        <v>62</v>
      </c>
      <c r="I93" s="80" t="s">
        <v>108</v>
      </c>
      <c r="J93" s="80">
        <v>4.5999999999999996</v>
      </c>
      <c r="K93" s="80">
        <f t="shared" si="81"/>
        <v>4</v>
      </c>
      <c r="L93" s="80">
        <f t="shared" si="82"/>
        <v>-4</v>
      </c>
      <c r="M93" s="133">
        <v>58</v>
      </c>
      <c r="N93" s="134">
        <f t="shared" si="83"/>
        <v>-2.6000000000000014</v>
      </c>
      <c r="O93" s="83">
        <v>0.7</v>
      </c>
      <c r="P93" s="134">
        <f>M93*0.0145</f>
        <v>0.84100000000000008</v>
      </c>
      <c r="Q93" s="3" t="s">
        <v>46</v>
      </c>
      <c r="U93" s="137">
        <f t="shared" si="84"/>
        <v>0.67999999999999927</v>
      </c>
      <c r="V93" s="137">
        <f t="shared" si="85"/>
        <v>0.13928571428571426</v>
      </c>
      <c r="W93" s="138">
        <v>0.14000000000000001</v>
      </c>
      <c r="X93" s="88">
        <f t="shared" si="86"/>
        <v>27.857142857142851</v>
      </c>
      <c r="Y93" s="88">
        <f t="shared" si="87"/>
        <v>28</v>
      </c>
      <c r="Z93" s="88">
        <f t="shared" si="88"/>
        <v>0</v>
      </c>
    </row>
    <row r="94" spans="1:71" ht="17" thickBot="1">
      <c r="A94" s="80">
        <f t="shared" si="89"/>
        <v>13</v>
      </c>
      <c r="B94" s="80">
        <v>87</v>
      </c>
      <c r="C94" s="80">
        <v>62.4</v>
      </c>
      <c r="D94" s="80">
        <v>58.9</v>
      </c>
      <c r="E94" s="80">
        <v>8080</v>
      </c>
      <c r="F94" s="80">
        <v>-1.1000000000000001</v>
      </c>
      <c r="G94" s="80">
        <v>55.5</v>
      </c>
      <c r="H94" s="80">
        <v>58.5</v>
      </c>
      <c r="I94" s="80" t="s">
        <v>34</v>
      </c>
      <c r="J94" s="80">
        <v>2.5</v>
      </c>
      <c r="K94" s="80">
        <f t="shared" si="81"/>
        <v>0.3</v>
      </c>
      <c r="L94" s="80">
        <f t="shared" si="82"/>
        <v>0.3</v>
      </c>
      <c r="M94" s="133">
        <v>58</v>
      </c>
      <c r="N94" s="134">
        <f t="shared" si="83"/>
        <v>2.5</v>
      </c>
      <c r="O94" s="83">
        <v>0.7</v>
      </c>
      <c r="P94" s="134">
        <f>M94*0.0145</f>
        <v>0.84100000000000008</v>
      </c>
      <c r="Q94" s="3"/>
      <c r="U94" s="137">
        <f t="shared" si="84"/>
        <v>0.67999999999999972</v>
      </c>
      <c r="V94" s="137">
        <f t="shared" si="85"/>
        <v>0.13846153846153847</v>
      </c>
      <c r="W94" s="138">
        <v>0.14000000000000001</v>
      </c>
      <c r="X94" s="88">
        <f t="shared" si="86"/>
        <v>12.857142857142856</v>
      </c>
      <c r="Y94" s="88">
        <f t="shared" si="87"/>
        <v>13</v>
      </c>
      <c r="Z94" s="88">
        <f t="shared" si="88"/>
        <v>0</v>
      </c>
    </row>
    <row r="95" spans="1:71" ht="17" thickBot="1">
      <c r="A95" s="80">
        <f t="shared" si="89"/>
        <v>18</v>
      </c>
      <c r="B95" s="80">
        <v>82</v>
      </c>
      <c r="C95" s="80">
        <v>61.7</v>
      </c>
      <c r="D95" s="80">
        <v>61.9</v>
      </c>
      <c r="E95" s="80">
        <v>8340</v>
      </c>
      <c r="F95" s="80">
        <v>-2.7</v>
      </c>
      <c r="G95" s="135">
        <v>59.8</v>
      </c>
      <c r="H95" s="80">
        <v>62.3</v>
      </c>
      <c r="I95" s="135" t="s">
        <v>136</v>
      </c>
      <c r="J95" s="135">
        <v>3.2</v>
      </c>
      <c r="K95" s="80">
        <f t="shared" si="81"/>
        <v>2.9</v>
      </c>
      <c r="L95" s="135">
        <f t="shared" si="82"/>
        <v>-2.9</v>
      </c>
      <c r="M95" s="133">
        <v>58</v>
      </c>
      <c r="N95" s="136">
        <f t="shared" si="83"/>
        <v>-1.7999999999999972</v>
      </c>
      <c r="O95" s="83">
        <v>0.7</v>
      </c>
      <c r="P95" s="134">
        <f>M95*0.0145</f>
        <v>0.84100000000000008</v>
      </c>
      <c r="Q95" s="3" t="s">
        <v>46</v>
      </c>
      <c r="U95" s="137">
        <f t="shared" si="84"/>
        <v>0.67999999999999972</v>
      </c>
      <c r="V95" s="137">
        <f t="shared" si="85"/>
        <v>0.1388888888888889</v>
      </c>
      <c r="W95" s="138">
        <v>0.14000000000000001</v>
      </c>
      <c r="X95" s="88">
        <f t="shared" si="86"/>
        <v>17.857142857142854</v>
      </c>
      <c r="Y95" s="88">
        <f t="shared" si="87"/>
        <v>18</v>
      </c>
      <c r="Z95" s="88">
        <f t="shared" si="88"/>
        <v>0</v>
      </c>
    </row>
    <row r="96" spans="1:71" ht="17" thickBot="1">
      <c r="A96" s="80">
        <f t="shared" si="89"/>
        <v>19</v>
      </c>
      <c r="B96" s="80">
        <v>81</v>
      </c>
      <c r="C96" s="80">
        <v>61.5</v>
      </c>
      <c r="D96" s="80">
        <v>62.1</v>
      </c>
      <c r="E96" s="80">
        <v>8440</v>
      </c>
      <c r="F96" s="80">
        <v>-1.3</v>
      </c>
      <c r="G96" s="80">
        <v>59.8</v>
      </c>
      <c r="H96" s="80">
        <v>61.5</v>
      </c>
      <c r="I96" s="80" t="s">
        <v>15</v>
      </c>
      <c r="J96" s="80">
        <v>3.4</v>
      </c>
      <c r="K96" s="80">
        <f t="shared" si="81"/>
        <v>3</v>
      </c>
      <c r="L96" s="80">
        <f t="shared" si="82"/>
        <v>-3</v>
      </c>
      <c r="M96" s="133">
        <v>58</v>
      </c>
      <c r="N96" s="134">
        <f t="shared" si="83"/>
        <v>-1.7999999999999972</v>
      </c>
      <c r="O96" s="83">
        <v>0.7</v>
      </c>
      <c r="P96" s="134">
        <f>M96*0.0145</f>
        <v>0.84100000000000008</v>
      </c>
      <c r="Q96" s="3"/>
      <c r="U96" s="137">
        <f t="shared" si="84"/>
        <v>0.73999999999999977</v>
      </c>
      <c r="V96" s="137">
        <f t="shared" si="85"/>
        <v>0.14210526315789473</v>
      </c>
      <c r="W96" s="138">
        <v>0.14000000000000001</v>
      </c>
      <c r="X96" s="88">
        <f t="shared" si="86"/>
        <v>19.285714285714285</v>
      </c>
      <c r="Y96" s="88">
        <f t="shared" si="87"/>
        <v>19</v>
      </c>
      <c r="Z96" s="88">
        <f t="shared" si="88"/>
        <v>0</v>
      </c>
    </row>
    <row r="97" spans="1:26" ht="17" thickBot="1">
      <c r="A97" s="80">
        <f t="shared" si="89"/>
        <v>13</v>
      </c>
      <c r="B97" s="80">
        <v>87</v>
      </c>
      <c r="C97" s="80">
        <v>61.3</v>
      </c>
      <c r="D97" s="80">
        <v>59.2</v>
      </c>
      <c r="E97" s="80">
        <v>8450</v>
      </c>
      <c r="F97" s="80">
        <v>-2.7</v>
      </c>
      <c r="G97" s="80">
        <v>55.7</v>
      </c>
      <c r="H97" s="80">
        <v>57.7</v>
      </c>
      <c r="I97" s="80" t="s">
        <v>101</v>
      </c>
      <c r="J97" s="80">
        <v>2.5</v>
      </c>
      <c r="K97" s="80">
        <f t="shared" si="81"/>
        <v>0.9</v>
      </c>
      <c r="L97" s="80">
        <f t="shared" si="82"/>
        <v>0.9</v>
      </c>
      <c r="M97" s="133">
        <v>58</v>
      </c>
      <c r="N97" s="134">
        <f t="shared" si="83"/>
        <v>2.2999999999999972</v>
      </c>
      <c r="O97" s="83">
        <v>0.7</v>
      </c>
      <c r="P97" s="134">
        <f>M97*0.0145</f>
        <v>0.84100000000000008</v>
      </c>
      <c r="Q97" s="3"/>
      <c r="U97" s="137">
        <f t="shared" si="84"/>
        <v>0.67999999999999972</v>
      </c>
      <c r="V97" s="137">
        <f t="shared" si="85"/>
        <v>0.13846153846153847</v>
      </c>
      <c r="W97" s="138">
        <v>0.14000000000000001</v>
      </c>
      <c r="X97" s="88">
        <f t="shared" si="86"/>
        <v>12.857142857142856</v>
      </c>
      <c r="Y97" s="88">
        <f t="shared" si="87"/>
        <v>13</v>
      </c>
      <c r="Z97" s="88">
        <f t="shared" si="88"/>
        <v>0</v>
      </c>
    </row>
    <row r="98" spans="1:26" ht="17" thickBot="1">
      <c r="A98" s="80">
        <f t="shared" si="89"/>
        <v>23</v>
      </c>
      <c r="B98" s="80">
        <v>77</v>
      </c>
      <c r="C98" s="80">
        <v>61.5</v>
      </c>
      <c r="D98" s="80">
        <v>58.1</v>
      </c>
      <c r="E98" s="80">
        <v>7550</v>
      </c>
      <c r="F98" s="80">
        <v>-1.5</v>
      </c>
      <c r="G98" s="80">
        <v>54.1</v>
      </c>
      <c r="H98" s="80">
        <v>58.7</v>
      </c>
      <c r="I98" s="80" t="s">
        <v>84</v>
      </c>
      <c r="J98" s="80">
        <v>4</v>
      </c>
      <c r="K98" s="80">
        <f t="shared" si="81"/>
        <v>0.9</v>
      </c>
      <c r="L98" s="80">
        <f t="shared" si="82"/>
        <v>-0.9</v>
      </c>
      <c r="M98" s="133">
        <v>58</v>
      </c>
      <c r="N98" s="134">
        <f t="shared" si="83"/>
        <v>3.8999999999999986</v>
      </c>
      <c r="O98" s="83">
        <v>0.7</v>
      </c>
      <c r="P98" s="134">
        <f>M98*0.0145</f>
        <v>0.84100000000000008</v>
      </c>
      <c r="Q98" s="3"/>
      <c r="U98" s="137">
        <f t="shared" si="84"/>
        <v>0.7799999999999998</v>
      </c>
      <c r="V98" s="137">
        <f t="shared" si="85"/>
        <v>0.14347826086956522</v>
      </c>
      <c r="W98" s="138">
        <v>0.14000000000000001</v>
      </c>
      <c r="X98" s="88">
        <f t="shared" si="86"/>
        <v>23.571428571428569</v>
      </c>
      <c r="Y98" s="88">
        <f t="shared" si="87"/>
        <v>24</v>
      </c>
      <c r="Z98" s="88">
        <f t="shared" si="88"/>
        <v>-1</v>
      </c>
    </row>
    <row r="99" spans="1:26" ht="17" thickBot="1">
      <c r="A99" s="80">
        <f t="shared" si="89"/>
        <v>51</v>
      </c>
      <c r="B99" s="80">
        <v>49</v>
      </c>
      <c r="C99" s="80">
        <v>54.7</v>
      </c>
      <c r="D99" s="80">
        <v>55.4</v>
      </c>
      <c r="E99" s="80">
        <v>7965</v>
      </c>
      <c r="F99" s="80">
        <v>-0.5</v>
      </c>
      <c r="G99" s="80">
        <v>50.2</v>
      </c>
      <c r="H99" s="80">
        <v>53.6</v>
      </c>
      <c r="I99" s="80" t="s">
        <v>17</v>
      </c>
      <c r="J99" s="80">
        <v>7.8</v>
      </c>
      <c r="K99" s="80">
        <f t="shared" ref="K99:K151" si="90">_xlfn.NUMBERVALUE( LEFT(I99,LEN(I99)-1))</f>
        <v>1</v>
      </c>
      <c r="L99" s="80">
        <f t="shared" ref="L99:L151" si="91">IF( RIGHT(I99,1) = "L",-K99,K99)</f>
        <v>-1</v>
      </c>
      <c r="M99" s="133">
        <v>58</v>
      </c>
      <c r="N99" s="134">
        <f t="shared" ref="N99:N151" si="92">M99-G99</f>
        <v>7.7999999999999972</v>
      </c>
      <c r="O99" s="83">
        <v>0.7</v>
      </c>
      <c r="P99" s="134">
        <f>M99*0.0145</f>
        <v>0.84100000000000008</v>
      </c>
      <c r="Q99" s="3"/>
      <c r="U99" s="137">
        <f t="shared" si="84"/>
        <v>0.65999999999999925</v>
      </c>
      <c r="V99" s="137">
        <f t="shared" si="85"/>
        <v>0.13921568627450981</v>
      </c>
      <c r="W99" s="138">
        <v>0.14000000000000001</v>
      </c>
      <c r="X99" s="88">
        <f t="shared" si="86"/>
        <v>50.714285714285708</v>
      </c>
      <c r="Y99" s="88">
        <f t="shared" si="87"/>
        <v>51</v>
      </c>
      <c r="Z99" s="88">
        <f t="shared" si="88"/>
        <v>0</v>
      </c>
    </row>
    <row r="100" spans="1:26" ht="17" thickBot="1">
      <c r="A100" s="80">
        <f t="shared" si="89"/>
        <v>60</v>
      </c>
      <c r="B100" s="80">
        <v>40</v>
      </c>
      <c r="C100" s="80">
        <v>54.6</v>
      </c>
      <c r="D100" s="80">
        <v>54.6</v>
      </c>
      <c r="E100" s="80">
        <v>7540</v>
      </c>
      <c r="F100" s="80">
        <v>-0.7</v>
      </c>
      <c r="G100" s="80">
        <v>49</v>
      </c>
      <c r="H100" s="80">
        <v>51.6</v>
      </c>
      <c r="I100" s="80" t="s">
        <v>14</v>
      </c>
      <c r="J100" s="80">
        <v>9</v>
      </c>
      <c r="K100" s="80">
        <f t="shared" si="90"/>
        <v>0.6</v>
      </c>
      <c r="L100" s="80">
        <f t="shared" si="91"/>
        <v>-0.6</v>
      </c>
      <c r="M100" s="133">
        <v>58</v>
      </c>
      <c r="N100" s="134">
        <f t="shared" si="92"/>
        <v>9</v>
      </c>
      <c r="O100" s="83">
        <v>0.7</v>
      </c>
      <c r="P100" s="134">
        <f>M100*0.0145</f>
        <v>0.84100000000000008</v>
      </c>
      <c r="Q100" s="3"/>
      <c r="U100" s="137">
        <f t="shared" si="84"/>
        <v>0.59999999999999964</v>
      </c>
      <c r="V100" s="137">
        <f t="shared" si="85"/>
        <v>0.13833333333333334</v>
      </c>
      <c r="W100" s="138">
        <v>0.14000000000000001</v>
      </c>
      <c r="X100" s="88">
        <f t="shared" si="86"/>
        <v>59.285714285714285</v>
      </c>
      <c r="Y100" s="88">
        <f t="shared" si="87"/>
        <v>59</v>
      </c>
      <c r="Z100" s="88">
        <f t="shared" si="88"/>
        <v>1</v>
      </c>
    </row>
    <row r="101" spans="1:26" ht="17" thickBot="1">
      <c r="A101" s="80">
        <f t="shared" si="89"/>
        <v>6</v>
      </c>
      <c r="B101" s="80">
        <v>94</v>
      </c>
      <c r="C101" s="80">
        <v>53.6</v>
      </c>
      <c r="D101" s="80">
        <v>59.2</v>
      </c>
      <c r="E101" s="80">
        <v>6320</v>
      </c>
      <c r="F101" s="80" t="s">
        <v>19</v>
      </c>
      <c r="G101" s="80">
        <v>56.5</v>
      </c>
      <c r="H101" s="80">
        <v>61.3</v>
      </c>
      <c r="I101" s="80" t="s">
        <v>90</v>
      </c>
      <c r="J101" s="80">
        <v>1.6</v>
      </c>
      <c r="K101" s="80">
        <f t="shared" si="90"/>
        <v>0.7</v>
      </c>
      <c r="L101" s="80">
        <f t="shared" si="91"/>
        <v>-0.7</v>
      </c>
      <c r="M101" s="133">
        <v>58</v>
      </c>
      <c r="N101" s="134">
        <f t="shared" si="92"/>
        <v>1.5</v>
      </c>
      <c r="O101" s="83">
        <v>0.7</v>
      </c>
      <c r="P101" s="134">
        <f>M101*0.0145</f>
        <v>0.84100000000000008</v>
      </c>
      <c r="Q101" s="3"/>
      <c r="U101" s="137">
        <f t="shared" si="84"/>
        <v>0.76</v>
      </c>
      <c r="V101" s="137">
        <f t="shared" si="85"/>
        <v>0.15000000000000002</v>
      </c>
      <c r="W101" s="138">
        <v>0.14000000000000001</v>
      </c>
      <c r="X101" s="88">
        <f t="shared" si="86"/>
        <v>6.4285714285714288</v>
      </c>
      <c r="Y101" s="88">
        <f t="shared" si="87"/>
        <v>6</v>
      </c>
      <c r="Z101" s="88">
        <f t="shared" si="88"/>
        <v>0</v>
      </c>
    </row>
    <row r="102" spans="1:26" ht="17" thickBot="1">
      <c r="A102" s="80">
        <f t="shared" si="89"/>
        <v>70</v>
      </c>
      <c r="B102" s="80">
        <v>30</v>
      </c>
      <c r="C102" s="80">
        <v>54.4</v>
      </c>
      <c r="D102" s="80">
        <v>53.5</v>
      </c>
      <c r="E102" s="80">
        <v>7170</v>
      </c>
      <c r="F102" s="80">
        <v>-0.9</v>
      </c>
      <c r="G102" s="80">
        <v>47.6</v>
      </c>
      <c r="H102" s="80">
        <v>51.5</v>
      </c>
      <c r="I102" s="80" t="s">
        <v>134</v>
      </c>
      <c r="J102" s="80">
        <v>10.4</v>
      </c>
      <c r="K102" s="80">
        <f t="shared" si="90"/>
        <v>0.3</v>
      </c>
      <c r="L102" s="80">
        <f t="shared" si="91"/>
        <v>-0.3</v>
      </c>
      <c r="M102" s="133">
        <v>58</v>
      </c>
      <c r="N102" s="134">
        <f t="shared" si="92"/>
        <v>10.399999999999999</v>
      </c>
      <c r="O102" s="83">
        <v>0.7</v>
      </c>
      <c r="P102" s="134">
        <f>M102*0.0145</f>
        <v>0.84100000000000008</v>
      </c>
      <c r="Q102" s="3"/>
      <c r="U102" s="137">
        <f t="shared" si="84"/>
        <v>0.59999999999999964</v>
      </c>
      <c r="V102" s="137">
        <f t="shared" si="85"/>
        <v>0.1385714285714286</v>
      </c>
      <c r="W102" s="138">
        <v>0.14000000000000001</v>
      </c>
      <c r="X102" s="88">
        <f t="shared" si="86"/>
        <v>69.285714285714292</v>
      </c>
      <c r="Y102" s="88">
        <f t="shared" si="87"/>
        <v>69</v>
      </c>
      <c r="Z102" s="88">
        <f t="shared" si="88"/>
        <v>1</v>
      </c>
    </row>
    <row r="103" spans="1:26" ht="17" thickBot="1">
      <c r="A103" s="80">
        <f t="shared" si="89"/>
        <v>76</v>
      </c>
      <c r="B103" s="80">
        <v>24</v>
      </c>
      <c r="C103" s="80">
        <v>52.9</v>
      </c>
      <c r="D103" s="80">
        <v>52.9</v>
      </c>
      <c r="E103" s="80">
        <v>6740</v>
      </c>
      <c r="F103" s="80">
        <v>-0.7</v>
      </c>
      <c r="G103" s="80">
        <v>46.8</v>
      </c>
      <c r="H103" s="80">
        <v>51.6</v>
      </c>
      <c r="I103" s="80" t="s">
        <v>137</v>
      </c>
      <c r="J103" s="80">
        <v>11.3</v>
      </c>
      <c r="K103" s="80">
        <f t="shared" si="90"/>
        <v>1.4</v>
      </c>
      <c r="L103" s="80">
        <f t="shared" si="91"/>
        <v>1.4</v>
      </c>
      <c r="M103" s="133">
        <v>58</v>
      </c>
      <c r="N103" s="134">
        <f t="shared" si="92"/>
        <v>11.200000000000003</v>
      </c>
      <c r="O103" s="83">
        <v>0.7</v>
      </c>
      <c r="P103" s="134">
        <f>M103*0.0145</f>
        <v>0.84100000000000008</v>
      </c>
      <c r="Q103" s="3"/>
      <c r="U103" s="137">
        <f t="shared" si="84"/>
        <v>0.66000000000000014</v>
      </c>
      <c r="V103" s="137">
        <f t="shared" si="85"/>
        <v>0.13947368421052633</v>
      </c>
      <c r="W103" s="138">
        <v>0.14000000000000001</v>
      </c>
      <c r="X103" s="88">
        <f t="shared" si="86"/>
        <v>75.714285714285722</v>
      </c>
      <c r="Y103" s="88">
        <f t="shared" si="87"/>
        <v>76</v>
      </c>
      <c r="Z103" s="88">
        <f t="shared" si="88"/>
        <v>0</v>
      </c>
    </row>
    <row r="104" spans="1:26" ht="17" thickBot="1">
      <c r="A104" s="80">
        <f t="shared" si="89"/>
        <v>70</v>
      </c>
      <c r="B104" s="80">
        <v>30</v>
      </c>
      <c r="C104" s="80">
        <v>53.2</v>
      </c>
      <c r="D104" s="80">
        <v>53.6</v>
      </c>
      <c r="E104" s="80">
        <v>7420</v>
      </c>
      <c r="F104" s="80">
        <v>-0.9</v>
      </c>
      <c r="G104" s="80">
        <v>47.6</v>
      </c>
      <c r="H104" s="80">
        <v>50.1</v>
      </c>
      <c r="I104" s="80" t="s">
        <v>27</v>
      </c>
      <c r="J104" s="80">
        <v>10.5</v>
      </c>
      <c r="K104" s="80">
        <f t="shared" si="90"/>
        <v>1</v>
      </c>
      <c r="L104" s="80">
        <f t="shared" si="91"/>
        <v>1</v>
      </c>
      <c r="M104" s="133">
        <v>58</v>
      </c>
      <c r="N104" s="134">
        <f t="shared" si="92"/>
        <v>10.399999999999999</v>
      </c>
      <c r="O104" s="83">
        <v>0.7</v>
      </c>
      <c r="P104" s="134">
        <f>M104*0.0145</f>
        <v>0.84100000000000008</v>
      </c>
      <c r="Q104" s="3"/>
      <c r="U104" s="137">
        <f t="shared" si="84"/>
        <v>0.69999999999999929</v>
      </c>
      <c r="V104" s="137">
        <f t="shared" si="85"/>
        <v>0.14000000000000001</v>
      </c>
      <c r="W104" s="138">
        <v>0.14000000000000001</v>
      </c>
      <c r="X104" s="88">
        <f t="shared" si="86"/>
        <v>70</v>
      </c>
      <c r="Y104" s="88">
        <f t="shared" si="87"/>
        <v>70</v>
      </c>
      <c r="Z104" s="88">
        <f t="shared" si="88"/>
        <v>0</v>
      </c>
    </row>
    <row r="105" spans="1:26" ht="17" thickBot="1">
      <c r="A105" s="80">
        <f t="shared" si="89"/>
        <v>84</v>
      </c>
      <c r="B105" s="80">
        <v>16</v>
      </c>
      <c r="C105" s="80">
        <v>52.9</v>
      </c>
      <c r="D105" s="80">
        <v>52.1</v>
      </c>
      <c r="E105" s="80">
        <v>6870</v>
      </c>
      <c r="F105" s="80">
        <v>-0.5</v>
      </c>
      <c r="G105" s="80">
        <v>45.6</v>
      </c>
      <c r="H105" s="80">
        <v>50</v>
      </c>
      <c r="I105" s="80" t="s">
        <v>28</v>
      </c>
      <c r="J105" s="80">
        <v>12.4</v>
      </c>
      <c r="K105" s="80">
        <f t="shared" si="90"/>
        <v>1.2</v>
      </c>
      <c r="L105" s="80">
        <f t="shared" si="91"/>
        <v>1.2</v>
      </c>
      <c r="M105" s="133">
        <v>58</v>
      </c>
      <c r="N105" s="134">
        <f t="shared" si="92"/>
        <v>12.399999999999999</v>
      </c>
      <c r="O105" s="83">
        <v>0.7</v>
      </c>
      <c r="P105" s="134">
        <f>M105*0.0145</f>
        <v>0.84100000000000008</v>
      </c>
      <c r="Q105" s="3"/>
      <c r="U105" s="137">
        <f t="shared" si="84"/>
        <v>0.63999999999999879</v>
      </c>
      <c r="V105" s="137">
        <f t="shared" si="85"/>
        <v>0.13928571428571429</v>
      </c>
      <c r="W105" s="138">
        <v>0.14000000000000001</v>
      </c>
      <c r="X105" s="88">
        <f t="shared" si="86"/>
        <v>83.571428571428569</v>
      </c>
      <c r="Y105" s="88">
        <f t="shared" si="87"/>
        <v>84</v>
      </c>
      <c r="Z105" s="88">
        <f t="shared" si="88"/>
        <v>0</v>
      </c>
    </row>
    <row r="106" spans="1:26" ht="17" thickBot="1">
      <c r="A106" s="80">
        <f t="shared" si="89"/>
        <v>39</v>
      </c>
      <c r="B106" s="80">
        <v>61</v>
      </c>
      <c r="C106" s="80">
        <v>53.2</v>
      </c>
      <c r="D106" s="80">
        <v>56.7</v>
      </c>
      <c r="E106" s="80">
        <v>7430</v>
      </c>
      <c r="F106" s="80">
        <v>-2.9</v>
      </c>
      <c r="G106" s="80">
        <v>52.2</v>
      </c>
      <c r="H106" s="80">
        <v>55.4</v>
      </c>
      <c r="I106" s="80" t="s">
        <v>117</v>
      </c>
      <c r="J106" s="80">
        <v>6.1</v>
      </c>
      <c r="K106" s="80">
        <f t="shared" si="90"/>
        <v>2.1</v>
      </c>
      <c r="L106" s="80">
        <f t="shared" si="91"/>
        <v>-2.1</v>
      </c>
      <c r="M106" s="133">
        <v>58</v>
      </c>
      <c r="N106" s="134">
        <f t="shared" si="92"/>
        <v>5.7999999999999972</v>
      </c>
      <c r="O106" s="83">
        <v>0.7</v>
      </c>
      <c r="P106" s="134">
        <f>M106*0.0145</f>
        <v>0.84100000000000008</v>
      </c>
      <c r="Q106" s="3"/>
      <c r="U106" s="137">
        <f t="shared" si="84"/>
        <v>0.63999999999999879</v>
      </c>
      <c r="V106" s="137">
        <f t="shared" si="85"/>
        <v>0.13846153846153844</v>
      </c>
      <c r="W106" s="138">
        <v>0.14000000000000001</v>
      </c>
      <c r="X106" s="88">
        <f t="shared" si="86"/>
        <v>38.571428571428562</v>
      </c>
      <c r="Y106" s="88">
        <f t="shared" si="87"/>
        <v>39</v>
      </c>
      <c r="Z106" s="88">
        <f t="shared" si="88"/>
        <v>0</v>
      </c>
    </row>
    <row r="107" spans="1:26" ht="17" thickBot="1">
      <c r="A107" s="80">
        <f t="shared" si="89"/>
        <v>58</v>
      </c>
      <c r="B107" s="80">
        <v>42</v>
      </c>
      <c r="C107" s="80">
        <v>53.6</v>
      </c>
      <c r="D107" s="80">
        <v>54.6</v>
      </c>
      <c r="E107" s="80">
        <v>6950</v>
      </c>
      <c r="F107" s="80">
        <v>-0.9</v>
      </c>
      <c r="G107" s="80">
        <v>49.3</v>
      </c>
      <c r="H107" s="80">
        <v>53.7</v>
      </c>
      <c r="I107" s="80" t="s">
        <v>34</v>
      </c>
      <c r="J107" s="80">
        <v>8.6999999999999993</v>
      </c>
      <c r="K107" s="80">
        <f t="shared" si="90"/>
        <v>0.3</v>
      </c>
      <c r="L107" s="80">
        <f t="shared" si="91"/>
        <v>0.3</v>
      </c>
      <c r="M107" s="133">
        <v>58</v>
      </c>
      <c r="N107" s="134">
        <f t="shared" si="92"/>
        <v>8.7000000000000028</v>
      </c>
      <c r="O107" s="83">
        <v>0.7</v>
      </c>
      <c r="P107" s="134">
        <f>M107*0.0145</f>
        <v>0.84100000000000008</v>
      </c>
      <c r="Q107" s="3"/>
      <c r="U107" s="137">
        <f t="shared" si="84"/>
        <v>0.57999999999999829</v>
      </c>
      <c r="V107" s="137">
        <f t="shared" si="85"/>
        <v>0.13793103448275862</v>
      </c>
      <c r="W107" s="138">
        <v>0.14000000000000001</v>
      </c>
      <c r="X107" s="88">
        <f t="shared" si="86"/>
        <v>57.142857142857132</v>
      </c>
      <c r="Y107" s="88">
        <f t="shared" si="87"/>
        <v>57</v>
      </c>
      <c r="Z107" s="88">
        <f t="shared" si="88"/>
        <v>1</v>
      </c>
    </row>
    <row r="108" spans="1:26" ht="17" thickBot="1">
      <c r="A108" s="80">
        <f t="shared" si="89"/>
        <v>41</v>
      </c>
      <c r="B108" s="80">
        <v>59</v>
      </c>
      <c r="C108" s="80">
        <v>52.3</v>
      </c>
      <c r="D108" s="80">
        <v>56</v>
      </c>
      <c r="E108" s="80">
        <v>6090</v>
      </c>
      <c r="F108" s="80" t="s">
        <v>19</v>
      </c>
      <c r="G108" s="80">
        <v>51.7</v>
      </c>
      <c r="H108" s="80">
        <v>57.8</v>
      </c>
      <c r="I108" s="80" t="s">
        <v>138</v>
      </c>
      <c r="J108" s="80">
        <v>6.4</v>
      </c>
      <c r="K108" s="80">
        <f t="shared" si="90"/>
        <v>1.2</v>
      </c>
      <c r="L108" s="80">
        <f t="shared" si="91"/>
        <v>-1.2</v>
      </c>
      <c r="M108" s="133">
        <v>58</v>
      </c>
      <c r="N108" s="134">
        <f t="shared" si="92"/>
        <v>6.2999999999999972</v>
      </c>
      <c r="O108" s="83">
        <v>0.7</v>
      </c>
      <c r="P108" s="134">
        <f>M108*0.0145</f>
        <v>0.84100000000000008</v>
      </c>
      <c r="Q108" s="3"/>
      <c r="U108" s="137">
        <f t="shared" si="84"/>
        <v>0.66000000000000014</v>
      </c>
      <c r="V108" s="137">
        <f t="shared" si="85"/>
        <v>0.13902439024390245</v>
      </c>
      <c r="W108" s="138">
        <v>0.14000000000000001</v>
      </c>
      <c r="X108" s="88">
        <f t="shared" si="86"/>
        <v>40.714285714285708</v>
      </c>
      <c r="Y108" s="88">
        <f t="shared" si="87"/>
        <v>41</v>
      </c>
      <c r="Z108" s="88">
        <f t="shared" si="88"/>
        <v>0</v>
      </c>
    </row>
    <row r="109" spans="1:26" ht="17" thickBot="1">
      <c r="A109" s="80">
        <f t="shared" si="89"/>
        <v>18</v>
      </c>
      <c r="B109" s="80">
        <v>82</v>
      </c>
      <c r="C109" s="80">
        <v>62</v>
      </c>
      <c r="D109" s="80">
        <v>60.9</v>
      </c>
      <c r="E109" s="80">
        <v>7980</v>
      </c>
      <c r="F109" s="80">
        <v>-3.5</v>
      </c>
      <c r="G109" s="80">
        <v>57.8</v>
      </c>
      <c r="H109" s="80">
        <v>59.5</v>
      </c>
      <c r="I109" s="80" t="s">
        <v>112</v>
      </c>
      <c r="J109" s="80">
        <v>3.2</v>
      </c>
      <c r="K109" s="80">
        <f t="shared" si="90"/>
        <v>3.3</v>
      </c>
      <c r="L109" s="80">
        <f t="shared" si="91"/>
        <v>-3.3</v>
      </c>
      <c r="M109" s="133">
        <v>58</v>
      </c>
      <c r="N109" s="134">
        <f t="shared" si="92"/>
        <v>0.20000000000000284</v>
      </c>
      <c r="O109" s="83">
        <v>0.7</v>
      </c>
      <c r="P109" s="134">
        <f>M109*0.0145</f>
        <v>0.84100000000000008</v>
      </c>
      <c r="Q109" s="3" t="s">
        <v>46</v>
      </c>
      <c r="U109" s="137">
        <f t="shared" si="84"/>
        <v>0.67999999999999972</v>
      </c>
      <c r="V109" s="137">
        <f t="shared" si="85"/>
        <v>0.1388888888888889</v>
      </c>
      <c r="W109" s="138">
        <v>0.14000000000000001</v>
      </c>
      <c r="X109" s="88">
        <f t="shared" si="86"/>
        <v>17.857142857142854</v>
      </c>
      <c r="Y109" s="88">
        <f t="shared" si="87"/>
        <v>18</v>
      </c>
      <c r="Z109" s="88">
        <f t="shared" si="88"/>
        <v>0</v>
      </c>
    </row>
    <row r="110" spans="1:26" ht="17" thickBot="1">
      <c r="A110" s="80">
        <f t="shared" si="89"/>
        <v>18</v>
      </c>
      <c r="B110" s="80">
        <v>82</v>
      </c>
      <c r="C110" s="80">
        <v>63.9</v>
      </c>
      <c r="D110" s="80">
        <v>62.5</v>
      </c>
      <c r="E110" s="80">
        <v>6540</v>
      </c>
      <c r="F110" s="80" t="s">
        <v>19</v>
      </c>
      <c r="G110" s="80">
        <v>60.7</v>
      </c>
      <c r="H110" s="80">
        <v>64.099999999999994</v>
      </c>
      <c r="I110" s="80" t="s">
        <v>43</v>
      </c>
      <c r="J110" s="80">
        <v>3.2</v>
      </c>
      <c r="K110" s="80">
        <f t="shared" si="90"/>
        <v>1.9</v>
      </c>
      <c r="L110" s="80">
        <f t="shared" si="91"/>
        <v>1.9</v>
      </c>
      <c r="M110" s="133">
        <v>58</v>
      </c>
      <c r="N110" s="134">
        <f t="shared" si="92"/>
        <v>-2.7000000000000028</v>
      </c>
      <c r="O110" s="83">
        <v>0.7</v>
      </c>
      <c r="P110" s="134">
        <f>M110*0.0145</f>
        <v>0.84100000000000008</v>
      </c>
      <c r="Q110" s="3" t="s">
        <v>46</v>
      </c>
      <c r="U110" s="137">
        <f t="shared" si="84"/>
        <v>0.67999999999999972</v>
      </c>
      <c r="V110" s="137">
        <f t="shared" si="85"/>
        <v>0.1388888888888889</v>
      </c>
      <c r="W110" s="138">
        <v>0.14000000000000001</v>
      </c>
      <c r="X110" s="88">
        <f t="shared" si="86"/>
        <v>17.857142857142854</v>
      </c>
      <c r="Y110" s="88">
        <f t="shared" si="87"/>
        <v>18</v>
      </c>
      <c r="Z110" s="88">
        <f t="shared" si="88"/>
        <v>0</v>
      </c>
    </row>
    <row r="111" spans="1:26" ht="17" thickBot="1">
      <c r="A111" s="80">
        <f t="shared" si="89"/>
        <v>14</v>
      </c>
      <c r="B111" s="80">
        <v>86</v>
      </c>
      <c r="C111" s="80">
        <v>62.1</v>
      </c>
      <c r="D111" s="80">
        <v>58.9</v>
      </c>
      <c r="E111" s="80">
        <v>8160</v>
      </c>
      <c r="F111" s="80">
        <v>-1.7</v>
      </c>
      <c r="G111" s="80">
        <v>55.5</v>
      </c>
      <c r="H111" s="80">
        <v>58.3</v>
      </c>
      <c r="I111" s="80" t="s">
        <v>22</v>
      </c>
      <c r="J111" s="80">
        <v>2.6</v>
      </c>
      <c r="K111" s="80">
        <f t="shared" si="90"/>
        <v>0.8</v>
      </c>
      <c r="L111" s="80">
        <f t="shared" si="91"/>
        <v>-0.8</v>
      </c>
      <c r="M111" s="133">
        <v>58</v>
      </c>
      <c r="N111" s="134">
        <f t="shared" si="92"/>
        <v>2.5</v>
      </c>
      <c r="O111" s="83">
        <v>0.7</v>
      </c>
      <c r="P111" s="134">
        <f>M111*0.0145</f>
        <v>0.84100000000000008</v>
      </c>
      <c r="Q111" s="3"/>
      <c r="U111" s="137">
        <f t="shared" si="84"/>
        <v>0.6399999999999999</v>
      </c>
      <c r="V111" s="137">
        <f t="shared" si="85"/>
        <v>0.13571428571428573</v>
      </c>
      <c r="W111" s="138">
        <v>0.14000000000000001</v>
      </c>
      <c r="X111" s="88">
        <f t="shared" si="86"/>
        <v>13.571428571428571</v>
      </c>
      <c r="Y111" s="88">
        <f t="shared" si="87"/>
        <v>14</v>
      </c>
      <c r="Z111" s="88">
        <f t="shared" si="88"/>
        <v>0</v>
      </c>
    </row>
    <row r="112" spans="1:26" ht="17" thickBot="1">
      <c r="A112" s="80">
        <f t="shared" si="89"/>
        <v>18</v>
      </c>
      <c r="B112" s="80">
        <v>82</v>
      </c>
      <c r="C112" s="80">
        <v>62.5</v>
      </c>
      <c r="D112" s="80">
        <v>63</v>
      </c>
      <c r="E112" s="80">
        <v>8630</v>
      </c>
      <c r="F112" s="80">
        <v>-2.9</v>
      </c>
      <c r="G112" s="80">
        <v>60.9</v>
      </c>
      <c r="H112" s="80">
        <v>62.2</v>
      </c>
      <c r="I112" s="80" t="s">
        <v>139</v>
      </c>
      <c r="J112" s="80">
        <v>3.2</v>
      </c>
      <c r="K112" s="80">
        <f t="shared" si="90"/>
        <v>1.5</v>
      </c>
      <c r="L112" s="80">
        <f t="shared" si="91"/>
        <v>-1.5</v>
      </c>
      <c r="M112" s="133">
        <v>58</v>
      </c>
      <c r="N112" s="134">
        <f t="shared" si="92"/>
        <v>-2.8999999999999986</v>
      </c>
      <c r="O112" s="83">
        <v>0.7</v>
      </c>
      <c r="P112" s="134">
        <f>M112*0.0145</f>
        <v>0.84100000000000008</v>
      </c>
      <c r="Q112" s="3" t="s">
        <v>46</v>
      </c>
      <c r="U112" s="137">
        <f t="shared" si="84"/>
        <v>0.67999999999999972</v>
      </c>
      <c r="V112" s="137">
        <f t="shared" si="85"/>
        <v>0.1388888888888889</v>
      </c>
      <c r="W112" s="138">
        <v>0.14000000000000001</v>
      </c>
      <c r="X112" s="88">
        <f t="shared" si="86"/>
        <v>17.857142857142854</v>
      </c>
      <c r="Y112" s="88">
        <f t="shared" si="87"/>
        <v>18</v>
      </c>
      <c r="Z112" s="88">
        <f t="shared" si="88"/>
        <v>0</v>
      </c>
    </row>
    <row r="113" spans="1:26" ht="17" thickBot="1">
      <c r="A113" s="80">
        <f t="shared" si="89"/>
        <v>17</v>
      </c>
      <c r="B113" s="80">
        <v>83</v>
      </c>
      <c r="C113" s="80">
        <v>62.3</v>
      </c>
      <c r="D113" s="80">
        <v>58.9</v>
      </c>
      <c r="E113" s="80">
        <v>8100</v>
      </c>
      <c r="F113" s="80">
        <v>-2.2999999999999998</v>
      </c>
      <c r="G113" s="80">
        <v>55.3</v>
      </c>
      <c r="H113" s="80">
        <v>58.7</v>
      </c>
      <c r="I113" s="80" t="s">
        <v>97</v>
      </c>
      <c r="J113" s="80">
        <v>3</v>
      </c>
      <c r="K113" s="80">
        <f t="shared" si="90"/>
        <v>1.6</v>
      </c>
      <c r="L113" s="80">
        <f t="shared" si="91"/>
        <v>-1.6</v>
      </c>
      <c r="M113" s="133">
        <v>58</v>
      </c>
      <c r="N113" s="134">
        <f t="shared" si="92"/>
        <v>2.7000000000000028</v>
      </c>
      <c r="O113" s="83">
        <v>0.7</v>
      </c>
      <c r="P113" s="134">
        <f>M113*0.0145</f>
        <v>0.84100000000000008</v>
      </c>
      <c r="Q113" s="3"/>
      <c r="U113" s="137">
        <f t="shared" si="84"/>
        <v>0.61999999999999966</v>
      </c>
      <c r="V113" s="137">
        <f t="shared" si="85"/>
        <v>0.13529411764705881</v>
      </c>
      <c r="W113" s="138">
        <v>0.14000000000000001</v>
      </c>
      <c r="X113" s="88">
        <f t="shared" si="86"/>
        <v>16.428571428571427</v>
      </c>
      <c r="Y113" s="88">
        <f t="shared" si="87"/>
        <v>16</v>
      </c>
      <c r="Z113" s="88">
        <f t="shared" si="88"/>
        <v>1</v>
      </c>
    </row>
    <row r="114" spans="1:26" ht="17" thickBot="1">
      <c r="A114" s="80">
        <f t="shared" si="89"/>
        <v>13</v>
      </c>
      <c r="B114" s="80">
        <v>87</v>
      </c>
      <c r="C114" s="80">
        <v>62.2</v>
      </c>
      <c r="D114" s="80">
        <v>61.6</v>
      </c>
      <c r="E114" s="80">
        <v>8110</v>
      </c>
      <c r="F114" s="80">
        <v>-2.1</v>
      </c>
      <c r="G114" s="80">
        <v>59.5</v>
      </c>
      <c r="H114" s="80">
        <v>62.7</v>
      </c>
      <c r="I114" s="80" t="s">
        <v>88</v>
      </c>
      <c r="J114" s="80">
        <v>2.5</v>
      </c>
      <c r="K114" s="80">
        <f t="shared" si="90"/>
        <v>2.2000000000000002</v>
      </c>
      <c r="L114" s="80">
        <f t="shared" si="91"/>
        <v>-2.2000000000000002</v>
      </c>
      <c r="M114" s="133">
        <v>58</v>
      </c>
      <c r="N114" s="134">
        <f t="shared" si="92"/>
        <v>-1.5</v>
      </c>
      <c r="O114" s="83">
        <v>0.7</v>
      </c>
      <c r="P114" s="134">
        <f>M114*0.0145</f>
        <v>0.84100000000000008</v>
      </c>
      <c r="Q114" s="3"/>
      <c r="U114" s="137">
        <f t="shared" si="84"/>
        <v>0.67999999999999972</v>
      </c>
      <c r="V114" s="137">
        <f t="shared" si="85"/>
        <v>0.13846153846153847</v>
      </c>
      <c r="W114" s="138">
        <v>0.14000000000000001</v>
      </c>
      <c r="X114" s="88">
        <f t="shared" si="86"/>
        <v>12.857142857142856</v>
      </c>
      <c r="Y114" s="88">
        <f t="shared" si="87"/>
        <v>13</v>
      </c>
      <c r="Z114" s="88">
        <f t="shared" si="88"/>
        <v>0</v>
      </c>
    </row>
    <row r="115" spans="1:26" ht="17" thickBot="1">
      <c r="A115" s="80">
        <f t="shared" si="89"/>
        <v>14</v>
      </c>
      <c r="B115" s="80">
        <v>86</v>
      </c>
      <c r="C115" s="80">
        <v>63.7</v>
      </c>
      <c r="D115" s="80">
        <v>62.8</v>
      </c>
      <c r="E115" s="80">
        <v>8930</v>
      </c>
      <c r="F115" s="80">
        <v>-3.1</v>
      </c>
      <c r="G115" s="80">
        <v>60.7</v>
      </c>
      <c r="H115" s="80">
        <v>62</v>
      </c>
      <c r="I115" s="80" t="s">
        <v>33</v>
      </c>
      <c r="J115" s="80">
        <v>2.7</v>
      </c>
      <c r="K115" s="80">
        <f t="shared" si="90"/>
        <v>0.1</v>
      </c>
      <c r="L115" s="80">
        <f t="shared" si="91"/>
        <v>0.1</v>
      </c>
      <c r="M115" s="133">
        <v>58</v>
      </c>
      <c r="N115" s="134">
        <f t="shared" si="92"/>
        <v>-2.7000000000000028</v>
      </c>
      <c r="O115" s="83">
        <v>0.7</v>
      </c>
      <c r="P115" s="134">
        <f>M115*0.0145</f>
        <v>0.84100000000000008</v>
      </c>
      <c r="Q115" s="3"/>
      <c r="U115" s="137">
        <f t="shared" si="84"/>
        <v>0.74</v>
      </c>
      <c r="V115" s="137">
        <f t="shared" si="85"/>
        <v>0.14285714285714285</v>
      </c>
      <c r="W115" s="138">
        <v>0.14000000000000001</v>
      </c>
      <c r="X115" s="88">
        <f t="shared" si="86"/>
        <v>14.285714285714285</v>
      </c>
      <c r="Y115" s="88">
        <f t="shared" si="87"/>
        <v>14</v>
      </c>
      <c r="Z115" s="88">
        <f t="shared" si="88"/>
        <v>0</v>
      </c>
    </row>
    <row r="116" spans="1:26" ht="17" thickBot="1">
      <c r="A116" s="80">
        <f t="shared" si="89"/>
        <v>73</v>
      </c>
      <c r="B116" s="80">
        <v>27</v>
      </c>
      <c r="C116" s="80">
        <v>58.3</v>
      </c>
      <c r="D116" s="80">
        <v>67</v>
      </c>
      <c r="E116" s="80">
        <v>6460</v>
      </c>
      <c r="F116" s="80">
        <v>-0.7</v>
      </c>
      <c r="G116" s="80">
        <v>68.8</v>
      </c>
      <c r="H116" s="80">
        <v>74.5</v>
      </c>
      <c r="I116" s="80" t="s">
        <v>97</v>
      </c>
      <c r="J116" s="80">
        <v>10.8</v>
      </c>
      <c r="K116" s="80">
        <f t="shared" si="90"/>
        <v>1.6</v>
      </c>
      <c r="L116" s="80">
        <f t="shared" si="91"/>
        <v>-1.6</v>
      </c>
      <c r="M116" s="133">
        <v>58</v>
      </c>
      <c r="N116" s="134">
        <f t="shared" si="92"/>
        <v>-10.799999999999997</v>
      </c>
      <c r="O116" s="83">
        <v>0.7</v>
      </c>
      <c r="P116" s="134">
        <f>M116*0.0145</f>
        <v>0.84100000000000008</v>
      </c>
      <c r="Q116" s="3"/>
      <c r="U116" s="137">
        <f t="shared" si="84"/>
        <v>0.58000000000000007</v>
      </c>
      <c r="V116" s="137">
        <f t="shared" si="85"/>
        <v>0.13835616438356166</v>
      </c>
      <c r="W116" s="138">
        <v>0.14000000000000001</v>
      </c>
      <c r="X116" s="88">
        <f t="shared" si="86"/>
        <v>72.142857142857153</v>
      </c>
      <c r="Y116" s="88">
        <f t="shared" si="87"/>
        <v>72</v>
      </c>
      <c r="Z116" s="88">
        <f t="shared" si="88"/>
        <v>1</v>
      </c>
    </row>
    <row r="117" spans="1:26" ht="17" thickBot="1">
      <c r="A117" s="80">
        <f t="shared" si="89"/>
        <v>13</v>
      </c>
      <c r="B117" s="80">
        <v>87</v>
      </c>
      <c r="C117" s="80">
        <v>54.9</v>
      </c>
      <c r="D117" s="80">
        <v>61.4</v>
      </c>
      <c r="E117" s="80">
        <v>6500</v>
      </c>
      <c r="F117" s="80" t="s">
        <v>19</v>
      </c>
      <c r="G117" s="80">
        <v>60</v>
      </c>
      <c r="H117" s="80">
        <v>65.400000000000006</v>
      </c>
      <c r="I117" s="80" t="s">
        <v>98</v>
      </c>
      <c r="J117" s="80">
        <v>2.5</v>
      </c>
      <c r="K117" s="80">
        <f t="shared" si="90"/>
        <v>1.6</v>
      </c>
      <c r="L117" s="80">
        <f t="shared" si="91"/>
        <v>1.6</v>
      </c>
      <c r="M117" s="133">
        <v>58</v>
      </c>
      <c r="N117" s="134">
        <f t="shared" si="92"/>
        <v>-2</v>
      </c>
      <c r="O117" s="83">
        <v>0.7</v>
      </c>
      <c r="P117" s="134">
        <f>M117*0.0145</f>
        <v>0.84100000000000008</v>
      </c>
      <c r="Q117" s="3"/>
      <c r="U117" s="137">
        <f t="shared" si="84"/>
        <v>0.67999999999999972</v>
      </c>
      <c r="V117" s="137">
        <f t="shared" si="85"/>
        <v>0.13846153846153847</v>
      </c>
      <c r="W117" s="138">
        <v>0.14000000000000001</v>
      </c>
      <c r="X117" s="88">
        <f t="shared" si="86"/>
        <v>12.857142857142856</v>
      </c>
      <c r="Y117" s="88">
        <f t="shared" si="87"/>
        <v>13</v>
      </c>
      <c r="Z117" s="88">
        <f t="shared" si="88"/>
        <v>0</v>
      </c>
    </row>
    <row r="118" spans="1:26" ht="17" thickBot="1">
      <c r="A118" s="80">
        <f t="shared" si="89"/>
        <v>83</v>
      </c>
      <c r="B118" s="80">
        <v>17</v>
      </c>
      <c r="C118" s="80">
        <v>56.3</v>
      </c>
      <c r="D118" s="80">
        <v>67.3</v>
      </c>
      <c r="E118" s="80">
        <v>5970</v>
      </c>
      <c r="F118" s="80">
        <v>-1.5</v>
      </c>
      <c r="G118" s="80">
        <v>69.3</v>
      </c>
      <c r="H118" s="80">
        <v>77</v>
      </c>
      <c r="I118" s="80" t="s">
        <v>99</v>
      </c>
      <c r="J118" s="80">
        <v>12.2</v>
      </c>
      <c r="K118" s="80">
        <f t="shared" si="90"/>
        <v>5.8</v>
      </c>
      <c r="L118" s="80">
        <f t="shared" si="91"/>
        <v>-5.8</v>
      </c>
      <c r="M118" s="133">
        <v>58</v>
      </c>
      <c r="N118" s="134">
        <f t="shared" si="92"/>
        <v>-11.299999999999997</v>
      </c>
      <c r="O118" s="83">
        <v>0.7</v>
      </c>
      <c r="P118" s="134">
        <f>M118*0.0145</f>
        <v>0.84100000000000008</v>
      </c>
      <c r="Q118" s="3"/>
      <c r="U118" s="137">
        <f t="shared" si="84"/>
        <v>0.57999999999999829</v>
      </c>
      <c r="V118" s="137">
        <f t="shared" si="85"/>
        <v>0.13855421686746988</v>
      </c>
      <c r="W118" s="138">
        <v>0.14000000000000001</v>
      </c>
      <c r="X118" s="88">
        <f t="shared" si="86"/>
        <v>82.142857142857139</v>
      </c>
      <c r="Y118" s="88">
        <f t="shared" si="87"/>
        <v>82</v>
      </c>
      <c r="Z118" s="88">
        <f t="shared" si="88"/>
        <v>1</v>
      </c>
    </row>
    <row r="119" spans="1:26" ht="17" thickBot="1">
      <c r="A119" s="80">
        <f t="shared" si="89"/>
        <v>52</v>
      </c>
      <c r="B119" s="80">
        <v>48</v>
      </c>
      <c r="C119" s="80">
        <v>56.4</v>
      </c>
      <c r="D119" s="80">
        <v>64.8</v>
      </c>
      <c r="E119" s="80">
        <v>6760</v>
      </c>
      <c r="F119" s="80" t="s">
        <v>19</v>
      </c>
      <c r="G119" s="80">
        <v>65</v>
      </c>
      <c r="H119" s="80">
        <v>70.5</v>
      </c>
      <c r="I119" s="80" t="s">
        <v>140</v>
      </c>
      <c r="J119" s="80">
        <v>8</v>
      </c>
      <c r="K119" s="80">
        <f t="shared" si="90"/>
        <v>4.4000000000000004</v>
      </c>
      <c r="L119" s="80">
        <f t="shared" si="91"/>
        <v>-4.4000000000000004</v>
      </c>
      <c r="M119" s="133">
        <v>58</v>
      </c>
      <c r="N119" s="134">
        <f t="shared" si="92"/>
        <v>-7</v>
      </c>
      <c r="O119" s="83">
        <v>0.7</v>
      </c>
      <c r="P119" s="134">
        <f>M119*0.0145</f>
        <v>0.84100000000000008</v>
      </c>
      <c r="Q119" s="3"/>
      <c r="U119" s="137">
        <f t="shared" si="84"/>
        <v>0.71999999999999886</v>
      </c>
      <c r="V119" s="137">
        <f t="shared" si="85"/>
        <v>0.14038461538461539</v>
      </c>
      <c r="W119" s="138">
        <v>0.14000000000000001</v>
      </c>
      <c r="X119" s="88">
        <f t="shared" si="86"/>
        <v>52.142857142857139</v>
      </c>
      <c r="Y119" s="88">
        <f t="shared" si="87"/>
        <v>52</v>
      </c>
      <c r="Z119" s="88">
        <f t="shared" si="88"/>
        <v>0</v>
      </c>
    </row>
    <row r="120" spans="1:26" ht="17" thickBot="1">
      <c r="A120" s="80">
        <f t="shared" si="89"/>
        <v>25</v>
      </c>
      <c r="B120" s="80">
        <v>75</v>
      </c>
      <c r="C120" s="80">
        <v>55.6</v>
      </c>
      <c r="D120" s="80">
        <v>63.1</v>
      </c>
      <c r="E120" s="80">
        <v>7230</v>
      </c>
      <c r="F120" s="80">
        <v>-3.1</v>
      </c>
      <c r="G120" s="80">
        <v>62.2</v>
      </c>
      <c r="H120" s="80">
        <v>66.5</v>
      </c>
      <c r="I120" s="80" t="s">
        <v>36</v>
      </c>
      <c r="J120" s="80">
        <v>4.2</v>
      </c>
      <c r="K120" s="80">
        <f t="shared" si="90"/>
        <v>0.6</v>
      </c>
      <c r="L120" s="80">
        <f t="shared" si="91"/>
        <v>0.6</v>
      </c>
      <c r="M120" s="133">
        <v>58</v>
      </c>
      <c r="N120" s="134">
        <f t="shared" si="92"/>
        <v>-4.2000000000000028</v>
      </c>
      <c r="O120" s="83">
        <v>0.7</v>
      </c>
      <c r="P120" s="134">
        <f>M120*0.0145</f>
        <v>0.84100000000000008</v>
      </c>
      <c r="Q120" s="3"/>
      <c r="U120" s="137">
        <f t="shared" si="84"/>
        <v>0.69999999999999973</v>
      </c>
      <c r="V120" s="137">
        <f t="shared" si="85"/>
        <v>0.14000000000000001</v>
      </c>
      <c r="W120" s="138">
        <v>0.14000000000000001</v>
      </c>
      <c r="X120" s="88">
        <f t="shared" si="86"/>
        <v>24.999999999999996</v>
      </c>
      <c r="Y120" s="88">
        <f t="shared" si="87"/>
        <v>25</v>
      </c>
      <c r="Z120" s="88">
        <f t="shared" si="88"/>
        <v>0</v>
      </c>
    </row>
    <row r="121" spans="1:26" ht="17" thickBot="1">
      <c r="A121" s="80">
        <f t="shared" si="89"/>
        <v>1</v>
      </c>
      <c r="B121" s="80">
        <v>99</v>
      </c>
      <c r="C121" s="80">
        <v>53.3</v>
      </c>
      <c r="D121" s="80">
        <v>60.1</v>
      </c>
      <c r="E121" s="80">
        <v>6400</v>
      </c>
      <c r="F121" s="80" t="s">
        <v>19</v>
      </c>
      <c r="G121" s="80">
        <v>58</v>
      </c>
      <c r="H121" s="80">
        <v>63.4</v>
      </c>
      <c r="I121" s="80" t="s">
        <v>27</v>
      </c>
      <c r="J121" s="80">
        <v>0.9</v>
      </c>
      <c r="K121" s="80">
        <f t="shared" si="90"/>
        <v>1</v>
      </c>
      <c r="L121" s="80">
        <f t="shared" si="91"/>
        <v>1</v>
      </c>
      <c r="M121" s="133">
        <v>58</v>
      </c>
      <c r="N121" s="134">
        <f t="shared" si="92"/>
        <v>0</v>
      </c>
      <c r="O121" s="83">
        <v>0.7</v>
      </c>
      <c r="P121" s="134">
        <f>M121*0.0145</f>
        <v>0.84100000000000008</v>
      </c>
      <c r="Q121" s="3"/>
      <c r="U121" s="137">
        <f t="shared" si="84"/>
        <v>0.76</v>
      </c>
      <c r="V121" s="137">
        <f t="shared" si="85"/>
        <v>0.20000000000000007</v>
      </c>
      <c r="W121" s="138">
        <v>0.14000000000000001</v>
      </c>
      <c r="X121" s="88">
        <f t="shared" si="86"/>
        <v>1.4285714285714288</v>
      </c>
      <c r="Y121" s="88">
        <f t="shared" si="87"/>
        <v>1</v>
      </c>
      <c r="Z121" s="88">
        <f t="shared" si="88"/>
        <v>0</v>
      </c>
    </row>
    <row r="122" spans="1:26" ht="17" thickBot="1">
      <c r="A122" s="80">
        <f t="shared" si="89"/>
        <v>34</v>
      </c>
      <c r="B122" s="80">
        <v>66</v>
      </c>
      <c r="C122" s="80">
        <v>56.2</v>
      </c>
      <c r="D122" s="80">
        <v>63.7</v>
      </c>
      <c r="E122" s="80">
        <v>6180</v>
      </c>
      <c r="F122" s="80">
        <v>-0.5</v>
      </c>
      <c r="G122" s="80">
        <v>63.4</v>
      </c>
      <c r="H122" s="80">
        <v>70.400000000000006</v>
      </c>
      <c r="I122" s="80" t="s">
        <v>141</v>
      </c>
      <c r="J122" s="80">
        <v>5.4</v>
      </c>
      <c r="K122" s="80">
        <f t="shared" si="90"/>
        <v>0</v>
      </c>
      <c r="L122" s="80">
        <f t="shared" si="91"/>
        <v>0</v>
      </c>
      <c r="M122" s="133">
        <v>58</v>
      </c>
      <c r="N122" s="134">
        <f t="shared" si="92"/>
        <v>-5.3999999999999986</v>
      </c>
      <c r="O122" s="83">
        <v>0.7</v>
      </c>
      <c r="P122" s="134">
        <f>M122*0.0145</f>
        <v>0.84100000000000008</v>
      </c>
      <c r="Q122" s="3"/>
      <c r="U122" s="137">
        <f t="shared" si="84"/>
        <v>0.63999999999999968</v>
      </c>
      <c r="V122" s="137">
        <f t="shared" si="85"/>
        <v>0.13823529411764707</v>
      </c>
      <c r="W122" s="138">
        <v>0.14000000000000001</v>
      </c>
      <c r="X122" s="88">
        <f t="shared" si="86"/>
        <v>33.571428571428569</v>
      </c>
      <c r="Y122" s="88">
        <f t="shared" si="87"/>
        <v>34</v>
      </c>
      <c r="Z122" s="88">
        <f t="shared" si="88"/>
        <v>0</v>
      </c>
    </row>
    <row r="123" spans="1:26" ht="17" thickBot="1">
      <c r="A123" s="80">
        <f t="shared" si="89"/>
        <v>65</v>
      </c>
      <c r="B123" s="80">
        <v>35</v>
      </c>
      <c r="C123" s="80">
        <v>58.3</v>
      </c>
      <c r="D123" s="80">
        <v>66.5</v>
      </c>
      <c r="E123" s="80">
        <v>6870</v>
      </c>
      <c r="F123" s="80" t="s">
        <v>19</v>
      </c>
      <c r="G123" s="80">
        <v>67.599999999999994</v>
      </c>
      <c r="H123" s="80">
        <v>72.400000000000006</v>
      </c>
      <c r="I123" s="80" t="s">
        <v>142</v>
      </c>
      <c r="J123" s="80">
        <v>9.6999999999999993</v>
      </c>
      <c r="K123" s="80">
        <f t="shared" si="90"/>
        <v>1.8</v>
      </c>
      <c r="L123" s="80">
        <f t="shared" si="91"/>
        <v>-1.8</v>
      </c>
      <c r="M123" s="133">
        <v>58</v>
      </c>
      <c r="N123" s="134">
        <f t="shared" si="92"/>
        <v>-9.5999999999999943</v>
      </c>
      <c r="O123" s="83">
        <v>0.7</v>
      </c>
      <c r="P123" s="134">
        <f>M123*0.0145</f>
        <v>0.84100000000000008</v>
      </c>
      <c r="Q123" s="3"/>
      <c r="U123" s="137">
        <f t="shared" si="84"/>
        <v>0.59999999999999787</v>
      </c>
      <c r="V123" s="137">
        <f t="shared" si="85"/>
        <v>0.13846153846153847</v>
      </c>
      <c r="W123" s="138">
        <v>0.14000000000000001</v>
      </c>
      <c r="X123" s="88">
        <f t="shared" si="86"/>
        <v>64.285714285714278</v>
      </c>
      <c r="Y123" s="88">
        <f t="shared" si="87"/>
        <v>64</v>
      </c>
      <c r="Z123" s="88">
        <f t="shared" si="88"/>
        <v>1</v>
      </c>
    </row>
    <row r="124" spans="1:26" ht="17" thickBot="1">
      <c r="A124" s="80">
        <f t="shared" si="89"/>
        <v>92</v>
      </c>
      <c r="B124" s="80">
        <v>8</v>
      </c>
      <c r="C124" s="80">
        <v>54.3</v>
      </c>
      <c r="D124" s="80">
        <v>51</v>
      </c>
      <c r="E124" s="80">
        <v>5670</v>
      </c>
      <c r="F124" s="80" t="s">
        <v>19</v>
      </c>
      <c r="G124" s="80">
        <v>44.5</v>
      </c>
      <c r="H124" s="80">
        <v>50.2</v>
      </c>
      <c r="I124" s="80" t="s">
        <v>29</v>
      </c>
      <c r="J124" s="80">
        <v>13.6</v>
      </c>
      <c r="K124" s="80">
        <f t="shared" si="90"/>
        <v>0.8</v>
      </c>
      <c r="L124" s="80">
        <f t="shared" si="91"/>
        <v>0.8</v>
      </c>
      <c r="M124" s="133">
        <v>58</v>
      </c>
      <c r="N124" s="134">
        <f t="shared" si="92"/>
        <v>13.5</v>
      </c>
      <c r="O124" s="83">
        <v>0.7</v>
      </c>
      <c r="P124" s="134">
        <f>M124*0.0145</f>
        <v>0.84100000000000008</v>
      </c>
      <c r="Q124" s="3"/>
      <c r="U124" s="137">
        <f t="shared" si="84"/>
        <v>0.71999999999999886</v>
      </c>
      <c r="V124" s="137">
        <f t="shared" si="85"/>
        <v>0.14021739130434782</v>
      </c>
      <c r="W124" s="138">
        <v>0.14000000000000001</v>
      </c>
      <c r="X124" s="88">
        <f t="shared" si="86"/>
        <v>92.142857142857139</v>
      </c>
      <c r="Y124" s="88">
        <f t="shared" si="87"/>
        <v>92</v>
      </c>
      <c r="Z124" s="88">
        <f t="shared" si="88"/>
        <v>0</v>
      </c>
    </row>
    <row r="125" spans="1:26" ht="17" thickBot="1">
      <c r="A125" s="80">
        <f t="shared" si="89"/>
        <v>52</v>
      </c>
      <c r="B125" s="80">
        <v>48</v>
      </c>
      <c r="C125" s="80">
        <v>55.5</v>
      </c>
      <c r="D125" s="80">
        <v>55.5</v>
      </c>
      <c r="E125" s="80">
        <v>7740</v>
      </c>
      <c r="F125" s="80">
        <v>-2.1</v>
      </c>
      <c r="G125" s="80">
        <v>50.4</v>
      </c>
      <c r="H125" s="80">
        <v>52.9</v>
      </c>
      <c r="I125" s="80" t="s">
        <v>85</v>
      </c>
      <c r="J125" s="80">
        <v>7.9</v>
      </c>
      <c r="K125" s="80">
        <f t="shared" si="90"/>
        <v>2</v>
      </c>
      <c r="L125" s="80">
        <f t="shared" si="91"/>
        <v>-2</v>
      </c>
      <c r="M125" s="133">
        <v>58</v>
      </c>
      <c r="N125" s="134">
        <f t="shared" si="92"/>
        <v>7.6000000000000014</v>
      </c>
      <c r="O125" s="83">
        <v>0.7</v>
      </c>
      <c r="P125" s="134">
        <f>M125*0.0145</f>
        <v>0.84100000000000008</v>
      </c>
      <c r="Q125" s="3"/>
      <c r="U125" s="137">
        <f t="shared" si="84"/>
        <v>0.61999999999999922</v>
      </c>
      <c r="V125" s="137">
        <f t="shared" si="85"/>
        <v>0.13846153846153847</v>
      </c>
      <c r="W125" s="138">
        <v>0.14000000000000001</v>
      </c>
      <c r="X125" s="88">
        <f t="shared" si="86"/>
        <v>51.428571428571423</v>
      </c>
      <c r="Y125" s="88">
        <f t="shared" si="87"/>
        <v>51</v>
      </c>
      <c r="Z125" s="88">
        <f t="shared" si="88"/>
        <v>1</v>
      </c>
    </row>
    <row r="126" spans="1:26" ht="17" thickBot="1">
      <c r="A126" s="80">
        <f t="shared" si="89"/>
        <v>1</v>
      </c>
      <c r="B126" s="80">
        <v>99</v>
      </c>
      <c r="C126" s="80">
        <v>63.2</v>
      </c>
      <c r="D126" s="80">
        <v>61.1</v>
      </c>
      <c r="E126" s="80">
        <v>8360</v>
      </c>
      <c r="F126" s="80">
        <v>-1.7</v>
      </c>
      <c r="G126" s="80">
        <v>58.7</v>
      </c>
      <c r="H126" s="80">
        <v>61.1</v>
      </c>
      <c r="I126" s="80" t="s">
        <v>30</v>
      </c>
      <c r="J126" s="80">
        <v>0.9</v>
      </c>
      <c r="K126" s="80">
        <f t="shared" si="90"/>
        <v>0.5</v>
      </c>
      <c r="L126" s="80">
        <f t="shared" si="91"/>
        <v>0.5</v>
      </c>
      <c r="M126" s="133">
        <v>58</v>
      </c>
      <c r="N126" s="134">
        <f t="shared" si="92"/>
        <v>-0.70000000000000284</v>
      </c>
      <c r="O126" s="83">
        <v>0.7</v>
      </c>
      <c r="P126" s="134">
        <f>M126*0.0145</f>
        <v>0.84100000000000008</v>
      </c>
      <c r="Q126" s="3"/>
      <c r="U126" s="137">
        <f t="shared" si="84"/>
        <v>0.76</v>
      </c>
      <c r="V126" s="137">
        <f t="shared" si="85"/>
        <v>0.20000000000000007</v>
      </c>
      <c r="W126" s="138">
        <v>0.14000000000000001</v>
      </c>
      <c r="X126" s="88">
        <f t="shared" si="86"/>
        <v>1.4285714285714288</v>
      </c>
      <c r="Y126" s="88">
        <f t="shared" si="87"/>
        <v>1</v>
      </c>
      <c r="Z126" s="88">
        <f t="shared" si="88"/>
        <v>0</v>
      </c>
    </row>
    <row r="127" spans="1:26" ht="17" thickBot="1">
      <c r="A127" s="80">
        <f t="shared" si="89"/>
        <v>30</v>
      </c>
      <c r="B127" s="80">
        <v>70</v>
      </c>
      <c r="C127" s="80">
        <v>63.9</v>
      </c>
      <c r="D127" s="80">
        <v>64.099999999999994</v>
      </c>
      <c r="E127" s="80">
        <v>8930</v>
      </c>
      <c r="F127" s="80">
        <v>-1.7</v>
      </c>
      <c r="G127" s="80">
        <v>62.1</v>
      </c>
      <c r="H127" s="80">
        <v>63.1</v>
      </c>
      <c r="I127" s="80" t="s">
        <v>92</v>
      </c>
      <c r="J127" s="80">
        <v>4.9000000000000004</v>
      </c>
      <c r="K127" s="80">
        <f t="shared" si="90"/>
        <v>2.7</v>
      </c>
      <c r="L127" s="80">
        <f t="shared" si="91"/>
        <v>-2.7</v>
      </c>
      <c r="M127" s="133">
        <v>58</v>
      </c>
      <c r="N127" s="134">
        <f t="shared" si="92"/>
        <v>-4.1000000000000014</v>
      </c>
      <c r="O127" s="83">
        <v>0.7</v>
      </c>
      <c r="P127" s="134">
        <f>M127*0.0145</f>
        <v>0.84100000000000008</v>
      </c>
      <c r="Q127" s="3"/>
      <c r="U127" s="137">
        <f t="shared" si="84"/>
        <v>0.70000000000000018</v>
      </c>
      <c r="V127" s="137">
        <f t="shared" si="85"/>
        <v>0.14000000000000001</v>
      </c>
      <c r="W127" s="138">
        <v>0.14000000000000001</v>
      </c>
      <c r="X127" s="88">
        <f t="shared" si="86"/>
        <v>30</v>
      </c>
      <c r="Y127" s="88">
        <f t="shared" si="87"/>
        <v>30</v>
      </c>
      <c r="Z127" s="88">
        <f t="shared" si="88"/>
        <v>0</v>
      </c>
    </row>
    <row r="128" spans="1:26" ht="17" thickBot="1">
      <c r="A128" s="80">
        <f t="shared" si="89"/>
        <v>12</v>
      </c>
      <c r="B128" s="80">
        <v>88</v>
      </c>
      <c r="C128" s="80">
        <v>60.8</v>
      </c>
      <c r="D128" s="80">
        <v>60.3</v>
      </c>
      <c r="E128" s="80">
        <v>6390</v>
      </c>
      <c r="F128" s="80" t="s">
        <v>19</v>
      </c>
      <c r="G128" s="80">
        <v>57.8</v>
      </c>
      <c r="H128" s="80">
        <v>61.7</v>
      </c>
      <c r="I128" s="80" t="s">
        <v>37</v>
      </c>
      <c r="J128" s="135">
        <v>2.4</v>
      </c>
      <c r="K128" s="80">
        <f t="shared" si="90"/>
        <v>2.5</v>
      </c>
      <c r="L128" s="80">
        <f t="shared" si="91"/>
        <v>2.5</v>
      </c>
      <c r="M128" s="133">
        <v>58</v>
      </c>
      <c r="N128" s="134">
        <f t="shared" si="92"/>
        <v>0.20000000000000284</v>
      </c>
      <c r="O128" s="83">
        <v>0.7</v>
      </c>
      <c r="P128" s="134">
        <f>M128*0.0145</f>
        <v>0.84100000000000008</v>
      </c>
      <c r="Q128" s="3"/>
      <c r="U128" s="137">
        <f t="shared" si="84"/>
        <v>0.71999999999999975</v>
      </c>
      <c r="V128" s="137">
        <f t="shared" si="85"/>
        <v>0.14166666666666666</v>
      </c>
      <c r="W128" s="138">
        <v>0.14000000000000001</v>
      </c>
      <c r="X128" s="88">
        <f t="shared" si="86"/>
        <v>12.142857142857141</v>
      </c>
      <c r="Y128" s="88">
        <f t="shared" si="87"/>
        <v>12</v>
      </c>
      <c r="Z128" s="88">
        <f t="shared" si="88"/>
        <v>0</v>
      </c>
    </row>
    <row r="129" spans="1:26" ht="17" thickBot="1">
      <c r="A129" s="80">
        <f t="shared" si="89"/>
        <v>9</v>
      </c>
      <c r="B129" s="80">
        <v>91</v>
      </c>
      <c r="C129" s="80">
        <v>61.5</v>
      </c>
      <c r="D129" s="80">
        <v>59.7</v>
      </c>
      <c r="E129" s="80">
        <v>8610</v>
      </c>
      <c r="F129" s="80">
        <v>-2.1</v>
      </c>
      <c r="G129" s="80">
        <v>56.1</v>
      </c>
      <c r="H129" s="80">
        <v>57.6</v>
      </c>
      <c r="I129" s="80" t="s">
        <v>81</v>
      </c>
      <c r="J129" s="80">
        <v>2</v>
      </c>
      <c r="K129" s="80">
        <f t="shared" si="90"/>
        <v>0.7</v>
      </c>
      <c r="L129" s="80">
        <f t="shared" si="91"/>
        <v>0.7</v>
      </c>
      <c r="M129" s="133">
        <v>58</v>
      </c>
      <c r="N129" s="134">
        <f t="shared" si="92"/>
        <v>1.8999999999999986</v>
      </c>
      <c r="O129" s="83">
        <v>0.7</v>
      </c>
      <c r="P129" s="134">
        <f>M129*0.0145</f>
        <v>0.84100000000000008</v>
      </c>
      <c r="Q129" s="3"/>
      <c r="U129" s="137">
        <f t="shared" si="84"/>
        <v>0.73999999999999977</v>
      </c>
      <c r="V129" s="137">
        <f t="shared" si="85"/>
        <v>0.14444444444444446</v>
      </c>
      <c r="W129" s="138">
        <v>0.14000000000000001</v>
      </c>
      <c r="X129" s="88">
        <f t="shared" si="86"/>
        <v>9.2857142857142847</v>
      </c>
      <c r="Y129" s="88">
        <f t="shared" si="87"/>
        <v>9</v>
      </c>
      <c r="Z129" s="88">
        <f t="shared" si="88"/>
        <v>0</v>
      </c>
    </row>
    <row r="130" spans="1:26" ht="17" thickBot="1">
      <c r="A130" s="80">
        <f t="shared" si="89"/>
        <v>22</v>
      </c>
      <c r="B130" s="80">
        <v>78</v>
      </c>
      <c r="C130" s="80">
        <v>64</v>
      </c>
      <c r="D130" s="80">
        <v>63.5</v>
      </c>
      <c r="E130" s="80">
        <v>8910</v>
      </c>
      <c r="F130" s="80">
        <v>-2.5</v>
      </c>
      <c r="G130" s="80">
        <v>61.6</v>
      </c>
      <c r="H130" s="80">
        <v>62.8</v>
      </c>
      <c r="I130" s="80" t="s">
        <v>84</v>
      </c>
      <c r="J130" s="80">
        <v>3.7</v>
      </c>
      <c r="K130" s="80">
        <f t="shared" si="90"/>
        <v>0.9</v>
      </c>
      <c r="L130" s="80">
        <f t="shared" si="91"/>
        <v>-0.9</v>
      </c>
      <c r="M130" s="133">
        <v>58</v>
      </c>
      <c r="N130" s="134">
        <f t="shared" si="92"/>
        <v>-3.6000000000000014</v>
      </c>
      <c r="O130" s="83">
        <v>0.7</v>
      </c>
      <c r="P130" s="134">
        <f>M130*0.0145</f>
        <v>0.84100000000000008</v>
      </c>
      <c r="Q130" s="3"/>
      <c r="U130" s="137">
        <f t="shared" si="84"/>
        <v>0.62000000000000011</v>
      </c>
      <c r="V130" s="137">
        <f t="shared" si="85"/>
        <v>0.13636363636363635</v>
      </c>
      <c r="W130" s="138">
        <v>0.14000000000000001</v>
      </c>
      <c r="X130" s="88">
        <f t="shared" si="86"/>
        <v>21.428571428571427</v>
      </c>
      <c r="Y130" s="88">
        <f t="shared" si="87"/>
        <v>21</v>
      </c>
      <c r="Z130" s="88">
        <f t="shared" si="88"/>
        <v>1</v>
      </c>
    </row>
    <row r="131" spans="1:26" ht="17" thickBot="1">
      <c r="A131" s="80">
        <f t="shared" si="89"/>
        <v>7</v>
      </c>
      <c r="B131" s="80">
        <v>93</v>
      </c>
      <c r="C131" s="80">
        <v>63.4</v>
      </c>
      <c r="D131" s="80">
        <v>60.6</v>
      </c>
      <c r="E131" s="80">
        <v>8610</v>
      </c>
      <c r="F131" s="80">
        <v>-2.9</v>
      </c>
      <c r="G131" s="80">
        <v>57.7</v>
      </c>
      <c r="H131" s="80">
        <v>59.9</v>
      </c>
      <c r="I131" s="80" t="s">
        <v>142</v>
      </c>
      <c r="J131" s="80">
        <v>1.7</v>
      </c>
      <c r="K131" s="80">
        <f t="shared" si="90"/>
        <v>1.8</v>
      </c>
      <c r="L131" s="80">
        <f t="shared" si="91"/>
        <v>-1.8</v>
      </c>
      <c r="M131" s="133">
        <v>58</v>
      </c>
      <c r="N131" s="134">
        <f t="shared" si="92"/>
        <v>0.29999999999999716</v>
      </c>
      <c r="O131" s="83">
        <v>0.7</v>
      </c>
      <c r="P131" s="134">
        <f>M131*0.0145</f>
        <v>0.84100000000000008</v>
      </c>
      <c r="Q131" s="3"/>
      <c r="U131" s="137">
        <f t="shared" si="84"/>
        <v>0.71999999999999986</v>
      </c>
      <c r="V131" s="137">
        <f t="shared" si="85"/>
        <v>0.14285714285714285</v>
      </c>
      <c r="W131" s="138">
        <v>0.14000000000000001</v>
      </c>
      <c r="X131" s="88">
        <f t="shared" si="86"/>
        <v>7.1428571428571423</v>
      </c>
      <c r="Y131" s="88">
        <f t="shared" si="87"/>
        <v>7</v>
      </c>
      <c r="Z131" s="88">
        <f t="shared" si="88"/>
        <v>0</v>
      </c>
    </row>
    <row r="132" spans="1:26" ht="17" thickBot="1">
      <c r="A132" s="80">
        <f t="shared" si="89"/>
        <v>8</v>
      </c>
      <c r="B132" s="80">
        <v>92</v>
      </c>
      <c r="C132" s="80">
        <v>63.1</v>
      </c>
      <c r="D132" s="80">
        <v>60.9</v>
      </c>
      <c r="E132" s="80">
        <v>8210</v>
      </c>
      <c r="F132" s="80">
        <v>-1.5</v>
      </c>
      <c r="G132" s="80">
        <v>58.5</v>
      </c>
      <c r="H132" s="80">
        <v>61.3</v>
      </c>
      <c r="I132" s="80" t="s">
        <v>144</v>
      </c>
      <c r="J132" s="80">
        <v>1.8</v>
      </c>
      <c r="K132" s="80">
        <f t="shared" si="90"/>
        <v>1.9</v>
      </c>
      <c r="L132" s="80">
        <f t="shared" si="91"/>
        <v>-1.9</v>
      </c>
      <c r="M132" s="133">
        <v>58</v>
      </c>
      <c r="N132" s="134">
        <f t="shared" si="92"/>
        <v>-0.5</v>
      </c>
      <c r="O132" s="83">
        <v>0.7</v>
      </c>
      <c r="P132" s="134">
        <f>M132*0.0145</f>
        <v>0.84100000000000008</v>
      </c>
      <c r="Q132" s="3" t="s">
        <v>46</v>
      </c>
      <c r="R132" s="3">
        <f>A132-A112</f>
        <v>-10</v>
      </c>
      <c r="S132" s="3">
        <f>J132-J112</f>
        <v>-1.4000000000000001</v>
      </c>
      <c r="T132" s="137">
        <f>S132/R132</f>
        <v>0.14000000000000001</v>
      </c>
      <c r="U132" s="137">
        <f t="shared" si="84"/>
        <v>0.67999999999999994</v>
      </c>
      <c r="V132" s="137">
        <f t="shared" si="85"/>
        <v>0.13750000000000001</v>
      </c>
      <c r="W132" s="138">
        <v>0.14000000000000001</v>
      </c>
      <c r="X132" s="88">
        <f t="shared" si="86"/>
        <v>7.8571428571428568</v>
      </c>
      <c r="Y132" s="88">
        <f t="shared" si="87"/>
        <v>8</v>
      </c>
      <c r="Z132" s="88">
        <f t="shared" si="88"/>
        <v>0</v>
      </c>
    </row>
    <row r="133" spans="1:26" ht="17" thickBot="1">
      <c r="A133" s="80">
        <f t="shared" si="89"/>
        <v>65</v>
      </c>
      <c r="B133" s="80">
        <v>35</v>
      </c>
      <c r="C133" s="80">
        <v>55.9</v>
      </c>
      <c r="D133" s="80">
        <v>54.2</v>
      </c>
      <c r="E133" s="80">
        <v>7470</v>
      </c>
      <c r="F133" s="80">
        <v>-1.9</v>
      </c>
      <c r="G133" s="80">
        <v>48.6</v>
      </c>
      <c r="H133" s="80">
        <v>52.3</v>
      </c>
      <c r="I133" s="80" t="s">
        <v>80</v>
      </c>
      <c r="J133" s="80">
        <v>9.6999999999999993</v>
      </c>
      <c r="K133" s="80">
        <f t="shared" si="90"/>
        <v>2.2999999999999998</v>
      </c>
      <c r="L133" s="80">
        <f t="shared" si="91"/>
        <v>-2.2999999999999998</v>
      </c>
      <c r="M133" s="133">
        <v>58</v>
      </c>
      <c r="N133" s="134">
        <f t="shared" si="92"/>
        <v>9.3999999999999986</v>
      </c>
      <c r="O133" s="83">
        <v>0.7</v>
      </c>
      <c r="P133" s="134">
        <f>M133*0.0145</f>
        <v>0.84100000000000008</v>
      </c>
      <c r="Q133" s="3"/>
      <c r="U133" s="137">
        <f t="shared" si="84"/>
        <v>0.59999999999999787</v>
      </c>
      <c r="V133" s="137">
        <f t="shared" si="85"/>
        <v>0.13846153846153847</v>
      </c>
      <c r="W133" s="138">
        <v>0.14000000000000001</v>
      </c>
      <c r="X133" s="88">
        <f t="shared" si="86"/>
        <v>64.285714285714278</v>
      </c>
      <c r="Y133" s="88">
        <f t="shared" si="87"/>
        <v>64</v>
      </c>
      <c r="Z133" s="88">
        <f t="shared" si="88"/>
        <v>1</v>
      </c>
    </row>
    <row r="134" spans="1:26" ht="17" thickBot="1">
      <c r="A134" s="80">
        <f t="shared" si="89"/>
        <v>58</v>
      </c>
      <c r="B134" s="80">
        <v>42</v>
      </c>
      <c r="C134" s="80">
        <v>57.3</v>
      </c>
      <c r="D134" s="80">
        <v>54.8</v>
      </c>
      <c r="E134" s="80">
        <v>7730</v>
      </c>
      <c r="F134" s="80">
        <v>-2.1</v>
      </c>
      <c r="G134" s="80">
        <v>49.4</v>
      </c>
      <c r="H134" s="80">
        <v>52.6</v>
      </c>
      <c r="I134" s="80" t="s">
        <v>145</v>
      </c>
      <c r="J134" s="80">
        <v>8.6999999999999993</v>
      </c>
      <c r="K134" s="80">
        <f t="shared" si="90"/>
        <v>1.7</v>
      </c>
      <c r="L134" s="80">
        <f t="shared" si="91"/>
        <v>-1.7</v>
      </c>
      <c r="M134" s="133">
        <v>58</v>
      </c>
      <c r="N134" s="134">
        <f t="shared" si="92"/>
        <v>8.6000000000000014</v>
      </c>
      <c r="O134" s="83">
        <v>0.7</v>
      </c>
      <c r="P134" s="134">
        <f>M134*0.0145</f>
        <v>0.84100000000000008</v>
      </c>
      <c r="Q134" s="3"/>
      <c r="U134" s="137">
        <f t="shared" si="84"/>
        <v>0.57999999999999829</v>
      </c>
      <c r="V134" s="137">
        <f t="shared" si="85"/>
        <v>0.13793103448275862</v>
      </c>
      <c r="W134" s="138">
        <v>0.14000000000000001</v>
      </c>
      <c r="X134" s="88">
        <f t="shared" si="86"/>
        <v>57.142857142857132</v>
      </c>
      <c r="Y134" s="88">
        <f t="shared" si="87"/>
        <v>57</v>
      </c>
      <c r="Z134" s="88">
        <f t="shared" si="88"/>
        <v>1</v>
      </c>
    </row>
    <row r="135" spans="1:26" ht="17" thickBot="1">
      <c r="A135" s="80">
        <f t="shared" si="89"/>
        <v>80</v>
      </c>
      <c r="B135" s="80">
        <v>20</v>
      </c>
      <c r="C135" s="80">
        <v>56.9</v>
      </c>
      <c r="D135" s="80">
        <v>52.3</v>
      </c>
      <c r="E135" s="80">
        <v>5760</v>
      </c>
      <c r="F135" s="80" t="s">
        <v>19</v>
      </c>
      <c r="G135" s="80">
        <v>46.2</v>
      </c>
      <c r="H135" s="80">
        <v>50.8</v>
      </c>
      <c r="I135" s="80" t="s">
        <v>143</v>
      </c>
      <c r="J135" s="80">
        <v>11.8</v>
      </c>
      <c r="K135" s="80">
        <f t="shared" si="90"/>
        <v>1.1000000000000001</v>
      </c>
      <c r="L135" s="80">
        <f t="shared" si="91"/>
        <v>1.1000000000000001</v>
      </c>
      <c r="M135" s="133">
        <v>58</v>
      </c>
      <c r="N135" s="134">
        <f t="shared" si="92"/>
        <v>11.799999999999997</v>
      </c>
      <c r="O135" s="83">
        <v>0.7</v>
      </c>
      <c r="P135" s="134">
        <f>M135*0.0145</f>
        <v>0.84100000000000008</v>
      </c>
      <c r="Q135" s="3"/>
      <c r="U135" s="137">
        <f t="shared" si="84"/>
        <v>0.59999999999999964</v>
      </c>
      <c r="V135" s="137">
        <f t="shared" si="85"/>
        <v>0.13875000000000001</v>
      </c>
      <c r="W135" s="138">
        <v>0.14000000000000001</v>
      </c>
      <c r="X135" s="88">
        <f t="shared" si="86"/>
        <v>79.285714285714292</v>
      </c>
      <c r="Y135" s="88">
        <f t="shared" si="87"/>
        <v>79</v>
      </c>
      <c r="Z135" s="88">
        <f t="shared" si="88"/>
        <v>1</v>
      </c>
    </row>
    <row r="136" spans="1:26" ht="17" thickBot="1">
      <c r="A136" s="80">
        <f t="shared" si="89"/>
        <v>51</v>
      </c>
      <c r="B136" s="80">
        <v>49</v>
      </c>
      <c r="C136" s="80">
        <v>56.1</v>
      </c>
      <c r="D136" s="80">
        <v>55.5</v>
      </c>
      <c r="E136" s="80">
        <v>7650</v>
      </c>
      <c r="F136" s="80">
        <v>-2.2999999999999998</v>
      </c>
      <c r="G136" s="80">
        <v>50.3</v>
      </c>
      <c r="H136" s="80">
        <v>52.7</v>
      </c>
      <c r="I136" s="80" t="s">
        <v>135</v>
      </c>
      <c r="J136" s="80">
        <v>7.8</v>
      </c>
      <c r="K136" s="80">
        <f t="shared" si="90"/>
        <v>1.4</v>
      </c>
      <c r="L136" s="80">
        <f t="shared" si="91"/>
        <v>-1.4</v>
      </c>
      <c r="M136" s="133">
        <v>58</v>
      </c>
      <c r="N136" s="134">
        <f t="shared" si="92"/>
        <v>7.7000000000000028</v>
      </c>
      <c r="O136" s="83">
        <v>0.7</v>
      </c>
      <c r="P136" s="134">
        <f>M136*0.0145</f>
        <v>0.84100000000000008</v>
      </c>
      <c r="Q136" s="3"/>
      <c r="U136" s="137">
        <f t="shared" si="84"/>
        <v>0.65999999999999925</v>
      </c>
      <c r="V136" s="137">
        <f t="shared" si="85"/>
        <v>0.13921568627450981</v>
      </c>
      <c r="W136" s="138">
        <v>0.14000000000000001</v>
      </c>
      <c r="X136" s="88">
        <f t="shared" si="86"/>
        <v>50.714285714285708</v>
      </c>
      <c r="Y136" s="88">
        <f t="shared" si="87"/>
        <v>51</v>
      </c>
      <c r="Z136" s="88">
        <f t="shared" si="88"/>
        <v>0</v>
      </c>
    </row>
    <row r="137" spans="1:26" ht="17" thickBot="1">
      <c r="A137" s="80">
        <f t="shared" si="89"/>
        <v>13</v>
      </c>
      <c r="B137" s="80">
        <v>87</v>
      </c>
      <c r="C137" s="80">
        <v>63.1</v>
      </c>
      <c r="D137" s="80">
        <v>62.2</v>
      </c>
      <c r="E137" s="80">
        <v>8530</v>
      </c>
      <c r="F137" s="80">
        <v>-3.3</v>
      </c>
      <c r="G137" s="80">
        <v>60.2</v>
      </c>
      <c r="H137" s="80">
        <v>62.5</v>
      </c>
      <c r="I137" s="80" t="s">
        <v>137</v>
      </c>
      <c r="J137" s="80">
        <v>2.5</v>
      </c>
      <c r="K137" s="80">
        <f t="shared" si="90"/>
        <v>1.4</v>
      </c>
      <c r="L137" s="80">
        <f t="shared" si="91"/>
        <v>1.4</v>
      </c>
      <c r="M137" s="133">
        <v>58</v>
      </c>
      <c r="N137" s="134">
        <f t="shared" si="92"/>
        <v>-2.2000000000000028</v>
      </c>
      <c r="O137" s="83">
        <v>0.7</v>
      </c>
      <c r="P137" s="134">
        <f>M137*0.0145</f>
        <v>0.84100000000000008</v>
      </c>
      <c r="Q137" s="3"/>
      <c r="U137" s="137">
        <f t="shared" si="84"/>
        <v>0.67999999999999972</v>
      </c>
      <c r="V137" s="137">
        <f t="shared" si="85"/>
        <v>0.13846153846153847</v>
      </c>
      <c r="W137" s="138">
        <v>0.14000000000000001</v>
      </c>
      <c r="X137" s="88">
        <f t="shared" si="86"/>
        <v>12.857142857142856</v>
      </c>
      <c r="Y137" s="88">
        <f t="shared" si="87"/>
        <v>13</v>
      </c>
      <c r="Z137" s="88">
        <f t="shared" si="88"/>
        <v>0</v>
      </c>
    </row>
    <row r="138" spans="1:26" ht="17" thickBot="1">
      <c r="A138" s="80">
        <f t="shared" si="89"/>
        <v>16</v>
      </c>
      <c r="B138" s="80">
        <v>84</v>
      </c>
      <c r="C138" s="80">
        <v>60.8</v>
      </c>
      <c r="D138" s="80">
        <v>60.5</v>
      </c>
      <c r="E138" s="80">
        <v>6400</v>
      </c>
      <c r="F138" s="80" t="s">
        <v>19</v>
      </c>
      <c r="G138" s="80">
        <v>58</v>
      </c>
      <c r="H138" s="80">
        <v>61.8</v>
      </c>
      <c r="I138" s="80" t="s">
        <v>146</v>
      </c>
      <c r="J138" s="80">
        <v>2.9</v>
      </c>
      <c r="K138" s="80">
        <f t="shared" si="90"/>
        <v>3.1</v>
      </c>
      <c r="L138" s="80">
        <f t="shared" si="91"/>
        <v>3.1</v>
      </c>
      <c r="M138" s="133">
        <v>58</v>
      </c>
      <c r="N138" s="134">
        <f t="shared" si="92"/>
        <v>0</v>
      </c>
      <c r="O138" s="83">
        <v>0.7</v>
      </c>
      <c r="P138" s="134">
        <f>M138*0.0145</f>
        <v>0.84100000000000008</v>
      </c>
      <c r="Q138" s="3"/>
      <c r="U138" s="137">
        <f t="shared" si="84"/>
        <v>0.6599999999999997</v>
      </c>
      <c r="V138" s="137">
        <f t="shared" si="85"/>
        <v>0.13750000000000001</v>
      </c>
      <c r="W138" s="138">
        <v>0.14000000000000001</v>
      </c>
      <c r="X138" s="88">
        <f t="shared" si="86"/>
        <v>15.714285714285714</v>
      </c>
      <c r="Y138" s="88">
        <f t="shared" si="87"/>
        <v>16</v>
      </c>
      <c r="Z138" s="88">
        <f t="shared" si="88"/>
        <v>0</v>
      </c>
    </row>
    <row r="139" spans="1:26" ht="17" thickBot="1">
      <c r="A139" s="80">
        <f t="shared" si="89"/>
        <v>20</v>
      </c>
      <c r="B139" s="80">
        <v>80</v>
      </c>
      <c r="C139" s="80">
        <v>62.7</v>
      </c>
      <c r="D139" s="80">
        <v>63.2</v>
      </c>
      <c r="E139" s="80">
        <v>8440</v>
      </c>
      <c r="F139" s="80">
        <v>-1.5</v>
      </c>
      <c r="G139" s="80">
        <v>61.5</v>
      </c>
      <c r="H139" s="80">
        <v>63.4</v>
      </c>
      <c r="I139" s="80" t="s">
        <v>16</v>
      </c>
      <c r="J139" s="80">
        <v>3.5</v>
      </c>
      <c r="K139" s="80">
        <f t="shared" si="90"/>
        <v>0.1</v>
      </c>
      <c r="L139" s="80">
        <f t="shared" si="91"/>
        <v>-0.1</v>
      </c>
      <c r="M139" s="133">
        <v>58</v>
      </c>
      <c r="N139" s="134">
        <f t="shared" si="92"/>
        <v>-3.5</v>
      </c>
      <c r="O139" s="83">
        <v>0.7</v>
      </c>
      <c r="P139" s="134">
        <f>M139*0.0145</f>
        <v>0.84100000000000008</v>
      </c>
      <c r="Q139" s="3"/>
      <c r="U139" s="137">
        <f t="shared" si="84"/>
        <v>0.69999999999999973</v>
      </c>
      <c r="V139" s="137">
        <f t="shared" si="85"/>
        <v>0.13999999999999999</v>
      </c>
      <c r="W139" s="138">
        <v>0.14000000000000001</v>
      </c>
      <c r="X139" s="88">
        <f t="shared" si="86"/>
        <v>19.999999999999996</v>
      </c>
      <c r="Y139" s="88">
        <f t="shared" si="87"/>
        <v>20</v>
      </c>
      <c r="Z139" s="88">
        <f t="shared" si="88"/>
        <v>0</v>
      </c>
    </row>
    <row r="140" spans="1:26" ht="17" thickBot="1">
      <c r="A140" s="80">
        <f t="shared" si="89"/>
        <v>37</v>
      </c>
      <c r="B140" s="80">
        <v>63</v>
      </c>
      <c r="C140" s="80">
        <v>59.8</v>
      </c>
      <c r="D140" s="80">
        <v>57.3</v>
      </c>
      <c r="E140" s="80">
        <v>8110</v>
      </c>
      <c r="F140" s="80">
        <v>-1.9</v>
      </c>
      <c r="G140" s="80">
        <v>53</v>
      </c>
      <c r="H140" s="80">
        <v>55.6</v>
      </c>
      <c r="I140" s="80" t="s">
        <v>147</v>
      </c>
      <c r="J140" s="80">
        <v>5.9</v>
      </c>
      <c r="K140" s="80">
        <f t="shared" si="90"/>
        <v>3.2</v>
      </c>
      <c r="L140" s="80">
        <f t="shared" si="91"/>
        <v>3.2</v>
      </c>
      <c r="M140" s="133">
        <v>58</v>
      </c>
      <c r="N140" s="134">
        <f t="shared" si="92"/>
        <v>5</v>
      </c>
      <c r="O140" s="83">
        <v>0.7</v>
      </c>
      <c r="P140" s="134">
        <f>M140*0.0145</f>
        <v>0.84100000000000008</v>
      </c>
      <c r="Q140" s="3"/>
      <c r="U140" s="137">
        <f t="shared" si="84"/>
        <v>0.71999999999999975</v>
      </c>
      <c r="V140" s="137">
        <f t="shared" si="85"/>
        <v>0.14054054054054055</v>
      </c>
      <c r="W140" s="138">
        <v>0.14000000000000001</v>
      </c>
      <c r="X140" s="88">
        <f t="shared" si="86"/>
        <v>37.142857142857139</v>
      </c>
      <c r="Y140" s="88">
        <f t="shared" si="87"/>
        <v>37</v>
      </c>
      <c r="Z140" s="88">
        <f t="shared" si="88"/>
        <v>0</v>
      </c>
    </row>
    <row r="141" spans="1:26" ht="17" thickBot="1">
      <c r="A141" s="80">
        <f t="shared" si="89"/>
        <v>20</v>
      </c>
      <c r="B141" s="80">
        <v>80</v>
      </c>
      <c r="C141" s="80">
        <v>61.9</v>
      </c>
      <c r="D141" s="80">
        <v>61.5</v>
      </c>
      <c r="E141" s="80">
        <v>6480</v>
      </c>
      <c r="F141" s="80" t="s">
        <v>19</v>
      </c>
      <c r="G141" s="80">
        <v>59.8</v>
      </c>
      <c r="H141" s="80">
        <v>64.099999999999994</v>
      </c>
      <c r="I141" s="80" t="s">
        <v>148</v>
      </c>
      <c r="J141" s="80">
        <v>3.5</v>
      </c>
      <c r="K141" s="80">
        <f t="shared" si="90"/>
        <v>3.3</v>
      </c>
      <c r="L141" s="80">
        <f t="shared" si="91"/>
        <v>3.3</v>
      </c>
      <c r="M141" s="133">
        <v>58</v>
      </c>
      <c r="N141" s="134">
        <f t="shared" si="92"/>
        <v>-1.7999999999999972</v>
      </c>
      <c r="O141" s="83">
        <v>0.7</v>
      </c>
      <c r="P141" s="134">
        <f>M141*0.0145</f>
        <v>0.84100000000000008</v>
      </c>
      <c r="Q141" s="3"/>
      <c r="U141" s="137">
        <f t="shared" si="84"/>
        <v>0.69999999999999973</v>
      </c>
      <c r="V141" s="137">
        <f t="shared" si="85"/>
        <v>0.13999999999999999</v>
      </c>
      <c r="W141" s="138">
        <v>0.14000000000000001</v>
      </c>
      <c r="X141" s="88">
        <f t="shared" si="86"/>
        <v>19.999999999999996</v>
      </c>
      <c r="Y141" s="88">
        <f t="shared" si="87"/>
        <v>20</v>
      </c>
      <c r="Z141" s="88">
        <f t="shared" si="88"/>
        <v>0</v>
      </c>
    </row>
    <row r="142" spans="1:26" ht="17" thickBot="1">
      <c r="A142" s="80">
        <f t="shared" si="89"/>
        <v>11</v>
      </c>
      <c r="B142" s="80">
        <v>89</v>
      </c>
      <c r="C142" s="80">
        <v>61.2</v>
      </c>
      <c r="D142" s="80">
        <v>62.2</v>
      </c>
      <c r="E142" s="80">
        <v>8350</v>
      </c>
      <c r="F142" s="80">
        <v>-2.9</v>
      </c>
      <c r="G142" s="80">
        <v>59.8</v>
      </c>
      <c r="H142" s="80">
        <v>61.4</v>
      </c>
      <c r="I142" s="80" t="s">
        <v>135</v>
      </c>
      <c r="J142" s="135">
        <v>2.2000000000000002</v>
      </c>
      <c r="K142" s="80">
        <f t="shared" si="90"/>
        <v>1.4</v>
      </c>
      <c r="L142" s="80">
        <f t="shared" si="91"/>
        <v>-1.4</v>
      </c>
      <c r="M142" s="133">
        <v>58</v>
      </c>
      <c r="N142" s="134">
        <f t="shared" si="92"/>
        <v>-1.7999999999999972</v>
      </c>
      <c r="O142" s="83">
        <v>0.7</v>
      </c>
      <c r="P142" s="134">
        <f>M142*0.0145</f>
        <v>0.84100000000000008</v>
      </c>
      <c r="Q142" s="3"/>
      <c r="U142" s="137">
        <f t="shared" si="84"/>
        <v>0.66000000000000014</v>
      </c>
      <c r="V142" s="137">
        <f t="shared" si="85"/>
        <v>0.13636363636363638</v>
      </c>
      <c r="W142" s="138">
        <v>0.14000000000000001</v>
      </c>
      <c r="X142" s="88">
        <f t="shared" si="86"/>
        <v>10.714285714285715</v>
      </c>
      <c r="Y142" s="88">
        <f t="shared" si="87"/>
        <v>11</v>
      </c>
      <c r="Z142" s="88">
        <f t="shared" si="88"/>
        <v>0</v>
      </c>
    </row>
    <row r="143" spans="1:26" ht="17" thickBot="1">
      <c r="A143" s="80">
        <f t="shared" si="89"/>
        <v>9</v>
      </c>
      <c r="B143" s="80">
        <v>91</v>
      </c>
      <c r="C143" s="80">
        <v>62.4</v>
      </c>
      <c r="D143" s="80">
        <v>62.5</v>
      </c>
      <c r="E143" s="80">
        <v>8690</v>
      </c>
      <c r="F143" s="80">
        <v>-1.9</v>
      </c>
      <c r="G143" s="80">
        <v>59.9</v>
      </c>
      <c r="H143" s="80">
        <v>61</v>
      </c>
      <c r="I143" s="80" t="s">
        <v>91</v>
      </c>
      <c r="J143" s="80">
        <v>2</v>
      </c>
      <c r="K143" s="80">
        <f t="shared" si="90"/>
        <v>0.4</v>
      </c>
      <c r="L143" s="80">
        <f t="shared" si="91"/>
        <v>-0.4</v>
      </c>
      <c r="M143" s="133">
        <v>58</v>
      </c>
      <c r="N143" s="134">
        <f t="shared" si="92"/>
        <v>-1.8999999999999986</v>
      </c>
      <c r="O143" s="83">
        <v>0.7</v>
      </c>
      <c r="P143" s="134">
        <f>M143*0.0145</f>
        <v>0.84100000000000008</v>
      </c>
      <c r="Q143" s="3"/>
      <c r="U143" s="137">
        <f t="shared" si="84"/>
        <v>0.73999999999999977</v>
      </c>
      <c r="V143" s="137">
        <f t="shared" si="85"/>
        <v>0.14444444444444446</v>
      </c>
      <c r="W143" s="138">
        <v>0.14000000000000001</v>
      </c>
      <c r="X143" s="88">
        <f t="shared" si="86"/>
        <v>9.2857142857142847</v>
      </c>
      <c r="Y143" s="88">
        <f t="shared" si="87"/>
        <v>9</v>
      </c>
      <c r="Z143" s="88">
        <f t="shared" si="88"/>
        <v>0</v>
      </c>
    </row>
    <row r="144" spans="1:26" ht="17" thickBot="1">
      <c r="A144" s="80">
        <f t="shared" si="89"/>
        <v>7</v>
      </c>
      <c r="B144" s="80">
        <v>93</v>
      </c>
      <c r="C144" s="80">
        <v>60.4</v>
      </c>
      <c r="D144" s="80">
        <v>60</v>
      </c>
      <c r="E144" s="80">
        <v>8400</v>
      </c>
      <c r="F144" s="80">
        <v>-2.9</v>
      </c>
      <c r="G144" s="80">
        <v>56.7</v>
      </c>
      <c r="H144" s="80">
        <v>58.5</v>
      </c>
      <c r="I144" s="80" t="s">
        <v>143</v>
      </c>
      <c r="J144" s="80">
        <v>1.7</v>
      </c>
      <c r="K144" s="80">
        <f t="shared" si="90"/>
        <v>1.1000000000000001</v>
      </c>
      <c r="L144" s="80">
        <f t="shared" si="91"/>
        <v>1.1000000000000001</v>
      </c>
      <c r="M144" s="133">
        <v>58</v>
      </c>
      <c r="N144" s="134">
        <f t="shared" si="92"/>
        <v>1.2999999999999972</v>
      </c>
      <c r="O144" s="83">
        <v>0.7</v>
      </c>
      <c r="P144" s="134">
        <f>M144*0.0145</f>
        <v>0.84100000000000008</v>
      </c>
      <c r="Q144" s="3"/>
      <c r="U144" s="137">
        <f t="shared" si="84"/>
        <v>0.71999999999999986</v>
      </c>
      <c r="V144" s="137">
        <f t="shared" si="85"/>
        <v>0.14285714285714285</v>
      </c>
      <c r="W144" s="138">
        <v>0.14000000000000001</v>
      </c>
      <c r="X144" s="88">
        <f t="shared" si="86"/>
        <v>7.1428571428571423</v>
      </c>
      <c r="Y144" s="88">
        <f t="shared" si="87"/>
        <v>7</v>
      </c>
      <c r="Z144" s="88">
        <f t="shared" si="88"/>
        <v>0</v>
      </c>
    </row>
    <row r="145" spans="1:26" ht="17" thickBot="1">
      <c r="A145" s="80">
        <f t="shared" si="89"/>
        <v>26</v>
      </c>
      <c r="B145" s="80">
        <v>74</v>
      </c>
      <c r="C145" s="80">
        <v>61</v>
      </c>
      <c r="D145" s="80">
        <v>62.7</v>
      </c>
      <c r="E145" s="80">
        <v>8520</v>
      </c>
      <c r="F145" s="80">
        <v>-3.1</v>
      </c>
      <c r="G145" s="80">
        <v>60.6</v>
      </c>
      <c r="H145" s="80">
        <v>62.4</v>
      </c>
      <c r="I145" s="80" t="s">
        <v>149</v>
      </c>
      <c r="J145" s="80">
        <v>4.3</v>
      </c>
      <c r="K145" s="80">
        <f t="shared" si="90"/>
        <v>3.6</v>
      </c>
      <c r="L145" s="80">
        <f t="shared" si="91"/>
        <v>-3.6</v>
      </c>
      <c r="M145" s="133">
        <v>58</v>
      </c>
      <c r="N145" s="134">
        <f t="shared" si="92"/>
        <v>-2.6000000000000014</v>
      </c>
      <c r="O145" s="83">
        <v>0.7</v>
      </c>
      <c r="P145" s="134">
        <f>M145*0.0145</f>
        <v>0.84100000000000008</v>
      </c>
      <c r="Q145" s="3"/>
      <c r="U145" s="137">
        <f t="shared" si="84"/>
        <v>0.65999999999999925</v>
      </c>
      <c r="V145" s="137">
        <f t="shared" si="85"/>
        <v>0.13846153846153844</v>
      </c>
      <c r="W145" s="138">
        <v>0.14000000000000001</v>
      </c>
      <c r="X145" s="88">
        <f t="shared" si="86"/>
        <v>25.714285714285708</v>
      </c>
      <c r="Y145" s="88">
        <f t="shared" si="87"/>
        <v>26</v>
      </c>
      <c r="Z145" s="88">
        <f t="shared" si="88"/>
        <v>0</v>
      </c>
    </row>
    <row r="146" spans="1:26" ht="17" thickBot="1">
      <c r="A146" s="80">
        <f t="shared" si="89"/>
        <v>11</v>
      </c>
      <c r="B146" s="80">
        <v>89</v>
      </c>
      <c r="C146" s="80">
        <v>62.1</v>
      </c>
      <c r="D146" s="80">
        <v>59.8</v>
      </c>
      <c r="E146" s="80">
        <v>8170</v>
      </c>
      <c r="F146" s="80">
        <v>-2.9</v>
      </c>
      <c r="G146" s="80">
        <v>56</v>
      </c>
      <c r="H146" s="80">
        <v>57.6</v>
      </c>
      <c r="I146" s="80" t="s">
        <v>138</v>
      </c>
      <c r="J146" s="135">
        <v>2.2999999999999998</v>
      </c>
      <c r="K146" s="80">
        <f t="shared" si="90"/>
        <v>1.2</v>
      </c>
      <c r="L146" s="80">
        <f t="shared" si="91"/>
        <v>-1.2</v>
      </c>
      <c r="M146" s="133">
        <v>58</v>
      </c>
      <c r="N146" s="134">
        <f t="shared" si="92"/>
        <v>2</v>
      </c>
      <c r="O146" s="83">
        <v>0.7</v>
      </c>
      <c r="P146" s="134">
        <f>M146*0.0145</f>
        <v>0.84100000000000008</v>
      </c>
      <c r="Q146" s="3"/>
      <c r="U146" s="137">
        <f t="shared" si="84"/>
        <v>0.75999999999999979</v>
      </c>
      <c r="V146" s="137">
        <f t="shared" si="85"/>
        <v>0.14545454545454545</v>
      </c>
      <c r="W146" s="138">
        <v>0.14000000000000001</v>
      </c>
      <c r="X146" s="88">
        <f t="shared" si="86"/>
        <v>11.428571428571427</v>
      </c>
      <c r="Y146" s="88">
        <f t="shared" si="87"/>
        <v>11</v>
      </c>
      <c r="Z146" s="88">
        <f t="shared" si="88"/>
        <v>0</v>
      </c>
    </row>
    <row r="147" spans="1:26" ht="17" thickBot="1">
      <c r="A147" s="80">
        <f t="shared" si="89"/>
        <v>1</v>
      </c>
      <c r="B147" s="80">
        <v>99</v>
      </c>
      <c r="C147" s="80">
        <v>61.3</v>
      </c>
      <c r="D147" s="80">
        <v>61.3</v>
      </c>
      <c r="E147" s="80">
        <v>8540</v>
      </c>
      <c r="F147" s="80">
        <v>-2.7</v>
      </c>
      <c r="G147" s="80">
        <v>58.6</v>
      </c>
      <c r="H147" s="80">
        <v>60.2</v>
      </c>
      <c r="I147" s="80" t="s">
        <v>14</v>
      </c>
      <c r="J147" s="80">
        <v>0.8</v>
      </c>
      <c r="K147" s="80">
        <f t="shared" si="90"/>
        <v>0.6</v>
      </c>
      <c r="L147" s="80">
        <f t="shared" si="91"/>
        <v>-0.6</v>
      </c>
      <c r="M147" s="133">
        <v>58</v>
      </c>
      <c r="N147" s="134">
        <f t="shared" si="92"/>
        <v>-0.60000000000000142</v>
      </c>
      <c r="O147" s="83">
        <v>0.7</v>
      </c>
      <c r="P147" s="134">
        <f>M147*0.0145</f>
        <v>0.84100000000000008</v>
      </c>
      <c r="Q147" s="3"/>
      <c r="U147" s="137">
        <f t="shared" si="84"/>
        <v>0.66</v>
      </c>
      <c r="V147" s="137">
        <f t="shared" si="85"/>
        <v>0.10000000000000009</v>
      </c>
      <c r="W147" s="138">
        <v>0.14000000000000001</v>
      </c>
      <c r="X147" s="88">
        <f t="shared" si="86"/>
        <v>0.71428571428571486</v>
      </c>
      <c r="Y147" s="88">
        <f t="shared" si="87"/>
        <v>1</v>
      </c>
      <c r="Z147" s="88">
        <f t="shared" si="88"/>
        <v>0</v>
      </c>
    </row>
    <row r="148" spans="1:26" ht="17" thickBot="1">
      <c r="A148" s="80">
        <f t="shared" si="89"/>
        <v>4</v>
      </c>
      <c r="B148" s="80">
        <v>96</v>
      </c>
      <c r="C148" s="80">
        <v>61.9</v>
      </c>
      <c r="D148" s="80">
        <v>61.3</v>
      </c>
      <c r="E148" s="80">
        <v>8620</v>
      </c>
      <c r="F148" s="80">
        <v>-2.9</v>
      </c>
      <c r="G148" s="80">
        <v>58.5</v>
      </c>
      <c r="H148" s="80">
        <v>60</v>
      </c>
      <c r="I148" s="80" t="s">
        <v>143</v>
      </c>
      <c r="J148" s="80">
        <v>1.2</v>
      </c>
      <c r="K148" s="80">
        <f t="shared" si="90"/>
        <v>1.1000000000000001</v>
      </c>
      <c r="L148" s="80">
        <f t="shared" si="91"/>
        <v>1.1000000000000001</v>
      </c>
      <c r="M148" s="133">
        <v>58</v>
      </c>
      <c r="N148" s="134">
        <f t="shared" si="92"/>
        <v>-0.5</v>
      </c>
      <c r="O148" s="83">
        <v>0.7</v>
      </c>
      <c r="P148" s="134">
        <f>M148*0.0145</f>
        <v>0.84100000000000008</v>
      </c>
      <c r="Q148" s="3"/>
      <c r="U148" s="137">
        <f t="shared" si="84"/>
        <v>0.6399999999999999</v>
      </c>
      <c r="V148" s="137">
        <f t="shared" si="85"/>
        <v>0.125</v>
      </c>
      <c r="W148" s="138">
        <v>0.14000000000000001</v>
      </c>
      <c r="X148" s="88">
        <f t="shared" si="86"/>
        <v>3.5714285714285712</v>
      </c>
      <c r="Y148" s="88">
        <f t="shared" si="87"/>
        <v>4</v>
      </c>
      <c r="Z148" s="88">
        <f t="shared" si="88"/>
        <v>0</v>
      </c>
    </row>
    <row r="149" spans="1:26" ht="17" thickBot="1">
      <c r="A149" s="80">
        <f t="shared" ref="A149:A151" si="93">100-B149</f>
        <v>12</v>
      </c>
      <c r="B149" s="80">
        <v>88</v>
      </c>
      <c r="C149" s="80">
        <v>63</v>
      </c>
      <c r="D149" s="80">
        <v>62.5</v>
      </c>
      <c r="E149" s="80">
        <v>8540</v>
      </c>
      <c r="F149" s="80">
        <v>-3.7</v>
      </c>
      <c r="G149" s="80">
        <v>60.2</v>
      </c>
      <c r="H149" s="80">
        <v>61.7</v>
      </c>
      <c r="I149" s="80" t="s">
        <v>90</v>
      </c>
      <c r="J149" s="135">
        <v>2.2999999999999998</v>
      </c>
      <c r="K149" s="80">
        <f t="shared" si="90"/>
        <v>0.7</v>
      </c>
      <c r="L149" s="80">
        <f t="shared" si="91"/>
        <v>-0.7</v>
      </c>
      <c r="M149" s="133">
        <v>58</v>
      </c>
      <c r="N149" s="134">
        <f t="shared" si="92"/>
        <v>-2.2000000000000028</v>
      </c>
      <c r="O149" s="83">
        <v>0.7</v>
      </c>
      <c r="P149" s="134">
        <f>M149*0.0145</f>
        <v>0.84100000000000008</v>
      </c>
      <c r="Q149" s="3"/>
      <c r="U149" s="137">
        <f t="shared" ref="U149:U151" si="94">J149-($T$132*A149)</f>
        <v>0.61999999999999966</v>
      </c>
      <c r="V149" s="137">
        <f t="shared" ref="V149:V151" si="95">(J149-O149)/A149</f>
        <v>0.13333333333333333</v>
      </c>
      <c r="W149" s="138">
        <v>0.14000000000000001</v>
      </c>
      <c r="X149" s="88">
        <f t="shared" ref="X149:X151" si="96">(J149-O149)/W149</f>
        <v>11.428571428571427</v>
      </c>
      <c r="Y149" s="88">
        <f t="shared" ref="Y149:Y151" si="97">ROUND(X149,0)</f>
        <v>11</v>
      </c>
      <c r="Z149" s="88">
        <f t="shared" ref="Z149:Z151" si="98">A149-Y149</f>
        <v>1</v>
      </c>
    </row>
    <row r="150" spans="1:26" ht="17" thickBot="1">
      <c r="A150" s="80">
        <f t="shared" si="93"/>
        <v>17</v>
      </c>
      <c r="B150" s="80">
        <v>83</v>
      </c>
      <c r="C150" s="80">
        <v>63.5</v>
      </c>
      <c r="D150" s="80">
        <v>63.1</v>
      </c>
      <c r="E150" s="80">
        <v>8830</v>
      </c>
      <c r="F150" s="80">
        <v>-2.7</v>
      </c>
      <c r="G150" s="80">
        <v>61</v>
      </c>
      <c r="H150" s="80">
        <v>62.1</v>
      </c>
      <c r="I150" s="80" t="s">
        <v>90</v>
      </c>
      <c r="J150" s="80">
        <v>3.1</v>
      </c>
      <c r="K150" s="80">
        <f t="shared" si="90"/>
        <v>0.7</v>
      </c>
      <c r="L150" s="80">
        <f t="shared" si="91"/>
        <v>-0.7</v>
      </c>
      <c r="M150" s="133">
        <v>58</v>
      </c>
      <c r="N150" s="134">
        <f t="shared" si="92"/>
        <v>-3</v>
      </c>
      <c r="O150" s="83">
        <v>0.7</v>
      </c>
      <c r="P150" s="134">
        <f>M150*0.0145</f>
        <v>0.84100000000000008</v>
      </c>
      <c r="Q150" s="3"/>
      <c r="U150" s="137">
        <f t="shared" si="94"/>
        <v>0.71999999999999975</v>
      </c>
      <c r="V150" s="137">
        <f t="shared" si="95"/>
        <v>0.14117647058823532</v>
      </c>
      <c r="W150" s="138">
        <v>0.14000000000000001</v>
      </c>
      <c r="X150" s="88">
        <f t="shared" si="96"/>
        <v>17.142857142857142</v>
      </c>
      <c r="Y150" s="88">
        <f t="shared" si="97"/>
        <v>17</v>
      </c>
      <c r="Z150" s="88">
        <f t="shared" si="98"/>
        <v>0</v>
      </c>
    </row>
    <row r="151" spans="1:26" ht="17" thickBot="1">
      <c r="A151" s="80">
        <f t="shared" si="93"/>
        <v>6</v>
      </c>
      <c r="B151" s="80">
        <v>94</v>
      </c>
      <c r="C151" s="80">
        <v>64.400000000000006</v>
      </c>
      <c r="D151" s="80">
        <v>59.5</v>
      </c>
      <c r="E151" s="80">
        <v>6360</v>
      </c>
      <c r="F151" s="80" t="s">
        <v>19</v>
      </c>
      <c r="G151" s="80">
        <v>57</v>
      </c>
      <c r="H151" s="80">
        <v>62.8</v>
      </c>
      <c r="I151" s="80" t="s">
        <v>138</v>
      </c>
      <c r="J151" s="80">
        <v>1.5</v>
      </c>
      <c r="K151" s="80">
        <f t="shared" si="90"/>
        <v>1.2</v>
      </c>
      <c r="L151" s="80">
        <f t="shared" si="91"/>
        <v>-1.2</v>
      </c>
      <c r="M151" s="133">
        <v>58</v>
      </c>
      <c r="N151" s="134">
        <f t="shared" si="92"/>
        <v>1</v>
      </c>
      <c r="O151" s="83">
        <v>0.7</v>
      </c>
      <c r="P151" s="134">
        <f>M151*0.0145</f>
        <v>0.84100000000000008</v>
      </c>
      <c r="Q151" s="3"/>
      <c r="U151" s="137">
        <f t="shared" si="94"/>
        <v>0.65999999999999992</v>
      </c>
      <c r="V151" s="137">
        <f t="shared" si="95"/>
        <v>0.13333333333333333</v>
      </c>
      <c r="W151" s="138">
        <v>0.14000000000000001</v>
      </c>
      <c r="X151" s="88">
        <f t="shared" si="96"/>
        <v>5.7142857142857144</v>
      </c>
      <c r="Y151" s="88">
        <f t="shared" si="97"/>
        <v>6</v>
      </c>
      <c r="Z151" s="88">
        <f t="shared" si="98"/>
        <v>0</v>
      </c>
    </row>
  </sheetData>
  <mergeCells count="3">
    <mergeCell ref="A1:U1"/>
    <mergeCell ref="AT1:BI1"/>
    <mergeCell ref="AB1:AQ1"/>
  </mergeCells>
  <conditionalFormatting sqref="BS3 BS5:BS83">
    <cfRule type="expression" dxfId="3" priority="5">
      <formula>$BS3&gt;1</formula>
    </cfRule>
    <cfRule type="expression" dxfId="2" priority="12">
      <formula>$BS3&lt;-1</formula>
    </cfRule>
  </conditionalFormatting>
  <conditionalFormatting sqref="BS4">
    <cfRule type="expression" dxfId="1" priority="3">
      <formula>$BS4&gt;1</formula>
    </cfRule>
    <cfRule type="expression" dxfId="0" priority="4">
      <formula>$BS4&lt;-1</formula>
    </cfRule>
  </conditionalFormatting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F6D-E124-CD43-BEC9-582D071A5925}">
  <dimension ref="A1:D30"/>
  <sheetViews>
    <sheetView showGridLines="0" zoomScale="78" zoomScaleNormal="78" workbookViewId="0">
      <selection activeCell="D2" sqref="D2:D30"/>
    </sheetView>
  </sheetViews>
  <sheetFormatPr baseColWidth="10" defaultRowHeight="16"/>
  <cols>
    <col min="1" max="1" width="4.83203125" bestFit="1" customWidth="1"/>
    <col min="3" max="3" width="20.33203125" customWidth="1"/>
    <col min="4" max="4" width="17.83203125" customWidth="1"/>
  </cols>
  <sheetData>
    <row r="1" spans="1:4" ht="31" thickBot="1">
      <c r="A1" s="2" t="s">
        <v>1</v>
      </c>
      <c r="B1" s="1" t="s">
        <v>24</v>
      </c>
      <c r="C1" s="2" t="s">
        <v>44</v>
      </c>
      <c r="D1" s="2" t="s">
        <v>45</v>
      </c>
    </row>
    <row r="2" spans="1:4" s="3" customFormat="1" ht="17" thickBot="1">
      <c r="A2" s="5">
        <v>57</v>
      </c>
      <c r="B2" s="4">
        <v>38</v>
      </c>
      <c r="C2" s="5">
        <v>5.5</v>
      </c>
      <c r="D2" s="9">
        <f>C2/B2</f>
        <v>0.14473684210526316</v>
      </c>
    </row>
    <row r="3" spans="1:4" s="3" customFormat="1" ht="17" thickBot="1">
      <c r="A3" s="5">
        <v>74</v>
      </c>
      <c r="B3" s="4">
        <v>38</v>
      </c>
      <c r="C3" s="5">
        <v>3.5</v>
      </c>
      <c r="D3" s="9">
        <f t="shared" ref="D3:D30" si="0">C3/B3</f>
        <v>9.2105263157894732E-2</v>
      </c>
    </row>
    <row r="4" spans="1:4" s="3" customFormat="1" ht="17" thickBot="1">
      <c r="A4" s="5">
        <v>75</v>
      </c>
      <c r="B4" s="4">
        <v>38</v>
      </c>
      <c r="C4" s="5">
        <v>3.4</v>
      </c>
      <c r="D4" s="9">
        <f t="shared" si="0"/>
        <v>8.9473684210526316E-2</v>
      </c>
    </row>
    <row r="5" spans="1:4" s="3" customFormat="1" ht="17" thickBot="1">
      <c r="A5" s="5">
        <v>89</v>
      </c>
      <c r="B5" s="4">
        <v>38</v>
      </c>
      <c r="C5" s="5">
        <v>1.8</v>
      </c>
      <c r="D5" s="9">
        <f t="shared" si="0"/>
        <v>4.736842105263158E-2</v>
      </c>
    </row>
    <row r="6" spans="1:4" s="3" customFormat="1" ht="17" thickBot="1">
      <c r="A6" s="5">
        <v>61</v>
      </c>
      <c r="B6" s="4">
        <v>38</v>
      </c>
      <c r="C6" s="5">
        <v>5</v>
      </c>
      <c r="D6" s="9">
        <f t="shared" si="0"/>
        <v>0.13157894736842105</v>
      </c>
    </row>
    <row r="7" spans="1:4" s="3" customFormat="1" ht="17" thickBot="1">
      <c r="A7" s="5">
        <v>78</v>
      </c>
      <c r="B7" s="4">
        <v>38</v>
      </c>
      <c r="C7" s="5">
        <v>3</v>
      </c>
      <c r="D7" s="9">
        <f t="shared" si="0"/>
        <v>7.8947368421052627E-2</v>
      </c>
    </row>
    <row r="8" spans="1:4" s="3" customFormat="1" ht="17" thickBot="1">
      <c r="A8" s="5">
        <v>89</v>
      </c>
      <c r="B8" s="4">
        <v>29</v>
      </c>
      <c r="C8" s="5">
        <v>1.6</v>
      </c>
      <c r="D8" s="9">
        <f t="shared" si="0"/>
        <v>5.5172413793103454E-2</v>
      </c>
    </row>
    <row r="9" spans="1:4" s="3" customFormat="1" ht="17" thickBot="1">
      <c r="A9" s="5">
        <v>50</v>
      </c>
      <c r="B9" s="4">
        <v>29</v>
      </c>
      <c r="C9" s="5">
        <v>5.7</v>
      </c>
      <c r="D9" s="9">
        <f t="shared" si="0"/>
        <v>0.19655172413793104</v>
      </c>
    </row>
    <row r="10" spans="1:4" s="3" customFormat="1" ht="17" thickBot="1">
      <c r="A10" s="5">
        <v>95</v>
      </c>
      <c r="B10" s="4">
        <v>29</v>
      </c>
      <c r="C10" s="5">
        <v>1</v>
      </c>
      <c r="D10" s="9">
        <f t="shared" si="0"/>
        <v>3.4482758620689655E-2</v>
      </c>
    </row>
    <row r="11" spans="1:4" s="3" customFormat="1" ht="17" thickBot="1">
      <c r="A11" s="5">
        <v>90</v>
      </c>
      <c r="B11" s="4">
        <v>29</v>
      </c>
      <c r="C11" s="5">
        <v>1.6</v>
      </c>
      <c r="D11" s="9">
        <f t="shared" si="0"/>
        <v>5.5172413793103454E-2</v>
      </c>
    </row>
    <row r="12" spans="1:4" s="3" customFormat="1" ht="17" thickBot="1">
      <c r="A12" s="5">
        <v>96</v>
      </c>
      <c r="B12" s="4">
        <v>29</v>
      </c>
      <c r="C12" s="5">
        <v>1</v>
      </c>
      <c r="D12" s="9">
        <f t="shared" si="0"/>
        <v>3.4482758620689655E-2</v>
      </c>
    </row>
    <row r="13" spans="1:4" s="3" customFormat="1" ht="17" thickBot="1">
      <c r="A13" s="5">
        <v>89</v>
      </c>
      <c r="B13" s="4">
        <v>68</v>
      </c>
      <c r="C13" s="5">
        <v>2.7</v>
      </c>
      <c r="D13" s="9">
        <f t="shared" si="0"/>
        <v>3.9705882352941181E-2</v>
      </c>
    </row>
    <row r="14" spans="1:4" s="3" customFormat="1" ht="17" thickBot="1">
      <c r="A14" s="5">
        <v>97</v>
      </c>
      <c r="B14" s="4">
        <v>68</v>
      </c>
      <c r="C14" s="5">
        <v>1.3</v>
      </c>
      <c r="D14" s="9">
        <f t="shared" si="0"/>
        <v>1.9117647058823531E-2</v>
      </c>
    </row>
    <row r="15" spans="1:4" s="3" customFormat="1" ht="17" thickBot="1">
      <c r="A15" s="5">
        <v>80</v>
      </c>
      <c r="B15" s="4">
        <v>68</v>
      </c>
      <c r="C15" s="5">
        <v>4.0999999999999996</v>
      </c>
      <c r="D15" s="9">
        <f t="shared" si="0"/>
        <v>6.0294117647058817E-2</v>
      </c>
    </row>
    <row r="16" spans="1:4" s="3" customFormat="1" ht="17" thickBot="1">
      <c r="A16" s="5">
        <v>97</v>
      </c>
      <c r="B16" s="4">
        <v>68</v>
      </c>
      <c r="C16" s="5">
        <v>1.4</v>
      </c>
      <c r="D16" s="9">
        <f t="shared" si="0"/>
        <v>2.0588235294117647E-2</v>
      </c>
    </row>
    <row r="17" spans="1:4" s="3" customFormat="1" ht="17" thickBot="1">
      <c r="A17" s="5">
        <v>94</v>
      </c>
      <c r="B17" s="4">
        <v>68</v>
      </c>
      <c r="C17" s="5">
        <v>1.8</v>
      </c>
      <c r="D17" s="9">
        <f t="shared" si="0"/>
        <v>2.6470588235294117E-2</v>
      </c>
    </row>
    <row r="18" spans="1:4" s="3" customFormat="1" ht="17" thickBot="1">
      <c r="A18" s="5">
        <v>73</v>
      </c>
      <c r="B18" s="4">
        <v>68</v>
      </c>
      <c r="C18" s="5">
        <v>5.3</v>
      </c>
      <c r="D18" s="9">
        <f t="shared" si="0"/>
        <v>7.7941176470588236E-2</v>
      </c>
    </row>
    <row r="19" spans="1:4" s="3" customFormat="1" ht="17" thickBot="1">
      <c r="A19" s="5">
        <v>24</v>
      </c>
      <c r="B19" s="4">
        <v>50</v>
      </c>
      <c r="C19" s="5">
        <v>10.1</v>
      </c>
      <c r="D19" s="9">
        <f t="shared" si="0"/>
        <v>0.20199999999999999</v>
      </c>
    </row>
    <row r="20" spans="1:4" s="3" customFormat="1" ht="17" thickBot="1">
      <c r="A20" s="5">
        <v>84</v>
      </c>
      <c r="B20" s="4">
        <v>50</v>
      </c>
      <c r="C20" s="5">
        <v>2.6</v>
      </c>
      <c r="D20" s="9">
        <f t="shared" si="0"/>
        <v>5.2000000000000005E-2</v>
      </c>
    </row>
    <row r="21" spans="1:4" s="3" customFormat="1" ht="17" thickBot="1">
      <c r="A21" s="5">
        <v>86</v>
      </c>
      <c r="B21" s="4">
        <v>50</v>
      </c>
      <c r="C21" s="5">
        <v>2.4</v>
      </c>
      <c r="D21" s="9">
        <f t="shared" si="0"/>
        <v>4.8000000000000001E-2</v>
      </c>
    </row>
    <row r="22" spans="1:4" s="3" customFormat="1" ht="17" thickBot="1">
      <c r="A22" s="5">
        <v>68</v>
      </c>
      <c r="B22" s="4">
        <v>50</v>
      </c>
      <c r="C22" s="5">
        <v>4.5999999999999996</v>
      </c>
      <c r="D22" s="9">
        <f t="shared" si="0"/>
        <v>9.1999999999999998E-2</v>
      </c>
    </row>
    <row r="23" spans="1:4" s="3" customFormat="1" ht="17" thickBot="1">
      <c r="A23" s="5">
        <v>74</v>
      </c>
      <c r="B23" s="4">
        <v>50</v>
      </c>
      <c r="C23" s="5">
        <v>3.9</v>
      </c>
      <c r="D23" s="9">
        <f t="shared" si="0"/>
        <v>7.8E-2</v>
      </c>
    </row>
    <row r="24" spans="1:4" s="3" customFormat="1" ht="17" thickBot="1">
      <c r="A24" s="5">
        <v>74</v>
      </c>
      <c r="B24" s="4">
        <v>50</v>
      </c>
      <c r="C24" s="5">
        <v>3.9</v>
      </c>
      <c r="D24" s="9">
        <f t="shared" si="0"/>
        <v>7.8E-2</v>
      </c>
    </row>
    <row r="25" spans="1:4" s="3" customFormat="1" ht="17" thickBot="1">
      <c r="A25" s="5">
        <v>84</v>
      </c>
      <c r="B25" s="4">
        <v>35</v>
      </c>
      <c r="C25" s="5">
        <v>2.2999999999999998</v>
      </c>
      <c r="D25" s="9">
        <f t="shared" si="0"/>
        <v>6.5714285714285711E-2</v>
      </c>
    </row>
    <row r="26" spans="1:4" s="3" customFormat="1" ht="17" thickBot="1">
      <c r="A26" s="5">
        <v>89</v>
      </c>
      <c r="B26" s="4">
        <v>35</v>
      </c>
      <c r="C26" s="5">
        <v>1.8</v>
      </c>
      <c r="D26" s="9">
        <f t="shared" si="0"/>
        <v>5.1428571428571428E-2</v>
      </c>
    </row>
    <row r="27" spans="1:4" s="3" customFormat="1" ht="17" thickBot="1">
      <c r="A27" s="5">
        <v>93</v>
      </c>
      <c r="B27" s="4">
        <v>35</v>
      </c>
      <c r="C27" s="5">
        <v>1.3</v>
      </c>
      <c r="D27" s="9">
        <f t="shared" si="0"/>
        <v>3.7142857142857144E-2</v>
      </c>
    </row>
    <row r="28" spans="1:4" s="3" customFormat="1" ht="17" thickBot="1">
      <c r="A28" s="5">
        <v>98</v>
      </c>
      <c r="B28" s="4">
        <v>35</v>
      </c>
      <c r="C28" s="5">
        <v>0.8</v>
      </c>
      <c r="D28" s="9">
        <f t="shared" si="0"/>
        <v>2.2857142857142857E-2</v>
      </c>
    </row>
    <row r="29" spans="1:4" s="3" customFormat="1" ht="17" thickBot="1">
      <c r="A29" s="5">
        <v>75</v>
      </c>
      <c r="B29" s="4">
        <v>35</v>
      </c>
      <c r="C29" s="5">
        <v>3.3</v>
      </c>
      <c r="D29" s="9">
        <f t="shared" si="0"/>
        <v>9.4285714285714278E-2</v>
      </c>
    </row>
    <row r="30" spans="1:4" s="3" customFormat="1" ht="17" thickBot="1">
      <c r="A30" s="5">
        <v>74</v>
      </c>
      <c r="B30" s="4">
        <v>35</v>
      </c>
      <c r="C30" s="5">
        <v>3.4</v>
      </c>
      <c r="D30" s="9">
        <f t="shared" si="0"/>
        <v>9.7142857142857142E-2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440D-D49F-3549-A1AD-2728DB88B838}">
  <dimension ref="A1:B30"/>
  <sheetViews>
    <sheetView showGridLines="0" topLeftCell="A26" zoomScale="140" zoomScaleNormal="140" workbookViewId="0">
      <selection activeCell="B2" sqref="B2:B30"/>
    </sheetView>
  </sheetViews>
  <sheetFormatPr baseColWidth="10" defaultRowHeight="16"/>
  <cols>
    <col min="1" max="1" width="4.83203125" bestFit="1" customWidth="1"/>
    <col min="2" max="2" width="17.83203125" customWidth="1"/>
  </cols>
  <sheetData>
    <row r="1" spans="1:2" ht="17" thickBot="1">
      <c r="A1" s="2" t="s">
        <v>1</v>
      </c>
      <c r="B1" s="2" t="s">
        <v>45</v>
      </c>
    </row>
    <row r="2" spans="1:2" s="3" customFormat="1" ht="17" thickBot="1">
      <c r="A2" s="5">
        <v>57</v>
      </c>
      <c r="B2" s="9">
        <v>0.14473684210526316</v>
      </c>
    </row>
    <row r="3" spans="1:2" s="3" customFormat="1" ht="17" thickBot="1">
      <c r="A3" s="5">
        <v>74</v>
      </c>
      <c r="B3" s="9">
        <v>9.2105263157894732E-2</v>
      </c>
    </row>
    <row r="4" spans="1:2" s="3" customFormat="1" ht="17" thickBot="1">
      <c r="A4" s="5">
        <v>75</v>
      </c>
      <c r="B4" s="9">
        <v>8.9473684210526316E-2</v>
      </c>
    </row>
    <row r="5" spans="1:2" s="3" customFormat="1" ht="17" thickBot="1">
      <c r="A5" s="5">
        <v>89</v>
      </c>
      <c r="B5" s="9">
        <v>4.736842105263158E-2</v>
      </c>
    </row>
    <row r="6" spans="1:2" s="3" customFormat="1" ht="17" thickBot="1">
      <c r="A6" s="5">
        <v>61</v>
      </c>
      <c r="B6" s="9">
        <v>0.13157894736842105</v>
      </c>
    </row>
    <row r="7" spans="1:2" s="3" customFormat="1" ht="17" thickBot="1">
      <c r="A7" s="5">
        <v>78</v>
      </c>
      <c r="B7" s="9">
        <v>7.8947368421052627E-2</v>
      </c>
    </row>
    <row r="8" spans="1:2" s="3" customFormat="1" ht="17" thickBot="1">
      <c r="A8" s="5">
        <v>89</v>
      </c>
      <c r="B8" s="9">
        <v>5.5172413793103454E-2</v>
      </c>
    </row>
    <row r="9" spans="1:2" s="3" customFormat="1" ht="17" thickBot="1">
      <c r="A9" s="5">
        <v>50</v>
      </c>
      <c r="B9" s="9">
        <v>0.19655172413793104</v>
      </c>
    </row>
    <row r="10" spans="1:2" s="3" customFormat="1" ht="17" thickBot="1">
      <c r="A10" s="5">
        <v>95</v>
      </c>
      <c r="B10" s="9">
        <v>3.4482758620689655E-2</v>
      </c>
    </row>
    <row r="11" spans="1:2" s="3" customFormat="1" ht="17" thickBot="1">
      <c r="A11" s="5">
        <v>90</v>
      </c>
      <c r="B11" s="9">
        <v>5.5172413793103454E-2</v>
      </c>
    </row>
    <row r="12" spans="1:2" s="3" customFormat="1" ht="17" thickBot="1">
      <c r="A12" s="5">
        <v>96</v>
      </c>
      <c r="B12" s="9">
        <v>3.4482758620689655E-2</v>
      </c>
    </row>
    <row r="13" spans="1:2" s="3" customFormat="1" ht="17" thickBot="1">
      <c r="A13" s="5">
        <v>89</v>
      </c>
      <c r="B13" s="9">
        <v>3.9705882352941181E-2</v>
      </c>
    </row>
    <row r="14" spans="1:2" s="3" customFormat="1" ht="17" thickBot="1">
      <c r="A14" s="5">
        <v>97</v>
      </c>
      <c r="B14" s="9">
        <v>1.9117647058823531E-2</v>
      </c>
    </row>
    <row r="15" spans="1:2" s="3" customFormat="1" ht="17" thickBot="1">
      <c r="A15" s="5">
        <v>80</v>
      </c>
      <c r="B15" s="9">
        <v>6.0294117647058817E-2</v>
      </c>
    </row>
    <row r="16" spans="1:2" s="3" customFormat="1" ht="17" thickBot="1">
      <c r="A16" s="5">
        <v>97</v>
      </c>
      <c r="B16" s="9">
        <v>2.0588235294117647E-2</v>
      </c>
    </row>
    <row r="17" spans="1:2" s="3" customFormat="1" ht="17" thickBot="1">
      <c r="A17" s="5">
        <v>94</v>
      </c>
      <c r="B17" s="9">
        <v>2.6470588235294117E-2</v>
      </c>
    </row>
    <row r="18" spans="1:2" s="3" customFormat="1" ht="17" thickBot="1">
      <c r="A18" s="5">
        <v>73</v>
      </c>
      <c r="B18" s="9">
        <v>7.7941176470588236E-2</v>
      </c>
    </row>
    <row r="19" spans="1:2" s="3" customFormat="1" ht="17" thickBot="1">
      <c r="A19" s="5">
        <v>24</v>
      </c>
      <c r="B19" s="9">
        <v>0.20199999999999999</v>
      </c>
    </row>
    <row r="20" spans="1:2" s="3" customFormat="1" ht="17" thickBot="1">
      <c r="A20" s="5">
        <v>84</v>
      </c>
      <c r="B20" s="9">
        <v>5.2000000000000005E-2</v>
      </c>
    </row>
    <row r="21" spans="1:2" s="3" customFormat="1" ht="17" thickBot="1">
      <c r="A21" s="5">
        <v>86</v>
      </c>
      <c r="B21" s="9">
        <v>4.8000000000000001E-2</v>
      </c>
    </row>
    <row r="22" spans="1:2" s="3" customFormat="1" ht="17" thickBot="1">
      <c r="A22" s="5">
        <v>68</v>
      </c>
      <c r="B22" s="9">
        <v>9.1999999999999998E-2</v>
      </c>
    </row>
    <row r="23" spans="1:2" s="3" customFormat="1" ht="17" thickBot="1">
      <c r="A23" s="5">
        <v>74</v>
      </c>
      <c r="B23" s="9">
        <v>7.8E-2</v>
      </c>
    </row>
    <row r="24" spans="1:2" s="3" customFormat="1" ht="17" thickBot="1">
      <c r="A24" s="5">
        <v>74</v>
      </c>
      <c r="B24" s="9">
        <v>7.8E-2</v>
      </c>
    </row>
    <row r="25" spans="1:2" s="3" customFormat="1" ht="17" thickBot="1">
      <c r="A25" s="5">
        <v>84</v>
      </c>
      <c r="B25" s="9">
        <v>6.5714285714285711E-2</v>
      </c>
    </row>
    <row r="26" spans="1:2" s="3" customFormat="1" ht="17" thickBot="1">
      <c r="A26" s="5">
        <v>89</v>
      </c>
      <c r="B26" s="9">
        <v>5.1428571428571428E-2</v>
      </c>
    </row>
    <row r="27" spans="1:2" s="3" customFormat="1" ht="17" thickBot="1">
      <c r="A27" s="5">
        <v>93</v>
      </c>
      <c r="B27" s="9">
        <v>3.7142857142857144E-2</v>
      </c>
    </row>
    <row r="28" spans="1:2" s="3" customFormat="1" ht="17" thickBot="1">
      <c r="A28" s="5">
        <v>98</v>
      </c>
      <c r="B28" s="9">
        <v>2.2857142857142857E-2</v>
      </c>
    </row>
    <row r="29" spans="1:2" s="3" customFormat="1" ht="17" thickBot="1">
      <c r="A29" s="5">
        <v>75</v>
      </c>
      <c r="B29" s="9">
        <v>9.4285714285714278E-2</v>
      </c>
    </row>
    <row r="30" spans="1:2" s="3" customFormat="1" ht="17" thickBot="1">
      <c r="A30" s="5">
        <v>74</v>
      </c>
      <c r="B30" s="9">
        <v>9.7142857142857142E-2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showGridLines="0" workbookViewId="0">
      <pane ySplit="1" topLeftCell="A2" activePane="bottomLeft" state="frozen"/>
      <selection pane="bottomLeft" activeCell="R1" sqref="R1:R1048576"/>
    </sheetView>
  </sheetViews>
  <sheetFormatPr baseColWidth="10" defaultRowHeight="16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0" width="4.6640625" bestFit="1" customWidth="1"/>
    <col min="11" max="11" width="4.5" bestFit="1" customWidth="1"/>
    <col min="12" max="12" width="4.1640625" bestFit="1" customWidth="1"/>
    <col min="13" max="13" width="7" bestFit="1" customWidth="1"/>
    <col min="15" max="15" width="12" customWidth="1"/>
  </cols>
  <sheetData>
    <row r="1" spans="1:17" ht="30">
      <c r="A1" s="102" t="s">
        <v>0</v>
      </c>
      <c r="B1" s="102"/>
      <c r="C1" s="102"/>
      <c r="D1" s="102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123</v>
      </c>
      <c r="O1" s="2" t="s">
        <v>25</v>
      </c>
      <c r="P1" s="1" t="s">
        <v>24</v>
      </c>
      <c r="Q1" s="2" t="s">
        <v>32</v>
      </c>
    </row>
    <row r="2" spans="1:17" ht="18" thickBot="1">
      <c r="A2" s="103"/>
      <c r="B2" s="103"/>
      <c r="C2" s="103"/>
      <c r="D2" s="103"/>
      <c r="E2" s="1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1" t="s">
        <v>13</v>
      </c>
      <c r="Q2" s="2" t="s">
        <v>13</v>
      </c>
    </row>
    <row r="3" spans="1:17" s="3" customFormat="1" ht="17" thickBot="1">
      <c r="A3" s="5">
        <v>1</v>
      </c>
      <c r="B3" s="4"/>
      <c r="C3" s="4"/>
      <c r="D3" s="4"/>
      <c r="E3" s="5">
        <v>57</v>
      </c>
      <c r="F3" s="5">
        <v>40.700000000000003</v>
      </c>
      <c r="G3" s="5">
        <v>43.6</v>
      </c>
      <c r="H3" s="5">
        <v>5680</v>
      </c>
      <c r="I3" s="5">
        <v>-8.3000000000000007</v>
      </c>
      <c r="J3" s="5">
        <v>32.5</v>
      </c>
      <c r="K3" s="5">
        <v>39.6</v>
      </c>
      <c r="L3" s="5" t="s">
        <v>14</v>
      </c>
      <c r="M3" s="5">
        <v>5.5</v>
      </c>
      <c r="N3" s="5">
        <f>_xlfn.NUMBERVALUE( LEFT(L3,LEN(L3)-1))</f>
        <v>0.6</v>
      </c>
      <c r="O3" s="5">
        <f>IF( RIGHT(L3,1) = "L",-N3,N3)</f>
        <v>-0.6</v>
      </c>
      <c r="P3" s="4">
        <v>38</v>
      </c>
      <c r="Q3" s="3">
        <f t="shared" ref="Q3:Q8" si="0">P3-J3</f>
        <v>5.5</v>
      </c>
    </row>
    <row r="4" spans="1:17" s="3" customFormat="1" ht="17" thickBot="1">
      <c r="A4" s="5">
        <v>2</v>
      </c>
      <c r="B4" s="4"/>
      <c r="C4" s="4"/>
      <c r="D4" s="4"/>
      <c r="E4" s="5">
        <v>74</v>
      </c>
      <c r="F4" s="5">
        <v>42.4</v>
      </c>
      <c r="G4" s="5">
        <v>48.4</v>
      </c>
      <c r="H4" s="5">
        <v>5430</v>
      </c>
      <c r="I4" s="5">
        <v>-2.9</v>
      </c>
      <c r="J4" s="5">
        <v>39.9</v>
      </c>
      <c r="K4" s="5">
        <v>47.4</v>
      </c>
      <c r="L4" s="5" t="s">
        <v>15</v>
      </c>
      <c r="M4" s="5">
        <v>3.5</v>
      </c>
      <c r="N4" s="5">
        <f t="shared" ref="N4:N8" si="1">_xlfn.NUMBERVALUE( LEFT(L4,LEN(L4)-1))</f>
        <v>3</v>
      </c>
      <c r="O4" s="5">
        <f t="shared" ref="O4:O8" si="2">IF( RIGHT(L4,1) = "L",-N4,N4)</f>
        <v>-3</v>
      </c>
      <c r="P4" s="4">
        <v>38</v>
      </c>
      <c r="Q4" s="3">
        <f t="shared" si="0"/>
        <v>-1.8999999999999986</v>
      </c>
    </row>
    <row r="5" spans="1:17" s="3" customFormat="1" ht="17" thickBot="1">
      <c r="A5" s="5">
        <v>3</v>
      </c>
      <c r="B5" s="4"/>
      <c r="C5" s="4"/>
      <c r="D5" s="4"/>
      <c r="E5" s="5">
        <v>75</v>
      </c>
      <c r="F5" s="5">
        <v>41.3</v>
      </c>
      <c r="G5" s="5">
        <v>44.6</v>
      </c>
      <c r="H5" s="5">
        <v>5080</v>
      </c>
      <c r="I5" s="5">
        <v>-1.3</v>
      </c>
      <c r="J5" s="5">
        <v>34.6</v>
      </c>
      <c r="K5" s="5">
        <v>42.1</v>
      </c>
      <c r="L5" s="5" t="s">
        <v>16</v>
      </c>
      <c r="M5" s="5">
        <v>3.4</v>
      </c>
      <c r="N5" s="5">
        <f t="shared" si="1"/>
        <v>0.1</v>
      </c>
      <c r="O5" s="5">
        <f t="shared" si="2"/>
        <v>-0.1</v>
      </c>
      <c r="P5" s="4">
        <v>38</v>
      </c>
      <c r="Q5" s="3">
        <f t="shared" si="0"/>
        <v>3.3999999999999986</v>
      </c>
    </row>
    <row r="6" spans="1:17" s="3" customFormat="1" ht="17" thickBot="1">
      <c r="A6" s="5">
        <v>4</v>
      </c>
      <c r="B6" s="4"/>
      <c r="C6" s="4"/>
      <c r="D6" s="4"/>
      <c r="E6" s="5">
        <v>89</v>
      </c>
      <c r="F6" s="5">
        <v>42.4</v>
      </c>
      <c r="G6" s="5">
        <v>45.9</v>
      </c>
      <c r="H6" s="5">
        <v>5420</v>
      </c>
      <c r="I6" s="5">
        <v>-2.5</v>
      </c>
      <c r="J6" s="5">
        <v>36.5</v>
      </c>
      <c r="K6" s="5">
        <v>43.6</v>
      </c>
      <c r="L6" s="5" t="s">
        <v>17</v>
      </c>
      <c r="M6" s="5">
        <v>1.8</v>
      </c>
      <c r="N6" s="5">
        <f t="shared" si="1"/>
        <v>1</v>
      </c>
      <c r="O6" s="5">
        <f t="shared" si="2"/>
        <v>-1</v>
      </c>
      <c r="P6" s="4">
        <v>38</v>
      </c>
      <c r="Q6" s="3">
        <f t="shared" si="0"/>
        <v>1.5</v>
      </c>
    </row>
    <row r="7" spans="1:17" s="3" customFormat="1" ht="17" thickBot="1">
      <c r="A7" s="5">
        <v>5</v>
      </c>
      <c r="B7" s="4"/>
      <c r="C7" s="4"/>
      <c r="D7" s="4"/>
      <c r="E7" s="5">
        <v>61</v>
      </c>
      <c r="F7" s="5">
        <v>41.8</v>
      </c>
      <c r="G7" s="5">
        <v>43.7</v>
      </c>
      <c r="H7" s="5">
        <v>5330</v>
      </c>
      <c r="I7" s="5">
        <v>-3.3</v>
      </c>
      <c r="J7" s="5">
        <v>33</v>
      </c>
      <c r="K7" s="5">
        <v>40.299999999999997</v>
      </c>
      <c r="L7" s="5" t="s">
        <v>18</v>
      </c>
      <c r="M7" s="5">
        <v>5</v>
      </c>
      <c r="N7" s="5">
        <f t="shared" si="1"/>
        <v>0.4</v>
      </c>
      <c r="O7" s="5">
        <f t="shared" si="2"/>
        <v>0.4</v>
      </c>
      <c r="P7" s="4">
        <v>38</v>
      </c>
      <c r="Q7" s="3">
        <f t="shared" si="0"/>
        <v>5</v>
      </c>
    </row>
    <row r="8" spans="1:17" s="3" customFormat="1" ht="17" thickBot="1">
      <c r="A8" s="5">
        <v>6</v>
      </c>
      <c r="B8" s="4"/>
      <c r="C8" s="4"/>
      <c r="D8" s="4"/>
      <c r="E8" s="5">
        <v>78</v>
      </c>
      <c r="F8" s="5" t="s">
        <v>19</v>
      </c>
      <c r="G8" s="5">
        <v>45.2</v>
      </c>
      <c r="H8" s="5">
        <v>5170</v>
      </c>
      <c r="I8" s="5" t="s">
        <v>19</v>
      </c>
      <c r="J8" s="5">
        <v>35</v>
      </c>
      <c r="K8" s="5">
        <v>43</v>
      </c>
      <c r="L8" s="5" t="s">
        <v>20</v>
      </c>
      <c r="M8" s="5">
        <v>3</v>
      </c>
      <c r="N8" s="5">
        <f t="shared" si="1"/>
        <v>0.5</v>
      </c>
      <c r="O8" s="5">
        <f t="shared" si="2"/>
        <v>-0.5</v>
      </c>
      <c r="P8" s="4">
        <v>38</v>
      </c>
      <c r="Q8" s="3">
        <f t="shared" si="0"/>
        <v>3</v>
      </c>
    </row>
    <row r="9" spans="1:17" s="6" customFormat="1">
      <c r="A9" s="101" t="s">
        <v>21</v>
      </c>
      <c r="B9" s="101"/>
      <c r="C9" s="101"/>
      <c r="D9" s="7"/>
      <c r="E9" s="8">
        <v>72.3</v>
      </c>
      <c r="F9" s="8">
        <v>41.7</v>
      </c>
      <c r="G9" s="8">
        <v>45.2</v>
      </c>
      <c r="H9" s="8">
        <v>5352</v>
      </c>
      <c r="I9" s="8">
        <v>-3.7</v>
      </c>
      <c r="J9" s="8">
        <v>35.299999999999997</v>
      </c>
      <c r="K9" s="8">
        <v>42.7</v>
      </c>
      <c r="L9" s="8" t="s">
        <v>22</v>
      </c>
      <c r="M9" s="8">
        <v>3.7</v>
      </c>
      <c r="N9" s="7"/>
      <c r="O9" s="8"/>
      <c r="P9" s="7"/>
    </row>
    <row r="10" spans="1:17" s="6" customFormat="1" ht="17" thickBot="1">
      <c r="A10" s="100" t="s">
        <v>23</v>
      </c>
      <c r="B10" s="100"/>
      <c r="C10" s="100"/>
      <c r="D10" s="100"/>
      <c r="E10" s="8">
        <v>10.7</v>
      </c>
      <c r="F10" s="8">
        <v>0.7</v>
      </c>
      <c r="G10" s="8">
        <v>1.6</v>
      </c>
      <c r="H10" s="8">
        <v>194</v>
      </c>
      <c r="I10" s="8">
        <v>2.4</v>
      </c>
      <c r="J10" s="8">
        <v>2.4</v>
      </c>
      <c r="K10" s="8">
        <v>2.5</v>
      </c>
      <c r="L10" s="8">
        <v>1.1000000000000001</v>
      </c>
      <c r="M10" s="8">
        <v>1.2</v>
      </c>
      <c r="N10" s="7"/>
      <c r="O10" s="8"/>
      <c r="P10" s="7"/>
    </row>
    <row r="11" spans="1:17" s="3" customFormat="1" ht="17" thickBot="1">
      <c r="A11" s="5">
        <v>1</v>
      </c>
      <c r="B11" s="4"/>
      <c r="C11" s="4"/>
      <c r="D11" s="4"/>
      <c r="E11" s="5">
        <v>0</v>
      </c>
      <c r="F11" s="5">
        <v>49.7</v>
      </c>
      <c r="G11" s="5">
        <v>49.9</v>
      </c>
      <c r="H11" s="5">
        <v>6560</v>
      </c>
      <c r="I11" s="5">
        <v>-1.1000000000000001</v>
      </c>
      <c r="J11" s="5">
        <v>42.7</v>
      </c>
      <c r="K11" s="5">
        <v>47.5</v>
      </c>
      <c r="L11" s="5" t="s">
        <v>26</v>
      </c>
      <c r="M11" s="5">
        <v>13.7</v>
      </c>
      <c r="N11" s="5">
        <f>_xlfn.NUMBERVALUE( LEFT(L11,LEN(L11)-1))</f>
        <v>1.3</v>
      </c>
      <c r="O11" s="5">
        <f>IF( RIGHT(L11,1) = "L",-N11,N11)</f>
        <v>1.3</v>
      </c>
      <c r="P11" s="4">
        <v>29</v>
      </c>
      <c r="Q11" s="3">
        <f t="shared" ref="Q11:Q16" si="3">P11-J11</f>
        <v>-13.700000000000003</v>
      </c>
    </row>
    <row r="12" spans="1:17" s="3" customFormat="1" ht="17" thickBot="1">
      <c r="A12" s="5">
        <v>2</v>
      </c>
      <c r="B12" s="4"/>
      <c r="C12" s="4"/>
      <c r="D12" s="4"/>
      <c r="E12" s="39">
        <v>89</v>
      </c>
      <c r="F12" s="5">
        <v>37.1</v>
      </c>
      <c r="G12" s="5">
        <v>39.5</v>
      </c>
      <c r="H12" s="5">
        <v>4620</v>
      </c>
      <c r="I12" s="5" t="s">
        <v>19</v>
      </c>
      <c r="J12" s="39">
        <v>27.8</v>
      </c>
      <c r="K12" s="5">
        <v>34.799999999999997</v>
      </c>
      <c r="L12" s="5" t="s">
        <v>27</v>
      </c>
      <c r="M12" s="39">
        <v>1.6</v>
      </c>
      <c r="N12" s="5">
        <f t="shared" ref="N12:N16" si="4">_xlfn.NUMBERVALUE( LEFT(L12,LEN(L12)-1))</f>
        <v>1</v>
      </c>
      <c r="O12" s="39">
        <f t="shared" ref="O12:O16" si="5">IF( RIGHT(L12,1) = "L",-N12,N12)</f>
        <v>1</v>
      </c>
      <c r="P12" s="4">
        <v>29</v>
      </c>
      <c r="Q12" s="35">
        <f t="shared" si="3"/>
        <v>1.1999999999999993</v>
      </c>
    </row>
    <row r="13" spans="1:17" s="3" customFormat="1" ht="17" thickBot="1">
      <c r="A13" s="5">
        <v>3</v>
      </c>
      <c r="B13" s="4"/>
      <c r="C13" s="4"/>
      <c r="D13" s="4"/>
      <c r="E13" s="5">
        <v>50</v>
      </c>
      <c r="F13" s="5">
        <v>38.4</v>
      </c>
      <c r="G13" s="5">
        <v>35.4</v>
      </c>
      <c r="H13" s="5">
        <v>4740</v>
      </c>
      <c r="I13" s="5">
        <v>-2.5</v>
      </c>
      <c r="J13" s="5">
        <v>23.5</v>
      </c>
      <c r="K13" s="5">
        <v>27.7</v>
      </c>
      <c r="L13" s="5" t="s">
        <v>28</v>
      </c>
      <c r="M13" s="5">
        <v>5.7</v>
      </c>
      <c r="N13" s="5">
        <f t="shared" si="4"/>
        <v>1.2</v>
      </c>
      <c r="O13" s="5">
        <f t="shared" si="5"/>
        <v>1.2</v>
      </c>
      <c r="P13" s="4">
        <v>29</v>
      </c>
      <c r="Q13" s="3">
        <f t="shared" si="3"/>
        <v>5.5</v>
      </c>
    </row>
    <row r="14" spans="1:17" s="3" customFormat="1" ht="17" thickBot="1">
      <c r="A14" s="5">
        <v>4</v>
      </c>
      <c r="B14" s="4"/>
      <c r="C14" s="4"/>
      <c r="D14" s="4"/>
      <c r="E14" s="5">
        <v>95</v>
      </c>
      <c r="F14" s="5">
        <v>41.2</v>
      </c>
      <c r="G14" s="5">
        <v>40.1</v>
      </c>
      <c r="H14" s="5">
        <v>4690</v>
      </c>
      <c r="I14" s="5" t="s">
        <v>19</v>
      </c>
      <c r="J14" s="5">
        <v>28.4</v>
      </c>
      <c r="K14" s="5">
        <v>35.700000000000003</v>
      </c>
      <c r="L14" s="5" t="s">
        <v>29</v>
      </c>
      <c r="M14" s="5">
        <v>1</v>
      </c>
      <c r="N14" s="5">
        <f t="shared" si="4"/>
        <v>0.8</v>
      </c>
      <c r="O14" s="5">
        <f t="shared" si="5"/>
        <v>0.8</v>
      </c>
      <c r="P14" s="4">
        <v>29</v>
      </c>
      <c r="Q14" s="3">
        <f t="shared" si="3"/>
        <v>0.60000000000000142</v>
      </c>
    </row>
    <row r="15" spans="1:17" s="3" customFormat="1" ht="17" thickBot="1">
      <c r="A15" s="5">
        <v>5</v>
      </c>
      <c r="B15" s="4"/>
      <c r="C15" s="4"/>
      <c r="D15" s="4"/>
      <c r="E15" s="39">
        <v>90</v>
      </c>
      <c r="F15" s="5">
        <v>38.4</v>
      </c>
      <c r="G15" s="5">
        <v>39.4</v>
      </c>
      <c r="H15" s="5">
        <v>4610</v>
      </c>
      <c r="I15" s="5" t="s">
        <v>19</v>
      </c>
      <c r="J15" s="39">
        <v>27.5</v>
      </c>
      <c r="K15" s="5">
        <v>34.700000000000003</v>
      </c>
      <c r="L15" s="5" t="s">
        <v>30</v>
      </c>
      <c r="M15" s="39">
        <v>1.6</v>
      </c>
      <c r="N15" s="5">
        <f t="shared" si="4"/>
        <v>0.5</v>
      </c>
      <c r="O15" s="39">
        <f t="shared" si="5"/>
        <v>0.5</v>
      </c>
      <c r="P15" s="4">
        <v>29</v>
      </c>
      <c r="Q15" s="35">
        <f t="shared" si="3"/>
        <v>1.5</v>
      </c>
    </row>
    <row r="16" spans="1:17" s="3" customFormat="1" ht="17" thickBot="1">
      <c r="A16" s="5">
        <v>6</v>
      </c>
      <c r="B16" s="4"/>
      <c r="C16" s="4"/>
      <c r="D16" s="4"/>
      <c r="E16" s="5">
        <v>96</v>
      </c>
      <c r="F16" s="5">
        <v>39.799999999999997</v>
      </c>
      <c r="G16" s="5">
        <v>41.4</v>
      </c>
      <c r="H16" s="5">
        <v>4820</v>
      </c>
      <c r="I16" s="5" t="s">
        <v>19</v>
      </c>
      <c r="J16" s="5">
        <v>29.9</v>
      </c>
      <c r="K16" s="5">
        <v>37.5</v>
      </c>
      <c r="L16" s="5" t="s">
        <v>31</v>
      </c>
      <c r="M16" s="5">
        <v>1</v>
      </c>
      <c r="N16" s="5">
        <f t="shared" si="4"/>
        <v>0.2</v>
      </c>
      <c r="O16" s="5">
        <f t="shared" si="5"/>
        <v>-0.2</v>
      </c>
      <c r="P16" s="4">
        <v>29</v>
      </c>
      <c r="Q16" s="3">
        <f t="shared" si="3"/>
        <v>-0.89999999999999858</v>
      </c>
    </row>
    <row r="17" spans="1:17" s="6" customFormat="1">
      <c r="A17" s="101" t="s">
        <v>21</v>
      </c>
      <c r="B17" s="101"/>
      <c r="C17" s="101"/>
      <c r="D17" s="7"/>
      <c r="E17" s="8">
        <v>70</v>
      </c>
      <c r="F17" s="8">
        <v>40.799999999999997</v>
      </c>
      <c r="G17" s="8">
        <v>40.9</v>
      </c>
      <c r="H17" s="8">
        <v>5007</v>
      </c>
      <c r="I17" s="8">
        <v>-1.8</v>
      </c>
      <c r="J17" s="8">
        <v>30</v>
      </c>
      <c r="K17" s="8">
        <v>36.299999999999997</v>
      </c>
      <c r="L17" s="8" t="s">
        <v>29</v>
      </c>
      <c r="M17" s="8">
        <v>4.0999999999999996</v>
      </c>
      <c r="N17" s="7"/>
      <c r="O17" s="8"/>
      <c r="P17" s="7"/>
    </row>
    <row r="18" spans="1:17" s="6" customFormat="1" ht="17" thickBot="1">
      <c r="A18" s="100" t="s">
        <v>23</v>
      </c>
      <c r="B18" s="100"/>
      <c r="C18" s="100"/>
      <c r="D18" s="100"/>
      <c r="E18" s="8">
        <v>35</v>
      </c>
      <c r="F18" s="8">
        <v>4.2</v>
      </c>
      <c r="G18" s="8">
        <v>4.4000000000000004</v>
      </c>
      <c r="H18" s="8">
        <v>698</v>
      </c>
      <c r="I18" s="8">
        <v>0.7</v>
      </c>
      <c r="J18" s="8">
        <v>6</v>
      </c>
      <c r="K18" s="8">
        <v>5.9</v>
      </c>
      <c r="L18" s="8">
        <v>0.5</v>
      </c>
      <c r="M18" s="8">
        <v>4.5999999999999996</v>
      </c>
      <c r="N18" s="7"/>
      <c r="O18" s="8"/>
      <c r="P18" s="7"/>
    </row>
    <row r="19" spans="1:17" s="3" customFormat="1" ht="17" thickBot="1">
      <c r="A19" s="5">
        <v>1</v>
      </c>
      <c r="B19" s="4"/>
      <c r="C19" s="4"/>
      <c r="D19" s="4"/>
      <c r="E19" s="5">
        <v>89</v>
      </c>
      <c r="F19" s="5">
        <v>65.3</v>
      </c>
      <c r="G19" s="5">
        <v>68.5</v>
      </c>
      <c r="H19" s="5">
        <v>6990</v>
      </c>
      <c r="I19" s="5">
        <v>-1.1000000000000001</v>
      </c>
      <c r="J19" s="5">
        <v>70.7</v>
      </c>
      <c r="K19" s="5">
        <v>77.7</v>
      </c>
      <c r="L19" s="5" t="s">
        <v>16</v>
      </c>
      <c r="M19" s="5">
        <v>2.7</v>
      </c>
      <c r="N19" s="5">
        <f>_xlfn.NUMBERVALUE( LEFT(L19,LEN(L19)-1))</f>
        <v>0.1</v>
      </c>
      <c r="O19" s="5">
        <f>IF( RIGHT(L19,1) = "L",-N19,N19)</f>
        <v>-0.1</v>
      </c>
      <c r="P19" s="4">
        <v>68</v>
      </c>
      <c r="Q19" s="3">
        <f t="shared" ref="Q19:Q24" si="6">P19-J19</f>
        <v>-2.7000000000000028</v>
      </c>
    </row>
    <row r="20" spans="1:17" s="3" customFormat="1" ht="17" thickBot="1">
      <c r="A20" s="5">
        <v>2</v>
      </c>
      <c r="B20" s="4"/>
      <c r="C20" s="4"/>
      <c r="D20" s="4"/>
      <c r="E20" s="5">
        <v>97</v>
      </c>
      <c r="F20" s="5">
        <v>62.2</v>
      </c>
      <c r="G20" s="5">
        <v>66.2</v>
      </c>
      <c r="H20" s="5">
        <v>8180</v>
      </c>
      <c r="I20" s="5">
        <v>-4.7</v>
      </c>
      <c r="J20" s="5">
        <v>67</v>
      </c>
      <c r="K20" s="5">
        <v>70.7</v>
      </c>
      <c r="L20" s="5" t="s">
        <v>22</v>
      </c>
      <c r="M20" s="5">
        <v>1.3</v>
      </c>
      <c r="N20" s="5">
        <f t="shared" ref="N20:N24" si="7">_xlfn.NUMBERVALUE( LEFT(L20,LEN(L20)-1))</f>
        <v>0.8</v>
      </c>
      <c r="O20" s="5">
        <f t="shared" ref="O20:O24" si="8">IF( RIGHT(L20,1) = "L",-N20,N20)</f>
        <v>-0.8</v>
      </c>
      <c r="P20" s="4">
        <v>68</v>
      </c>
      <c r="Q20" s="3">
        <f t="shared" si="6"/>
        <v>1</v>
      </c>
    </row>
    <row r="21" spans="1:17" s="3" customFormat="1" ht="17" thickBot="1">
      <c r="A21" s="5">
        <v>3</v>
      </c>
      <c r="B21" s="4"/>
      <c r="C21" s="4"/>
      <c r="D21" s="4"/>
      <c r="E21" s="5">
        <v>80</v>
      </c>
      <c r="F21" s="5">
        <v>63.1</v>
      </c>
      <c r="G21" s="5">
        <v>69</v>
      </c>
      <c r="H21" s="5">
        <v>7060</v>
      </c>
      <c r="I21" s="5" t="s">
        <v>19</v>
      </c>
      <c r="J21" s="5">
        <v>72.099999999999994</v>
      </c>
      <c r="K21" s="5">
        <v>77.099999999999994</v>
      </c>
      <c r="L21" s="5" t="s">
        <v>29</v>
      </c>
      <c r="M21" s="5">
        <v>4.0999999999999996</v>
      </c>
      <c r="N21" s="5">
        <f t="shared" si="7"/>
        <v>0.8</v>
      </c>
      <c r="O21" s="5">
        <f t="shared" si="8"/>
        <v>0.8</v>
      </c>
      <c r="P21" s="4">
        <v>68</v>
      </c>
      <c r="Q21" s="3">
        <f t="shared" si="6"/>
        <v>-4.0999999999999943</v>
      </c>
    </row>
    <row r="22" spans="1:17" s="3" customFormat="1" ht="17" thickBot="1">
      <c r="A22" s="5">
        <v>4</v>
      </c>
      <c r="B22" s="4"/>
      <c r="C22" s="4"/>
      <c r="D22" s="4"/>
      <c r="E22" s="5">
        <v>97</v>
      </c>
      <c r="F22" s="5">
        <v>62</v>
      </c>
      <c r="G22" s="5">
        <v>65.5</v>
      </c>
      <c r="H22" s="5">
        <v>6820</v>
      </c>
      <c r="I22" s="5" t="s">
        <v>19</v>
      </c>
      <c r="J22" s="5">
        <v>66.599999999999994</v>
      </c>
      <c r="K22" s="5">
        <v>72.3</v>
      </c>
      <c r="L22" s="5" t="s">
        <v>33</v>
      </c>
      <c r="M22" s="5">
        <v>1.4</v>
      </c>
      <c r="N22" s="5">
        <f t="shared" si="7"/>
        <v>0.1</v>
      </c>
      <c r="O22" s="5">
        <f t="shared" si="8"/>
        <v>0.1</v>
      </c>
      <c r="P22" s="4">
        <v>68</v>
      </c>
      <c r="Q22" s="3">
        <f t="shared" si="6"/>
        <v>1.4000000000000057</v>
      </c>
    </row>
    <row r="23" spans="1:17" s="3" customFormat="1" ht="17" thickBot="1">
      <c r="A23" s="5">
        <v>5</v>
      </c>
      <c r="B23" s="4"/>
      <c r="C23" s="4"/>
      <c r="D23" s="4"/>
      <c r="E23" s="5">
        <v>94</v>
      </c>
      <c r="F23" s="5">
        <v>62.8</v>
      </c>
      <c r="G23" s="5">
        <v>67.5</v>
      </c>
      <c r="H23" s="5">
        <v>6960</v>
      </c>
      <c r="I23" s="5" t="s">
        <v>19</v>
      </c>
      <c r="J23" s="5">
        <v>69.7</v>
      </c>
      <c r="K23" s="5">
        <v>74.900000000000006</v>
      </c>
      <c r="L23" s="5" t="s">
        <v>34</v>
      </c>
      <c r="M23" s="5">
        <v>1.8</v>
      </c>
      <c r="N23" s="5">
        <f t="shared" si="7"/>
        <v>0.3</v>
      </c>
      <c r="O23" s="5">
        <f t="shared" si="8"/>
        <v>0.3</v>
      </c>
      <c r="P23" s="4">
        <v>68</v>
      </c>
      <c r="Q23" s="3">
        <f t="shared" si="6"/>
        <v>-1.7000000000000028</v>
      </c>
    </row>
    <row r="24" spans="1:17" s="3" customFormat="1" ht="17" thickBot="1">
      <c r="A24" s="5">
        <v>6</v>
      </c>
      <c r="B24" s="4"/>
      <c r="C24" s="4"/>
      <c r="D24" s="4"/>
      <c r="E24" s="5">
        <v>73</v>
      </c>
      <c r="F24" s="5">
        <v>60.7</v>
      </c>
      <c r="G24" s="5">
        <v>63.1</v>
      </c>
      <c r="H24" s="5">
        <v>6640</v>
      </c>
      <c r="I24" s="5" t="s">
        <v>19</v>
      </c>
      <c r="J24" s="5">
        <v>62.7</v>
      </c>
      <c r="K24" s="5">
        <v>68.8</v>
      </c>
      <c r="L24" s="5" t="s">
        <v>35</v>
      </c>
      <c r="M24" s="5">
        <v>5.3</v>
      </c>
      <c r="N24" s="5">
        <f t="shared" si="7"/>
        <v>0.2</v>
      </c>
      <c r="O24" s="5">
        <f t="shared" si="8"/>
        <v>0.2</v>
      </c>
      <c r="P24" s="4">
        <v>68</v>
      </c>
      <c r="Q24" s="3">
        <f t="shared" si="6"/>
        <v>5.2999999999999972</v>
      </c>
    </row>
    <row r="25" spans="1:17" s="6" customFormat="1">
      <c r="A25" s="101" t="s">
        <v>21</v>
      </c>
      <c r="B25" s="101"/>
      <c r="C25" s="101"/>
      <c r="D25" s="7"/>
      <c r="E25" s="8">
        <v>88.3</v>
      </c>
      <c r="F25" s="8">
        <v>62.7</v>
      </c>
      <c r="G25" s="8">
        <v>66.599999999999994</v>
      </c>
      <c r="H25" s="8">
        <v>7108</v>
      </c>
      <c r="I25" s="8">
        <v>-2.9</v>
      </c>
      <c r="J25" s="8">
        <v>68.099999999999994</v>
      </c>
      <c r="K25" s="8">
        <v>73.599999999999994</v>
      </c>
      <c r="L25" s="8" t="s">
        <v>33</v>
      </c>
      <c r="M25" s="8">
        <v>2.7</v>
      </c>
      <c r="N25" s="7"/>
      <c r="O25" s="8"/>
      <c r="P25" s="7"/>
    </row>
    <row r="26" spans="1:17" s="6" customFormat="1" ht="17" thickBot="1">
      <c r="A26" s="100" t="s">
        <v>23</v>
      </c>
      <c r="B26" s="100"/>
      <c r="C26" s="100"/>
      <c r="D26" s="100"/>
      <c r="E26" s="8">
        <v>9</v>
      </c>
      <c r="F26" s="8">
        <v>1.4</v>
      </c>
      <c r="G26" s="8">
        <v>2</v>
      </c>
      <c r="H26" s="8">
        <v>498</v>
      </c>
      <c r="I26" s="8">
        <v>1.8</v>
      </c>
      <c r="J26" s="8">
        <v>3.1</v>
      </c>
      <c r="K26" s="8">
        <v>3.3</v>
      </c>
      <c r="L26" s="8">
        <v>0.5</v>
      </c>
      <c r="M26" s="8">
        <v>1.5</v>
      </c>
      <c r="N26" s="7"/>
      <c r="O26" s="8"/>
      <c r="P26" s="7"/>
    </row>
    <row r="27" spans="1:17" s="3" customFormat="1" ht="17" thickBot="1">
      <c r="A27" s="5">
        <v>1</v>
      </c>
      <c r="B27" s="4"/>
      <c r="C27" s="4"/>
      <c r="D27" s="4"/>
      <c r="E27" s="5">
        <v>24</v>
      </c>
      <c r="F27" s="5">
        <v>57.3</v>
      </c>
      <c r="G27" s="5">
        <v>60.8</v>
      </c>
      <c r="H27" s="5">
        <v>5415</v>
      </c>
      <c r="I27" s="5" t="s">
        <v>19</v>
      </c>
      <c r="J27" s="5">
        <v>60.1</v>
      </c>
      <c r="K27" s="5">
        <v>66.7</v>
      </c>
      <c r="L27" s="5" t="s">
        <v>36</v>
      </c>
      <c r="M27" s="5">
        <v>10.1</v>
      </c>
      <c r="N27" s="5">
        <f>_xlfn.NUMBERVALUE( LEFT(L27,LEN(L27)-1))</f>
        <v>0.6</v>
      </c>
      <c r="O27" s="5">
        <f>IF( RIGHT(L27,1) = "L",-N27,N27)</f>
        <v>0.6</v>
      </c>
      <c r="P27" s="4">
        <v>50</v>
      </c>
      <c r="Q27" s="3">
        <f t="shared" ref="Q27:Q32" si="9">P27-J27</f>
        <v>-10.100000000000001</v>
      </c>
    </row>
    <row r="28" spans="1:17" s="3" customFormat="1" ht="17" thickBot="1">
      <c r="A28" s="5">
        <v>2</v>
      </c>
      <c r="B28" s="4"/>
      <c r="C28" s="4"/>
      <c r="D28" s="4"/>
      <c r="E28" s="5">
        <v>84</v>
      </c>
      <c r="F28" s="5">
        <v>53.8</v>
      </c>
      <c r="G28" s="5">
        <v>54.4</v>
      </c>
      <c r="H28" s="5">
        <v>5920</v>
      </c>
      <c r="I28" s="5" t="s">
        <v>19</v>
      </c>
      <c r="J28" s="5">
        <v>49.3</v>
      </c>
      <c r="K28" s="5">
        <v>53.5</v>
      </c>
      <c r="L28" s="5" t="s">
        <v>37</v>
      </c>
      <c r="M28" s="5">
        <v>2.6</v>
      </c>
      <c r="N28" s="5">
        <f t="shared" ref="N28:N32" si="10">_xlfn.NUMBERVALUE( LEFT(L28,LEN(L28)-1))</f>
        <v>2.5</v>
      </c>
      <c r="O28" s="5">
        <f t="shared" ref="O28:O32" si="11">IF( RIGHT(L28,1) = "L",-N28,N28)</f>
        <v>2.5</v>
      </c>
      <c r="P28" s="4">
        <v>50</v>
      </c>
      <c r="Q28" s="3">
        <f t="shared" si="9"/>
        <v>0.70000000000000284</v>
      </c>
    </row>
    <row r="29" spans="1:17" s="3" customFormat="1" ht="17" thickBot="1">
      <c r="A29" s="5">
        <v>3</v>
      </c>
      <c r="B29" s="4"/>
      <c r="C29" s="4"/>
      <c r="D29" s="4"/>
      <c r="E29" s="5">
        <v>86</v>
      </c>
      <c r="F29" s="5">
        <v>55</v>
      </c>
      <c r="G29" s="5">
        <v>55.8</v>
      </c>
      <c r="H29" s="5">
        <v>6030</v>
      </c>
      <c r="I29" s="5" t="s">
        <v>19</v>
      </c>
      <c r="J29" s="5">
        <v>51.2</v>
      </c>
      <c r="K29" s="5">
        <v>54.8</v>
      </c>
      <c r="L29" s="5" t="s">
        <v>38</v>
      </c>
      <c r="M29" s="5">
        <v>2.4</v>
      </c>
      <c r="N29" s="5">
        <f t="shared" si="10"/>
        <v>2.1</v>
      </c>
      <c r="O29" s="5">
        <f t="shared" si="11"/>
        <v>2.1</v>
      </c>
      <c r="P29" s="4">
        <v>50</v>
      </c>
      <c r="Q29" s="3">
        <f t="shared" si="9"/>
        <v>-1.2000000000000028</v>
      </c>
    </row>
    <row r="30" spans="1:17" s="3" customFormat="1" ht="17" thickBot="1">
      <c r="A30" s="5">
        <v>4</v>
      </c>
      <c r="B30" s="4"/>
      <c r="C30" s="4"/>
      <c r="D30" s="4"/>
      <c r="E30" s="5">
        <v>68</v>
      </c>
      <c r="F30" s="5">
        <v>56.1</v>
      </c>
      <c r="G30" s="5">
        <v>57.4</v>
      </c>
      <c r="H30" s="5">
        <v>6180</v>
      </c>
      <c r="I30" s="5" t="s">
        <v>19</v>
      </c>
      <c r="J30" s="5">
        <v>54.2</v>
      </c>
      <c r="K30" s="5">
        <v>58.9</v>
      </c>
      <c r="L30" s="5" t="s">
        <v>39</v>
      </c>
      <c r="M30" s="5">
        <v>4.5999999999999996</v>
      </c>
      <c r="N30" s="5">
        <f t="shared" si="10"/>
        <v>2</v>
      </c>
      <c r="O30" s="5">
        <f t="shared" si="11"/>
        <v>2</v>
      </c>
      <c r="P30" s="4">
        <v>50</v>
      </c>
      <c r="Q30" s="3">
        <f t="shared" si="9"/>
        <v>-4.2000000000000028</v>
      </c>
    </row>
    <row r="31" spans="1:17" s="3" customFormat="1" ht="17" thickBot="1">
      <c r="A31" s="5">
        <v>5</v>
      </c>
      <c r="B31" s="4"/>
      <c r="C31" s="4"/>
      <c r="D31" s="4"/>
      <c r="E31" s="39">
        <v>74</v>
      </c>
      <c r="F31" s="5">
        <v>57.1</v>
      </c>
      <c r="G31" s="5">
        <v>53.2</v>
      </c>
      <c r="H31" s="5">
        <v>7200</v>
      </c>
      <c r="I31" s="5">
        <v>-2.7</v>
      </c>
      <c r="J31" s="5">
        <v>47</v>
      </c>
      <c r="K31" s="5">
        <v>49.3</v>
      </c>
      <c r="L31" s="5" t="s">
        <v>40</v>
      </c>
      <c r="M31" s="39">
        <v>3.9</v>
      </c>
      <c r="N31" s="5">
        <f t="shared" si="10"/>
        <v>2.4</v>
      </c>
      <c r="O31" s="39">
        <f t="shared" si="11"/>
        <v>2.4</v>
      </c>
      <c r="P31" s="4">
        <v>50</v>
      </c>
      <c r="Q31" s="35">
        <f t="shared" si="9"/>
        <v>3</v>
      </c>
    </row>
    <row r="32" spans="1:17" s="3" customFormat="1" ht="17" thickBot="1">
      <c r="A32" s="5">
        <v>6</v>
      </c>
      <c r="B32" s="4"/>
      <c r="C32" s="4"/>
      <c r="D32" s="4"/>
      <c r="E32" s="39">
        <v>74</v>
      </c>
      <c r="F32" s="5">
        <v>56.3</v>
      </c>
      <c r="G32" s="5">
        <v>54.7</v>
      </c>
      <c r="H32" s="5">
        <v>6730</v>
      </c>
      <c r="I32" s="5">
        <v>-2.7</v>
      </c>
      <c r="J32" s="5">
        <v>48.9</v>
      </c>
      <c r="K32" s="5">
        <v>51.3</v>
      </c>
      <c r="L32" s="5" t="s">
        <v>41</v>
      </c>
      <c r="M32" s="39">
        <v>3.9</v>
      </c>
      <c r="N32" s="5">
        <f t="shared" si="10"/>
        <v>3.7</v>
      </c>
      <c r="O32" s="39">
        <f t="shared" si="11"/>
        <v>3.7</v>
      </c>
      <c r="P32" s="4">
        <v>50</v>
      </c>
      <c r="Q32" s="35">
        <f t="shared" si="9"/>
        <v>1.1000000000000014</v>
      </c>
    </row>
    <row r="33" spans="1:17" s="6" customFormat="1">
      <c r="A33" s="101" t="s">
        <v>21</v>
      </c>
      <c r="B33" s="101"/>
      <c r="C33" s="101"/>
      <c r="D33" s="7"/>
      <c r="E33" s="8">
        <v>68.3</v>
      </c>
      <c r="F33" s="8">
        <v>55.9</v>
      </c>
      <c r="G33" s="8">
        <v>56.1</v>
      </c>
      <c r="H33" s="8">
        <v>6246</v>
      </c>
      <c r="I33" s="8">
        <v>-2.7</v>
      </c>
      <c r="J33" s="8">
        <v>51.8</v>
      </c>
      <c r="K33" s="8">
        <v>55.8</v>
      </c>
      <c r="L33" s="8" t="s">
        <v>42</v>
      </c>
      <c r="M33" s="8">
        <v>4.5999999999999996</v>
      </c>
      <c r="N33" s="7"/>
      <c r="O33" s="8"/>
      <c r="P33" s="7"/>
    </row>
    <row r="34" spans="1:17" s="6" customFormat="1" ht="17" thickBot="1">
      <c r="A34" s="100" t="s">
        <v>23</v>
      </c>
      <c r="B34" s="100"/>
      <c r="C34" s="100"/>
      <c r="D34" s="100"/>
      <c r="E34" s="8">
        <v>20.8</v>
      </c>
      <c r="F34" s="8">
        <v>1.2</v>
      </c>
      <c r="G34" s="8">
        <v>2.5</v>
      </c>
      <c r="H34" s="8">
        <v>576</v>
      </c>
      <c r="I34" s="8">
        <v>0</v>
      </c>
      <c r="J34" s="8">
        <v>4.3</v>
      </c>
      <c r="K34" s="8">
        <v>5.8</v>
      </c>
      <c r="L34" s="8">
        <v>0.9</v>
      </c>
      <c r="M34" s="8">
        <v>2.6</v>
      </c>
      <c r="N34" s="7"/>
      <c r="O34" s="8"/>
      <c r="P34" s="7"/>
    </row>
    <row r="35" spans="1:17" s="3" customFormat="1" ht="17" thickBot="1">
      <c r="A35" s="5">
        <v>1</v>
      </c>
      <c r="B35" s="4"/>
      <c r="C35" s="4"/>
      <c r="D35" s="4"/>
      <c r="E35" s="5">
        <v>84</v>
      </c>
      <c r="F35" s="5">
        <v>44.9</v>
      </c>
      <c r="G35" s="5">
        <v>45.3</v>
      </c>
      <c r="H35" s="5">
        <v>5160</v>
      </c>
      <c r="I35" s="5" t="s">
        <v>19</v>
      </c>
      <c r="J35" s="5">
        <v>36.4</v>
      </c>
      <c r="K35" s="5">
        <v>41.8</v>
      </c>
      <c r="L35" s="5" t="s">
        <v>43</v>
      </c>
      <c r="M35" s="5">
        <v>2.2999999999999998</v>
      </c>
      <c r="N35" s="5">
        <f>_xlfn.NUMBERVALUE( LEFT(L35,LEN(L35)-1))</f>
        <v>1.9</v>
      </c>
      <c r="O35" s="5">
        <f>IF( RIGHT(L35,1) = "L",-N35,N35)</f>
        <v>1.9</v>
      </c>
      <c r="P35" s="4">
        <v>35</v>
      </c>
      <c r="Q35" s="3">
        <f t="shared" ref="Q35:Q40" si="12">P35-J35</f>
        <v>-1.3999999999999986</v>
      </c>
    </row>
    <row r="36" spans="1:17" s="3" customFormat="1" ht="17" thickBot="1">
      <c r="A36" s="5">
        <v>2</v>
      </c>
      <c r="B36" s="4"/>
      <c r="C36" s="4"/>
      <c r="D36" s="4"/>
      <c r="E36" s="5">
        <v>89</v>
      </c>
      <c r="F36" s="5">
        <v>46.2</v>
      </c>
      <c r="G36" s="5">
        <v>45.7</v>
      </c>
      <c r="H36" s="5">
        <v>6380</v>
      </c>
      <c r="I36" s="5">
        <v>-1.5</v>
      </c>
      <c r="J36" s="5">
        <v>36.799999999999997</v>
      </c>
      <c r="K36" s="5">
        <v>41.1</v>
      </c>
      <c r="L36" s="5" t="s">
        <v>33</v>
      </c>
      <c r="M36" s="5">
        <v>1.8</v>
      </c>
      <c r="N36" s="5">
        <f t="shared" ref="N36:N40" si="13">_xlfn.NUMBERVALUE( LEFT(L36,LEN(L36)-1))</f>
        <v>0.1</v>
      </c>
      <c r="O36" s="5">
        <f t="shared" ref="O36:O40" si="14">IF( RIGHT(L36,1) = "L",-N36,N36)</f>
        <v>0.1</v>
      </c>
      <c r="P36" s="4">
        <v>35</v>
      </c>
      <c r="Q36" s="3">
        <f t="shared" si="12"/>
        <v>-1.7999999999999972</v>
      </c>
    </row>
    <row r="37" spans="1:17" s="3" customFormat="1" ht="17" thickBot="1">
      <c r="A37" s="5">
        <v>3</v>
      </c>
      <c r="B37" s="4"/>
      <c r="C37" s="4"/>
      <c r="D37" s="4"/>
      <c r="E37" s="5">
        <v>93</v>
      </c>
      <c r="F37" s="5">
        <v>45.5</v>
      </c>
      <c r="G37" s="5">
        <v>45.2</v>
      </c>
      <c r="H37" s="5">
        <v>6190</v>
      </c>
      <c r="I37" s="5">
        <v>-2.1</v>
      </c>
      <c r="J37" s="5">
        <v>36.200000000000003</v>
      </c>
      <c r="K37" s="5">
        <v>40.200000000000003</v>
      </c>
      <c r="L37" s="5" t="s">
        <v>14</v>
      </c>
      <c r="M37" s="5">
        <v>1.3</v>
      </c>
      <c r="N37" s="5">
        <f t="shared" si="13"/>
        <v>0.6</v>
      </c>
      <c r="O37" s="5">
        <f t="shared" si="14"/>
        <v>-0.6</v>
      </c>
      <c r="P37" s="4">
        <v>35</v>
      </c>
      <c r="Q37" s="3">
        <f t="shared" si="12"/>
        <v>-1.2000000000000028</v>
      </c>
    </row>
    <row r="38" spans="1:17" s="3" customFormat="1" ht="17" thickBot="1">
      <c r="A38" s="5">
        <v>4</v>
      </c>
      <c r="B38" s="4"/>
      <c r="C38" s="4"/>
      <c r="D38" s="4"/>
      <c r="E38" s="5">
        <v>98</v>
      </c>
      <c r="F38" s="5">
        <v>44.4</v>
      </c>
      <c r="G38" s="5">
        <v>44.3</v>
      </c>
      <c r="H38" s="5">
        <v>5890</v>
      </c>
      <c r="I38" s="5">
        <v>-2.2999999999999998</v>
      </c>
      <c r="J38" s="5">
        <v>34.9</v>
      </c>
      <c r="K38" s="5">
        <v>39.1</v>
      </c>
      <c r="L38" s="5" t="s">
        <v>22</v>
      </c>
      <c r="M38" s="5">
        <v>0.8</v>
      </c>
      <c r="N38" s="5">
        <f t="shared" si="13"/>
        <v>0.8</v>
      </c>
      <c r="O38" s="5">
        <f t="shared" si="14"/>
        <v>-0.8</v>
      </c>
      <c r="P38" s="4">
        <v>35</v>
      </c>
      <c r="Q38" s="3">
        <f t="shared" si="12"/>
        <v>0.10000000000000142</v>
      </c>
    </row>
    <row r="39" spans="1:17" s="3" customFormat="1" ht="17" thickBot="1">
      <c r="A39" s="5">
        <v>5</v>
      </c>
      <c r="B39" s="4"/>
      <c r="C39" s="4"/>
      <c r="D39" s="4"/>
      <c r="E39" s="5">
        <v>75</v>
      </c>
      <c r="F39" s="5">
        <v>42.6</v>
      </c>
      <c r="G39" s="5">
        <v>42</v>
      </c>
      <c r="H39" s="5">
        <v>5740</v>
      </c>
      <c r="I39" s="5">
        <v>-1.7</v>
      </c>
      <c r="J39" s="5">
        <v>31.7</v>
      </c>
      <c r="K39" s="5">
        <v>35.9</v>
      </c>
      <c r="L39" s="5" t="s">
        <v>14</v>
      </c>
      <c r="M39" s="5">
        <v>3.3</v>
      </c>
      <c r="N39" s="5">
        <f t="shared" si="13"/>
        <v>0.6</v>
      </c>
      <c r="O39" s="5">
        <f t="shared" si="14"/>
        <v>-0.6</v>
      </c>
      <c r="P39" s="4">
        <v>35</v>
      </c>
      <c r="Q39" s="3">
        <f t="shared" si="12"/>
        <v>3.3000000000000007</v>
      </c>
    </row>
    <row r="40" spans="1:17" s="3" customFormat="1" ht="17" thickBot="1">
      <c r="A40" s="5">
        <v>6</v>
      </c>
      <c r="B40" s="4"/>
      <c r="C40" s="4"/>
      <c r="D40" s="4"/>
      <c r="E40" s="5">
        <v>74</v>
      </c>
      <c r="F40" s="5">
        <v>43</v>
      </c>
      <c r="G40" s="5">
        <v>42.2</v>
      </c>
      <c r="H40" s="5">
        <v>5670</v>
      </c>
      <c r="I40" s="5">
        <v>-1.7</v>
      </c>
      <c r="J40" s="5">
        <v>31.6</v>
      </c>
      <c r="K40" s="5">
        <v>37.299999999999997</v>
      </c>
      <c r="L40" s="5" t="s">
        <v>14</v>
      </c>
      <c r="M40" s="5">
        <v>3.4</v>
      </c>
      <c r="N40" s="5">
        <f t="shared" si="13"/>
        <v>0.6</v>
      </c>
      <c r="O40" s="5">
        <f t="shared" si="14"/>
        <v>-0.6</v>
      </c>
      <c r="P40" s="4">
        <v>35</v>
      </c>
      <c r="Q40" s="3">
        <f t="shared" si="12"/>
        <v>3.3999999999999986</v>
      </c>
    </row>
    <row r="41" spans="1:17" s="6" customFormat="1">
      <c r="A41" s="101" t="s">
        <v>21</v>
      </c>
      <c r="B41" s="101"/>
      <c r="C41" s="101"/>
      <c r="D41" s="7"/>
      <c r="E41" s="8">
        <v>85.5</v>
      </c>
      <c r="F41" s="8">
        <v>44.4</v>
      </c>
      <c r="G41" s="8">
        <v>44.1</v>
      </c>
      <c r="H41" s="8">
        <v>5838</v>
      </c>
      <c r="I41" s="8">
        <v>-1.9</v>
      </c>
      <c r="J41" s="8">
        <v>34.6</v>
      </c>
      <c r="K41" s="8">
        <v>39.200000000000003</v>
      </c>
      <c r="L41" s="8" t="s">
        <v>16</v>
      </c>
      <c r="M41" s="8">
        <v>2.2000000000000002</v>
      </c>
      <c r="N41" s="7"/>
      <c r="O41" s="8"/>
      <c r="P41" s="7"/>
    </row>
    <row r="42" spans="1:17" s="6" customFormat="1">
      <c r="A42" s="100" t="s">
        <v>23</v>
      </c>
      <c r="B42" s="100"/>
      <c r="C42" s="100"/>
      <c r="D42" s="100"/>
      <c r="E42" s="8">
        <v>8.8000000000000007</v>
      </c>
      <c r="F42" s="8">
        <v>1.3</v>
      </c>
      <c r="G42" s="8">
        <v>1.5</v>
      </c>
      <c r="H42" s="8">
        <v>391</v>
      </c>
      <c r="I42" s="8">
        <v>0.3</v>
      </c>
      <c r="J42" s="8">
        <v>2.1</v>
      </c>
      <c r="K42" s="8">
        <v>2.1</v>
      </c>
      <c r="L42" s="8">
        <v>0.9</v>
      </c>
      <c r="M42" s="8">
        <v>1</v>
      </c>
      <c r="N42" s="7"/>
      <c r="O42" s="8"/>
      <c r="P42" s="7"/>
    </row>
  </sheetData>
  <mergeCells count="12">
    <mergeCell ref="A1:D1"/>
    <mergeCell ref="A2:D2"/>
    <mergeCell ref="A9:C9"/>
    <mergeCell ref="A10:D10"/>
    <mergeCell ref="A41:C41"/>
    <mergeCell ref="A42:D42"/>
    <mergeCell ref="A17:C17"/>
    <mergeCell ref="A18:D18"/>
    <mergeCell ref="A25:C25"/>
    <mergeCell ref="A26:D26"/>
    <mergeCell ref="A33:C33"/>
    <mergeCell ref="A34:D3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65AD-154D-F642-9D91-C25F4F1BC60D}">
  <dimension ref="A1:R111"/>
  <sheetViews>
    <sheetView workbookViewId="0">
      <selection activeCell="E5" sqref="E5"/>
    </sheetView>
  </sheetViews>
  <sheetFormatPr baseColWidth="10" defaultRowHeight="16"/>
  <cols>
    <col min="17" max="17" width="20.33203125" customWidth="1"/>
  </cols>
  <sheetData>
    <row r="1" spans="1:18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</row>
    <row r="2" spans="1:18" ht="17" thickBot="1">
      <c r="A2" s="124" t="s">
        <v>79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</row>
    <row r="3" spans="1:18" ht="45">
      <c r="A3" s="102" t="s">
        <v>0</v>
      </c>
      <c r="B3" s="102"/>
      <c r="C3" s="102"/>
      <c r="D3" s="102"/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123</v>
      </c>
      <c r="O3" s="2" t="s">
        <v>25</v>
      </c>
      <c r="P3" s="1" t="s">
        <v>24</v>
      </c>
      <c r="Q3" s="2" t="s">
        <v>32</v>
      </c>
      <c r="R3" s="2" t="s">
        <v>44</v>
      </c>
    </row>
    <row r="4" spans="1:18" ht="18" thickBot="1">
      <c r="A4" s="103"/>
      <c r="B4" s="103"/>
      <c r="C4" s="103"/>
      <c r="D4" s="103"/>
      <c r="E4" s="1"/>
      <c r="F4" s="2" t="s">
        <v>10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13</v>
      </c>
      <c r="L4" s="2" t="s">
        <v>13</v>
      </c>
      <c r="M4" s="2" t="s">
        <v>13</v>
      </c>
      <c r="N4" s="2" t="s">
        <v>13</v>
      </c>
      <c r="O4" s="2" t="s">
        <v>13</v>
      </c>
      <c r="P4" s="1" t="s">
        <v>13</v>
      </c>
      <c r="Q4" s="2" t="s">
        <v>13</v>
      </c>
      <c r="R4" s="2" t="s">
        <v>13</v>
      </c>
    </row>
    <row r="5" spans="1:18" ht="17" thickBot="1">
      <c r="A5" s="5">
        <v>1</v>
      </c>
      <c r="B5" s="4"/>
      <c r="C5" s="4"/>
      <c r="D5" s="4"/>
      <c r="E5" s="5">
        <v>66</v>
      </c>
      <c r="F5" s="5">
        <v>66.8</v>
      </c>
      <c r="G5" s="5">
        <v>54.1</v>
      </c>
      <c r="H5" s="5">
        <v>2754</v>
      </c>
      <c r="I5" s="5">
        <v>-5.3</v>
      </c>
      <c r="J5" s="5">
        <v>49.8</v>
      </c>
      <c r="K5" s="5">
        <v>57.9</v>
      </c>
      <c r="L5" s="5" t="s">
        <v>16</v>
      </c>
      <c r="M5" s="5">
        <v>5.2</v>
      </c>
      <c r="N5" s="5">
        <f>_xlfn.NUMBERVALUE( LEFT(L5,LEN(L5)-1))</f>
        <v>0.1</v>
      </c>
      <c r="O5" s="5">
        <f>IF( RIGHT(L5,1) = "L",-N5,N5)</f>
        <v>-0.1</v>
      </c>
      <c r="P5" s="4">
        <v>55</v>
      </c>
      <c r="Q5" s="3">
        <f t="shared" ref="Q5:Q10" si="0">P5-J5</f>
        <v>5.2000000000000028</v>
      </c>
      <c r="R5" s="3">
        <f t="shared" ref="R5:R10" si="1">SQRT(Q5*Q5+O5*O5)</f>
        <v>5.2009614495783403</v>
      </c>
    </row>
    <row r="6" spans="1:18" ht="17" thickBot="1">
      <c r="A6" s="5">
        <v>2</v>
      </c>
      <c r="B6" s="4"/>
      <c r="C6" s="4"/>
      <c r="D6" s="4"/>
      <c r="E6" s="5">
        <v>48</v>
      </c>
      <c r="F6" s="5">
        <v>61.2</v>
      </c>
      <c r="G6" s="5">
        <v>62.8</v>
      </c>
      <c r="H6" s="5">
        <v>3262</v>
      </c>
      <c r="I6" s="5">
        <v>-4.8</v>
      </c>
      <c r="J6" s="5">
        <v>62</v>
      </c>
      <c r="K6" s="5">
        <v>70.2</v>
      </c>
      <c r="L6" s="5" t="s">
        <v>15</v>
      </c>
      <c r="M6" s="5">
        <v>7.5</v>
      </c>
      <c r="N6" s="5">
        <f t="shared" ref="N6:N10" si="2">_xlfn.NUMBERVALUE( LEFT(L6,LEN(L6)-1))</f>
        <v>3</v>
      </c>
      <c r="O6" s="5">
        <f t="shared" ref="O6:O10" si="3">IF( RIGHT(L6,1) = "L",-N6,N6)</f>
        <v>-3</v>
      </c>
      <c r="P6" s="4">
        <v>55</v>
      </c>
      <c r="Q6" s="3">
        <f t="shared" si="0"/>
        <v>-7</v>
      </c>
      <c r="R6" s="3">
        <f t="shared" si="1"/>
        <v>7.6157731058639087</v>
      </c>
    </row>
    <row r="7" spans="1:18" ht="17" thickBot="1">
      <c r="A7" s="5">
        <v>3</v>
      </c>
      <c r="B7" s="4"/>
      <c r="C7" s="4"/>
      <c r="D7" s="4"/>
      <c r="E7" s="5">
        <v>89</v>
      </c>
      <c r="F7" s="5">
        <v>56.8</v>
      </c>
      <c r="G7" s="5">
        <v>56.5</v>
      </c>
      <c r="H7" s="5">
        <v>2997</v>
      </c>
      <c r="I7" s="5">
        <v>-5</v>
      </c>
      <c r="J7" s="5">
        <v>52.9</v>
      </c>
      <c r="K7" s="5">
        <v>61.2</v>
      </c>
      <c r="L7" s="5" t="s">
        <v>35</v>
      </c>
      <c r="M7" s="5">
        <v>2.1</v>
      </c>
      <c r="N7" s="5">
        <f t="shared" si="2"/>
        <v>0.2</v>
      </c>
      <c r="O7" s="5">
        <f t="shared" si="3"/>
        <v>0.2</v>
      </c>
      <c r="P7" s="4">
        <v>55</v>
      </c>
      <c r="Q7" s="3">
        <f t="shared" si="0"/>
        <v>2.1000000000000014</v>
      </c>
      <c r="R7" s="3">
        <f t="shared" si="1"/>
        <v>2.1095023109729003</v>
      </c>
    </row>
    <row r="8" spans="1:18" ht="17" thickBot="1">
      <c r="A8" s="5">
        <v>4</v>
      </c>
      <c r="B8" s="4"/>
      <c r="C8" s="4"/>
      <c r="D8" s="4"/>
      <c r="E8" s="5">
        <v>43</v>
      </c>
      <c r="F8" s="5">
        <v>61.5</v>
      </c>
      <c r="G8" s="5">
        <v>62.4</v>
      </c>
      <c r="H8" s="5">
        <v>4207</v>
      </c>
      <c r="I8" s="5">
        <v>-4.8</v>
      </c>
      <c r="J8" s="5">
        <v>62.7</v>
      </c>
      <c r="K8" s="5">
        <v>70.900000000000006</v>
      </c>
      <c r="L8" s="5" t="s">
        <v>15</v>
      </c>
      <c r="M8" s="5">
        <v>8.1999999999999993</v>
      </c>
      <c r="N8" s="5">
        <f t="shared" si="2"/>
        <v>3</v>
      </c>
      <c r="O8" s="5">
        <f t="shared" si="3"/>
        <v>-3</v>
      </c>
      <c r="P8" s="4">
        <v>55</v>
      </c>
      <c r="Q8" s="3">
        <f t="shared" si="0"/>
        <v>-7.7000000000000028</v>
      </c>
      <c r="R8" s="3">
        <f t="shared" si="1"/>
        <v>8.2637763764516308</v>
      </c>
    </row>
    <row r="9" spans="1:18" ht="17" thickBot="1">
      <c r="A9" s="5">
        <v>5</v>
      </c>
      <c r="B9" s="4"/>
      <c r="C9" s="4"/>
      <c r="D9" s="4"/>
      <c r="E9" s="5">
        <v>60</v>
      </c>
      <c r="F9" s="5">
        <v>61.2</v>
      </c>
      <c r="G9" s="5">
        <v>60.3</v>
      </c>
      <c r="H9" s="5">
        <v>4715</v>
      </c>
      <c r="I9" s="5">
        <v>-5</v>
      </c>
      <c r="J9" s="5">
        <v>60.6</v>
      </c>
      <c r="K9" s="5">
        <v>68.099999999999994</v>
      </c>
      <c r="L9" s="5" t="s">
        <v>80</v>
      </c>
      <c r="M9" s="5">
        <v>6</v>
      </c>
      <c r="N9" s="5">
        <f t="shared" si="2"/>
        <v>2.2999999999999998</v>
      </c>
      <c r="O9" s="5">
        <f t="shared" si="3"/>
        <v>-2.2999999999999998</v>
      </c>
      <c r="P9" s="4">
        <v>55</v>
      </c>
      <c r="Q9" s="3">
        <f t="shared" si="0"/>
        <v>-5.6000000000000014</v>
      </c>
      <c r="R9" s="3">
        <f t="shared" si="1"/>
        <v>6.0539243470661264</v>
      </c>
    </row>
    <row r="10" spans="1:18" ht="17" thickBot="1">
      <c r="A10" s="5">
        <v>6</v>
      </c>
      <c r="B10" s="4"/>
      <c r="C10" s="4"/>
      <c r="D10" s="4"/>
      <c r="E10" s="5">
        <v>96</v>
      </c>
      <c r="F10" s="5">
        <v>57.3</v>
      </c>
      <c r="G10" s="5">
        <v>56.9</v>
      </c>
      <c r="H10" s="5">
        <v>3497</v>
      </c>
      <c r="I10" s="5">
        <v>-5.6</v>
      </c>
      <c r="J10" s="5">
        <v>56</v>
      </c>
      <c r="K10" s="5">
        <v>64.900000000000006</v>
      </c>
      <c r="L10" s="5" t="s">
        <v>81</v>
      </c>
      <c r="M10" s="5">
        <v>1.2</v>
      </c>
      <c r="N10" s="5">
        <f t="shared" si="2"/>
        <v>0.7</v>
      </c>
      <c r="O10" s="5">
        <f t="shared" si="3"/>
        <v>0.7</v>
      </c>
      <c r="P10" s="4">
        <v>55</v>
      </c>
      <c r="Q10" s="3">
        <f t="shared" si="0"/>
        <v>-1</v>
      </c>
      <c r="R10" s="3">
        <f t="shared" si="1"/>
        <v>1.2206555615733703</v>
      </c>
    </row>
    <row r="11" spans="1:18">
      <c r="A11" s="100" t="s">
        <v>23</v>
      </c>
      <c r="B11" s="100"/>
      <c r="C11" s="100"/>
      <c r="D11" s="100"/>
      <c r="E11" s="40">
        <v>19.600000000000001</v>
      </c>
      <c r="F11" s="40">
        <v>3.3</v>
      </c>
      <c r="G11" s="40">
        <v>3.2</v>
      </c>
      <c r="H11" s="40">
        <v>684</v>
      </c>
      <c r="I11" s="40">
        <v>0.3</v>
      </c>
      <c r="J11" s="40">
        <v>4.8</v>
      </c>
      <c r="K11" s="40">
        <v>4.7</v>
      </c>
      <c r="L11" s="40">
        <v>1.5</v>
      </c>
      <c r="M11" s="40">
        <v>2.6</v>
      </c>
      <c r="N11" s="40"/>
      <c r="O11" s="7"/>
    </row>
    <row r="12" spans="1:18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</row>
    <row r="13" spans="1:18" ht="17" thickBot="1">
      <c r="A13" s="122" t="s">
        <v>83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</row>
    <row r="14" spans="1:18" ht="45">
      <c r="A14" s="102" t="s">
        <v>0</v>
      </c>
      <c r="B14" s="102"/>
      <c r="C14" s="102"/>
      <c r="D14" s="102"/>
      <c r="E14" s="2" t="s">
        <v>1</v>
      </c>
      <c r="F14" s="2" t="s">
        <v>2</v>
      </c>
      <c r="G14" s="2" t="s">
        <v>3</v>
      </c>
      <c r="H14" s="2" t="s">
        <v>4</v>
      </c>
      <c r="I14" s="2" t="s">
        <v>5</v>
      </c>
      <c r="J14" s="2" t="s">
        <v>6</v>
      </c>
      <c r="K14" s="2" t="s">
        <v>7</v>
      </c>
      <c r="L14" s="2" t="s">
        <v>8</v>
      </c>
      <c r="M14" s="2" t="s">
        <v>9</v>
      </c>
      <c r="N14" s="2" t="s">
        <v>123</v>
      </c>
      <c r="O14" s="2" t="s">
        <v>25</v>
      </c>
      <c r="P14" s="1" t="s">
        <v>24</v>
      </c>
      <c r="Q14" s="2" t="s">
        <v>32</v>
      </c>
      <c r="R14" s="2" t="s">
        <v>44</v>
      </c>
    </row>
    <row r="15" spans="1:18" ht="18" thickBot="1">
      <c r="A15" s="103"/>
      <c r="B15" s="103"/>
      <c r="C15" s="103"/>
      <c r="D15" s="103"/>
      <c r="E15" s="1"/>
      <c r="F15" s="2" t="s">
        <v>10</v>
      </c>
      <c r="G15" s="2" t="s">
        <v>10</v>
      </c>
      <c r="H15" s="2" t="s">
        <v>11</v>
      </c>
      <c r="I15" s="2" t="s">
        <v>12</v>
      </c>
      <c r="J15" s="2" t="s">
        <v>13</v>
      </c>
      <c r="K15" s="2" t="s">
        <v>13</v>
      </c>
      <c r="L15" s="2" t="s">
        <v>13</v>
      </c>
      <c r="M15" s="2" t="s">
        <v>13</v>
      </c>
      <c r="N15" s="2" t="s">
        <v>13</v>
      </c>
      <c r="O15" s="2" t="s">
        <v>13</v>
      </c>
      <c r="P15" s="1" t="s">
        <v>13</v>
      </c>
      <c r="Q15" s="2" t="s">
        <v>13</v>
      </c>
      <c r="R15" s="2" t="s">
        <v>13</v>
      </c>
    </row>
    <row r="16" spans="1:18" ht="17" thickBot="1">
      <c r="A16" s="41">
        <v>1</v>
      </c>
      <c r="B16" s="42"/>
      <c r="C16" s="42"/>
      <c r="D16" s="42"/>
      <c r="E16" s="41">
        <v>88</v>
      </c>
      <c r="F16" s="41">
        <v>58.7</v>
      </c>
      <c r="G16" s="41">
        <v>63.2</v>
      </c>
      <c r="H16" s="41">
        <v>5007</v>
      </c>
      <c r="I16" s="41">
        <v>-5.4</v>
      </c>
      <c r="J16" s="41">
        <v>62.6</v>
      </c>
      <c r="K16" s="41">
        <v>71.599999999999994</v>
      </c>
      <c r="L16" s="41" t="s">
        <v>84</v>
      </c>
      <c r="M16" s="41">
        <v>2.6</v>
      </c>
      <c r="N16" s="5">
        <f>_xlfn.NUMBERVALUE( LEFT(L16,LEN(L16)-1))</f>
        <v>0.9</v>
      </c>
      <c r="O16" s="5">
        <f>IF( RIGHT(L16,1) = "L",-N16,N16)</f>
        <v>-0.9</v>
      </c>
      <c r="P16" s="4">
        <v>65</v>
      </c>
      <c r="Q16" s="3">
        <f t="shared" ref="Q16:Q21" si="4">P16-J16</f>
        <v>2.3999999999999986</v>
      </c>
      <c r="R16" s="3">
        <f t="shared" ref="R16:R21" si="5">SQRT(Q16*Q16+O16*O16)</f>
        <v>2.5632011235952579</v>
      </c>
    </row>
    <row r="17" spans="1:18" ht="17" thickBot="1">
      <c r="A17" s="41">
        <v>2</v>
      </c>
      <c r="B17" s="42"/>
      <c r="C17" s="42"/>
      <c r="D17" s="42"/>
      <c r="E17" s="41">
        <v>100</v>
      </c>
      <c r="F17" s="41">
        <v>58.4</v>
      </c>
      <c r="G17" s="41">
        <v>64</v>
      </c>
      <c r="H17" s="41">
        <v>3984</v>
      </c>
      <c r="I17" s="41">
        <v>-6</v>
      </c>
      <c r="J17" s="41">
        <v>65.2</v>
      </c>
      <c r="K17" s="41">
        <v>75.2</v>
      </c>
      <c r="L17" s="41" t="s">
        <v>31</v>
      </c>
      <c r="M17" s="41">
        <v>0.3</v>
      </c>
      <c r="N17" s="5">
        <f t="shared" ref="N17:N21" si="6">_xlfn.NUMBERVALUE( LEFT(L17,LEN(L17)-1))</f>
        <v>0.2</v>
      </c>
      <c r="O17" s="5">
        <f t="shared" ref="O17:O21" si="7">IF( RIGHT(L17,1) = "L",-N17,N17)</f>
        <v>-0.2</v>
      </c>
      <c r="P17" s="4">
        <v>65</v>
      </c>
      <c r="Q17" s="3">
        <f t="shared" si="4"/>
        <v>-0.20000000000000284</v>
      </c>
      <c r="R17" s="3">
        <f t="shared" si="5"/>
        <v>0.28284271247462106</v>
      </c>
    </row>
    <row r="18" spans="1:18" ht="17" thickBot="1">
      <c r="A18" s="41">
        <v>3</v>
      </c>
      <c r="B18" s="42"/>
      <c r="C18" s="42"/>
      <c r="D18" s="42"/>
      <c r="E18" s="41">
        <v>56</v>
      </c>
      <c r="F18" s="41">
        <v>56.1</v>
      </c>
      <c r="G18" s="41">
        <v>58.3</v>
      </c>
      <c r="H18" s="41">
        <v>3889</v>
      </c>
      <c r="I18" s="41">
        <v>-5.8</v>
      </c>
      <c r="J18" s="41">
        <v>57.4</v>
      </c>
      <c r="K18" s="41">
        <v>67</v>
      </c>
      <c r="L18" s="41" t="s">
        <v>30</v>
      </c>
      <c r="M18" s="41">
        <v>7.6</v>
      </c>
      <c r="N18" s="5">
        <f t="shared" si="6"/>
        <v>0.5</v>
      </c>
      <c r="O18" s="5">
        <f t="shared" si="7"/>
        <v>0.5</v>
      </c>
      <c r="P18" s="4">
        <v>65</v>
      </c>
      <c r="Q18" s="3">
        <f t="shared" si="4"/>
        <v>7.6000000000000014</v>
      </c>
      <c r="R18" s="3">
        <f t="shared" si="5"/>
        <v>7.6164296097318473</v>
      </c>
    </row>
    <row r="19" spans="1:18" ht="17" thickBot="1">
      <c r="A19" s="41">
        <v>4</v>
      </c>
      <c r="B19" s="42"/>
      <c r="C19" s="42"/>
      <c r="D19" s="42"/>
      <c r="E19" s="41">
        <v>85</v>
      </c>
      <c r="F19" s="41">
        <v>57.1</v>
      </c>
      <c r="G19" s="41">
        <v>62.2</v>
      </c>
      <c r="H19" s="41">
        <v>4298</v>
      </c>
      <c r="I19" s="41">
        <v>-5</v>
      </c>
      <c r="J19" s="41">
        <v>62.7</v>
      </c>
      <c r="K19" s="41">
        <v>72.099999999999994</v>
      </c>
      <c r="L19" s="41" t="s">
        <v>85</v>
      </c>
      <c r="M19" s="41">
        <v>3.1</v>
      </c>
      <c r="N19" s="5">
        <f t="shared" si="6"/>
        <v>2</v>
      </c>
      <c r="O19" s="5">
        <f t="shared" si="7"/>
        <v>-2</v>
      </c>
      <c r="P19" s="4">
        <v>65</v>
      </c>
      <c r="Q19" s="3">
        <f t="shared" si="4"/>
        <v>2.2999999999999972</v>
      </c>
      <c r="R19" s="3">
        <f t="shared" si="5"/>
        <v>3.0479501308256318</v>
      </c>
    </row>
    <row r="20" spans="1:18" ht="17" thickBot="1">
      <c r="A20" s="41">
        <v>5</v>
      </c>
      <c r="B20" s="42"/>
      <c r="C20" s="42"/>
      <c r="D20" s="42"/>
      <c r="E20" s="41">
        <v>87</v>
      </c>
      <c r="F20" s="41">
        <v>58.1</v>
      </c>
      <c r="G20" s="41">
        <v>62</v>
      </c>
      <c r="H20" s="41">
        <v>4030</v>
      </c>
      <c r="I20" s="41">
        <v>-6</v>
      </c>
      <c r="J20" s="41">
        <v>62.5</v>
      </c>
      <c r="K20" s="41">
        <v>73.099999999999994</v>
      </c>
      <c r="L20" s="41" t="s">
        <v>82</v>
      </c>
      <c r="M20" s="41">
        <v>2.8</v>
      </c>
      <c r="N20" s="5">
        <f t="shared" si="6"/>
        <v>1.3</v>
      </c>
      <c r="O20" s="5">
        <f t="shared" si="7"/>
        <v>-1.3</v>
      </c>
      <c r="P20" s="4">
        <v>65</v>
      </c>
      <c r="Q20" s="3">
        <f t="shared" si="4"/>
        <v>2.5</v>
      </c>
      <c r="R20" s="3">
        <f t="shared" si="5"/>
        <v>2.8178005607210741</v>
      </c>
    </row>
    <row r="21" spans="1:18" ht="17" thickBot="1">
      <c r="A21" s="41">
        <v>6</v>
      </c>
      <c r="B21" s="42"/>
      <c r="C21" s="42"/>
      <c r="D21" s="42"/>
      <c r="E21" s="41">
        <v>85</v>
      </c>
      <c r="F21" s="41">
        <v>60</v>
      </c>
      <c r="G21" s="41">
        <v>65</v>
      </c>
      <c r="H21" s="41">
        <v>4063</v>
      </c>
      <c r="I21" s="41">
        <v>-5.2</v>
      </c>
      <c r="J21" s="41">
        <v>66.8</v>
      </c>
      <c r="K21" s="41">
        <v>76</v>
      </c>
      <c r="L21" s="41" t="s">
        <v>37</v>
      </c>
      <c r="M21" s="41">
        <v>3</v>
      </c>
      <c r="N21" s="5">
        <f t="shared" si="6"/>
        <v>2.5</v>
      </c>
      <c r="O21" s="5">
        <f t="shared" si="7"/>
        <v>2.5</v>
      </c>
      <c r="P21" s="4">
        <v>65</v>
      </c>
      <c r="Q21" s="3">
        <f t="shared" si="4"/>
        <v>-1.7999999999999972</v>
      </c>
      <c r="R21" s="3">
        <f t="shared" si="5"/>
        <v>3.0805843601498708</v>
      </c>
    </row>
    <row r="22" spans="1:18">
      <c r="A22" s="123" t="s">
        <v>23</v>
      </c>
      <c r="B22" s="123"/>
      <c r="C22" s="123"/>
      <c r="D22" s="123"/>
      <c r="E22" s="44">
        <v>13.3</v>
      </c>
      <c r="F22" s="44">
        <v>1.2</v>
      </c>
      <c r="G22" s="44">
        <v>2.1</v>
      </c>
      <c r="H22" s="44">
        <v>377</v>
      </c>
      <c r="I22" s="44">
        <v>0.4</v>
      </c>
      <c r="J22" s="44">
        <v>2.9</v>
      </c>
      <c r="K22" s="44">
        <v>2.9</v>
      </c>
      <c r="L22" s="44">
        <v>1.5</v>
      </c>
      <c r="M22" s="44">
        <v>2.2000000000000002</v>
      </c>
      <c r="N22" s="44"/>
      <c r="O22" s="43"/>
    </row>
    <row r="23" spans="1:18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</row>
    <row r="24" spans="1:18" ht="17" thickBot="1">
      <c r="A24" s="120" t="s">
        <v>86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</row>
    <row r="25" spans="1:18" ht="45">
      <c r="A25" s="102" t="s">
        <v>0</v>
      </c>
      <c r="B25" s="102"/>
      <c r="C25" s="102"/>
      <c r="D25" s="102"/>
      <c r="E25" s="2" t="s">
        <v>1</v>
      </c>
      <c r="F25" s="2" t="s">
        <v>2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7</v>
      </c>
      <c r="L25" s="2" t="s">
        <v>8</v>
      </c>
      <c r="M25" s="2" t="s">
        <v>9</v>
      </c>
      <c r="N25" s="2" t="s">
        <v>123</v>
      </c>
      <c r="O25" s="2" t="s">
        <v>25</v>
      </c>
      <c r="P25" s="1" t="s">
        <v>24</v>
      </c>
      <c r="Q25" s="2" t="s">
        <v>32</v>
      </c>
      <c r="R25" s="2" t="s">
        <v>44</v>
      </c>
    </row>
    <row r="26" spans="1:18" ht="18" thickBot="1">
      <c r="A26" s="103"/>
      <c r="B26" s="103"/>
      <c r="C26" s="103"/>
      <c r="D26" s="103"/>
      <c r="E26" s="1"/>
      <c r="F26" s="2" t="s">
        <v>10</v>
      </c>
      <c r="G26" s="2" t="s">
        <v>10</v>
      </c>
      <c r="H26" s="2" t="s">
        <v>11</v>
      </c>
      <c r="I26" s="2" t="s">
        <v>12</v>
      </c>
      <c r="J26" s="2" t="s">
        <v>13</v>
      </c>
      <c r="K26" s="2" t="s">
        <v>13</v>
      </c>
      <c r="L26" s="2" t="s">
        <v>13</v>
      </c>
      <c r="M26" s="2" t="s">
        <v>13</v>
      </c>
      <c r="N26" s="2" t="s">
        <v>13</v>
      </c>
      <c r="O26" s="2" t="s">
        <v>13</v>
      </c>
      <c r="P26" s="1" t="s">
        <v>13</v>
      </c>
      <c r="Q26" s="2" t="s">
        <v>13</v>
      </c>
      <c r="R26" s="2" t="s">
        <v>13</v>
      </c>
    </row>
    <row r="27" spans="1:18" ht="17" thickBot="1">
      <c r="A27" s="45">
        <v>1</v>
      </c>
      <c r="B27" s="46"/>
      <c r="C27" s="46"/>
      <c r="D27" s="46"/>
      <c r="E27" s="45">
        <v>80</v>
      </c>
      <c r="F27" s="45">
        <v>60.9</v>
      </c>
      <c r="G27" s="45">
        <v>68</v>
      </c>
      <c r="H27" s="45">
        <v>5537</v>
      </c>
      <c r="I27" s="45">
        <v>-4.5999999999999996</v>
      </c>
      <c r="J27" s="45">
        <v>71.3</v>
      </c>
      <c r="K27" s="45">
        <v>79.8</v>
      </c>
      <c r="L27" s="45" t="s">
        <v>87</v>
      </c>
      <c r="M27" s="45">
        <v>4.5</v>
      </c>
      <c r="N27" s="5">
        <f>_xlfn.NUMBERVALUE( LEFT(L27,LEN(L27)-1))</f>
        <v>2.4</v>
      </c>
      <c r="O27" s="5">
        <f>IF( RIGHT(L27,1) = "L",-N27,N27)</f>
        <v>-2.4</v>
      </c>
      <c r="P27" s="4">
        <v>75</v>
      </c>
      <c r="Q27" s="3">
        <f t="shared" ref="Q27:Q32" si="8">P27-J27</f>
        <v>3.7000000000000028</v>
      </c>
      <c r="R27" s="3">
        <f t="shared" ref="R27:R32" si="9">SQRT(Q27*Q27+O27*O27)</f>
        <v>4.4102154142399916</v>
      </c>
    </row>
    <row r="28" spans="1:18" ht="17" thickBot="1">
      <c r="A28" s="45">
        <v>2</v>
      </c>
      <c r="B28" s="46"/>
      <c r="C28" s="46"/>
      <c r="D28" s="46"/>
      <c r="E28" s="45">
        <v>97</v>
      </c>
      <c r="F28" s="45">
        <v>62.4</v>
      </c>
      <c r="G28" s="45">
        <v>68.5</v>
      </c>
      <c r="H28" s="45">
        <v>4531</v>
      </c>
      <c r="I28" s="45">
        <v>-5.2</v>
      </c>
      <c r="J28" s="45">
        <v>73.8</v>
      </c>
      <c r="K28" s="45">
        <v>83.6</v>
      </c>
      <c r="L28" s="45" t="s">
        <v>36</v>
      </c>
      <c r="M28" s="45">
        <v>1.4</v>
      </c>
      <c r="N28" s="5">
        <f t="shared" ref="N28:N32" si="10">_xlfn.NUMBERVALUE( LEFT(L28,LEN(L28)-1))</f>
        <v>0.6</v>
      </c>
      <c r="O28" s="5">
        <f t="shared" ref="O28:O32" si="11">IF( RIGHT(L28,1) = "L",-N28,N28)</f>
        <v>0.6</v>
      </c>
      <c r="P28" s="4">
        <v>75</v>
      </c>
      <c r="Q28" s="3">
        <f t="shared" si="8"/>
        <v>1.2000000000000028</v>
      </c>
      <c r="R28" s="3">
        <f t="shared" si="9"/>
        <v>1.3416407864998765</v>
      </c>
    </row>
    <row r="29" spans="1:18" ht="17" thickBot="1">
      <c r="A29" s="45">
        <v>3</v>
      </c>
      <c r="B29" s="46"/>
      <c r="C29" s="46"/>
      <c r="D29" s="46"/>
      <c r="E29" s="45">
        <v>71</v>
      </c>
      <c r="F29" s="45">
        <v>61.6</v>
      </c>
      <c r="G29" s="45">
        <v>66.8</v>
      </c>
      <c r="H29" s="45">
        <v>5231</v>
      </c>
      <c r="I29" s="45">
        <v>-4</v>
      </c>
      <c r="J29" s="45">
        <v>68.900000000000006</v>
      </c>
      <c r="K29" s="45">
        <v>77.8</v>
      </c>
      <c r="L29" s="45" t="s">
        <v>81</v>
      </c>
      <c r="M29" s="45">
        <v>6.1</v>
      </c>
      <c r="N29" s="5">
        <f t="shared" si="10"/>
        <v>0.7</v>
      </c>
      <c r="O29" s="5">
        <f t="shared" si="11"/>
        <v>0.7</v>
      </c>
      <c r="P29" s="4">
        <v>75</v>
      </c>
      <c r="Q29" s="3">
        <f t="shared" si="8"/>
        <v>6.0999999999999943</v>
      </c>
      <c r="R29" s="3">
        <f t="shared" si="9"/>
        <v>6.140032573203495</v>
      </c>
    </row>
    <row r="30" spans="1:18" ht="17" thickBot="1">
      <c r="A30" s="45">
        <v>4</v>
      </c>
      <c r="B30" s="46"/>
      <c r="C30" s="46"/>
      <c r="D30" s="46"/>
      <c r="E30" s="45">
        <v>88</v>
      </c>
      <c r="F30" s="45">
        <v>64.8</v>
      </c>
      <c r="G30" s="45">
        <v>70.599999999999994</v>
      </c>
      <c r="H30" s="45">
        <v>4371</v>
      </c>
      <c r="I30" s="45">
        <v>-4.8</v>
      </c>
      <c r="J30" s="45">
        <v>77.900000000000006</v>
      </c>
      <c r="K30" s="45">
        <v>87.7</v>
      </c>
      <c r="L30" s="45" t="s">
        <v>29</v>
      </c>
      <c r="M30" s="45">
        <v>3</v>
      </c>
      <c r="N30" s="5">
        <f t="shared" si="10"/>
        <v>0.8</v>
      </c>
      <c r="O30" s="5">
        <f t="shared" si="11"/>
        <v>0.8</v>
      </c>
      <c r="P30" s="4">
        <v>75</v>
      </c>
      <c r="Q30" s="3">
        <f t="shared" si="8"/>
        <v>-2.9000000000000057</v>
      </c>
      <c r="R30" s="3">
        <f t="shared" si="9"/>
        <v>3.00832179129827</v>
      </c>
    </row>
    <row r="31" spans="1:18" ht="17" thickBot="1">
      <c r="A31" s="45">
        <v>5</v>
      </c>
      <c r="B31" s="46"/>
      <c r="C31" s="46"/>
      <c r="D31" s="46"/>
      <c r="E31" s="45">
        <v>87</v>
      </c>
      <c r="F31" s="45">
        <v>61.4</v>
      </c>
      <c r="G31" s="45">
        <v>68.7</v>
      </c>
      <c r="H31" s="45">
        <v>4274</v>
      </c>
      <c r="I31" s="45">
        <v>-4.8</v>
      </c>
      <c r="J31" s="45">
        <v>72.599999999999994</v>
      </c>
      <c r="K31" s="45">
        <v>82.9</v>
      </c>
      <c r="L31" s="45" t="s">
        <v>88</v>
      </c>
      <c r="M31" s="45">
        <v>3.2</v>
      </c>
      <c r="N31" s="5">
        <f t="shared" si="10"/>
        <v>2.2000000000000002</v>
      </c>
      <c r="O31" s="5">
        <f t="shared" si="11"/>
        <v>-2.2000000000000002</v>
      </c>
      <c r="P31" s="4">
        <v>75</v>
      </c>
      <c r="Q31" s="3">
        <f t="shared" si="8"/>
        <v>2.4000000000000057</v>
      </c>
      <c r="R31" s="3">
        <f t="shared" si="9"/>
        <v>3.2557641192199456</v>
      </c>
    </row>
    <row r="32" spans="1:18" ht="17" thickBot="1">
      <c r="A32" s="45">
        <v>6</v>
      </c>
      <c r="B32" s="46"/>
      <c r="C32" s="46"/>
      <c r="D32" s="46"/>
      <c r="E32" s="45">
        <v>85</v>
      </c>
      <c r="F32" s="45">
        <v>60.7</v>
      </c>
      <c r="G32" s="45">
        <v>67.8</v>
      </c>
      <c r="H32" s="45">
        <v>4448</v>
      </c>
      <c r="I32" s="45">
        <v>-4.8</v>
      </c>
      <c r="J32" s="45">
        <v>71.400000000000006</v>
      </c>
      <c r="K32" s="45">
        <v>81.099999999999994</v>
      </c>
      <c r="L32" s="45" t="s">
        <v>31</v>
      </c>
      <c r="M32" s="45">
        <v>3.6</v>
      </c>
      <c r="N32" s="5">
        <f t="shared" si="10"/>
        <v>0.2</v>
      </c>
      <c r="O32" s="5">
        <f t="shared" si="11"/>
        <v>-0.2</v>
      </c>
      <c r="P32" s="4">
        <v>75</v>
      </c>
      <c r="Q32" s="3">
        <f t="shared" si="8"/>
        <v>3.5999999999999943</v>
      </c>
      <c r="R32" s="3">
        <f t="shared" si="9"/>
        <v>3.6055512754639834</v>
      </c>
    </row>
    <row r="33" spans="1:18">
      <c r="A33" s="121" t="s">
        <v>23</v>
      </c>
      <c r="B33" s="121"/>
      <c r="C33" s="121"/>
      <c r="D33" s="121"/>
      <c r="E33" s="48">
        <v>7.9</v>
      </c>
      <c r="F33" s="48">
        <v>1.4</v>
      </c>
      <c r="G33" s="48">
        <v>1.2</v>
      </c>
      <c r="H33" s="48">
        <v>476</v>
      </c>
      <c r="I33" s="48">
        <v>0.4</v>
      </c>
      <c r="J33" s="48">
        <v>2.8</v>
      </c>
      <c r="K33" s="48">
        <v>3.1</v>
      </c>
      <c r="L33" s="48">
        <v>1.3</v>
      </c>
      <c r="M33" s="48">
        <v>1.4</v>
      </c>
      <c r="N33" s="48"/>
      <c r="O33" s="47"/>
    </row>
    <row r="34" spans="1:18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</row>
    <row r="35" spans="1:18" ht="17" thickBot="1">
      <c r="A35" s="118" t="s">
        <v>89</v>
      </c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</row>
    <row r="36" spans="1:18" ht="45">
      <c r="A36" s="102" t="s">
        <v>0</v>
      </c>
      <c r="B36" s="102"/>
      <c r="C36" s="102"/>
      <c r="D36" s="102"/>
      <c r="E36" s="2" t="s">
        <v>1</v>
      </c>
      <c r="F36" s="2" t="s">
        <v>2</v>
      </c>
      <c r="G36" s="2" t="s">
        <v>3</v>
      </c>
      <c r="H36" s="2" t="s">
        <v>4</v>
      </c>
      <c r="I36" s="2" t="s">
        <v>5</v>
      </c>
      <c r="J36" s="2" t="s">
        <v>6</v>
      </c>
      <c r="K36" s="2" t="s">
        <v>7</v>
      </c>
      <c r="L36" s="2" t="s">
        <v>8</v>
      </c>
      <c r="M36" s="2" t="s">
        <v>9</v>
      </c>
      <c r="N36" s="2" t="s">
        <v>123</v>
      </c>
      <c r="O36" s="2" t="s">
        <v>25</v>
      </c>
      <c r="P36" s="1" t="s">
        <v>24</v>
      </c>
      <c r="Q36" s="2" t="s">
        <v>32</v>
      </c>
      <c r="R36" s="2" t="s">
        <v>44</v>
      </c>
    </row>
    <row r="37" spans="1:18" ht="18" thickBot="1">
      <c r="A37" s="103"/>
      <c r="B37" s="103"/>
      <c r="C37" s="103"/>
      <c r="D37" s="103"/>
      <c r="E37" s="1"/>
      <c r="F37" s="2" t="s">
        <v>10</v>
      </c>
      <c r="G37" s="2" t="s">
        <v>10</v>
      </c>
      <c r="H37" s="2" t="s">
        <v>11</v>
      </c>
      <c r="I37" s="2" t="s">
        <v>12</v>
      </c>
      <c r="J37" s="2" t="s">
        <v>13</v>
      </c>
      <c r="K37" s="2" t="s">
        <v>13</v>
      </c>
      <c r="L37" s="2" t="s">
        <v>13</v>
      </c>
      <c r="M37" s="2" t="s">
        <v>13</v>
      </c>
      <c r="N37" s="2" t="s">
        <v>13</v>
      </c>
      <c r="O37" s="2" t="s">
        <v>13</v>
      </c>
      <c r="P37" s="1" t="s">
        <v>13</v>
      </c>
      <c r="Q37" s="2" t="s">
        <v>13</v>
      </c>
      <c r="R37" s="2" t="s">
        <v>13</v>
      </c>
    </row>
    <row r="38" spans="1:18" ht="17" thickBot="1">
      <c r="A38" s="49">
        <v>1</v>
      </c>
      <c r="B38" s="50"/>
      <c r="C38" s="50"/>
      <c r="D38" s="50"/>
      <c r="E38" s="49">
        <v>64</v>
      </c>
      <c r="F38" s="49">
        <v>76.099999999999994</v>
      </c>
      <c r="G38" s="49">
        <v>72.7</v>
      </c>
      <c r="H38" s="49">
        <v>4095</v>
      </c>
      <c r="I38" s="49">
        <v>-5.4</v>
      </c>
      <c r="J38" s="49">
        <v>76.8</v>
      </c>
      <c r="K38" s="49">
        <v>83.7</v>
      </c>
      <c r="L38" s="49" t="s">
        <v>17</v>
      </c>
      <c r="M38" s="49">
        <v>8.3000000000000007</v>
      </c>
      <c r="N38" s="5">
        <f>_xlfn.NUMBERVALUE( LEFT(L38,LEN(L38)-1))</f>
        <v>1</v>
      </c>
      <c r="O38" s="5">
        <f>IF( RIGHT(L38,1) = "L",-N38,N38)</f>
        <v>-1</v>
      </c>
      <c r="P38" s="4">
        <v>85</v>
      </c>
      <c r="Q38" s="3">
        <f t="shared" ref="Q38:Q43" si="12">P38-J38</f>
        <v>8.2000000000000028</v>
      </c>
      <c r="R38" s="3">
        <f t="shared" ref="R38:R43" si="13">SQRT(Q38*Q38+O38*O38)</f>
        <v>8.2607505712253566</v>
      </c>
    </row>
    <row r="39" spans="1:18" ht="17" thickBot="1">
      <c r="A39" s="49">
        <v>2</v>
      </c>
      <c r="B39" s="50"/>
      <c r="C39" s="50"/>
      <c r="D39" s="50"/>
      <c r="E39" s="49">
        <v>87</v>
      </c>
      <c r="F39" s="49">
        <v>78.7</v>
      </c>
      <c r="G39" s="49">
        <v>75.099999999999994</v>
      </c>
      <c r="H39" s="49">
        <v>3854</v>
      </c>
      <c r="I39" s="49">
        <v>-6.2</v>
      </c>
      <c r="J39" s="49">
        <v>81.400000000000006</v>
      </c>
      <c r="K39" s="49">
        <v>88.6</v>
      </c>
      <c r="L39" s="49" t="s">
        <v>90</v>
      </c>
      <c r="M39" s="49">
        <v>3.7</v>
      </c>
      <c r="N39" s="5">
        <f t="shared" ref="N39:N43" si="14">_xlfn.NUMBERVALUE( LEFT(L39,LEN(L39)-1))</f>
        <v>0.7</v>
      </c>
      <c r="O39" s="5">
        <f t="shared" ref="O39:O43" si="15">IF( RIGHT(L39,1) = "L",-N39,N39)</f>
        <v>-0.7</v>
      </c>
      <c r="P39" s="4">
        <v>85</v>
      </c>
      <c r="Q39" s="3">
        <f t="shared" si="12"/>
        <v>3.5999999999999943</v>
      </c>
      <c r="R39" s="3">
        <f t="shared" si="13"/>
        <v>3.6674241641784442</v>
      </c>
    </row>
    <row r="40" spans="1:18" ht="17" thickBot="1">
      <c r="A40" s="49">
        <v>3</v>
      </c>
      <c r="B40" s="50"/>
      <c r="C40" s="50"/>
      <c r="D40" s="50"/>
      <c r="E40" s="49">
        <v>92</v>
      </c>
      <c r="F40" s="49">
        <v>80.599999999999994</v>
      </c>
      <c r="G40" s="49">
        <v>76</v>
      </c>
      <c r="H40" s="49">
        <v>3660</v>
      </c>
      <c r="I40" s="49">
        <v>-6.2</v>
      </c>
      <c r="J40" s="49">
        <v>82.5</v>
      </c>
      <c r="K40" s="49">
        <v>89.6</v>
      </c>
      <c r="L40" s="49" t="s">
        <v>90</v>
      </c>
      <c r="M40" s="49">
        <v>2.6</v>
      </c>
      <c r="N40" s="5">
        <f t="shared" si="14"/>
        <v>0.7</v>
      </c>
      <c r="O40" s="5">
        <f t="shared" si="15"/>
        <v>-0.7</v>
      </c>
      <c r="P40" s="4">
        <v>85</v>
      </c>
      <c r="Q40" s="3">
        <f t="shared" si="12"/>
        <v>2.5</v>
      </c>
      <c r="R40" s="3">
        <f t="shared" si="13"/>
        <v>2.5961509971494339</v>
      </c>
    </row>
    <row r="41" spans="1:18" ht="17" thickBot="1">
      <c r="A41" s="49">
        <v>4</v>
      </c>
      <c r="B41" s="50"/>
      <c r="C41" s="50"/>
      <c r="D41" s="50"/>
      <c r="E41" s="49">
        <v>78</v>
      </c>
      <c r="F41" s="49">
        <v>80.400000000000006</v>
      </c>
      <c r="G41" s="49">
        <v>74.400000000000006</v>
      </c>
      <c r="H41" s="49">
        <v>4177</v>
      </c>
      <c r="I41" s="49" t="s">
        <v>19</v>
      </c>
      <c r="J41" s="49">
        <v>79.5</v>
      </c>
      <c r="K41" s="49">
        <v>85.9</v>
      </c>
      <c r="L41" s="49" t="s">
        <v>91</v>
      </c>
      <c r="M41" s="49">
        <v>5.5</v>
      </c>
      <c r="N41" s="5">
        <f t="shared" si="14"/>
        <v>0.4</v>
      </c>
      <c r="O41" s="5">
        <f t="shared" si="15"/>
        <v>-0.4</v>
      </c>
      <c r="P41" s="4">
        <v>85</v>
      </c>
      <c r="Q41" s="3">
        <f t="shared" si="12"/>
        <v>5.5</v>
      </c>
      <c r="R41" s="3">
        <f t="shared" si="13"/>
        <v>5.5145262715848951</v>
      </c>
    </row>
    <row r="42" spans="1:18" ht="17" thickBot="1">
      <c r="A42" s="49">
        <v>5</v>
      </c>
      <c r="B42" s="50"/>
      <c r="C42" s="50"/>
      <c r="D42" s="50"/>
      <c r="E42" s="49">
        <v>66</v>
      </c>
      <c r="F42" s="49">
        <v>81.599999999999994</v>
      </c>
      <c r="G42" s="49">
        <v>73.7</v>
      </c>
      <c r="H42" s="49">
        <v>4276</v>
      </c>
      <c r="I42" s="49">
        <v>-4.5999999999999996</v>
      </c>
      <c r="J42" s="49">
        <v>77.599999999999994</v>
      </c>
      <c r="K42" s="49">
        <v>83.9</v>
      </c>
      <c r="L42" s="49" t="s">
        <v>92</v>
      </c>
      <c r="M42" s="49">
        <v>8</v>
      </c>
      <c r="N42" s="5">
        <f t="shared" si="14"/>
        <v>2.7</v>
      </c>
      <c r="O42" s="5">
        <f t="shared" si="15"/>
        <v>-2.7</v>
      </c>
      <c r="P42" s="4">
        <v>85</v>
      </c>
      <c r="Q42" s="3">
        <f t="shared" si="12"/>
        <v>7.4000000000000057</v>
      </c>
      <c r="R42" s="3">
        <f t="shared" si="13"/>
        <v>7.877182237323197</v>
      </c>
    </row>
    <row r="43" spans="1:18" ht="17" thickBot="1">
      <c r="A43" s="49">
        <v>6</v>
      </c>
      <c r="B43" s="50"/>
      <c r="C43" s="50"/>
      <c r="D43" s="50"/>
      <c r="E43" s="49">
        <v>89</v>
      </c>
      <c r="F43" s="49">
        <v>82.4</v>
      </c>
      <c r="G43" s="49">
        <v>76.599999999999994</v>
      </c>
      <c r="H43" s="49">
        <v>4183</v>
      </c>
      <c r="I43" s="49">
        <v>-6.2</v>
      </c>
      <c r="J43" s="49">
        <v>82.9</v>
      </c>
      <c r="K43" s="49">
        <v>89.4</v>
      </c>
      <c r="L43" s="49" t="s">
        <v>40</v>
      </c>
      <c r="M43" s="49">
        <v>3.2</v>
      </c>
      <c r="N43" s="5">
        <f t="shared" si="14"/>
        <v>2.4</v>
      </c>
      <c r="O43" s="5">
        <f t="shared" si="15"/>
        <v>2.4</v>
      </c>
      <c r="P43" s="4">
        <v>85</v>
      </c>
      <c r="Q43" s="3">
        <f t="shared" si="12"/>
        <v>2.0999999999999943</v>
      </c>
      <c r="R43" s="3">
        <f t="shared" si="13"/>
        <v>3.1890437438203914</v>
      </c>
    </row>
    <row r="44" spans="1:18">
      <c r="A44" s="119" t="s">
        <v>23</v>
      </c>
      <c r="B44" s="119"/>
      <c r="C44" s="119"/>
      <c r="D44" s="119"/>
      <c r="E44" s="52">
        <v>11</v>
      </c>
      <c r="F44" s="52">
        <v>2.1</v>
      </c>
      <c r="G44" s="52">
        <v>1.3</v>
      </c>
      <c r="H44" s="52">
        <v>215</v>
      </c>
      <c r="I44" s="52">
        <v>0.6</v>
      </c>
      <c r="J44" s="52">
        <v>2.4</v>
      </c>
      <c r="K44" s="52">
        <v>2.5</v>
      </c>
      <c r="L44" s="52">
        <v>1.5</v>
      </c>
      <c r="M44" s="52">
        <v>2.2999999999999998</v>
      </c>
      <c r="N44" s="52"/>
      <c r="O44" s="51"/>
    </row>
    <row r="45" spans="1:18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</row>
    <row r="46" spans="1:18" ht="17" thickBot="1">
      <c r="A46" s="116" t="s">
        <v>93</v>
      </c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</row>
    <row r="47" spans="1:18" ht="45">
      <c r="A47" s="102" t="s">
        <v>0</v>
      </c>
      <c r="B47" s="102"/>
      <c r="C47" s="102"/>
      <c r="D47" s="102"/>
      <c r="E47" s="2" t="s">
        <v>1</v>
      </c>
      <c r="F47" s="2" t="s">
        <v>2</v>
      </c>
      <c r="G47" s="2" t="s">
        <v>3</v>
      </c>
      <c r="H47" s="2" t="s">
        <v>4</v>
      </c>
      <c r="I47" s="2" t="s">
        <v>5</v>
      </c>
      <c r="J47" s="2" t="s">
        <v>6</v>
      </c>
      <c r="K47" s="2" t="s">
        <v>7</v>
      </c>
      <c r="L47" s="2" t="s">
        <v>8</v>
      </c>
      <c r="M47" s="2" t="s">
        <v>9</v>
      </c>
      <c r="N47" s="2" t="s">
        <v>123</v>
      </c>
      <c r="O47" s="2" t="s">
        <v>25</v>
      </c>
      <c r="P47" s="1" t="s">
        <v>24</v>
      </c>
      <c r="Q47" s="2" t="s">
        <v>32</v>
      </c>
      <c r="R47" s="2" t="s">
        <v>44</v>
      </c>
    </row>
    <row r="48" spans="1:18" ht="18" thickBot="1">
      <c r="A48" s="103"/>
      <c r="B48" s="103"/>
      <c r="C48" s="103"/>
      <c r="D48" s="103"/>
      <c r="E48" s="1"/>
      <c r="F48" s="2" t="s">
        <v>10</v>
      </c>
      <c r="G48" s="2" t="s">
        <v>10</v>
      </c>
      <c r="H48" s="2" t="s">
        <v>11</v>
      </c>
      <c r="I48" s="2" t="s">
        <v>12</v>
      </c>
      <c r="J48" s="2" t="s">
        <v>13</v>
      </c>
      <c r="K48" s="2" t="s">
        <v>13</v>
      </c>
      <c r="L48" s="2" t="s">
        <v>13</v>
      </c>
      <c r="M48" s="2" t="s">
        <v>13</v>
      </c>
      <c r="N48" s="2" t="s">
        <v>13</v>
      </c>
      <c r="O48" s="2" t="s">
        <v>13</v>
      </c>
      <c r="P48" s="1" t="s">
        <v>13</v>
      </c>
      <c r="Q48" s="2" t="s">
        <v>13</v>
      </c>
      <c r="R48" s="2" t="s">
        <v>13</v>
      </c>
    </row>
    <row r="49" spans="1:18" ht="17" thickBot="1">
      <c r="A49" s="53">
        <v>1</v>
      </c>
      <c r="B49" s="54"/>
      <c r="C49" s="54"/>
      <c r="D49" s="54"/>
      <c r="E49" s="53">
        <v>83</v>
      </c>
      <c r="F49" s="53">
        <v>79.099999999999994</v>
      </c>
      <c r="G49" s="53">
        <v>81.8</v>
      </c>
      <c r="H49" s="53">
        <v>4264</v>
      </c>
      <c r="I49" s="53">
        <v>-5.8</v>
      </c>
      <c r="J49" s="53">
        <v>94</v>
      </c>
      <c r="K49" s="53">
        <v>102</v>
      </c>
      <c r="L49" s="53" t="s">
        <v>94</v>
      </c>
      <c r="M49" s="53">
        <v>5</v>
      </c>
      <c r="N49" s="5">
        <f>_xlfn.NUMBERVALUE( LEFT(L49,LEN(L49)-1))</f>
        <v>4.8</v>
      </c>
      <c r="O49" s="5">
        <f>IF( RIGHT(L49,1) = "L",-N49,N49)</f>
        <v>-4.8</v>
      </c>
      <c r="P49" s="4">
        <v>95</v>
      </c>
      <c r="Q49" s="3">
        <f t="shared" ref="Q49:Q54" si="16">P49-J49</f>
        <v>1</v>
      </c>
      <c r="R49" s="3">
        <f t="shared" ref="R49:R54" si="17">SQRT(Q49*Q49+O49*O49)</f>
        <v>4.9030602688525047</v>
      </c>
    </row>
    <row r="50" spans="1:18" ht="17" thickBot="1">
      <c r="A50" s="53">
        <v>2</v>
      </c>
      <c r="B50" s="54"/>
      <c r="C50" s="54"/>
      <c r="D50" s="54"/>
      <c r="E50" s="53">
        <v>73</v>
      </c>
      <c r="F50" s="53">
        <v>81.099999999999994</v>
      </c>
      <c r="G50" s="53">
        <v>83.6</v>
      </c>
      <c r="H50" s="53">
        <v>4073</v>
      </c>
      <c r="I50" s="53">
        <v>-5</v>
      </c>
      <c r="J50" s="53">
        <v>98.5</v>
      </c>
      <c r="K50" s="53">
        <v>106.5</v>
      </c>
      <c r="L50" s="53" t="s">
        <v>95</v>
      </c>
      <c r="M50" s="53">
        <v>7.4</v>
      </c>
      <c r="N50" s="5">
        <f t="shared" ref="N50:N54" si="18">_xlfn.NUMBERVALUE( LEFT(L50,LEN(L50)-1))</f>
        <v>6.6</v>
      </c>
      <c r="O50" s="5">
        <f t="shared" ref="O50:O54" si="19">IF( RIGHT(L50,1) = "L",-N50,N50)</f>
        <v>-6.6</v>
      </c>
      <c r="P50" s="4">
        <v>95</v>
      </c>
      <c r="Q50" s="3">
        <f t="shared" si="16"/>
        <v>-3.5</v>
      </c>
      <c r="R50" s="3">
        <f t="shared" si="17"/>
        <v>7.4706090782479038</v>
      </c>
    </row>
    <row r="51" spans="1:18" ht="17" thickBot="1">
      <c r="A51" s="53">
        <v>3</v>
      </c>
      <c r="B51" s="54"/>
      <c r="C51" s="54"/>
      <c r="D51" s="54"/>
      <c r="E51" s="53">
        <v>89</v>
      </c>
      <c r="F51" s="53">
        <v>81.099999999999994</v>
      </c>
      <c r="G51" s="53">
        <v>83.9</v>
      </c>
      <c r="H51" s="53">
        <v>4438</v>
      </c>
      <c r="I51" s="53">
        <v>-5.2</v>
      </c>
      <c r="J51" s="53">
        <v>94.5</v>
      </c>
      <c r="K51" s="53">
        <v>101.1</v>
      </c>
      <c r="L51" s="53" t="s">
        <v>96</v>
      </c>
      <c r="M51" s="53">
        <v>3.6</v>
      </c>
      <c r="N51" s="5">
        <f t="shared" si="18"/>
        <v>3.5</v>
      </c>
      <c r="O51" s="5">
        <f t="shared" si="19"/>
        <v>-3.5</v>
      </c>
      <c r="P51" s="4">
        <v>95</v>
      </c>
      <c r="Q51" s="3">
        <f t="shared" si="16"/>
        <v>0.5</v>
      </c>
      <c r="R51" s="3">
        <f t="shared" si="17"/>
        <v>3.5355339059327378</v>
      </c>
    </row>
    <row r="52" spans="1:18" ht="17" thickBot="1">
      <c r="A52" s="53">
        <v>4</v>
      </c>
      <c r="B52" s="54"/>
      <c r="C52" s="54"/>
      <c r="D52" s="54"/>
      <c r="E52" s="53">
        <v>94</v>
      </c>
      <c r="F52" s="53">
        <v>81.599999999999994</v>
      </c>
      <c r="G52" s="53">
        <v>81.900000000000006</v>
      </c>
      <c r="H52" s="53">
        <v>4127</v>
      </c>
      <c r="I52" s="53">
        <v>-3</v>
      </c>
      <c r="J52" s="53">
        <v>93.2</v>
      </c>
      <c r="K52" s="53">
        <v>100.5</v>
      </c>
      <c r="L52" s="53" t="s">
        <v>97</v>
      </c>
      <c r="M52" s="53">
        <v>2.4</v>
      </c>
      <c r="N52" s="5">
        <f t="shared" si="18"/>
        <v>1.6</v>
      </c>
      <c r="O52" s="5">
        <f t="shared" si="19"/>
        <v>-1.6</v>
      </c>
      <c r="P52" s="4">
        <v>95</v>
      </c>
      <c r="Q52" s="3">
        <f t="shared" si="16"/>
        <v>1.7999999999999972</v>
      </c>
      <c r="R52" s="3">
        <f t="shared" si="17"/>
        <v>2.408318915758457</v>
      </c>
    </row>
    <row r="53" spans="1:18" ht="17" thickBot="1">
      <c r="A53" s="53">
        <v>5</v>
      </c>
      <c r="B53" s="54"/>
      <c r="C53" s="54"/>
      <c r="D53" s="54"/>
      <c r="E53" s="53">
        <v>91</v>
      </c>
      <c r="F53" s="53">
        <v>83.8</v>
      </c>
      <c r="G53" s="53">
        <v>84.7</v>
      </c>
      <c r="H53" s="53">
        <v>4235</v>
      </c>
      <c r="I53" s="53" t="s">
        <v>19</v>
      </c>
      <c r="J53" s="53">
        <v>97.7</v>
      </c>
      <c r="K53" s="53">
        <v>105.1</v>
      </c>
      <c r="L53" s="53" t="s">
        <v>98</v>
      </c>
      <c r="M53" s="53">
        <v>3.1</v>
      </c>
      <c r="N53" s="5">
        <f t="shared" si="18"/>
        <v>1.6</v>
      </c>
      <c r="O53" s="5">
        <f t="shared" si="19"/>
        <v>1.6</v>
      </c>
      <c r="P53" s="4">
        <v>95</v>
      </c>
      <c r="Q53" s="3">
        <f t="shared" si="16"/>
        <v>-2.7000000000000028</v>
      </c>
      <c r="R53" s="3">
        <f t="shared" si="17"/>
        <v>3.1384709652950455</v>
      </c>
    </row>
    <row r="54" spans="1:18" ht="17" thickBot="1">
      <c r="A54" s="53">
        <v>6</v>
      </c>
      <c r="B54" s="54"/>
      <c r="C54" s="54"/>
      <c r="D54" s="54"/>
      <c r="E54" s="53">
        <v>78</v>
      </c>
      <c r="F54" s="53">
        <v>82.6</v>
      </c>
      <c r="G54" s="53">
        <v>83.7</v>
      </c>
      <c r="H54" s="53">
        <v>4040</v>
      </c>
      <c r="I54" s="53">
        <v>-2</v>
      </c>
      <c r="J54" s="53">
        <v>97</v>
      </c>
      <c r="K54" s="53">
        <v>104.8</v>
      </c>
      <c r="L54" s="53" t="s">
        <v>99</v>
      </c>
      <c r="M54" s="53">
        <v>6.1</v>
      </c>
      <c r="N54" s="5">
        <f t="shared" si="18"/>
        <v>5.8</v>
      </c>
      <c r="O54" s="5">
        <f t="shared" si="19"/>
        <v>-5.8</v>
      </c>
      <c r="P54" s="4">
        <v>95</v>
      </c>
      <c r="Q54" s="3">
        <f t="shared" si="16"/>
        <v>-2</v>
      </c>
      <c r="R54" s="3">
        <f t="shared" si="17"/>
        <v>6.1351446600711874</v>
      </c>
    </row>
    <row r="55" spans="1:18">
      <c r="A55" s="117" t="s">
        <v>23</v>
      </c>
      <c r="B55" s="117"/>
      <c r="C55" s="117"/>
      <c r="D55" s="117"/>
      <c r="E55" s="56">
        <v>7.4</v>
      </c>
      <c r="F55" s="56">
        <v>1.5</v>
      </c>
      <c r="G55" s="56">
        <v>1</v>
      </c>
      <c r="H55" s="56">
        <v>135</v>
      </c>
      <c r="I55" s="56">
        <v>1.4</v>
      </c>
      <c r="J55" s="56">
        <v>2</v>
      </c>
      <c r="K55" s="56">
        <v>2.2000000000000002</v>
      </c>
      <c r="L55" s="56">
        <v>2.8</v>
      </c>
      <c r="M55" s="56">
        <v>1.7</v>
      </c>
      <c r="N55" s="56"/>
      <c r="O55" s="55"/>
    </row>
    <row r="56" spans="1:18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</row>
    <row r="57" spans="1:18" ht="17" thickBot="1">
      <c r="A57" s="114" t="s">
        <v>100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</row>
    <row r="58" spans="1:18" ht="45">
      <c r="A58" s="102" t="s">
        <v>0</v>
      </c>
      <c r="B58" s="102"/>
      <c r="C58" s="102"/>
      <c r="D58" s="102"/>
      <c r="E58" s="2" t="s">
        <v>1</v>
      </c>
      <c r="F58" s="2" t="s">
        <v>2</v>
      </c>
      <c r="G58" s="2" t="s">
        <v>3</v>
      </c>
      <c r="H58" s="2" t="s">
        <v>4</v>
      </c>
      <c r="I58" s="2" t="s">
        <v>5</v>
      </c>
      <c r="J58" s="2" t="s">
        <v>6</v>
      </c>
      <c r="K58" s="2" t="s">
        <v>7</v>
      </c>
      <c r="L58" s="2" t="s">
        <v>8</v>
      </c>
      <c r="M58" s="2" t="s">
        <v>9</v>
      </c>
      <c r="N58" s="2" t="s">
        <v>123</v>
      </c>
      <c r="O58" s="2" t="s">
        <v>25</v>
      </c>
      <c r="P58" s="1" t="s">
        <v>24</v>
      </c>
      <c r="Q58" s="2" t="s">
        <v>32</v>
      </c>
      <c r="R58" s="2" t="s">
        <v>44</v>
      </c>
    </row>
    <row r="59" spans="1:18" ht="18" thickBot="1">
      <c r="A59" s="103"/>
      <c r="B59" s="103"/>
      <c r="C59" s="103"/>
      <c r="D59" s="103"/>
      <c r="E59" s="1"/>
      <c r="F59" s="2" t="s">
        <v>10</v>
      </c>
      <c r="G59" s="2" t="s">
        <v>10</v>
      </c>
      <c r="H59" s="2" t="s">
        <v>11</v>
      </c>
      <c r="I59" s="2" t="s">
        <v>12</v>
      </c>
      <c r="J59" s="2" t="s">
        <v>13</v>
      </c>
      <c r="K59" s="2" t="s">
        <v>13</v>
      </c>
      <c r="L59" s="2" t="s">
        <v>13</v>
      </c>
      <c r="M59" s="2" t="s">
        <v>13</v>
      </c>
      <c r="N59" s="2" t="s">
        <v>13</v>
      </c>
      <c r="O59" s="2" t="s">
        <v>13</v>
      </c>
      <c r="P59" s="1" t="s">
        <v>13</v>
      </c>
      <c r="Q59" s="2" t="s">
        <v>13</v>
      </c>
      <c r="R59" s="2" t="s">
        <v>13</v>
      </c>
    </row>
    <row r="60" spans="1:18" ht="17" thickBot="1">
      <c r="A60" s="57">
        <v>1</v>
      </c>
      <c r="B60" s="58"/>
      <c r="C60" s="58"/>
      <c r="D60" s="58"/>
      <c r="E60" s="57">
        <v>93</v>
      </c>
      <c r="F60" s="57">
        <v>80.8</v>
      </c>
      <c r="G60" s="57">
        <v>89.3</v>
      </c>
      <c r="H60" s="57">
        <v>5592</v>
      </c>
      <c r="I60" s="57">
        <v>-6</v>
      </c>
      <c r="J60" s="57">
        <v>103.5</v>
      </c>
      <c r="K60" s="57">
        <v>110.2</v>
      </c>
      <c r="L60" s="57" t="s">
        <v>92</v>
      </c>
      <c r="M60" s="57">
        <v>3.1</v>
      </c>
      <c r="N60" s="5">
        <f>_xlfn.NUMBERVALUE( LEFT(L60,LEN(L60)-1))</f>
        <v>2.7</v>
      </c>
      <c r="O60" s="5">
        <f>IF( RIGHT(L60,1) = "L",-N60,N60)</f>
        <v>-2.7</v>
      </c>
      <c r="P60" s="4">
        <v>105</v>
      </c>
      <c r="Q60" s="3">
        <f t="shared" ref="Q60:Q65" si="20">P60-J60</f>
        <v>1.5</v>
      </c>
      <c r="R60" s="3">
        <f t="shared" ref="R60:R65" si="21">SQRT(Q60*Q60+O60*O60)</f>
        <v>3.0886890422961004</v>
      </c>
    </row>
    <row r="61" spans="1:18" ht="17" thickBot="1">
      <c r="A61" s="57">
        <v>2</v>
      </c>
      <c r="B61" s="58"/>
      <c r="C61" s="58"/>
      <c r="D61" s="58"/>
      <c r="E61" s="57">
        <v>99</v>
      </c>
      <c r="F61" s="57">
        <v>81.599999999999994</v>
      </c>
      <c r="G61" s="57">
        <v>89.7</v>
      </c>
      <c r="H61" s="57">
        <v>5403</v>
      </c>
      <c r="I61" s="57">
        <v>-4.4000000000000004</v>
      </c>
      <c r="J61" s="57">
        <v>106.2</v>
      </c>
      <c r="K61" s="57">
        <v>113.6</v>
      </c>
      <c r="L61" s="57" t="s">
        <v>101</v>
      </c>
      <c r="M61" s="57">
        <v>1.5</v>
      </c>
      <c r="N61" s="5">
        <f t="shared" ref="N61:N65" si="22">_xlfn.NUMBERVALUE( LEFT(L61,LEN(L61)-1))</f>
        <v>0.9</v>
      </c>
      <c r="O61" s="5">
        <f t="shared" ref="O61:O65" si="23">IF( RIGHT(L61,1) = "L",-N61,N61)</f>
        <v>0.9</v>
      </c>
      <c r="P61" s="4">
        <v>105</v>
      </c>
      <c r="Q61" s="3">
        <f t="shared" si="20"/>
        <v>-1.2000000000000028</v>
      </c>
      <c r="R61" s="3">
        <f t="shared" si="21"/>
        <v>1.5000000000000024</v>
      </c>
    </row>
    <row r="62" spans="1:18" ht="17" thickBot="1">
      <c r="A62" s="57">
        <v>3</v>
      </c>
      <c r="B62" s="58"/>
      <c r="C62" s="58"/>
      <c r="D62" s="58"/>
      <c r="E62" s="57">
        <v>91</v>
      </c>
      <c r="F62" s="57">
        <v>81.099999999999994</v>
      </c>
      <c r="G62" s="57">
        <v>86.9</v>
      </c>
      <c r="H62" s="57">
        <v>5341</v>
      </c>
      <c r="I62" s="57">
        <v>-4.4000000000000004</v>
      </c>
      <c r="J62" s="57">
        <v>101.6</v>
      </c>
      <c r="K62" s="57">
        <v>108.6</v>
      </c>
      <c r="L62" s="57" t="s">
        <v>33</v>
      </c>
      <c r="M62" s="57">
        <v>3.4</v>
      </c>
      <c r="N62" s="5">
        <f t="shared" si="22"/>
        <v>0.1</v>
      </c>
      <c r="O62" s="5">
        <f t="shared" si="23"/>
        <v>0.1</v>
      </c>
      <c r="P62" s="4">
        <v>105</v>
      </c>
      <c r="Q62" s="3">
        <f t="shared" si="20"/>
        <v>3.4000000000000057</v>
      </c>
      <c r="R62" s="3">
        <f t="shared" si="21"/>
        <v>3.4014702703389954</v>
      </c>
    </row>
    <row r="63" spans="1:18" ht="17" thickBot="1">
      <c r="A63" s="57">
        <v>4</v>
      </c>
      <c r="B63" s="58"/>
      <c r="C63" s="58"/>
      <c r="D63" s="58"/>
      <c r="E63" s="57">
        <v>88</v>
      </c>
      <c r="F63" s="57">
        <v>82.9</v>
      </c>
      <c r="G63" s="57">
        <v>88.2</v>
      </c>
      <c r="H63" s="57">
        <v>5430</v>
      </c>
      <c r="I63" s="57">
        <v>-2.8</v>
      </c>
      <c r="J63" s="57">
        <v>100.9</v>
      </c>
      <c r="K63" s="57">
        <v>107</v>
      </c>
      <c r="L63" s="57" t="s">
        <v>26</v>
      </c>
      <c r="M63" s="57">
        <v>4.3</v>
      </c>
      <c r="N63" s="5">
        <f t="shared" si="22"/>
        <v>1.3</v>
      </c>
      <c r="O63" s="5">
        <f t="shared" si="23"/>
        <v>1.3</v>
      </c>
      <c r="P63" s="4">
        <v>105</v>
      </c>
      <c r="Q63" s="3">
        <f t="shared" si="20"/>
        <v>4.0999999999999943</v>
      </c>
      <c r="R63" s="3">
        <f t="shared" si="21"/>
        <v>4.301162633521308</v>
      </c>
    </row>
    <row r="64" spans="1:18" ht="17" thickBot="1">
      <c r="A64" s="57">
        <v>5</v>
      </c>
      <c r="B64" s="58"/>
      <c r="C64" s="58"/>
      <c r="D64" s="58"/>
      <c r="E64" s="57">
        <v>88</v>
      </c>
      <c r="F64" s="57">
        <v>83.3</v>
      </c>
      <c r="G64" s="57">
        <v>87.4</v>
      </c>
      <c r="H64" s="57">
        <v>5123</v>
      </c>
      <c r="I64" s="57">
        <v>-4.5999999999999996</v>
      </c>
      <c r="J64" s="57">
        <v>101.3</v>
      </c>
      <c r="K64" s="57">
        <v>108.4</v>
      </c>
      <c r="L64" s="57" t="s">
        <v>42</v>
      </c>
      <c r="M64" s="57">
        <v>4.3</v>
      </c>
      <c r="N64" s="5">
        <f t="shared" si="22"/>
        <v>2.2000000000000002</v>
      </c>
      <c r="O64" s="5">
        <f t="shared" si="23"/>
        <v>2.2000000000000002</v>
      </c>
      <c r="P64" s="4">
        <v>105</v>
      </c>
      <c r="Q64" s="3">
        <f t="shared" si="20"/>
        <v>3.7000000000000028</v>
      </c>
      <c r="R64" s="3">
        <f t="shared" si="21"/>
        <v>4.3046486500061798</v>
      </c>
    </row>
    <row r="65" spans="1:18" ht="17" thickBot="1">
      <c r="A65" s="57">
        <v>6</v>
      </c>
      <c r="B65" s="58"/>
      <c r="C65" s="58"/>
      <c r="D65" s="58"/>
      <c r="E65" s="57">
        <v>84</v>
      </c>
      <c r="F65" s="57">
        <v>82.4</v>
      </c>
      <c r="G65" s="57">
        <v>86.7</v>
      </c>
      <c r="H65" s="57">
        <v>4983</v>
      </c>
      <c r="I65" s="57">
        <v>-4.5999999999999996</v>
      </c>
      <c r="J65" s="57">
        <v>99.7</v>
      </c>
      <c r="K65" s="57">
        <v>107.3</v>
      </c>
      <c r="L65" s="57" t="s">
        <v>101</v>
      </c>
      <c r="M65" s="57">
        <v>5.4</v>
      </c>
      <c r="N65" s="5">
        <f t="shared" si="22"/>
        <v>0.9</v>
      </c>
      <c r="O65" s="5">
        <f t="shared" si="23"/>
        <v>0.9</v>
      </c>
      <c r="P65" s="4">
        <v>105</v>
      </c>
      <c r="Q65" s="3">
        <f t="shared" si="20"/>
        <v>5.2999999999999972</v>
      </c>
      <c r="R65" s="3">
        <f t="shared" si="21"/>
        <v>5.3758720222862424</v>
      </c>
    </row>
    <row r="66" spans="1:18">
      <c r="A66" s="115" t="s">
        <v>23</v>
      </c>
      <c r="B66" s="115"/>
      <c r="C66" s="115"/>
      <c r="D66" s="115"/>
      <c r="E66" s="60">
        <v>4.7</v>
      </c>
      <c r="F66" s="60">
        <v>0.9</v>
      </c>
      <c r="G66" s="60">
        <v>1.2</v>
      </c>
      <c r="H66" s="60">
        <v>202</v>
      </c>
      <c r="I66" s="60">
        <v>0.9</v>
      </c>
      <c r="J66" s="60">
        <v>2.1</v>
      </c>
      <c r="K66" s="60">
        <v>2.2999999999999998</v>
      </c>
      <c r="L66" s="60">
        <v>1.5</v>
      </c>
      <c r="M66" s="60">
        <v>1.2</v>
      </c>
      <c r="N66" s="60"/>
      <c r="O66" s="59"/>
    </row>
    <row r="67" spans="1:18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</row>
    <row r="68" spans="1:18" ht="17" thickBot="1">
      <c r="A68" s="112" t="s">
        <v>102</v>
      </c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</row>
    <row r="69" spans="1:18" ht="45">
      <c r="A69" s="102" t="s">
        <v>0</v>
      </c>
      <c r="B69" s="102"/>
      <c r="C69" s="102"/>
      <c r="D69" s="102"/>
      <c r="E69" s="2" t="s">
        <v>1</v>
      </c>
      <c r="F69" s="2" t="s">
        <v>2</v>
      </c>
      <c r="G69" s="2" t="s">
        <v>3</v>
      </c>
      <c r="H69" s="2" t="s">
        <v>4</v>
      </c>
      <c r="I69" s="2" t="s">
        <v>5</v>
      </c>
      <c r="J69" s="2" t="s">
        <v>6</v>
      </c>
      <c r="K69" s="2" t="s">
        <v>7</v>
      </c>
      <c r="L69" s="2" t="s">
        <v>8</v>
      </c>
      <c r="M69" s="2" t="s">
        <v>9</v>
      </c>
      <c r="N69" s="2" t="s">
        <v>123</v>
      </c>
      <c r="O69" s="2" t="s">
        <v>25</v>
      </c>
      <c r="P69" s="1" t="s">
        <v>24</v>
      </c>
      <c r="Q69" s="2" t="s">
        <v>32</v>
      </c>
      <c r="R69" s="2" t="s">
        <v>44</v>
      </c>
    </row>
    <row r="70" spans="1:18" ht="18" thickBot="1">
      <c r="A70" s="103"/>
      <c r="B70" s="103"/>
      <c r="C70" s="103"/>
      <c r="D70" s="103"/>
      <c r="E70" s="1"/>
      <c r="F70" s="2" t="s">
        <v>10</v>
      </c>
      <c r="G70" s="2" t="s">
        <v>10</v>
      </c>
      <c r="H70" s="2" t="s">
        <v>11</v>
      </c>
      <c r="I70" s="2" t="s">
        <v>12</v>
      </c>
      <c r="J70" s="2" t="s">
        <v>13</v>
      </c>
      <c r="K70" s="2" t="s">
        <v>13</v>
      </c>
      <c r="L70" s="2" t="s">
        <v>13</v>
      </c>
      <c r="M70" s="2" t="s">
        <v>13</v>
      </c>
      <c r="N70" s="2" t="s">
        <v>13</v>
      </c>
      <c r="O70" s="2" t="s">
        <v>13</v>
      </c>
      <c r="P70" s="1" t="s">
        <v>13</v>
      </c>
      <c r="Q70" s="2" t="s">
        <v>13</v>
      </c>
      <c r="R70" s="2" t="s">
        <v>13</v>
      </c>
    </row>
    <row r="71" spans="1:18" ht="17" thickBot="1">
      <c r="A71" s="61">
        <v>1</v>
      </c>
      <c r="B71" s="62"/>
      <c r="C71" s="62"/>
      <c r="D71" s="62"/>
      <c r="E71" s="61">
        <v>79</v>
      </c>
      <c r="F71" s="61">
        <v>88.4</v>
      </c>
      <c r="G71" s="61">
        <v>100.2</v>
      </c>
      <c r="H71" s="61">
        <v>4597</v>
      </c>
      <c r="I71" s="61">
        <v>-5.4</v>
      </c>
      <c r="J71" s="61">
        <v>120.7</v>
      </c>
      <c r="K71" s="61">
        <v>128.30000000000001</v>
      </c>
      <c r="L71" s="61" t="s">
        <v>103</v>
      </c>
      <c r="M71" s="61">
        <v>7.8</v>
      </c>
      <c r="N71" s="5">
        <f>_xlfn.NUMBERVALUE( LEFT(L71,LEN(L71)-1))</f>
        <v>6.4</v>
      </c>
      <c r="O71" s="5">
        <f>IF( RIGHT(L71,1) = "L",-N71,N71)</f>
        <v>-6.4</v>
      </c>
      <c r="P71" s="4">
        <v>125</v>
      </c>
      <c r="Q71" s="3">
        <f t="shared" ref="Q71:Q76" si="24">P71-J71</f>
        <v>4.2999999999999972</v>
      </c>
      <c r="R71" s="3">
        <f t="shared" ref="R71:R76" si="25">SQRT(Q71*Q71+O71*O71)</f>
        <v>7.7103826104804938</v>
      </c>
    </row>
    <row r="72" spans="1:18" ht="17" thickBot="1">
      <c r="A72" s="61">
        <v>2</v>
      </c>
      <c r="B72" s="62"/>
      <c r="C72" s="62"/>
      <c r="D72" s="62"/>
      <c r="E72" s="61">
        <v>86</v>
      </c>
      <c r="F72" s="61">
        <v>89.2</v>
      </c>
      <c r="G72" s="61">
        <v>101.5</v>
      </c>
      <c r="H72" s="61">
        <v>3390</v>
      </c>
      <c r="I72" s="61">
        <v>-6.2</v>
      </c>
      <c r="J72" s="61">
        <v>124.5</v>
      </c>
      <c r="K72" s="61">
        <v>133.30000000000001</v>
      </c>
      <c r="L72" s="61" t="s">
        <v>104</v>
      </c>
      <c r="M72" s="61">
        <v>5.7</v>
      </c>
      <c r="N72" s="5">
        <f t="shared" ref="N72:N76" si="26">_xlfn.NUMBERVALUE( LEFT(L72,LEN(L72)-1))</f>
        <v>5.7</v>
      </c>
      <c r="O72" s="5">
        <f t="shared" ref="O72:O76" si="27">IF( RIGHT(L72,1) = "L",-N72,N72)</f>
        <v>-5.7</v>
      </c>
      <c r="P72" s="4">
        <v>125</v>
      </c>
      <c r="Q72" s="3">
        <f t="shared" si="24"/>
        <v>0.5</v>
      </c>
      <c r="R72" s="3">
        <f t="shared" si="25"/>
        <v>5.7218878003679867</v>
      </c>
    </row>
    <row r="73" spans="1:18" ht="17" thickBot="1">
      <c r="A73" s="61">
        <v>3</v>
      </c>
      <c r="B73" s="62"/>
      <c r="C73" s="62"/>
      <c r="D73" s="62"/>
      <c r="E73" s="61">
        <v>90</v>
      </c>
      <c r="F73" s="61">
        <v>89.8</v>
      </c>
      <c r="G73" s="61">
        <v>101.9</v>
      </c>
      <c r="H73" s="61">
        <v>3930</v>
      </c>
      <c r="I73" s="61">
        <v>-5.8</v>
      </c>
      <c r="J73" s="61">
        <v>121.9</v>
      </c>
      <c r="K73" s="61">
        <v>129.6</v>
      </c>
      <c r="L73" s="61" t="s">
        <v>105</v>
      </c>
      <c r="M73" s="61">
        <v>4.5999999999999996</v>
      </c>
      <c r="N73" s="5">
        <f t="shared" si="26"/>
        <v>3.4</v>
      </c>
      <c r="O73" s="5">
        <f t="shared" si="27"/>
        <v>-3.4</v>
      </c>
      <c r="P73" s="4">
        <v>125</v>
      </c>
      <c r="Q73" s="3">
        <f t="shared" si="24"/>
        <v>3.0999999999999943</v>
      </c>
      <c r="R73" s="3">
        <f t="shared" si="25"/>
        <v>4.6010868281309323</v>
      </c>
    </row>
    <row r="74" spans="1:18" ht="17" thickBot="1">
      <c r="A74" s="61">
        <v>4</v>
      </c>
      <c r="B74" s="62"/>
      <c r="C74" s="62"/>
      <c r="D74" s="62"/>
      <c r="E74" s="61">
        <v>93</v>
      </c>
      <c r="F74" s="61">
        <v>89.2</v>
      </c>
      <c r="G74" s="61">
        <v>101.4</v>
      </c>
      <c r="H74" s="61">
        <v>5018</v>
      </c>
      <c r="I74" s="61" t="s">
        <v>19</v>
      </c>
      <c r="J74" s="61">
        <v>121.8</v>
      </c>
      <c r="K74" s="61">
        <v>128.9</v>
      </c>
      <c r="L74" s="61" t="s">
        <v>97</v>
      </c>
      <c r="M74" s="61">
        <v>3.6</v>
      </c>
      <c r="N74" s="5">
        <f t="shared" si="26"/>
        <v>1.6</v>
      </c>
      <c r="O74" s="5">
        <f t="shared" si="27"/>
        <v>-1.6</v>
      </c>
      <c r="P74" s="4">
        <v>125</v>
      </c>
      <c r="Q74" s="3">
        <f t="shared" si="24"/>
        <v>3.2000000000000028</v>
      </c>
      <c r="R74" s="3">
        <f t="shared" si="25"/>
        <v>3.5777087639996661</v>
      </c>
    </row>
    <row r="75" spans="1:18" ht="17" thickBot="1">
      <c r="A75" s="61">
        <v>5</v>
      </c>
      <c r="B75" s="62"/>
      <c r="C75" s="62"/>
      <c r="D75" s="62"/>
      <c r="E75" s="61">
        <v>92</v>
      </c>
      <c r="F75" s="61">
        <v>87.2</v>
      </c>
      <c r="G75" s="61">
        <v>99.1</v>
      </c>
      <c r="H75" s="61">
        <v>4232</v>
      </c>
      <c r="I75" s="61">
        <v>-5.2</v>
      </c>
      <c r="J75" s="61">
        <v>121.2</v>
      </c>
      <c r="K75" s="61">
        <v>129.19999999999999</v>
      </c>
      <c r="L75" s="61" t="s">
        <v>36</v>
      </c>
      <c r="M75" s="61">
        <v>3.9</v>
      </c>
      <c r="N75" s="5">
        <f t="shared" si="26"/>
        <v>0.6</v>
      </c>
      <c r="O75" s="5">
        <f t="shared" si="27"/>
        <v>0.6</v>
      </c>
      <c r="P75" s="4">
        <v>125</v>
      </c>
      <c r="Q75" s="3">
        <f t="shared" si="24"/>
        <v>3.7999999999999972</v>
      </c>
      <c r="R75" s="3">
        <f t="shared" si="25"/>
        <v>3.847076812334266</v>
      </c>
    </row>
    <row r="76" spans="1:18" ht="17" thickBot="1">
      <c r="A76" s="61">
        <v>6</v>
      </c>
      <c r="B76" s="62"/>
      <c r="C76" s="62"/>
      <c r="D76" s="62"/>
      <c r="E76" s="61">
        <v>87</v>
      </c>
      <c r="F76" s="61">
        <v>88.5</v>
      </c>
      <c r="G76" s="61">
        <v>102.2</v>
      </c>
      <c r="H76" s="61">
        <v>4325</v>
      </c>
      <c r="I76" s="61">
        <v>-5.2</v>
      </c>
      <c r="J76" s="61">
        <v>124.9</v>
      </c>
      <c r="K76" s="61">
        <v>132.4</v>
      </c>
      <c r="L76" s="61" t="s">
        <v>106</v>
      </c>
      <c r="M76" s="61">
        <v>5.3</v>
      </c>
      <c r="N76" s="5">
        <f t="shared" si="26"/>
        <v>5.3</v>
      </c>
      <c r="O76" s="5">
        <f t="shared" si="27"/>
        <v>-5.3</v>
      </c>
      <c r="P76" s="4">
        <v>125</v>
      </c>
      <c r="Q76" s="3">
        <f t="shared" si="24"/>
        <v>9.9999999999994316E-2</v>
      </c>
      <c r="R76" s="3">
        <f t="shared" si="25"/>
        <v>5.3009433122794283</v>
      </c>
    </row>
    <row r="77" spans="1:18">
      <c r="A77" s="113" t="s">
        <v>23</v>
      </c>
      <c r="B77" s="113"/>
      <c r="C77" s="113"/>
      <c r="D77" s="113"/>
      <c r="E77" s="64">
        <v>4.7</v>
      </c>
      <c r="F77" s="64">
        <v>0.8</v>
      </c>
      <c r="G77" s="64">
        <v>1.1000000000000001</v>
      </c>
      <c r="H77" s="64">
        <v>510</v>
      </c>
      <c r="I77" s="64">
        <v>0.4</v>
      </c>
      <c r="J77" s="64">
        <v>1.6</v>
      </c>
      <c r="K77" s="64">
        <v>1.9</v>
      </c>
      <c r="L77" s="64">
        <v>2.5</v>
      </c>
      <c r="M77" s="64">
        <v>1.4</v>
      </c>
      <c r="N77" s="64"/>
      <c r="O77" s="63"/>
    </row>
    <row r="78" spans="1:18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</row>
    <row r="79" spans="1:18" ht="17" thickBot="1">
      <c r="A79" s="108" t="s">
        <v>107</v>
      </c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</row>
    <row r="80" spans="1:18" ht="45">
      <c r="A80" s="102" t="s">
        <v>0</v>
      </c>
      <c r="B80" s="102"/>
      <c r="C80" s="102"/>
      <c r="D80" s="102"/>
      <c r="E80" s="2" t="s">
        <v>1</v>
      </c>
      <c r="F80" s="2" t="s">
        <v>2</v>
      </c>
      <c r="G80" s="2" t="s">
        <v>3</v>
      </c>
      <c r="H80" s="2" t="s">
        <v>4</v>
      </c>
      <c r="I80" s="2" t="s">
        <v>5</v>
      </c>
      <c r="J80" s="2" t="s">
        <v>6</v>
      </c>
      <c r="K80" s="2" t="s">
        <v>7</v>
      </c>
      <c r="L80" s="2" t="s">
        <v>8</v>
      </c>
      <c r="M80" s="2" t="s">
        <v>9</v>
      </c>
      <c r="N80" s="2" t="s">
        <v>123</v>
      </c>
      <c r="O80" s="2" t="s">
        <v>25</v>
      </c>
      <c r="P80" s="1" t="s">
        <v>24</v>
      </c>
      <c r="Q80" s="2" t="s">
        <v>32</v>
      </c>
      <c r="R80" s="2" t="s">
        <v>44</v>
      </c>
    </row>
    <row r="81" spans="1:18" ht="18" thickBot="1">
      <c r="A81" s="103"/>
      <c r="B81" s="103"/>
      <c r="C81" s="103"/>
      <c r="D81" s="103"/>
      <c r="E81" s="1"/>
      <c r="F81" s="2" t="s">
        <v>10</v>
      </c>
      <c r="G81" s="2" t="s">
        <v>10</v>
      </c>
      <c r="H81" s="2" t="s">
        <v>11</v>
      </c>
      <c r="I81" s="2" t="s">
        <v>12</v>
      </c>
      <c r="J81" s="2" t="s">
        <v>13</v>
      </c>
      <c r="K81" s="2" t="s">
        <v>13</v>
      </c>
      <c r="L81" s="2" t="s">
        <v>13</v>
      </c>
      <c r="M81" s="2" t="s">
        <v>13</v>
      </c>
      <c r="N81" s="2" t="s">
        <v>13</v>
      </c>
      <c r="O81" s="2" t="s">
        <v>13</v>
      </c>
      <c r="P81" s="1" t="s">
        <v>13</v>
      </c>
      <c r="Q81" s="2" t="s">
        <v>13</v>
      </c>
      <c r="R81" s="2" t="s">
        <v>13</v>
      </c>
    </row>
    <row r="82" spans="1:18" ht="17" thickBot="1">
      <c r="A82" s="65">
        <v>1</v>
      </c>
      <c r="B82" s="66"/>
      <c r="C82" s="66"/>
      <c r="D82" s="66"/>
      <c r="E82" s="65">
        <v>81</v>
      </c>
      <c r="F82" s="65">
        <v>91.4</v>
      </c>
      <c r="G82" s="65">
        <v>118.7</v>
      </c>
      <c r="H82" s="65">
        <v>4305</v>
      </c>
      <c r="I82" s="65">
        <v>-5</v>
      </c>
      <c r="J82" s="65">
        <v>152.4</v>
      </c>
      <c r="K82" s="65">
        <v>162.80000000000001</v>
      </c>
      <c r="L82" s="65" t="s">
        <v>108</v>
      </c>
      <c r="M82" s="65">
        <v>8.3000000000000007</v>
      </c>
      <c r="N82" s="5">
        <f>_xlfn.NUMBERVALUE( LEFT(L82,LEN(L82)-1))</f>
        <v>4</v>
      </c>
      <c r="O82" s="5">
        <f>IF( RIGHT(L82,1) = "L",-N82,N82)</f>
        <v>-4</v>
      </c>
      <c r="P82" s="4">
        <v>145</v>
      </c>
      <c r="Q82" s="3">
        <f t="shared" ref="Q82:Q87" si="28">P82-J82</f>
        <v>-7.4000000000000057</v>
      </c>
      <c r="R82" s="3">
        <f t="shared" ref="R82:R87" si="29">SQRT(Q82*Q82+O82*O82)</f>
        <v>8.4118963379252403</v>
      </c>
    </row>
    <row r="83" spans="1:18" ht="17" thickBot="1">
      <c r="A83" s="65">
        <v>2</v>
      </c>
      <c r="B83" s="66"/>
      <c r="C83" s="66"/>
      <c r="D83" s="66"/>
      <c r="E83" s="65">
        <v>84</v>
      </c>
      <c r="F83" s="65">
        <v>91.1</v>
      </c>
      <c r="G83" s="65">
        <v>116.3</v>
      </c>
      <c r="H83" s="65">
        <v>3698</v>
      </c>
      <c r="I83" s="65">
        <v>-4.8</v>
      </c>
      <c r="J83" s="65">
        <v>151.30000000000001</v>
      </c>
      <c r="K83" s="65">
        <v>162.9</v>
      </c>
      <c r="L83" s="65" t="s">
        <v>105</v>
      </c>
      <c r="M83" s="65">
        <v>7.2</v>
      </c>
      <c r="N83" s="5">
        <f t="shared" ref="N83:N87" si="30">_xlfn.NUMBERVALUE( LEFT(L83,LEN(L83)-1))</f>
        <v>3.4</v>
      </c>
      <c r="O83" s="5">
        <f t="shared" ref="O83:O87" si="31">IF( RIGHT(L83,1) = "L",-N83,N83)</f>
        <v>-3.4</v>
      </c>
      <c r="P83" s="4">
        <v>145</v>
      </c>
      <c r="Q83" s="3">
        <f t="shared" si="28"/>
        <v>-6.3000000000000114</v>
      </c>
      <c r="R83" s="3">
        <f t="shared" si="29"/>
        <v>7.1589105316381865</v>
      </c>
    </row>
    <row r="84" spans="1:18" ht="17" thickBot="1">
      <c r="A84" s="65">
        <v>3</v>
      </c>
      <c r="B84" s="66"/>
      <c r="C84" s="66"/>
      <c r="D84" s="66"/>
      <c r="E84" s="65">
        <v>85</v>
      </c>
      <c r="F84" s="65">
        <v>90.7</v>
      </c>
      <c r="G84" s="65">
        <v>115.4</v>
      </c>
      <c r="H84" s="65">
        <v>4112</v>
      </c>
      <c r="I84" s="65">
        <v>-4.8</v>
      </c>
      <c r="J84" s="65">
        <v>149.6</v>
      </c>
      <c r="K84" s="65">
        <v>160.30000000000001</v>
      </c>
      <c r="L84" s="65" t="s">
        <v>109</v>
      </c>
      <c r="M84" s="65">
        <v>7.1</v>
      </c>
      <c r="N84" s="5">
        <f t="shared" si="30"/>
        <v>5.4</v>
      </c>
      <c r="O84" s="5">
        <f t="shared" si="31"/>
        <v>-5.4</v>
      </c>
      <c r="P84" s="4">
        <v>145</v>
      </c>
      <c r="Q84" s="3">
        <f t="shared" si="28"/>
        <v>-4.5999999999999943</v>
      </c>
      <c r="R84" s="3">
        <f t="shared" si="29"/>
        <v>7.0936591403872766</v>
      </c>
    </row>
    <row r="85" spans="1:18" ht="17" thickBot="1">
      <c r="A85" s="65">
        <v>4</v>
      </c>
      <c r="B85" s="66"/>
      <c r="C85" s="66"/>
      <c r="D85" s="66"/>
      <c r="E85" s="65">
        <v>100</v>
      </c>
      <c r="F85" s="65">
        <v>90.5</v>
      </c>
      <c r="G85" s="65">
        <v>115.9</v>
      </c>
      <c r="H85" s="65">
        <v>4169</v>
      </c>
      <c r="I85" s="65">
        <v>-4.8</v>
      </c>
      <c r="J85" s="65">
        <v>145.1</v>
      </c>
      <c r="K85" s="65">
        <v>154.69999999999999</v>
      </c>
      <c r="L85" s="65" t="s">
        <v>33</v>
      </c>
      <c r="M85" s="65">
        <v>0.2</v>
      </c>
      <c r="N85" s="5">
        <f t="shared" si="30"/>
        <v>0.1</v>
      </c>
      <c r="O85" s="5">
        <f t="shared" si="31"/>
        <v>0.1</v>
      </c>
      <c r="P85" s="4">
        <v>145</v>
      </c>
      <c r="Q85" s="3">
        <f t="shared" si="28"/>
        <v>-9.9999999999994316E-2</v>
      </c>
      <c r="R85" s="3">
        <f t="shared" si="29"/>
        <v>0.14142135623730551</v>
      </c>
    </row>
    <row r="86" spans="1:18" ht="17" thickBot="1">
      <c r="A86" s="65">
        <v>5</v>
      </c>
      <c r="B86" s="66"/>
      <c r="C86" s="66"/>
      <c r="D86" s="66"/>
      <c r="E86" s="65">
        <v>96</v>
      </c>
      <c r="F86" s="65">
        <v>90.9</v>
      </c>
      <c r="G86" s="65">
        <v>118</v>
      </c>
      <c r="H86" s="65">
        <v>4714</v>
      </c>
      <c r="I86" s="65">
        <v>-4.4000000000000004</v>
      </c>
      <c r="J86" s="65">
        <v>147</v>
      </c>
      <c r="K86" s="65">
        <v>155.9</v>
      </c>
      <c r="L86" s="65" t="s">
        <v>40</v>
      </c>
      <c r="M86" s="65">
        <v>3.1</v>
      </c>
      <c r="N86" s="5">
        <f t="shared" si="30"/>
        <v>2.4</v>
      </c>
      <c r="O86" s="5">
        <f t="shared" si="31"/>
        <v>2.4</v>
      </c>
      <c r="P86" s="4">
        <v>145</v>
      </c>
      <c r="Q86" s="3">
        <f t="shared" si="28"/>
        <v>-2</v>
      </c>
      <c r="R86" s="3">
        <f t="shared" si="29"/>
        <v>3.1240998703626617</v>
      </c>
    </row>
    <row r="87" spans="1:18" ht="17" thickBot="1">
      <c r="A87" s="65">
        <v>6</v>
      </c>
      <c r="B87" s="66"/>
      <c r="C87" s="66"/>
      <c r="D87" s="66"/>
      <c r="E87" s="65">
        <v>74</v>
      </c>
      <c r="F87" s="65">
        <v>90.5</v>
      </c>
      <c r="G87" s="65">
        <v>118.3</v>
      </c>
      <c r="H87" s="65">
        <v>6191</v>
      </c>
      <c r="I87" s="65">
        <v>-5.2</v>
      </c>
      <c r="J87" s="65">
        <v>151.1</v>
      </c>
      <c r="K87" s="65">
        <v>160.1</v>
      </c>
      <c r="L87" s="65" t="s">
        <v>110</v>
      </c>
      <c r="M87" s="65">
        <v>10.7</v>
      </c>
      <c r="N87" s="5">
        <f t="shared" si="30"/>
        <v>9</v>
      </c>
      <c r="O87" s="5">
        <f t="shared" si="31"/>
        <v>-9</v>
      </c>
      <c r="P87" s="4">
        <v>145</v>
      </c>
      <c r="Q87" s="3">
        <f t="shared" si="28"/>
        <v>-6.0999999999999943</v>
      </c>
      <c r="R87" s="3">
        <f t="shared" si="29"/>
        <v>10.872442227944921</v>
      </c>
    </row>
    <row r="88" spans="1:18">
      <c r="A88" s="109" t="s">
        <v>23</v>
      </c>
      <c r="B88" s="109"/>
      <c r="C88" s="109"/>
      <c r="D88" s="109"/>
      <c r="E88" s="68">
        <v>8.8000000000000007</v>
      </c>
      <c r="F88" s="68">
        <v>0.3</v>
      </c>
      <c r="G88" s="68">
        <v>1.3</v>
      </c>
      <c r="H88" s="68">
        <v>800</v>
      </c>
      <c r="I88" s="68">
        <v>0.2</v>
      </c>
      <c r="J88" s="68">
        <v>2.6</v>
      </c>
      <c r="K88" s="68">
        <v>3.1</v>
      </c>
      <c r="L88" s="68">
        <v>3.7</v>
      </c>
      <c r="M88" s="68">
        <v>3.5</v>
      </c>
      <c r="N88" s="68"/>
      <c r="O88" s="67"/>
    </row>
    <row r="89" spans="1:18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</row>
    <row r="90" spans="1:18" ht="17" thickBot="1">
      <c r="A90" s="110" t="s">
        <v>111</v>
      </c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</row>
    <row r="91" spans="1:18" ht="45">
      <c r="A91" s="102" t="s">
        <v>0</v>
      </c>
      <c r="B91" s="102"/>
      <c r="C91" s="102"/>
      <c r="D91" s="102"/>
      <c r="E91" s="2" t="s">
        <v>1</v>
      </c>
      <c r="F91" s="2" t="s">
        <v>2</v>
      </c>
      <c r="G91" s="2" t="s">
        <v>3</v>
      </c>
      <c r="H91" s="2" t="s">
        <v>4</v>
      </c>
      <c r="I91" s="2" t="s">
        <v>5</v>
      </c>
      <c r="J91" s="2" t="s">
        <v>6</v>
      </c>
      <c r="K91" s="2" t="s">
        <v>7</v>
      </c>
      <c r="L91" s="2" t="s">
        <v>8</v>
      </c>
      <c r="M91" s="2" t="s">
        <v>9</v>
      </c>
      <c r="N91" s="2" t="s">
        <v>123</v>
      </c>
      <c r="O91" s="2" t="s">
        <v>25</v>
      </c>
      <c r="P91" s="1" t="s">
        <v>24</v>
      </c>
      <c r="Q91" s="2" t="s">
        <v>32</v>
      </c>
      <c r="R91" s="2" t="s">
        <v>44</v>
      </c>
    </row>
    <row r="92" spans="1:18" ht="18" thickBot="1">
      <c r="A92" s="103"/>
      <c r="B92" s="103"/>
      <c r="C92" s="103"/>
      <c r="D92" s="103"/>
      <c r="E92" s="1"/>
      <c r="F92" s="2" t="s">
        <v>10</v>
      </c>
      <c r="G92" s="2" t="s">
        <v>10</v>
      </c>
      <c r="H92" s="2" t="s">
        <v>11</v>
      </c>
      <c r="I92" s="2" t="s">
        <v>12</v>
      </c>
      <c r="J92" s="2" t="s">
        <v>13</v>
      </c>
      <c r="K92" s="2" t="s">
        <v>13</v>
      </c>
      <c r="L92" s="2" t="s">
        <v>13</v>
      </c>
      <c r="M92" s="2" t="s">
        <v>13</v>
      </c>
      <c r="N92" s="2" t="s">
        <v>13</v>
      </c>
      <c r="O92" s="2" t="s">
        <v>13</v>
      </c>
      <c r="P92" s="1" t="s">
        <v>13</v>
      </c>
      <c r="Q92" s="2" t="s">
        <v>13</v>
      </c>
      <c r="R92" s="2" t="s">
        <v>13</v>
      </c>
    </row>
    <row r="93" spans="1:18" ht="17" thickBot="1">
      <c r="A93" s="69">
        <v>1</v>
      </c>
      <c r="B93" s="70"/>
      <c r="C93" s="70"/>
      <c r="D93" s="70"/>
      <c r="E93" s="69">
        <v>96</v>
      </c>
      <c r="F93" s="69">
        <v>93.9</v>
      </c>
      <c r="G93" s="69">
        <v>127.8</v>
      </c>
      <c r="H93" s="69">
        <v>4693</v>
      </c>
      <c r="I93" s="69">
        <v>-4.4000000000000004</v>
      </c>
      <c r="J93" s="69">
        <v>165.9</v>
      </c>
      <c r="K93" s="69">
        <v>178.5</v>
      </c>
      <c r="L93" s="69" t="s">
        <v>112</v>
      </c>
      <c r="M93" s="69">
        <v>3.4</v>
      </c>
      <c r="N93" s="5">
        <f>_xlfn.NUMBERVALUE( LEFT(L93,LEN(L93)-1))</f>
        <v>3.3</v>
      </c>
      <c r="O93" s="5">
        <f>IF( RIGHT(L93,1) = "L",-N93,N93)</f>
        <v>-3.3</v>
      </c>
      <c r="P93" s="4">
        <v>165</v>
      </c>
      <c r="Q93" s="3">
        <f t="shared" ref="Q93:Q98" si="32">P93-J93</f>
        <v>-0.90000000000000568</v>
      </c>
      <c r="R93" s="3">
        <f t="shared" ref="R93:R98" si="33">SQRT(Q93*Q93+O93*O93)</f>
        <v>3.4205262752974153</v>
      </c>
    </row>
    <row r="94" spans="1:18" ht="17" thickBot="1">
      <c r="A94" s="69">
        <v>2</v>
      </c>
      <c r="B94" s="70"/>
      <c r="C94" s="70"/>
      <c r="D94" s="70"/>
      <c r="E94" s="69">
        <v>95</v>
      </c>
      <c r="F94" s="69">
        <v>93.1</v>
      </c>
      <c r="G94" s="69">
        <v>126.3</v>
      </c>
      <c r="H94" s="69">
        <v>4155</v>
      </c>
      <c r="I94" s="69">
        <v>-6.2</v>
      </c>
      <c r="J94" s="69">
        <v>168</v>
      </c>
      <c r="K94" s="69">
        <v>181.6</v>
      </c>
      <c r="L94" s="69" t="s">
        <v>113</v>
      </c>
      <c r="M94" s="69">
        <v>4</v>
      </c>
      <c r="N94" s="5">
        <f t="shared" ref="N94:N98" si="34">_xlfn.NUMBERVALUE( LEFT(L94,LEN(L94)-1))</f>
        <v>2.6</v>
      </c>
      <c r="O94" s="5">
        <f t="shared" ref="O94:O98" si="35">IF( RIGHT(L94,1) = "L",-N94,N94)</f>
        <v>-2.6</v>
      </c>
      <c r="P94" s="4">
        <v>165</v>
      </c>
      <c r="Q94" s="3">
        <f t="shared" si="32"/>
        <v>-3</v>
      </c>
      <c r="R94" s="3">
        <f t="shared" si="33"/>
        <v>3.9698866482558417</v>
      </c>
    </row>
    <row r="95" spans="1:18" ht="17" thickBot="1">
      <c r="A95" s="69">
        <v>3</v>
      </c>
      <c r="B95" s="70"/>
      <c r="C95" s="70"/>
      <c r="D95" s="70"/>
      <c r="E95" s="69">
        <v>92</v>
      </c>
      <c r="F95" s="69">
        <v>92.1</v>
      </c>
      <c r="G95" s="69">
        <v>127.5</v>
      </c>
      <c r="H95" s="69">
        <v>5056</v>
      </c>
      <c r="I95" s="69">
        <v>-5.2</v>
      </c>
      <c r="J95" s="69">
        <v>163</v>
      </c>
      <c r="K95" s="69">
        <v>174.6</v>
      </c>
      <c r="L95" s="69" t="s">
        <v>114</v>
      </c>
      <c r="M95" s="69">
        <v>5.3</v>
      </c>
      <c r="N95" s="5">
        <f t="shared" si="34"/>
        <v>4.9000000000000004</v>
      </c>
      <c r="O95" s="5">
        <f t="shared" si="35"/>
        <v>-4.9000000000000004</v>
      </c>
      <c r="P95" s="4">
        <v>165</v>
      </c>
      <c r="Q95" s="3">
        <f t="shared" si="32"/>
        <v>2</v>
      </c>
      <c r="R95" s="3">
        <f t="shared" si="33"/>
        <v>5.2924474489596971</v>
      </c>
    </row>
    <row r="96" spans="1:18" ht="17" thickBot="1">
      <c r="A96" s="69">
        <v>4</v>
      </c>
      <c r="B96" s="70"/>
      <c r="C96" s="70"/>
      <c r="D96" s="70"/>
      <c r="E96" s="69">
        <v>89</v>
      </c>
      <c r="F96" s="69">
        <v>93.7</v>
      </c>
      <c r="G96" s="69">
        <v>127.5</v>
      </c>
      <c r="H96" s="69">
        <v>5385</v>
      </c>
      <c r="I96" s="69">
        <v>-4</v>
      </c>
      <c r="J96" s="69">
        <v>159.80000000000001</v>
      </c>
      <c r="K96" s="69">
        <v>169.9</v>
      </c>
      <c r="L96" s="69" t="s">
        <v>105</v>
      </c>
      <c r="M96" s="69">
        <v>6.2</v>
      </c>
      <c r="N96" s="5">
        <f t="shared" si="34"/>
        <v>3.4</v>
      </c>
      <c r="O96" s="5">
        <f t="shared" si="35"/>
        <v>-3.4</v>
      </c>
      <c r="P96" s="4">
        <v>165</v>
      </c>
      <c r="Q96" s="3">
        <f t="shared" si="32"/>
        <v>5.1999999999999886</v>
      </c>
      <c r="R96" s="3">
        <f t="shared" si="33"/>
        <v>6.2128898268036172</v>
      </c>
    </row>
    <row r="97" spans="1:18" ht="17" thickBot="1">
      <c r="A97" s="69">
        <v>5</v>
      </c>
      <c r="B97" s="70"/>
      <c r="C97" s="70"/>
      <c r="D97" s="70"/>
      <c r="E97" s="69">
        <v>78</v>
      </c>
      <c r="F97" s="69">
        <v>94.2</v>
      </c>
      <c r="G97" s="69">
        <v>130.30000000000001</v>
      </c>
      <c r="H97" s="69">
        <v>5809</v>
      </c>
      <c r="I97" s="69">
        <v>-4.4000000000000004</v>
      </c>
      <c r="J97" s="69">
        <v>165.2</v>
      </c>
      <c r="K97" s="69">
        <v>176.5</v>
      </c>
      <c r="L97" s="69" t="s">
        <v>115</v>
      </c>
      <c r="M97" s="69">
        <v>10.8</v>
      </c>
      <c r="N97" s="5">
        <f t="shared" si="34"/>
        <v>10.8</v>
      </c>
      <c r="O97" s="5">
        <f t="shared" si="35"/>
        <v>-10.8</v>
      </c>
      <c r="P97" s="4">
        <v>165</v>
      </c>
      <c r="Q97" s="3">
        <f t="shared" si="32"/>
        <v>-0.19999999999998863</v>
      </c>
      <c r="R97" s="3">
        <f t="shared" si="33"/>
        <v>10.801851693112621</v>
      </c>
    </row>
    <row r="98" spans="1:18" ht="17" thickBot="1">
      <c r="A98" s="69">
        <v>6</v>
      </c>
      <c r="B98" s="70"/>
      <c r="C98" s="70"/>
      <c r="D98" s="70"/>
      <c r="E98" s="69">
        <v>70</v>
      </c>
      <c r="F98" s="69">
        <v>93.6</v>
      </c>
      <c r="G98" s="69">
        <v>128.19999999999999</v>
      </c>
      <c r="H98" s="69">
        <v>6101</v>
      </c>
      <c r="I98" s="69">
        <v>-5.6</v>
      </c>
      <c r="J98" s="69">
        <v>159.6</v>
      </c>
      <c r="K98" s="69">
        <v>168.9</v>
      </c>
      <c r="L98" s="69" t="s">
        <v>116</v>
      </c>
      <c r="M98" s="69">
        <v>13.8</v>
      </c>
      <c r="N98" s="5">
        <f t="shared" si="34"/>
        <v>12.5</v>
      </c>
      <c r="O98" s="5">
        <f t="shared" si="35"/>
        <v>12.5</v>
      </c>
      <c r="P98" s="4">
        <v>165</v>
      </c>
      <c r="Q98" s="3">
        <f t="shared" si="32"/>
        <v>5.4000000000000057</v>
      </c>
      <c r="R98" s="3">
        <f t="shared" si="33"/>
        <v>13.61653406708183</v>
      </c>
    </row>
    <row r="99" spans="1:18">
      <c r="A99" s="111" t="s">
        <v>21</v>
      </c>
      <c r="B99" s="111"/>
      <c r="C99" s="111"/>
      <c r="D99" s="71"/>
      <c r="E99" s="72">
        <v>86.7</v>
      </c>
      <c r="F99" s="72">
        <v>93.4</v>
      </c>
      <c r="G99" s="72">
        <v>127.9</v>
      </c>
      <c r="H99" s="72">
        <v>5200</v>
      </c>
      <c r="I99" s="72">
        <v>-5</v>
      </c>
      <c r="J99" s="72">
        <v>163.6</v>
      </c>
      <c r="K99" s="72">
        <v>175</v>
      </c>
      <c r="L99" s="72" t="s">
        <v>117</v>
      </c>
      <c r="M99" s="72">
        <v>7.3</v>
      </c>
      <c r="N99" s="72"/>
      <c r="O99" s="71"/>
    </row>
    <row r="100" spans="1:18">
      <c r="A100" s="107" t="s">
        <v>23</v>
      </c>
      <c r="B100" s="107"/>
      <c r="C100" s="107"/>
      <c r="D100" s="107"/>
      <c r="E100" s="72">
        <v>9.5</v>
      </c>
      <c r="F100" s="72">
        <v>0.7</v>
      </c>
      <c r="G100" s="72">
        <v>1.2</v>
      </c>
      <c r="H100" s="72">
        <v>657</v>
      </c>
      <c r="I100" s="72">
        <v>0.8</v>
      </c>
      <c r="J100" s="72">
        <v>3.1</v>
      </c>
      <c r="K100" s="72">
        <v>4.5</v>
      </c>
      <c r="L100" s="72">
        <v>7.1</v>
      </c>
      <c r="M100" s="72">
        <v>3.8</v>
      </c>
      <c r="N100" s="72"/>
      <c r="O100" s="71"/>
    </row>
    <row r="101" spans="1:18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</row>
    <row r="102" spans="1:18" ht="17" thickBot="1">
      <c r="A102" s="105" t="s">
        <v>118</v>
      </c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</row>
    <row r="103" spans="1:18" ht="45">
      <c r="A103" s="102" t="s">
        <v>0</v>
      </c>
      <c r="B103" s="102"/>
      <c r="C103" s="102"/>
      <c r="D103" s="102"/>
      <c r="E103" s="2" t="s">
        <v>1</v>
      </c>
      <c r="F103" s="2" t="s">
        <v>2</v>
      </c>
      <c r="G103" s="2" t="s">
        <v>3</v>
      </c>
      <c r="H103" s="2" t="s">
        <v>4</v>
      </c>
      <c r="I103" s="2" t="s">
        <v>5</v>
      </c>
      <c r="J103" s="2" t="s">
        <v>6</v>
      </c>
      <c r="K103" s="2" t="s">
        <v>7</v>
      </c>
      <c r="L103" s="2" t="s">
        <v>8</v>
      </c>
      <c r="M103" s="2" t="s">
        <v>9</v>
      </c>
      <c r="N103" s="2" t="s">
        <v>123</v>
      </c>
      <c r="O103" s="2" t="s">
        <v>25</v>
      </c>
      <c r="P103" s="1" t="s">
        <v>24</v>
      </c>
      <c r="Q103" s="2" t="s">
        <v>32</v>
      </c>
      <c r="R103" s="2" t="s">
        <v>44</v>
      </c>
    </row>
    <row r="104" spans="1:18" ht="18" thickBot="1">
      <c r="A104" s="103"/>
      <c r="B104" s="103"/>
      <c r="C104" s="103"/>
      <c r="D104" s="103"/>
      <c r="E104" s="1"/>
      <c r="F104" s="2" t="s">
        <v>10</v>
      </c>
      <c r="G104" s="2" t="s">
        <v>10</v>
      </c>
      <c r="H104" s="2" t="s">
        <v>11</v>
      </c>
      <c r="I104" s="2" t="s">
        <v>12</v>
      </c>
      <c r="J104" s="2" t="s">
        <v>13</v>
      </c>
      <c r="K104" s="2" t="s">
        <v>13</v>
      </c>
      <c r="L104" s="2" t="s">
        <v>13</v>
      </c>
      <c r="M104" s="2" t="s">
        <v>13</v>
      </c>
      <c r="N104" s="2" t="s">
        <v>13</v>
      </c>
      <c r="O104" s="2" t="s">
        <v>13</v>
      </c>
      <c r="P104" s="1" t="s">
        <v>13</v>
      </c>
      <c r="Q104" s="2" t="s">
        <v>13</v>
      </c>
      <c r="R104" s="2" t="s">
        <v>13</v>
      </c>
    </row>
    <row r="105" spans="1:18" ht="18" thickBot="1">
      <c r="A105" s="73">
        <v>1</v>
      </c>
      <c r="B105" s="74"/>
      <c r="C105" s="74"/>
      <c r="D105" s="74"/>
      <c r="E105" s="73">
        <v>51</v>
      </c>
      <c r="F105" s="73">
        <v>114.2</v>
      </c>
      <c r="G105" s="73">
        <v>163.19999999999999</v>
      </c>
      <c r="H105" s="73">
        <v>1676</v>
      </c>
      <c r="I105" s="73">
        <v>0</v>
      </c>
      <c r="J105" s="73">
        <v>233.6</v>
      </c>
      <c r="K105" s="73">
        <v>265.89999999999998</v>
      </c>
      <c r="L105" s="73" t="s">
        <v>119</v>
      </c>
      <c r="M105" s="73" t="s">
        <v>19</v>
      </c>
      <c r="N105" s="5">
        <f>_xlfn.NUMBERVALUE( LEFT(L105,LEN(L105)-1))</f>
        <v>20.7</v>
      </c>
      <c r="O105" s="5">
        <f>IF( RIGHT(L105,1) = "L",-N105,N105)</f>
        <v>-20.7</v>
      </c>
      <c r="P105" s="4" t="s">
        <v>124</v>
      </c>
      <c r="Q105" s="3" t="e">
        <f t="shared" ref="Q105:Q110" si="36">P105-J105</f>
        <v>#VALUE!</v>
      </c>
      <c r="R105" s="3" t="e">
        <f t="shared" ref="R105:R110" si="37">SQRT(Q105*Q105+O105*O105)</f>
        <v>#VALUE!</v>
      </c>
    </row>
    <row r="106" spans="1:18" ht="18" thickBot="1">
      <c r="A106" s="73">
        <v>2</v>
      </c>
      <c r="B106" s="74"/>
      <c r="C106" s="74"/>
      <c r="D106" s="74"/>
      <c r="E106" s="73">
        <v>100</v>
      </c>
      <c r="F106" s="73">
        <v>115.3</v>
      </c>
      <c r="G106" s="73">
        <v>163.30000000000001</v>
      </c>
      <c r="H106" s="73">
        <v>2454</v>
      </c>
      <c r="I106" s="73">
        <v>0.1</v>
      </c>
      <c r="J106" s="73">
        <v>241.6</v>
      </c>
      <c r="K106" s="73">
        <v>260.39999999999998</v>
      </c>
      <c r="L106" s="73" t="s">
        <v>16</v>
      </c>
      <c r="M106" s="73" t="s">
        <v>19</v>
      </c>
      <c r="N106" s="5">
        <f t="shared" ref="N106:N110" si="38">_xlfn.NUMBERVALUE( LEFT(L106,LEN(L106)-1))</f>
        <v>0.1</v>
      </c>
      <c r="O106" s="5">
        <f t="shared" ref="O106:O110" si="39">IF( RIGHT(L106,1) = "L",-N106,N106)</f>
        <v>-0.1</v>
      </c>
      <c r="P106" s="4" t="s">
        <v>124</v>
      </c>
      <c r="Q106" s="3" t="e">
        <f t="shared" si="36"/>
        <v>#VALUE!</v>
      </c>
      <c r="R106" s="3" t="e">
        <f t="shared" si="37"/>
        <v>#VALUE!</v>
      </c>
    </row>
    <row r="107" spans="1:18" ht="18" thickBot="1">
      <c r="A107" s="73">
        <v>3</v>
      </c>
      <c r="B107" s="74"/>
      <c r="C107" s="74"/>
      <c r="D107" s="74"/>
      <c r="E107" s="73">
        <v>97</v>
      </c>
      <c r="F107" s="73">
        <v>113.3</v>
      </c>
      <c r="G107" s="73">
        <v>162</v>
      </c>
      <c r="H107" s="73">
        <v>2265</v>
      </c>
      <c r="I107" s="73">
        <v>-0.6</v>
      </c>
      <c r="J107" s="73">
        <v>235.8</v>
      </c>
      <c r="K107" s="73">
        <v>258.10000000000002</v>
      </c>
      <c r="L107" s="73" t="s">
        <v>120</v>
      </c>
      <c r="M107" s="73" t="s">
        <v>19</v>
      </c>
      <c r="N107" s="5">
        <f t="shared" si="38"/>
        <v>4.4000000000000004</v>
      </c>
      <c r="O107" s="5">
        <f t="shared" si="39"/>
        <v>4.4000000000000004</v>
      </c>
      <c r="P107" s="4" t="s">
        <v>124</v>
      </c>
      <c r="Q107" s="3" t="e">
        <f t="shared" si="36"/>
        <v>#VALUE!</v>
      </c>
      <c r="R107" s="3" t="e">
        <f t="shared" si="37"/>
        <v>#VALUE!</v>
      </c>
    </row>
    <row r="108" spans="1:18" ht="18" thickBot="1">
      <c r="A108" s="73">
        <v>4</v>
      </c>
      <c r="B108" s="74"/>
      <c r="C108" s="74"/>
      <c r="D108" s="74"/>
      <c r="E108" s="73">
        <v>99</v>
      </c>
      <c r="F108" s="73">
        <v>113.2</v>
      </c>
      <c r="G108" s="73">
        <v>154.30000000000001</v>
      </c>
      <c r="H108" s="73">
        <v>1251</v>
      </c>
      <c r="I108" s="73">
        <v>0.8</v>
      </c>
      <c r="J108" s="73">
        <v>219.5</v>
      </c>
      <c r="K108" s="73">
        <v>258.10000000000002</v>
      </c>
      <c r="L108" s="73" t="s">
        <v>17</v>
      </c>
      <c r="M108" s="73" t="s">
        <v>19</v>
      </c>
      <c r="N108" s="5">
        <f t="shared" si="38"/>
        <v>1</v>
      </c>
      <c r="O108" s="5">
        <f t="shared" si="39"/>
        <v>-1</v>
      </c>
      <c r="P108" s="4" t="s">
        <v>124</v>
      </c>
      <c r="Q108" s="3" t="e">
        <f t="shared" si="36"/>
        <v>#VALUE!</v>
      </c>
      <c r="R108" s="3" t="e">
        <f t="shared" si="37"/>
        <v>#VALUE!</v>
      </c>
    </row>
    <row r="109" spans="1:18" ht="18" thickBot="1">
      <c r="A109" s="73">
        <v>5</v>
      </c>
      <c r="B109" s="74"/>
      <c r="C109" s="74"/>
      <c r="D109" s="74"/>
      <c r="E109" s="73">
        <v>100</v>
      </c>
      <c r="F109" s="73">
        <v>113.3</v>
      </c>
      <c r="G109" s="73">
        <v>160</v>
      </c>
      <c r="H109" s="73">
        <v>1704</v>
      </c>
      <c r="I109" s="73">
        <v>0.2</v>
      </c>
      <c r="J109" s="73">
        <v>241.9</v>
      </c>
      <c r="K109" s="73">
        <v>270.7</v>
      </c>
      <c r="L109" s="73" t="s">
        <v>121</v>
      </c>
      <c r="M109" s="73" t="s">
        <v>19</v>
      </c>
      <c r="N109" s="5">
        <f t="shared" si="38"/>
        <v>4.5</v>
      </c>
      <c r="O109" s="5">
        <f t="shared" si="39"/>
        <v>-4.5</v>
      </c>
      <c r="P109" s="4" t="s">
        <v>124</v>
      </c>
      <c r="Q109" s="3" t="e">
        <f t="shared" si="36"/>
        <v>#VALUE!</v>
      </c>
      <c r="R109" s="3" t="e">
        <f t="shared" si="37"/>
        <v>#VALUE!</v>
      </c>
    </row>
    <row r="110" spans="1:18" ht="18" thickBot="1">
      <c r="A110" s="73">
        <v>6</v>
      </c>
      <c r="B110" s="74"/>
      <c r="C110" s="74"/>
      <c r="D110" s="74"/>
      <c r="E110" s="73">
        <v>99</v>
      </c>
      <c r="F110" s="73">
        <v>114.8</v>
      </c>
      <c r="G110" s="73">
        <v>165.1</v>
      </c>
      <c r="H110" s="73">
        <v>3006</v>
      </c>
      <c r="I110" s="73">
        <v>-0.2</v>
      </c>
      <c r="J110" s="73">
        <v>243.3</v>
      </c>
      <c r="K110" s="73">
        <v>262.89999999999998</v>
      </c>
      <c r="L110" s="73" t="s">
        <v>122</v>
      </c>
      <c r="M110" s="73" t="s">
        <v>19</v>
      </c>
      <c r="N110" s="5">
        <f t="shared" si="38"/>
        <v>6.7</v>
      </c>
      <c r="O110" s="5">
        <f t="shared" si="39"/>
        <v>-6.7</v>
      </c>
      <c r="P110" s="4" t="s">
        <v>124</v>
      </c>
      <c r="Q110" s="3" t="e">
        <f t="shared" si="36"/>
        <v>#VALUE!</v>
      </c>
      <c r="R110" s="3" t="e">
        <f t="shared" si="37"/>
        <v>#VALUE!</v>
      </c>
    </row>
    <row r="111" spans="1:18">
      <c r="A111" s="106" t="s">
        <v>23</v>
      </c>
      <c r="B111" s="106"/>
      <c r="C111" s="106"/>
      <c r="D111" s="106"/>
      <c r="E111" s="76">
        <v>17.899999999999999</v>
      </c>
      <c r="F111" s="76">
        <v>0.8</v>
      </c>
      <c r="G111" s="76">
        <v>3.5</v>
      </c>
      <c r="H111" s="76">
        <v>580</v>
      </c>
      <c r="I111" s="76">
        <v>0.4</v>
      </c>
      <c r="J111" s="76">
        <v>8.1999999999999993</v>
      </c>
      <c r="K111" s="76">
        <v>4.5</v>
      </c>
      <c r="L111" s="76">
        <v>7.9</v>
      </c>
      <c r="M111" s="76" t="s">
        <v>19</v>
      </c>
      <c r="N111" s="76"/>
      <c r="O111" s="75"/>
    </row>
  </sheetData>
  <mergeCells count="51">
    <mergeCell ref="A1:O1"/>
    <mergeCell ref="A2:O2"/>
    <mergeCell ref="A3:D3"/>
    <mergeCell ref="A4:D4"/>
    <mergeCell ref="A11:D11"/>
    <mergeCell ref="A12:O12"/>
    <mergeCell ref="A13:O13"/>
    <mergeCell ref="A14:D14"/>
    <mergeCell ref="A15:D15"/>
    <mergeCell ref="A22:D22"/>
    <mergeCell ref="A23:O23"/>
    <mergeCell ref="A24:O24"/>
    <mergeCell ref="A25:D25"/>
    <mergeCell ref="A26:D26"/>
    <mergeCell ref="A33:D33"/>
    <mergeCell ref="A34:O34"/>
    <mergeCell ref="A35:O35"/>
    <mergeCell ref="A36:D36"/>
    <mergeCell ref="A37:D37"/>
    <mergeCell ref="A44:D44"/>
    <mergeCell ref="A45:O45"/>
    <mergeCell ref="A46:O46"/>
    <mergeCell ref="A47:D47"/>
    <mergeCell ref="A48:D48"/>
    <mergeCell ref="A55:D55"/>
    <mergeCell ref="A56:O56"/>
    <mergeCell ref="A57:O57"/>
    <mergeCell ref="A58:D58"/>
    <mergeCell ref="A59:D59"/>
    <mergeCell ref="A66:D66"/>
    <mergeCell ref="A67:O67"/>
    <mergeCell ref="A68:O68"/>
    <mergeCell ref="A69:D69"/>
    <mergeCell ref="A70:D70"/>
    <mergeCell ref="A77:D77"/>
    <mergeCell ref="A100:D100"/>
    <mergeCell ref="A78:O78"/>
    <mergeCell ref="A79:O79"/>
    <mergeCell ref="A80:D80"/>
    <mergeCell ref="A81:D81"/>
    <mergeCell ref="A88:D88"/>
    <mergeCell ref="A89:O89"/>
    <mergeCell ref="A90:O90"/>
    <mergeCell ref="A91:D91"/>
    <mergeCell ref="A92:D92"/>
    <mergeCell ref="A99:C99"/>
    <mergeCell ref="A101:O101"/>
    <mergeCell ref="A102:O102"/>
    <mergeCell ref="A103:D103"/>
    <mergeCell ref="A104:D104"/>
    <mergeCell ref="A111:D1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4E83-FFE8-9C49-A3A9-6424B887EA4F}">
  <dimension ref="A1:O22"/>
  <sheetViews>
    <sheetView workbookViewId="0">
      <selection activeCell="E3" sqref="E3:M22"/>
    </sheetView>
  </sheetViews>
  <sheetFormatPr baseColWidth="10" defaultRowHeight="16"/>
  <cols>
    <col min="1" max="1" width="15.5" bestFit="1" customWidth="1"/>
  </cols>
  <sheetData>
    <row r="1" spans="1:15" ht="19">
      <c r="A1" s="125" t="s">
        <v>0</v>
      </c>
      <c r="E1" s="126" t="s">
        <v>1</v>
      </c>
      <c r="F1" s="126" t="s">
        <v>2</v>
      </c>
      <c r="G1" s="126" t="s">
        <v>3</v>
      </c>
      <c r="H1" s="126" t="s">
        <v>4</v>
      </c>
      <c r="I1" s="126" t="s">
        <v>5</v>
      </c>
      <c r="J1" s="126" t="s">
        <v>6</v>
      </c>
      <c r="K1" s="126" t="s">
        <v>7</v>
      </c>
      <c r="L1" s="126" t="s">
        <v>132</v>
      </c>
      <c r="M1" s="126" t="s">
        <v>9</v>
      </c>
      <c r="N1" s="127"/>
      <c r="O1" s="125" t="s">
        <v>0</v>
      </c>
    </row>
    <row r="2" spans="1:15" ht="19">
      <c r="A2" s="127"/>
      <c r="B2" s="127"/>
      <c r="C2" s="127"/>
      <c r="D2" s="127"/>
      <c r="E2" s="127"/>
      <c r="F2" s="128" t="s">
        <v>10</v>
      </c>
      <c r="G2" s="128" t="s">
        <v>10</v>
      </c>
      <c r="H2" s="128" t="s">
        <v>11</v>
      </c>
      <c r="I2" s="128" t="s">
        <v>12</v>
      </c>
      <c r="J2" s="128" t="s">
        <v>13</v>
      </c>
      <c r="K2" s="128" t="s">
        <v>13</v>
      </c>
      <c r="L2" s="128" t="s">
        <v>13</v>
      </c>
      <c r="M2" s="128" t="s">
        <v>13</v>
      </c>
      <c r="N2" s="127"/>
      <c r="O2" s="127"/>
    </row>
    <row r="3" spans="1:15" ht="19">
      <c r="A3" s="129">
        <v>1</v>
      </c>
      <c r="B3" s="127"/>
      <c r="C3" s="127"/>
      <c r="D3" s="127"/>
      <c r="E3" s="130">
        <v>77</v>
      </c>
      <c r="F3" s="125">
        <v>63.4</v>
      </c>
      <c r="G3" s="125">
        <v>63.5</v>
      </c>
      <c r="H3" s="125">
        <v>8600</v>
      </c>
      <c r="I3" s="125">
        <v>-2.9</v>
      </c>
      <c r="J3" s="125">
        <v>61.3</v>
      </c>
      <c r="K3" s="125">
        <v>62.5</v>
      </c>
      <c r="L3" s="125" t="s">
        <v>80</v>
      </c>
      <c r="M3" s="125">
        <v>4</v>
      </c>
      <c r="N3" s="127"/>
      <c r="O3" s="129">
        <v>1</v>
      </c>
    </row>
    <row r="4" spans="1:15" ht="19">
      <c r="A4" s="129">
        <v>2</v>
      </c>
      <c r="B4" s="127"/>
      <c r="C4" s="127"/>
      <c r="D4" s="127"/>
      <c r="E4" s="130">
        <v>0</v>
      </c>
      <c r="F4" s="125">
        <v>51.4</v>
      </c>
      <c r="G4" s="125">
        <v>48.5</v>
      </c>
      <c r="H4" s="125">
        <v>5440</v>
      </c>
      <c r="I4" s="125" t="s">
        <v>19</v>
      </c>
      <c r="J4" s="125">
        <v>40.799999999999997</v>
      </c>
      <c r="K4" s="125">
        <v>45.9</v>
      </c>
      <c r="L4" s="125" t="s">
        <v>133</v>
      </c>
      <c r="M4" s="125">
        <v>17.3</v>
      </c>
      <c r="N4" s="127"/>
      <c r="O4" s="129">
        <v>2</v>
      </c>
    </row>
    <row r="5" spans="1:15" ht="19">
      <c r="A5" s="129">
        <v>3</v>
      </c>
      <c r="B5" s="127"/>
      <c r="C5" s="127"/>
      <c r="D5" s="127"/>
      <c r="E5" s="130">
        <v>39</v>
      </c>
      <c r="F5" s="125">
        <v>54</v>
      </c>
      <c r="G5" s="125">
        <v>54</v>
      </c>
      <c r="H5" s="125">
        <v>5910</v>
      </c>
      <c r="I5" s="125" t="s">
        <v>19</v>
      </c>
      <c r="J5" s="125">
        <v>48.9</v>
      </c>
      <c r="K5" s="125">
        <v>54.3</v>
      </c>
      <c r="L5" s="125" t="s">
        <v>22</v>
      </c>
      <c r="M5" s="125">
        <v>9.1999999999999993</v>
      </c>
      <c r="N5" s="127"/>
      <c r="O5" s="129">
        <v>3</v>
      </c>
    </row>
    <row r="6" spans="1:15" ht="19">
      <c r="A6" s="129">
        <v>4</v>
      </c>
      <c r="B6" s="127"/>
      <c r="C6" s="127"/>
      <c r="D6" s="127"/>
      <c r="E6" s="130">
        <v>0</v>
      </c>
      <c r="F6" s="125">
        <v>52.2</v>
      </c>
      <c r="G6" s="125">
        <v>46.4</v>
      </c>
      <c r="H6" s="125">
        <v>7070</v>
      </c>
      <c r="I6" s="125">
        <v>-1.3</v>
      </c>
      <c r="J6" s="125">
        <v>37.4</v>
      </c>
      <c r="K6" s="125">
        <v>41</v>
      </c>
      <c r="L6" s="125" t="s">
        <v>18</v>
      </c>
      <c r="M6" s="125">
        <v>20.6</v>
      </c>
      <c r="N6" s="127"/>
      <c r="O6" s="129">
        <v>4</v>
      </c>
    </row>
    <row r="7" spans="1:15" ht="19">
      <c r="A7" s="129">
        <v>5</v>
      </c>
      <c r="B7" s="127"/>
      <c r="C7" s="127"/>
      <c r="D7" s="127"/>
      <c r="E7" s="130">
        <v>0</v>
      </c>
      <c r="F7" s="125">
        <v>52.3</v>
      </c>
      <c r="G7" s="125">
        <v>50.2</v>
      </c>
      <c r="H7" s="125">
        <v>7200</v>
      </c>
      <c r="I7" s="125">
        <v>-0.5</v>
      </c>
      <c r="J7" s="125">
        <v>42.8</v>
      </c>
      <c r="K7" s="125">
        <v>45.8</v>
      </c>
      <c r="L7" s="125" t="s">
        <v>30</v>
      </c>
      <c r="M7" s="125">
        <v>15.2</v>
      </c>
      <c r="N7" s="127"/>
      <c r="O7" s="129">
        <v>5</v>
      </c>
    </row>
    <row r="8" spans="1:15" ht="19">
      <c r="A8" s="129">
        <v>6</v>
      </c>
      <c r="B8" s="127"/>
      <c r="C8" s="127"/>
      <c r="D8" s="127"/>
      <c r="E8" s="130">
        <v>9</v>
      </c>
      <c r="F8" s="125">
        <v>54.2</v>
      </c>
      <c r="G8" s="125">
        <v>51.5</v>
      </c>
      <c r="H8" s="125">
        <v>7260</v>
      </c>
      <c r="I8" s="125">
        <v>-2.1</v>
      </c>
      <c r="J8" s="125">
        <v>44.6</v>
      </c>
      <c r="K8" s="125">
        <v>48.6</v>
      </c>
      <c r="L8" s="125" t="s">
        <v>20</v>
      </c>
      <c r="M8" s="125">
        <v>13.4</v>
      </c>
      <c r="N8" s="127"/>
      <c r="O8" s="129">
        <v>6</v>
      </c>
    </row>
    <row r="9" spans="1:15" ht="19">
      <c r="A9" s="129">
        <v>7</v>
      </c>
      <c r="B9" s="127"/>
      <c r="C9" s="127"/>
      <c r="D9" s="127"/>
      <c r="E9" s="130">
        <v>5</v>
      </c>
      <c r="F9" s="125">
        <v>52.3</v>
      </c>
      <c r="G9" s="125">
        <v>51</v>
      </c>
      <c r="H9" s="125">
        <v>7200</v>
      </c>
      <c r="I9" s="125">
        <v>-1.5</v>
      </c>
      <c r="J9" s="125">
        <v>44.1</v>
      </c>
      <c r="K9" s="125">
        <v>47.5</v>
      </c>
      <c r="L9" s="125" t="s">
        <v>82</v>
      </c>
      <c r="M9" s="125">
        <v>14</v>
      </c>
      <c r="N9" s="127"/>
      <c r="O9" s="129">
        <v>7</v>
      </c>
    </row>
    <row r="10" spans="1:15" ht="19">
      <c r="A10" s="129">
        <v>8</v>
      </c>
      <c r="B10" s="127"/>
      <c r="C10" s="127"/>
      <c r="D10" s="127"/>
      <c r="E10" s="130">
        <v>0</v>
      </c>
      <c r="F10" s="125">
        <v>51.5</v>
      </c>
      <c r="G10" s="125">
        <v>49.7</v>
      </c>
      <c r="H10" s="125">
        <v>5550</v>
      </c>
      <c r="I10" s="125" t="s">
        <v>19</v>
      </c>
      <c r="J10" s="125">
        <v>42.5</v>
      </c>
      <c r="K10" s="125">
        <v>47.5</v>
      </c>
      <c r="L10" s="125" t="s">
        <v>33</v>
      </c>
      <c r="M10" s="125">
        <v>15.5</v>
      </c>
      <c r="N10" s="127"/>
      <c r="O10" s="129">
        <v>8</v>
      </c>
    </row>
    <row r="11" spans="1:15" ht="19">
      <c r="A11" s="129">
        <v>9</v>
      </c>
      <c r="B11" s="127"/>
      <c r="C11" s="127"/>
      <c r="D11" s="127"/>
      <c r="E11" s="130">
        <v>65</v>
      </c>
      <c r="F11" s="125">
        <v>62.2</v>
      </c>
      <c r="G11" s="125">
        <v>56.9</v>
      </c>
      <c r="H11" s="125">
        <v>7930</v>
      </c>
      <c r="I11" s="125">
        <v>-0.5</v>
      </c>
      <c r="J11" s="125">
        <v>52.5</v>
      </c>
      <c r="K11" s="125">
        <v>55.7</v>
      </c>
      <c r="L11" s="125" t="s">
        <v>101</v>
      </c>
      <c r="M11" s="125">
        <v>5.6</v>
      </c>
      <c r="N11" s="127"/>
      <c r="O11" s="129">
        <v>9</v>
      </c>
    </row>
    <row r="12" spans="1:15" ht="19">
      <c r="A12" s="129">
        <v>10</v>
      </c>
      <c r="B12" s="127"/>
      <c r="C12" s="127"/>
      <c r="D12" s="127"/>
      <c r="E12" s="130">
        <v>90</v>
      </c>
      <c r="F12" s="125">
        <v>61.6</v>
      </c>
      <c r="G12" s="125">
        <v>59.3</v>
      </c>
      <c r="H12" s="125">
        <v>8430</v>
      </c>
      <c r="I12" s="125">
        <v>-3.1</v>
      </c>
      <c r="J12" s="125">
        <v>56</v>
      </c>
      <c r="K12" s="125">
        <v>58.4</v>
      </c>
      <c r="L12" s="125" t="s">
        <v>35</v>
      </c>
      <c r="M12" s="125">
        <v>2</v>
      </c>
      <c r="N12" s="127"/>
      <c r="O12" s="129">
        <v>10</v>
      </c>
    </row>
    <row r="13" spans="1:15" ht="19">
      <c r="A13" s="129">
        <v>11</v>
      </c>
      <c r="B13" s="127"/>
      <c r="C13" s="127"/>
      <c r="D13" s="127"/>
      <c r="E13" s="130">
        <v>100</v>
      </c>
      <c r="F13" s="125">
        <v>62.5</v>
      </c>
      <c r="G13" s="125">
        <v>61.4</v>
      </c>
      <c r="H13" s="125">
        <v>8520</v>
      </c>
      <c r="I13" s="125">
        <v>-1.7</v>
      </c>
      <c r="J13" s="125">
        <v>58.2</v>
      </c>
      <c r="K13" s="125">
        <v>59.2</v>
      </c>
      <c r="L13" s="125" t="s">
        <v>134</v>
      </c>
      <c r="M13" s="131">
        <v>0.4</v>
      </c>
      <c r="N13" s="127"/>
      <c r="O13" s="129">
        <v>11</v>
      </c>
    </row>
    <row r="14" spans="1:15" ht="19">
      <c r="A14" s="129">
        <v>12</v>
      </c>
      <c r="B14" s="127"/>
      <c r="C14" s="127"/>
      <c r="D14" s="127"/>
      <c r="E14" s="130">
        <v>96</v>
      </c>
      <c r="F14" s="125">
        <v>61.4</v>
      </c>
      <c r="G14" s="125">
        <v>60.9</v>
      </c>
      <c r="H14" s="125">
        <v>8350</v>
      </c>
      <c r="I14" s="125">
        <v>-3.1</v>
      </c>
      <c r="J14" s="125">
        <v>58.3</v>
      </c>
      <c r="K14" s="125">
        <v>60.9</v>
      </c>
      <c r="L14" s="125" t="s">
        <v>135</v>
      </c>
      <c r="M14" s="125">
        <v>1.3</v>
      </c>
      <c r="N14" s="127"/>
      <c r="O14" s="129">
        <v>12</v>
      </c>
    </row>
    <row r="15" spans="1:15" ht="19">
      <c r="A15" s="129">
        <v>13</v>
      </c>
      <c r="B15" s="127"/>
      <c r="C15" s="127"/>
      <c r="D15" s="127"/>
      <c r="E15" s="130">
        <v>78</v>
      </c>
      <c r="F15" s="125">
        <v>62.3</v>
      </c>
      <c r="G15" s="125">
        <v>62.4</v>
      </c>
      <c r="H15" s="125">
        <v>8530</v>
      </c>
      <c r="I15" s="125">
        <v>-4.0999999999999996</v>
      </c>
      <c r="J15" s="125">
        <v>60.6</v>
      </c>
      <c r="K15" s="125">
        <v>63.2</v>
      </c>
      <c r="L15" s="125" t="s">
        <v>15</v>
      </c>
      <c r="M15" s="125">
        <v>3.8</v>
      </c>
      <c r="N15" s="127"/>
      <c r="O15" s="129">
        <v>13</v>
      </c>
    </row>
    <row r="16" spans="1:15" ht="19">
      <c r="A16" s="129">
        <v>14</v>
      </c>
      <c r="B16" s="127"/>
      <c r="C16" s="127"/>
      <c r="D16" s="127"/>
      <c r="E16" s="130">
        <v>99</v>
      </c>
      <c r="F16" s="125">
        <v>62</v>
      </c>
      <c r="G16" s="125">
        <v>61.4</v>
      </c>
      <c r="H16" s="125">
        <v>8460</v>
      </c>
      <c r="I16" s="125">
        <v>-2.5</v>
      </c>
      <c r="J16" s="125">
        <v>58.4</v>
      </c>
      <c r="K16" s="125">
        <v>59.7</v>
      </c>
      <c r="L16" s="125" t="s">
        <v>84</v>
      </c>
      <c r="M16" s="125">
        <v>0.9</v>
      </c>
      <c r="N16" s="127"/>
      <c r="O16" s="129">
        <v>14</v>
      </c>
    </row>
    <row r="17" spans="1:15" ht="19">
      <c r="A17" s="129">
        <v>15</v>
      </c>
      <c r="B17" s="127"/>
      <c r="C17" s="127"/>
      <c r="D17" s="127"/>
      <c r="E17" s="130">
        <v>72</v>
      </c>
      <c r="F17" s="125">
        <v>62.3</v>
      </c>
      <c r="G17" s="125">
        <v>62.8</v>
      </c>
      <c r="H17" s="125">
        <v>8580</v>
      </c>
      <c r="I17" s="125">
        <v>-2.7</v>
      </c>
      <c r="J17" s="125">
        <v>60.6</v>
      </c>
      <c r="K17" s="125">
        <v>62</v>
      </c>
      <c r="L17" s="125" t="s">
        <v>108</v>
      </c>
      <c r="M17" s="125">
        <v>4.5999999999999996</v>
      </c>
      <c r="N17" s="127"/>
      <c r="O17" s="129">
        <v>15</v>
      </c>
    </row>
    <row r="18" spans="1:15" ht="19">
      <c r="A18" s="129">
        <v>16</v>
      </c>
      <c r="B18" s="127"/>
      <c r="C18" s="127"/>
      <c r="D18" s="127"/>
      <c r="E18" s="130">
        <v>87</v>
      </c>
      <c r="F18" s="125">
        <v>62.4</v>
      </c>
      <c r="G18" s="125">
        <v>58.9</v>
      </c>
      <c r="H18" s="125">
        <v>8080</v>
      </c>
      <c r="I18" s="125">
        <v>-1.1000000000000001</v>
      </c>
      <c r="J18" s="125">
        <v>55.5</v>
      </c>
      <c r="K18" s="125">
        <v>58.5</v>
      </c>
      <c r="L18" s="125" t="s">
        <v>34</v>
      </c>
      <c r="M18" s="125">
        <v>2.5</v>
      </c>
      <c r="N18" s="127"/>
      <c r="O18" s="129">
        <v>16</v>
      </c>
    </row>
    <row r="19" spans="1:15" ht="19">
      <c r="A19" s="129">
        <v>17</v>
      </c>
      <c r="B19" s="127"/>
      <c r="C19" s="127"/>
      <c r="D19" s="127"/>
      <c r="E19" s="130">
        <v>82</v>
      </c>
      <c r="F19" s="125">
        <v>61.7</v>
      </c>
      <c r="G19" s="125">
        <v>61.9</v>
      </c>
      <c r="H19" s="125">
        <v>8340</v>
      </c>
      <c r="I19" s="125">
        <v>-2.7</v>
      </c>
      <c r="J19" s="125">
        <v>59.8</v>
      </c>
      <c r="K19" s="125">
        <v>62.3</v>
      </c>
      <c r="L19" s="125" t="s">
        <v>136</v>
      </c>
      <c r="M19" s="125">
        <v>3.2</v>
      </c>
      <c r="N19" s="127"/>
      <c r="O19" s="129">
        <v>17</v>
      </c>
    </row>
    <row r="20" spans="1:15" ht="19">
      <c r="A20" s="129">
        <v>18</v>
      </c>
      <c r="B20" s="127"/>
      <c r="C20" s="127"/>
      <c r="D20" s="127"/>
      <c r="E20" s="130">
        <v>81</v>
      </c>
      <c r="F20" s="125">
        <v>61.5</v>
      </c>
      <c r="G20" s="125">
        <v>62.1</v>
      </c>
      <c r="H20" s="125">
        <v>8440</v>
      </c>
      <c r="I20" s="125">
        <v>-1.3</v>
      </c>
      <c r="J20" s="125">
        <v>59.8</v>
      </c>
      <c r="K20" s="125">
        <v>61.5</v>
      </c>
      <c r="L20" s="125" t="s">
        <v>15</v>
      </c>
      <c r="M20" s="125">
        <v>3.4</v>
      </c>
      <c r="N20" s="127"/>
      <c r="O20" s="129">
        <v>18</v>
      </c>
    </row>
    <row r="21" spans="1:15" ht="19">
      <c r="A21" s="129">
        <v>19</v>
      </c>
      <c r="B21" s="127"/>
      <c r="C21" s="127"/>
      <c r="D21" s="127"/>
      <c r="E21" s="130">
        <v>87</v>
      </c>
      <c r="F21" s="125">
        <v>61.3</v>
      </c>
      <c r="G21" s="125">
        <v>59.2</v>
      </c>
      <c r="H21" s="125">
        <v>8450</v>
      </c>
      <c r="I21" s="125">
        <v>-2.7</v>
      </c>
      <c r="J21" s="125">
        <v>55.7</v>
      </c>
      <c r="K21" s="125">
        <v>57.7</v>
      </c>
      <c r="L21" s="125" t="s">
        <v>101</v>
      </c>
      <c r="M21" s="125">
        <v>2.5</v>
      </c>
      <c r="N21" s="127"/>
      <c r="O21" s="129">
        <v>19</v>
      </c>
    </row>
    <row r="22" spans="1:15" ht="19">
      <c r="A22" s="129">
        <v>20</v>
      </c>
      <c r="B22" s="127"/>
      <c r="C22" s="127"/>
      <c r="D22" s="127"/>
      <c r="E22" s="130">
        <v>77</v>
      </c>
      <c r="F22" s="125">
        <v>61.5</v>
      </c>
      <c r="G22" s="125">
        <v>58.1</v>
      </c>
      <c r="H22" s="125">
        <v>7550</v>
      </c>
      <c r="I22" s="125">
        <v>-1.5</v>
      </c>
      <c r="J22" s="125">
        <v>54.1</v>
      </c>
      <c r="K22" s="125">
        <v>58.7</v>
      </c>
      <c r="L22" s="125" t="s">
        <v>84</v>
      </c>
      <c r="M22" s="125">
        <v>4</v>
      </c>
      <c r="N22" s="127"/>
      <c r="O22" s="129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5BBF-131C-C64D-B632-6A532530C09F}">
  <dimension ref="A1:O21"/>
  <sheetViews>
    <sheetView workbookViewId="0">
      <selection activeCell="E3" sqref="E3:M21"/>
    </sheetView>
  </sheetViews>
  <sheetFormatPr baseColWidth="10" defaultRowHeight="16"/>
  <sheetData>
    <row r="1" spans="1:15" ht="19">
      <c r="A1" s="125" t="s">
        <v>0</v>
      </c>
      <c r="E1" s="126" t="s">
        <v>1</v>
      </c>
      <c r="F1" s="126" t="s">
        <v>2</v>
      </c>
      <c r="G1" s="126" t="s">
        <v>3</v>
      </c>
      <c r="H1" s="126" t="s">
        <v>4</v>
      </c>
      <c r="I1" s="126" t="s">
        <v>5</v>
      </c>
      <c r="J1" s="126" t="s">
        <v>6</v>
      </c>
      <c r="K1" s="126" t="s">
        <v>7</v>
      </c>
      <c r="L1" s="126" t="s">
        <v>132</v>
      </c>
      <c r="M1" s="126" t="s">
        <v>9</v>
      </c>
      <c r="N1" s="127"/>
      <c r="O1" s="125" t="s">
        <v>0</v>
      </c>
    </row>
    <row r="2" spans="1:15" ht="19">
      <c r="A2" s="127"/>
      <c r="B2" s="127"/>
      <c r="C2" s="127"/>
      <c r="D2" s="127"/>
      <c r="E2" s="127"/>
      <c r="F2" s="128" t="s">
        <v>10</v>
      </c>
      <c r="G2" s="128" t="s">
        <v>10</v>
      </c>
      <c r="H2" s="128" t="s">
        <v>11</v>
      </c>
      <c r="I2" s="128" t="s">
        <v>12</v>
      </c>
      <c r="J2" s="128" t="s">
        <v>13</v>
      </c>
      <c r="K2" s="128" t="s">
        <v>13</v>
      </c>
      <c r="L2" s="128" t="s">
        <v>13</v>
      </c>
      <c r="M2" s="128" t="s">
        <v>13</v>
      </c>
      <c r="N2" s="127"/>
      <c r="O2" s="127"/>
    </row>
    <row r="3" spans="1:15" ht="19">
      <c r="A3" s="129">
        <v>1</v>
      </c>
      <c r="B3" s="127"/>
      <c r="C3" s="127"/>
      <c r="D3" s="127"/>
      <c r="E3" s="130">
        <v>49</v>
      </c>
      <c r="F3" s="125">
        <v>54.7</v>
      </c>
      <c r="G3" s="125">
        <v>55.4</v>
      </c>
      <c r="H3" s="125">
        <v>7965</v>
      </c>
      <c r="I3" s="125">
        <v>-0.5</v>
      </c>
      <c r="J3" s="125">
        <v>50.2</v>
      </c>
      <c r="K3" s="125">
        <v>53.6</v>
      </c>
      <c r="L3" s="125" t="s">
        <v>17</v>
      </c>
      <c r="M3" s="125">
        <v>7.8</v>
      </c>
      <c r="N3" s="127"/>
      <c r="O3" s="129">
        <v>1</v>
      </c>
    </row>
    <row r="4" spans="1:15" ht="19">
      <c r="A4" s="129">
        <v>2</v>
      </c>
      <c r="B4" s="127"/>
      <c r="C4" s="127"/>
      <c r="D4" s="127"/>
      <c r="E4" s="130">
        <v>40</v>
      </c>
      <c r="F4" s="125">
        <v>54.6</v>
      </c>
      <c r="G4" s="125">
        <v>54.6</v>
      </c>
      <c r="H4" s="125">
        <v>7540</v>
      </c>
      <c r="I4" s="125">
        <v>-0.7</v>
      </c>
      <c r="J4" s="125">
        <v>49</v>
      </c>
      <c r="K4" s="125">
        <v>51.6</v>
      </c>
      <c r="L4" s="125" t="s">
        <v>14</v>
      </c>
      <c r="M4" s="125">
        <v>9</v>
      </c>
      <c r="N4" s="127"/>
      <c r="O4" s="129">
        <v>2</v>
      </c>
    </row>
    <row r="5" spans="1:15" ht="19">
      <c r="A5" s="129">
        <v>3</v>
      </c>
      <c r="B5" s="127"/>
      <c r="C5" s="127"/>
      <c r="D5" s="127"/>
      <c r="E5" s="130">
        <v>94</v>
      </c>
      <c r="F5" s="125">
        <v>53.6</v>
      </c>
      <c r="G5" s="125">
        <v>59.2</v>
      </c>
      <c r="H5" s="125">
        <v>6320</v>
      </c>
      <c r="I5" s="125" t="s">
        <v>19</v>
      </c>
      <c r="J5" s="125">
        <v>56.5</v>
      </c>
      <c r="K5" s="125">
        <v>61.3</v>
      </c>
      <c r="L5" s="125" t="s">
        <v>90</v>
      </c>
      <c r="M5" s="125">
        <v>1.6</v>
      </c>
      <c r="N5" s="127"/>
      <c r="O5" s="129">
        <v>3</v>
      </c>
    </row>
    <row r="6" spans="1:15" ht="19">
      <c r="A6" s="129">
        <v>4</v>
      </c>
      <c r="B6" s="127"/>
      <c r="C6" s="127"/>
      <c r="D6" s="127"/>
      <c r="E6" s="130">
        <v>30</v>
      </c>
      <c r="F6" s="125">
        <v>54.4</v>
      </c>
      <c r="G6" s="125">
        <v>53.5</v>
      </c>
      <c r="H6" s="125">
        <v>7170</v>
      </c>
      <c r="I6" s="125">
        <v>-0.9</v>
      </c>
      <c r="J6" s="125">
        <v>47.6</v>
      </c>
      <c r="K6" s="125">
        <v>51.5</v>
      </c>
      <c r="L6" s="125" t="s">
        <v>134</v>
      </c>
      <c r="M6" s="125">
        <v>10.4</v>
      </c>
      <c r="N6" s="127"/>
      <c r="O6" s="129">
        <v>4</v>
      </c>
    </row>
    <row r="7" spans="1:15" ht="19">
      <c r="A7" s="129">
        <v>5</v>
      </c>
      <c r="B7" s="127"/>
      <c r="C7" s="127"/>
      <c r="D7" s="127"/>
      <c r="E7" s="130">
        <v>24</v>
      </c>
      <c r="F7" s="125">
        <v>52.9</v>
      </c>
      <c r="G7" s="125">
        <v>52.9</v>
      </c>
      <c r="H7" s="125">
        <v>6740</v>
      </c>
      <c r="I7" s="125">
        <v>-0.7</v>
      </c>
      <c r="J7" s="125">
        <v>46.8</v>
      </c>
      <c r="K7" s="125">
        <v>51.6</v>
      </c>
      <c r="L7" s="125" t="s">
        <v>137</v>
      </c>
      <c r="M7" s="125">
        <v>11.3</v>
      </c>
      <c r="N7" s="127"/>
      <c r="O7" s="129">
        <v>5</v>
      </c>
    </row>
    <row r="8" spans="1:15" ht="19">
      <c r="A8" s="129">
        <v>6</v>
      </c>
      <c r="B8" s="127"/>
      <c r="C8" s="127"/>
      <c r="D8" s="127"/>
      <c r="E8" s="130">
        <v>30</v>
      </c>
      <c r="F8" s="125">
        <v>53.2</v>
      </c>
      <c r="G8" s="125">
        <v>53.6</v>
      </c>
      <c r="H8" s="125">
        <v>7420</v>
      </c>
      <c r="I8" s="125">
        <v>-0.9</v>
      </c>
      <c r="J8" s="125">
        <v>47.6</v>
      </c>
      <c r="K8" s="125">
        <v>50.1</v>
      </c>
      <c r="L8" s="125" t="s">
        <v>27</v>
      </c>
      <c r="M8" s="125">
        <v>10.5</v>
      </c>
      <c r="N8" s="127"/>
      <c r="O8" s="129">
        <v>6</v>
      </c>
    </row>
    <row r="9" spans="1:15" ht="19">
      <c r="A9" s="129">
        <v>7</v>
      </c>
      <c r="B9" s="127"/>
      <c r="C9" s="127"/>
      <c r="D9" s="127"/>
      <c r="E9" s="130">
        <v>16</v>
      </c>
      <c r="F9" s="125">
        <v>52.9</v>
      </c>
      <c r="G9" s="125">
        <v>52.1</v>
      </c>
      <c r="H9" s="125">
        <v>6870</v>
      </c>
      <c r="I9" s="125">
        <v>-0.5</v>
      </c>
      <c r="J9" s="125">
        <v>45.6</v>
      </c>
      <c r="K9" s="125">
        <v>50</v>
      </c>
      <c r="L9" s="125" t="s">
        <v>28</v>
      </c>
      <c r="M9" s="125">
        <v>12.4</v>
      </c>
      <c r="N9" s="127"/>
      <c r="O9" s="129">
        <v>7</v>
      </c>
    </row>
    <row r="10" spans="1:15" ht="19">
      <c r="A10" s="129">
        <v>8</v>
      </c>
      <c r="B10" s="127"/>
      <c r="C10" s="127"/>
      <c r="D10" s="127"/>
      <c r="E10" s="130">
        <v>61</v>
      </c>
      <c r="F10" s="125">
        <v>53.2</v>
      </c>
      <c r="G10" s="125">
        <v>56.7</v>
      </c>
      <c r="H10" s="125">
        <v>7430</v>
      </c>
      <c r="I10" s="125">
        <v>-2.9</v>
      </c>
      <c r="J10" s="125">
        <v>52.2</v>
      </c>
      <c r="K10" s="125">
        <v>55.4</v>
      </c>
      <c r="L10" s="125" t="s">
        <v>117</v>
      </c>
      <c r="M10" s="125">
        <v>6.1</v>
      </c>
      <c r="N10" s="127"/>
      <c r="O10" s="129">
        <v>8</v>
      </c>
    </row>
    <row r="11" spans="1:15" ht="19">
      <c r="A11" s="129">
        <v>9</v>
      </c>
      <c r="B11" s="127"/>
      <c r="C11" s="127"/>
      <c r="D11" s="127"/>
      <c r="E11" s="130">
        <v>42</v>
      </c>
      <c r="F11" s="125">
        <v>53.6</v>
      </c>
      <c r="G11" s="125">
        <v>54.6</v>
      </c>
      <c r="H11" s="125">
        <v>6950</v>
      </c>
      <c r="I11" s="125">
        <v>-0.9</v>
      </c>
      <c r="J11" s="125">
        <v>49.3</v>
      </c>
      <c r="K11" s="125">
        <v>53.7</v>
      </c>
      <c r="L11" s="125" t="s">
        <v>34</v>
      </c>
      <c r="M11" s="125">
        <v>8.6999999999999993</v>
      </c>
      <c r="N11" s="127"/>
      <c r="O11" s="129">
        <v>9</v>
      </c>
    </row>
    <row r="12" spans="1:15" ht="19">
      <c r="A12" s="129">
        <v>10</v>
      </c>
      <c r="B12" s="127"/>
      <c r="C12" s="127"/>
      <c r="D12" s="127"/>
      <c r="E12" s="130">
        <v>59</v>
      </c>
      <c r="F12" s="125">
        <v>52.3</v>
      </c>
      <c r="G12" s="125">
        <v>56</v>
      </c>
      <c r="H12" s="125">
        <v>6090</v>
      </c>
      <c r="I12" s="125" t="s">
        <v>19</v>
      </c>
      <c r="J12" s="125">
        <v>51.7</v>
      </c>
      <c r="K12" s="125">
        <v>57.8</v>
      </c>
      <c r="L12" s="125" t="s">
        <v>138</v>
      </c>
      <c r="M12" s="125">
        <v>6.4</v>
      </c>
      <c r="N12" s="127"/>
      <c r="O12" s="129">
        <v>10</v>
      </c>
    </row>
    <row r="13" spans="1:15" ht="19">
      <c r="A13" s="129">
        <v>11</v>
      </c>
      <c r="B13" s="127"/>
      <c r="C13" s="127"/>
      <c r="D13" s="127"/>
      <c r="E13" s="130">
        <v>0</v>
      </c>
      <c r="F13" s="125">
        <v>52.1</v>
      </c>
      <c r="G13" s="125">
        <v>48.8</v>
      </c>
      <c r="H13" s="125">
        <v>5480</v>
      </c>
      <c r="I13" s="125" t="s">
        <v>19</v>
      </c>
      <c r="J13" s="125">
        <v>41.2</v>
      </c>
      <c r="K13" s="125">
        <v>47</v>
      </c>
      <c r="L13" s="125" t="s">
        <v>98</v>
      </c>
      <c r="M13" s="125">
        <v>16.899999999999999</v>
      </c>
      <c r="N13" s="127"/>
      <c r="O13" s="129">
        <v>11</v>
      </c>
    </row>
    <row r="14" spans="1:15" ht="19">
      <c r="A14" s="129">
        <v>12</v>
      </c>
      <c r="B14" s="127"/>
      <c r="C14" s="127"/>
      <c r="D14" s="127"/>
      <c r="E14" s="130">
        <v>0</v>
      </c>
      <c r="F14" s="125">
        <v>51.5</v>
      </c>
      <c r="G14" s="125">
        <v>49.4</v>
      </c>
      <c r="H14" s="125">
        <v>5520</v>
      </c>
      <c r="I14" s="125" t="s">
        <v>19</v>
      </c>
      <c r="J14" s="125">
        <v>42.1</v>
      </c>
      <c r="K14" s="125">
        <v>46.8</v>
      </c>
      <c r="L14" s="125" t="s">
        <v>137</v>
      </c>
      <c r="M14" s="125">
        <v>16</v>
      </c>
      <c r="N14" s="127"/>
      <c r="O14" s="129">
        <v>12</v>
      </c>
    </row>
    <row r="15" spans="1:15" ht="19">
      <c r="A15" s="129">
        <v>13</v>
      </c>
      <c r="B15" s="127"/>
      <c r="C15" s="127"/>
      <c r="D15" s="127"/>
      <c r="E15" s="130">
        <v>82</v>
      </c>
      <c r="F15" s="125">
        <v>62</v>
      </c>
      <c r="G15" s="125">
        <v>60.9</v>
      </c>
      <c r="H15" s="125">
        <v>7980</v>
      </c>
      <c r="I15" s="125">
        <v>-3.5</v>
      </c>
      <c r="J15" s="125">
        <v>57.8</v>
      </c>
      <c r="K15" s="125">
        <v>59.5</v>
      </c>
      <c r="L15" s="125" t="s">
        <v>112</v>
      </c>
      <c r="M15" s="125">
        <v>3.2</v>
      </c>
      <c r="N15" s="127"/>
      <c r="O15" s="129">
        <v>13</v>
      </c>
    </row>
    <row r="16" spans="1:15" ht="19">
      <c r="A16" s="129">
        <v>14</v>
      </c>
      <c r="B16" s="127"/>
      <c r="C16" s="127"/>
      <c r="D16" s="127"/>
      <c r="E16" s="130">
        <v>82</v>
      </c>
      <c r="F16" s="125">
        <v>63.9</v>
      </c>
      <c r="G16" s="125">
        <v>62.5</v>
      </c>
      <c r="H16" s="125">
        <v>6540</v>
      </c>
      <c r="I16" s="125" t="s">
        <v>19</v>
      </c>
      <c r="J16" s="125">
        <v>60.7</v>
      </c>
      <c r="K16" s="125">
        <v>64.099999999999994</v>
      </c>
      <c r="L16" s="125" t="s">
        <v>43</v>
      </c>
      <c r="M16" s="125">
        <v>3.2</v>
      </c>
      <c r="N16" s="127"/>
      <c r="O16" s="129">
        <v>14</v>
      </c>
    </row>
    <row r="17" spans="1:15" ht="19">
      <c r="A17" s="129">
        <v>15</v>
      </c>
      <c r="B17" s="127"/>
      <c r="C17" s="127"/>
      <c r="D17" s="127"/>
      <c r="E17" s="130">
        <v>86</v>
      </c>
      <c r="F17" s="125">
        <v>62.1</v>
      </c>
      <c r="G17" s="125">
        <v>58.9</v>
      </c>
      <c r="H17" s="125">
        <v>8160</v>
      </c>
      <c r="I17" s="125">
        <v>-1.7</v>
      </c>
      <c r="J17" s="125">
        <v>55.5</v>
      </c>
      <c r="K17" s="125">
        <v>58.3</v>
      </c>
      <c r="L17" s="125" t="s">
        <v>22</v>
      </c>
      <c r="M17" s="125">
        <v>2.6</v>
      </c>
      <c r="N17" s="127"/>
      <c r="O17" s="129">
        <v>15</v>
      </c>
    </row>
    <row r="18" spans="1:15" ht="19">
      <c r="A18" s="129">
        <v>16</v>
      </c>
      <c r="B18" s="127"/>
      <c r="C18" s="127"/>
      <c r="D18" s="127"/>
      <c r="E18" s="130">
        <v>82</v>
      </c>
      <c r="F18" s="125">
        <v>62.5</v>
      </c>
      <c r="G18" s="125">
        <v>63</v>
      </c>
      <c r="H18" s="125">
        <v>8630</v>
      </c>
      <c r="I18" s="125">
        <v>-2.9</v>
      </c>
      <c r="J18" s="125">
        <v>60.9</v>
      </c>
      <c r="K18" s="125">
        <v>62.2</v>
      </c>
      <c r="L18" s="125" t="s">
        <v>139</v>
      </c>
      <c r="M18" s="125">
        <v>3.2</v>
      </c>
      <c r="N18" s="127"/>
      <c r="O18" s="129">
        <v>16</v>
      </c>
    </row>
    <row r="19" spans="1:15" ht="19">
      <c r="A19" s="129">
        <v>17</v>
      </c>
      <c r="B19" s="127"/>
      <c r="C19" s="127"/>
      <c r="D19" s="127"/>
      <c r="E19" s="130">
        <v>83</v>
      </c>
      <c r="F19" s="125">
        <v>62.3</v>
      </c>
      <c r="G19" s="125">
        <v>58.9</v>
      </c>
      <c r="H19" s="125">
        <v>8100</v>
      </c>
      <c r="I19" s="125">
        <v>-2.2999999999999998</v>
      </c>
      <c r="J19" s="125">
        <v>55.3</v>
      </c>
      <c r="K19" s="125">
        <v>58.7</v>
      </c>
      <c r="L19" s="125" t="s">
        <v>97</v>
      </c>
      <c r="M19" s="125">
        <v>3</v>
      </c>
      <c r="N19" s="127"/>
      <c r="O19" s="129">
        <v>17</v>
      </c>
    </row>
    <row r="20" spans="1:15" ht="19">
      <c r="A20" s="129">
        <v>18</v>
      </c>
      <c r="B20" s="127"/>
      <c r="C20" s="127"/>
      <c r="D20" s="127"/>
      <c r="E20" s="130">
        <v>87</v>
      </c>
      <c r="F20" s="125">
        <v>62.2</v>
      </c>
      <c r="G20" s="125">
        <v>61.6</v>
      </c>
      <c r="H20" s="125">
        <v>8110</v>
      </c>
      <c r="I20" s="125">
        <v>-2.1</v>
      </c>
      <c r="J20" s="125">
        <v>59.5</v>
      </c>
      <c r="K20" s="125">
        <v>62.7</v>
      </c>
      <c r="L20" s="125" t="s">
        <v>88</v>
      </c>
      <c r="M20" s="125">
        <v>2.5</v>
      </c>
      <c r="N20" s="127"/>
      <c r="O20" s="129">
        <v>18</v>
      </c>
    </row>
    <row r="21" spans="1:15" ht="19">
      <c r="A21" s="129">
        <v>19</v>
      </c>
      <c r="B21" s="127"/>
      <c r="C21" s="127"/>
      <c r="D21" s="127"/>
      <c r="E21" s="130">
        <v>86</v>
      </c>
      <c r="F21" s="125">
        <v>63.7</v>
      </c>
      <c r="G21" s="125">
        <v>62.8</v>
      </c>
      <c r="H21" s="125">
        <v>8930</v>
      </c>
      <c r="I21" s="125">
        <v>-3.1</v>
      </c>
      <c r="J21" s="125">
        <v>60.7</v>
      </c>
      <c r="K21" s="125">
        <v>62</v>
      </c>
      <c r="L21" s="125" t="s">
        <v>33</v>
      </c>
      <c r="M21" s="125">
        <v>2.7</v>
      </c>
      <c r="N21" s="127"/>
      <c r="O21" s="129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04A3-3BD8-644A-AB86-EBD3D351436C}">
  <dimension ref="A1:O22"/>
  <sheetViews>
    <sheetView workbookViewId="0">
      <selection activeCell="E3" sqref="E3:M22"/>
    </sheetView>
  </sheetViews>
  <sheetFormatPr baseColWidth="10" defaultRowHeight="16"/>
  <sheetData>
    <row r="1" spans="1:15" ht="19">
      <c r="A1" s="125" t="s">
        <v>0</v>
      </c>
      <c r="E1" s="126" t="s">
        <v>1</v>
      </c>
      <c r="F1" s="126" t="s">
        <v>2</v>
      </c>
      <c r="G1" s="126" t="s">
        <v>3</v>
      </c>
      <c r="H1" s="126" t="s">
        <v>4</v>
      </c>
      <c r="I1" s="126" t="s">
        <v>5</v>
      </c>
      <c r="J1" s="126" t="s">
        <v>6</v>
      </c>
      <c r="K1" s="126" t="s">
        <v>7</v>
      </c>
      <c r="L1" s="126" t="s">
        <v>132</v>
      </c>
      <c r="M1" s="126" t="s">
        <v>9</v>
      </c>
      <c r="N1" s="127"/>
      <c r="O1" s="125" t="s">
        <v>0</v>
      </c>
    </row>
    <row r="2" spans="1:15" ht="19">
      <c r="A2" s="127"/>
      <c r="B2" s="127"/>
      <c r="C2" s="127"/>
      <c r="D2" s="127"/>
      <c r="E2" s="127"/>
      <c r="F2" s="128" t="s">
        <v>10</v>
      </c>
      <c r="G2" s="128" t="s">
        <v>10</v>
      </c>
      <c r="H2" s="128" t="s">
        <v>11</v>
      </c>
      <c r="I2" s="128" t="s">
        <v>12</v>
      </c>
      <c r="J2" s="128" t="s">
        <v>13</v>
      </c>
      <c r="K2" s="128" t="s">
        <v>13</v>
      </c>
      <c r="L2" s="128" t="s">
        <v>13</v>
      </c>
      <c r="M2" s="128" t="s">
        <v>13</v>
      </c>
      <c r="N2" s="127"/>
      <c r="O2" s="127"/>
    </row>
    <row r="3" spans="1:15" ht="19">
      <c r="A3" s="129">
        <v>1</v>
      </c>
      <c r="B3" s="127"/>
      <c r="C3" s="127"/>
      <c r="D3" s="127"/>
      <c r="E3" s="130">
        <v>27</v>
      </c>
      <c r="F3" s="125">
        <v>58.3</v>
      </c>
      <c r="G3" s="125">
        <v>67</v>
      </c>
      <c r="H3" s="125">
        <v>6460</v>
      </c>
      <c r="I3" s="125">
        <v>-0.7</v>
      </c>
      <c r="J3" s="125">
        <v>68.8</v>
      </c>
      <c r="K3" s="125">
        <v>74.5</v>
      </c>
      <c r="L3" s="125" t="s">
        <v>97</v>
      </c>
      <c r="M3" s="125">
        <v>10.8</v>
      </c>
      <c r="N3" s="127"/>
      <c r="O3" s="129">
        <v>1</v>
      </c>
    </row>
    <row r="4" spans="1:15" ht="19">
      <c r="A4" s="129">
        <v>2</v>
      </c>
      <c r="B4" s="127"/>
      <c r="C4" s="127"/>
      <c r="D4" s="127"/>
      <c r="E4" s="130">
        <v>87</v>
      </c>
      <c r="F4" s="125">
        <v>54.9</v>
      </c>
      <c r="G4" s="125">
        <v>61.4</v>
      </c>
      <c r="H4" s="125">
        <v>6500</v>
      </c>
      <c r="I4" s="125" t="s">
        <v>19</v>
      </c>
      <c r="J4" s="125">
        <v>60</v>
      </c>
      <c r="K4" s="125">
        <v>65.400000000000006</v>
      </c>
      <c r="L4" s="125" t="s">
        <v>98</v>
      </c>
      <c r="M4" s="125">
        <v>2.5</v>
      </c>
      <c r="N4" s="127"/>
      <c r="O4" s="129">
        <v>2</v>
      </c>
    </row>
    <row r="5" spans="1:15" ht="19">
      <c r="A5" s="129">
        <v>3</v>
      </c>
      <c r="B5" s="127"/>
      <c r="C5" s="127"/>
      <c r="D5" s="127"/>
      <c r="E5" s="130">
        <v>17</v>
      </c>
      <c r="F5" s="125">
        <v>56.3</v>
      </c>
      <c r="G5" s="125">
        <v>67.3</v>
      </c>
      <c r="H5" s="125">
        <v>5970</v>
      </c>
      <c r="I5" s="125">
        <v>-1.5</v>
      </c>
      <c r="J5" s="125">
        <v>69.3</v>
      </c>
      <c r="K5" s="125">
        <v>77</v>
      </c>
      <c r="L5" s="125" t="s">
        <v>99</v>
      </c>
      <c r="M5" s="125">
        <v>12.2</v>
      </c>
      <c r="N5" s="127"/>
      <c r="O5" s="129">
        <v>3</v>
      </c>
    </row>
    <row r="6" spans="1:15" ht="19">
      <c r="A6" s="129">
        <v>4</v>
      </c>
      <c r="B6" s="127"/>
      <c r="C6" s="127"/>
      <c r="D6" s="127"/>
      <c r="E6" s="130">
        <v>48</v>
      </c>
      <c r="F6" s="125">
        <v>56.4</v>
      </c>
      <c r="G6" s="125">
        <v>64.8</v>
      </c>
      <c r="H6" s="125">
        <v>6760</v>
      </c>
      <c r="I6" s="125" t="s">
        <v>19</v>
      </c>
      <c r="J6" s="125">
        <v>65</v>
      </c>
      <c r="K6" s="125">
        <v>70.5</v>
      </c>
      <c r="L6" s="125" t="s">
        <v>140</v>
      </c>
      <c r="M6" s="125">
        <v>8</v>
      </c>
      <c r="N6" s="127"/>
      <c r="O6" s="129">
        <v>4</v>
      </c>
    </row>
    <row r="7" spans="1:15" ht="19">
      <c r="A7" s="129">
        <v>5</v>
      </c>
      <c r="B7" s="127"/>
      <c r="C7" s="127"/>
      <c r="D7" s="127"/>
      <c r="E7" s="130">
        <v>75</v>
      </c>
      <c r="F7" s="125">
        <v>55.6</v>
      </c>
      <c r="G7" s="125">
        <v>63.1</v>
      </c>
      <c r="H7" s="125">
        <v>7230</v>
      </c>
      <c r="I7" s="125">
        <v>-3.1</v>
      </c>
      <c r="J7" s="125">
        <v>62.2</v>
      </c>
      <c r="K7" s="125">
        <v>66.5</v>
      </c>
      <c r="L7" s="125" t="s">
        <v>36</v>
      </c>
      <c r="M7" s="125">
        <v>4.2</v>
      </c>
      <c r="N7" s="127"/>
      <c r="O7" s="129">
        <v>5</v>
      </c>
    </row>
    <row r="8" spans="1:15" ht="19">
      <c r="A8" s="129">
        <v>6</v>
      </c>
      <c r="B8" s="127"/>
      <c r="C8" s="127"/>
      <c r="D8" s="127"/>
      <c r="E8" s="130">
        <v>99</v>
      </c>
      <c r="F8" s="125">
        <v>53.3</v>
      </c>
      <c r="G8" s="125">
        <v>60.1</v>
      </c>
      <c r="H8" s="125">
        <v>6400</v>
      </c>
      <c r="I8" s="125" t="s">
        <v>19</v>
      </c>
      <c r="J8" s="125">
        <v>58</v>
      </c>
      <c r="K8" s="125">
        <v>63.4</v>
      </c>
      <c r="L8" s="125" t="s">
        <v>27</v>
      </c>
      <c r="M8" s="125">
        <v>0.9</v>
      </c>
      <c r="N8" s="127"/>
      <c r="O8" s="129">
        <v>6</v>
      </c>
    </row>
    <row r="9" spans="1:15" ht="19">
      <c r="A9" s="129">
        <v>7</v>
      </c>
      <c r="B9" s="127"/>
      <c r="C9" s="127"/>
      <c r="D9" s="127"/>
      <c r="E9" s="130">
        <v>66</v>
      </c>
      <c r="F9" s="125">
        <v>56.2</v>
      </c>
      <c r="G9" s="125">
        <v>63.7</v>
      </c>
      <c r="H9" s="125">
        <v>6180</v>
      </c>
      <c r="I9" s="125">
        <v>-0.5</v>
      </c>
      <c r="J9" s="125">
        <v>63.4</v>
      </c>
      <c r="K9" s="125">
        <v>70.400000000000006</v>
      </c>
      <c r="L9" s="125" t="s">
        <v>141</v>
      </c>
      <c r="M9" s="125">
        <v>5.4</v>
      </c>
      <c r="N9" s="127"/>
      <c r="O9" s="129">
        <v>7</v>
      </c>
    </row>
    <row r="10" spans="1:15" ht="19">
      <c r="A10" s="129">
        <v>8</v>
      </c>
      <c r="B10" s="127"/>
      <c r="C10" s="127"/>
      <c r="D10" s="127"/>
      <c r="E10" s="130">
        <v>35</v>
      </c>
      <c r="F10" s="125">
        <v>58.3</v>
      </c>
      <c r="G10" s="125">
        <v>66.5</v>
      </c>
      <c r="H10" s="125">
        <v>6870</v>
      </c>
      <c r="I10" s="125" t="s">
        <v>19</v>
      </c>
      <c r="J10" s="125">
        <v>67.599999999999994</v>
      </c>
      <c r="K10" s="125">
        <v>72.400000000000006</v>
      </c>
      <c r="L10" s="125" t="s">
        <v>142</v>
      </c>
      <c r="M10" s="125">
        <v>9.6999999999999993</v>
      </c>
      <c r="N10" s="127"/>
      <c r="O10" s="129">
        <v>8</v>
      </c>
    </row>
    <row r="11" spans="1:15" ht="19">
      <c r="A11" s="129">
        <v>9</v>
      </c>
      <c r="B11" s="127"/>
      <c r="C11" s="127"/>
      <c r="D11" s="127"/>
      <c r="E11" s="130">
        <v>8</v>
      </c>
      <c r="F11" s="125">
        <v>54.3</v>
      </c>
      <c r="G11" s="125">
        <v>51</v>
      </c>
      <c r="H11" s="125">
        <v>5670</v>
      </c>
      <c r="I11" s="125" t="s">
        <v>19</v>
      </c>
      <c r="J11" s="125">
        <v>44.5</v>
      </c>
      <c r="K11" s="125">
        <v>50.2</v>
      </c>
      <c r="L11" s="125" t="s">
        <v>29</v>
      </c>
      <c r="M11" s="125">
        <v>13.6</v>
      </c>
      <c r="N11" s="127"/>
      <c r="O11" s="129">
        <v>9</v>
      </c>
    </row>
    <row r="12" spans="1:15" ht="19">
      <c r="A12" s="129">
        <v>10</v>
      </c>
      <c r="B12" s="127"/>
      <c r="C12" s="127"/>
      <c r="D12" s="127"/>
      <c r="E12" s="130">
        <v>0</v>
      </c>
      <c r="F12" s="125">
        <v>55.9</v>
      </c>
      <c r="G12" s="125">
        <v>49.3</v>
      </c>
      <c r="H12" s="125">
        <v>7750</v>
      </c>
      <c r="I12" s="125">
        <v>-0.9</v>
      </c>
      <c r="J12" s="125">
        <v>41.5</v>
      </c>
      <c r="K12" s="125">
        <v>43.9</v>
      </c>
      <c r="L12" s="125" t="s">
        <v>27</v>
      </c>
      <c r="M12" s="125">
        <v>16.600000000000001</v>
      </c>
      <c r="N12" s="127"/>
      <c r="O12" s="129">
        <v>10</v>
      </c>
    </row>
    <row r="13" spans="1:15" ht="19">
      <c r="A13" s="129">
        <v>11</v>
      </c>
      <c r="B13" s="127"/>
      <c r="C13" s="127"/>
      <c r="D13" s="127"/>
      <c r="E13" s="130">
        <v>0</v>
      </c>
      <c r="F13" s="125">
        <v>57</v>
      </c>
      <c r="G13" s="125">
        <v>50</v>
      </c>
      <c r="H13" s="125">
        <v>5580</v>
      </c>
      <c r="I13" s="125" t="s">
        <v>19</v>
      </c>
      <c r="J13" s="125">
        <v>43</v>
      </c>
      <c r="K13" s="125">
        <v>48.4</v>
      </c>
      <c r="L13" s="125" t="s">
        <v>28</v>
      </c>
      <c r="M13" s="125">
        <v>15</v>
      </c>
      <c r="N13" s="127"/>
      <c r="O13" s="129">
        <v>11</v>
      </c>
    </row>
    <row r="14" spans="1:15" ht="19">
      <c r="A14" s="129">
        <v>12</v>
      </c>
      <c r="B14" s="127"/>
      <c r="C14" s="127"/>
      <c r="D14" s="127"/>
      <c r="E14" s="130">
        <v>48</v>
      </c>
      <c r="F14" s="125">
        <v>55.5</v>
      </c>
      <c r="G14" s="125">
        <v>55.5</v>
      </c>
      <c r="H14" s="125">
        <v>7740</v>
      </c>
      <c r="I14" s="125">
        <v>-2.1</v>
      </c>
      <c r="J14" s="125">
        <v>50.4</v>
      </c>
      <c r="K14" s="125">
        <v>52.9</v>
      </c>
      <c r="L14" s="125" t="s">
        <v>85</v>
      </c>
      <c r="M14" s="125">
        <v>7.9</v>
      </c>
      <c r="N14" s="127"/>
      <c r="O14" s="129">
        <v>12</v>
      </c>
    </row>
    <row r="15" spans="1:15" ht="19">
      <c r="A15" s="129">
        <v>13</v>
      </c>
      <c r="B15" s="127"/>
      <c r="C15" s="127"/>
      <c r="D15" s="127"/>
      <c r="E15" s="130">
        <v>0</v>
      </c>
      <c r="F15" s="125">
        <v>52.5</v>
      </c>
      <c r="G15" s="125">
        <v>48.8</v>
      </c>
      <c r="H15" s="125">
        <v>5480</v>
      </c>
      <c r="I15" s="125" t="s">
        <v>19</v>
      </c>
      <c r="J15" s="125">
        <v>41.2</v>
      </c>
      <c r="K15" s="125">
        <v>47.1</v>
      </c>
      <c r="L15" s="125" t="s">
        <v>143</v>
      </c>
      <c r="M15" s="125">
        <v>16.899999999999999</v>
      </c>
      <c r="N15" s="127"/>
      <c r="O15" s="129">
        <v>13</v>
      </c>
    </row>
    <row r="16" spans="1:15" ht="19">
      <c r="A16" s="129">
        <v>14</v>
      </c>
      <c r="B16" s="127"/>
      <c r="C16" s="127"/>
      <c r="D16" s="127"/>
      <c r="E16" s="130">
        <v>99</v>
      </c>
      <c r="F16" s="125">
        <v>63.2</v>
      </c>
      <c r="G16" s="125">
        <v>61.1</v>
      </c>
      <c r="H16" s="125">
        <v>8360</v>
      </c>
      <c r="I16" s="125">
        <v>-1.7</v>
      </c>
      <c r="J16" s="125">
        <v>58.7</v>
      </c>
      <c r="K16" s="125">
        <v>61.1</v>
      </c>
      <c r="L16" s="125" t="s">
        <v>30</v>
      </c>
      <c r="M16" s="125">
        <v>0.9</v>
      </c>
      <c r="N16" s="127"/>
      <c r="O16" s="129">
        <v>14</v>
      </c>
    </row>
    <row r="17" spans="1:15" ht="19">
      <c r="A17" s="129">
        <v>15</v>
      </c>
      <c r="B17" s="127"/>
      <c r="C17" s="127"/>
      <c r="D17" s="127"/>
      <c r="E17" s="130">
        <v>70</v>
      </c>
      <c r="F17" s="125">
        <v>63.9</v>
      </c>
      <c r="G17" s="125">
        <v>64.099999999999994</v>
      </c>
      <c r="H17" s="125">
        <v>8930</v>
      </c>
      <c r="I17" s="125">
        <v>-1.7</v>
      </c>
      <c r="J17" s="125">
        <v>62.1</v>
      </c>
      <c r="K17" s="125">
        <v>63.1</v>
      </c>
      <c r="L17" s="125" t="s">
        <v>92</v>
      </c>
      <c r="M17" s="125">
        <v>4.9000000000000004</v>
      </c>
      <c r="N17" s="127"/>
      <c r="O17" s="129">
        <v>15</v>
      </c>
    </row>
    <row r="18" spans="1:15" ht="19">
      <c r="A18" s="129">
        <v>16</v>
      </c>
      <c r="B18" s="127"/>
      <c r="C18" s="127"/>
      <c r="D18" s="127"/>
      <c r="E18" s="130">
        <v>88</v>
      </c>
      <c r="F18" s="125">
        <v>60.8</v>
      </c>
      <c r="G18" s="125">
        <v>60.3</v>
      </c>
      <c r="H18" s="125">
        <v>6390</v>
      </c>
      <c r="I18" s="125" t="s">
        <v>19</v>
      </c>
      <c r="J18" s="125">
        <v>57.8</v>
      </c>
      <c r="K18" s="125">
        <v>61.7</v>
      </c>
      <c r="L18" s="125" t="s">
        <v>37</v>
      </c>
      <c r="M18" s="125">
        <v>2.4</v>
      </c>
      <c r="N18" s="127"/>
      <c r="O18" s="129">
        <v>16</v>
      </c>
    </row>
    <row r="19" spans="1:15" ht="19">
      <c r="A19" s="129">
        <v>17</v>
      </c>
      <c r="B19" s="127"/>
      <c r="C19" s="127"/>
      <c r="D19" s="127"/>
      <c r="E19" s="130">
        <v>91</v>
      </c>
      <c r="F19" s="125">
        <v>61.5</v>
      </c>
      <c r="G19" s="125">
        <v>59.7</v>
      </c>
      <c r="H19" s="125">
        <v>8610</v>
      </c>
      <c r="I19" s="125">
        <v>-2.1</v>
      </c>
      <c r="J19" s="125">
        <v>56.1</v>
      </c>
      <c r="K19" s="125">
        <v>57.6</v>
      </c>
      <c r="L19" s="125" t="s">
        <v>81</v>
      </c>
      <c r="M19" s="125">
        <v>2</v>
      </c>
      <c r="N19" s="127"/>
      <c r="O19" s="129">
        <v>17</v>
      </c>
    </row>
    <row r="20" spans="1:15" ht="19">
      <c r="A20" s="129">
        <v>18</v>
      </c>
      <c r="B20" s="127"/>
      <c r="C20" s="127"/>
      <c r="D20" s="127"/>
      <c r="E20" s="130">
        <v>78</v>
      </c>
      <c r="F20" s="125">
        <v>64</v>
      </c>
      <c r="G20" s="125">
        <v>63.5</v>
      </c>
      <c r="H20" s="125">
        <v>8910</v>
      </c>
      <c r="I20" s="125">
        <v>-2.5</v>
      </c>
      <c r="J20" s="125">
        <v>61.6</v>
      </c>
      <c r="K20" s="125">
        <v>62.8</v>
      </c>
      <c r="L20" s="125" t="s">
        <v>84</v>
      </c>
      <c r="M20" s="125">
        <v>3.7</v>
      </c>
      <c r="N20" s="127"/>
      <c r="O20" s="129">
        <v>18</v>
      </c>
    </row>
    <row r="21" spans="1:15" ht="19">
      <c r="A21" s="129">
        <v>19</v>
      </c>
      <c r="B21" s="127"/>
      <c r="C21" s="127"/>
      <c r="D21" s="127"/>
      <c r="E21" s="130">
        <v>93</v>
      </c>
      <c r="F21" s="125">
        <v>63.4</v>
      </c>
      <c r="G21" s="125">
        <v>60.6</v>
      </c>
      <c r="H21" s="125">
        <v>8610</v>
      </c>
      <c r="I21" s="125">
        <v>-2.9</v>
      </c>
      <c r="J21" s="125">
        <v>57.7</v>
      </c>
      <c r="K21" s="125">
        <v>59.9</v>
      </c>
      <c r="L21" s="125" t="s">
        <v>142</v>
      </c>
      <c r="M21" s="125">
        <v>1.7</v>
      </c>
      <c r="N21" s="127"/>
      <c r="O21" s="129">
        <v>19</v>
      </c>
    </row>
    <row r="22" spans="1:15" ht="19">
      <c r="A22" s="129">
        <v>20</v>
      </c>
      <c r="B22" s="127"/>
      <c r="C22" s="127"/>
      <c r="D22" s="127"/>
      <c r="E22" s="130">
        <v>92</v>
      </c>
      <c r="F22" s="125">
        <v>63.1</v>
      </c>
      <c r="G22" s="125">
        <v>60.9</v>
      </c>
      <c r="H22" s="125">
        <v>8210</v>
      </c>
      <c r="I22" s="125">
        <v>-1.5</v>
      </c>
      <c r="J22" s="125">
        <v>58.5</v>
      </c>
      <c r="K22" s="125">
        <v>61.3</v>
      </c>
      <c r="L22" s="125" t="s">
        <v>144</v>
      </c>
      <c r="M22" s="125">
        <v>1.8</v>
      </c>
      <c r="N22" s="127"/>
      <c r="O22" s="129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339B-1FE1-1341-9560-EDCC55D84112}">
  <dimension ref="A1:O22"/>
  <sheetViews>
    <sheetView workbookViewId="0">
      <selection activeCell="E3" sqref="E3:M22"/>
    </sheetView>
  </sheetViews>
  <sheetFormatPr baseColWidth="10" defaultRowHeight="16"/>
  <sheetData>
    <row r="1" spans="1:15" ht="19">
      <c r="A1" s="125" t="s">
        <v>0</v>
      </c>
      <c r="E1" s="126" t="s">
        <v>1</v>
      </c>
      <c r="F1" s="126" t="s">
        <v>2</v>
      </c>
      <c r="G1" s="126" t="s">
        <v>3</v>
      </c>
      <c r="H1" s="126" t="s">
        <v>4</v>
      </c>
      <c r="I1" s="126" t="s">
        <v>5</v>
      </c>
      <c r="J1" s="126" t="s">
        <v>6</v>
      </c>
      <c r="K1" s="126" t="s">
        <v>7</v>
      </c>
      <c r="L1" s="126" t="s">
        <v>132</v>
      </c>
      <c r="M1" s="126" t="s">
        <v>9</v>
      </c>
      <c r="N1" s="127"/>
      <c r="O1" s="125" t="s">
        <v>0</v>
      </c>
    </row>
    <row r="2" spans="1:15" ht="19">
      <c r="A2" s="127"/>
      <c r="B2" s="127"/>
      <c r="C2" s="127"/>
      <c r="D2" s="127"/>
      <c r="E2" s="127"/>
      <c r="F2" s="128" t="s">
        <v>10</v>
      </c>
      <c r="G2" s="128" t="s">
        <v>10</v>
      </c>
      <c r="H2" s="128" t="s">
        <v>11</v>
      </c>
      <c r="I2" s="128" t="s">
        <v>12</v>
      </c>
      <c r="J2" s="128" t="s">
        <v>13</v>
      </c>
      <c r="K2" s="128" t="s">
        <v>13</v>
      </c>
      <c r="L2" s="128" t="s">
        <v>13</v>
      </c>
      <c r="M2" s="128" t="s">
        <v>13</v>
      </c>
      <c r="N2" s="127"/>
      <c r="O2" s="127"/>
    </row>
    <row r="3" spans="1:15" ht="19">
      <c r="A3" s="129">
        <v>1</v>
      </c>
      <c r="B3" s="127"/>
      <c r="C3" s="127"/>
      <c r="D3" s="127"/>
      <c r="E3" s="130">
        <v>35</v>
      </c>
      <c r="F3" s="125">
        <v>55.9</v>
      </c>
      <c r="G3" s="125">
        <v>54.2</v>
      </c>
      <c r="H3" s="125">
        <v>7470</v>
      </c>
      <c r="I3" s="125">
        <v>-1.9</v>
      </c>
      <c r="J3" s="125">
        <v>48.6</v>
      </c>
      <c r="K3" s="125">
        <v>52.3</v>
      </c>
      <c r="L3" s="125" t="s">
        <v>80</v>
      </c>
      <c r="M3" s="125">
        <v>9.6999999999999993</v>
      </c>
      <c r="N3" s="127"/>
      <c r="O3" s="129">
        <v>1</v>
      </c>
    </row>
    <row r="4" spans="1:15" ht="19">
      <c r="A4" s="129">
        <v>2</v>
      </c>
      <c r="B4" s="127"/>
      <c r="C4" s="127"/>
      <c r="D4" s="127"/>
      <c r="E4" s="130">
        <v>42</v>
      </c>
      <c r="F4" s="125">
        <v>57.3</v>
      </c>
      <c r="G4" s="125">
        <v>54.8</v>
      </c>
      <c r="H4" s="125">
        <v>7730</v>
      </c>
      <c r="I4" s="125">
        <v>-2.1</v>
      </c>
      <c r="J4" s="125">
        <v>49.4</v>
      </c>
      <c r="K4" s="125">
        <v>52.6</v>
      </c>
      <c r="L4" s="125" t="s">
        <v>145</v>
      </c>
      <c r="M4" s="125">
        <v>8.6999999999999993</v>
      </c>
      <c r="N4" s="127"/>
      <c r="O4" s="129">
        <v>2</v>
      </c>
    </row>
    <row r="5" spans="1:15" ht="19">
      <c r="A5" s="129">
        <v>3</v>
      </c>
      <c r="B5" s="127"/>
      <c r="C5" s="127"/>
      <c r="D5" s="127"/>
      <c r="E5" s="130">
        <v>20</v>
      </c>
      <c r="F5" s="125">
        <v>56.9</v>
      </c>
      <c r="G5" s="125">
        <v>52.3</v>
      </c>
      <c r="H5" s="125">
        <v>5760</v>
      </c>
      <c r="I5" s="125" t="s">
        <v>19</v>
      </c>
      <c r="J5" s="125">
        <v>46.2</v>
      </c>
      <c r="K5" s="125">
        <v>50.8</v>
      </c>
      <c r="L5" s="125" t="s">
        <v>143</v>
      </c>
      <c r="M5" s="125">
        <v>11.8</v>
      </c>
      <c r="N5" s="127"/>
      <c r="O5" s="129">
        <v>3</v>
      </c>
    </row>
    <row r="6" spans="1:15" ht="19">
      <c r="A6" s="129">
        <v>4</v>
      </c>
      <c r="B6" s="127"/>
      <c r="C6" s="127"/>
      <c r="D6" s="127"/>
      <c r="E6" s="130">
        <v>49</v>
      </c>
      <c r="F6" s="125">
        <v>56.1</v>
      </c>
      <c r="G6" s="125">
        <v>55.5</v>
      </c>
      <c r="H6" s="125">
        <v>7650</v>
      </c>
      <c r="I6" s="125">
        <v>-2.2999999999999998</v>
      </c>
      <c r="J6" s="125">
        <v>50.3</v>
      </c>
      <c r="K6" s="125">
        <v>52.7</v>
      </c>
      <c r="L6" s="125" t="s">
        <v>135</v>
      </c>
      <c r="M6" s="125">
        <v>7.8</v>
      </c>
      <c r="N6" s="127"/>
      <c r="O6" s="129">
        <v>4</v>
      </c>
    </row>
    <row r="7" spans="1:15" ht="19">
      <c r="A7" s="129">
        <v>5</v>
      </c>
      <c r="B7" s="127"/>
      <c r="C7" s="127"/>
      <c r="D7" s="127"/>
      <c r="E7" s="130">
        <v>0</v>
      </c>
      <c r="F7" s="125">
        <v>53.1</v>
      </c>
      <c r="G7" s="125">
        <v>49.8</v>
      </c>
      <c r="H7" s="125">
        <v>5560</v>
      </c>
      <c r="I7" s="125" t="s">
        <v>19</v>
      </c>
      <c r="J7" s="125">
        <v>42.7</v>
      </c>
      <c r="K7" s="125">
        <v>48</v>
      </c>
      <c r="L7" s="125" t="s">
        <v>28</v>
      </c>
      <c r="M7" s="125">
        <v>15.3</v>
      </c>
      <c r="N7" s="127"/>
      <c r="O7" s="129">
        <v>5</v>
      </c>
    </row>
    <row r="8" spans="1:15" ht="19">
      <c r="A8" s="129">
        <v>6</v>
      </c>
      <c r="B8" s="127"/>
      <c r="C8" s="127"/>
      <c r="D8" s="127"/>
      <c r="E8" s="130">
        <v>87</v>
      </c>
      <c r="F8" s="125">
        <v>63.1</v>
      </c>
      <c r="G8" s="125">
        <v>62.2</v>
      </c>
      <c r="H8" s="125">
        <v>8530</v>
      </c>
      <c r="I8" s="125">
        <v>-3.3</v>
      </c>
      <c r="J8" s="125">
        <v>60.2</v>
      </c>
      <c r="K8" s="125">
        <v>62.5</v>
      </c>
      <c r="L8" s="125" t="s">
        <v>137</v>
      </c>
      <c r="M8" s="125">
        <v>2.5</v>
      </c>
      <c r="N8" s="127"/>
      <c r="O8" s="129">
        <v>6</v>
      </c>
    </row>
    <row r="9" spans="1:15" ht="19">
      <c r="A9" s="129">
        <v>7</v>
      </c>
      <c r="B9" s="127"/>
      <c r="C9" s="127"/>
      <c r="D9" s="127"/>
      <c r="E9" s="130">
        <v>84</v>
      </c>
      <c r="F9" s="125">
        <v>60.8</v>
      </c>
      <c r="G9" s="125">
        <v>60.5</v>
      </c>
      <c r="H9" s="125">
        <v>6400</v>
      </c>
      <c r="I9" s="125" t="s">
        <v>19</v>
      </c>
      <c r="J9" s="125">
        <v>58</v>
      </c>
      <c r="K9" s="125">
        <v>61.8</v>
      </c>
      <c r="L9" s="125" t="s">
        <v>146</v>
      </c>
      <c r="M9" s="125">
        <v>2.9</v>
      </c>
      <c r="N9" s="127"/>
      <c r="O9" s="129">
        <v>7</v>
      </c>
    </row>
    <row r="10" spans="1:15" ht="19">
      <c r="A10" s="129">
        <v>8</v>
      </c>
      <c r="B10" s="127"/>
      <c r="C10" s="127"/>
      <c r="D10" s="127"/>
      <c r="E10" s="130">
        <v>80</v>
      </c>
      <c r="F10" s="125">
        <v>62.7</v>
      </c>
      <c r="G10" s="125">
        <v>63.2</v>
      </c>
      <c r="H10" s="125">
        <v>8440</v>
      </c>
      <c r="I10" s="125">
        <v>-1.5</v>
      </c>
      <c r="J10" s="125">
        <v>61.5</v>
      </c>
      <c r="K10" s="125">
        <v>63.4</v>
      </c>
      <c r="L10" s="125" t="s">
        <v>16</v>
      </c>
      <c r="M10" s="125">
        <v>3.5</v>
      </c>
      <c r="N10" s="127"/>
      <c r="O10" s="129">
        <v>8</v>
      </c>
    </row>
    <row r="11" spans="1:15" ht="19">
      <c r="A11" s="129">
        <v>9</v>
      </c>
      <c r="B11" s="127"/>
      <c r="C11" s="127"/>
      <c r="D11" s="127"/>
      <c r="E11" s="130">
        <v>63</v>
      </c>
      <c r="F11" s="125">
        <v>59.8</v>
      </c>
      <c r="G11" s="125">
        <v>57.3</v>
      </c>
      <c r="H11" s="125">
        <v>8110</v>
      </c>
      <c r="I11" s="125">
        <v>-1.9</v>
      </c>
      <c r="J11" s="125">
        <v>53</v>
      </c>
      <c r="K11" s="125">
        <v>55.6</v>
      </c>
      <c r="L11" s="125" t="s">
        <v>147</v>
      </c>
      <c r="M11" s="125">
        <v>5.9</v>
      </c>
      <c r="N11" s="127"/>
      <c r="O11" s="129">
        <v>9</v>
      </c>
    </row>
    <row r="12" spans="1:15" ht="19">
      <c r="A12" s="129">
        <v>10</v>
      </c>
      <c r="B12" s="127"/>
      <c r="C12" s="127"/>
      <c r="D12" s="127"/>
      <c r="E12" s="130">
        <v>80</v>
      </c>
      <c r="F12" s="125">
        <v>61.9</v>
      </c>
      <c r="G12" s="125">
        <v>61.5</v>
      </c>
      <c r="H12" s="125">
        <v>6480</v>
      </c>
      <c r="I12" s="125" t="s">
        <v>19</v>
      </c>
      <c r="J12" s="125">
        <v>59.8</v>
      </c>
      <c r="K12" s="125">
        <v>64.099999999999994</v>
      </c>
      <c r="L12" s="125" t="s">
        <v>148</v>
      </c>
      <c r="M12" s="125">
        <v>3.5</v>
      </c>
      <c r="N12" s="127"/>
      <c r="O12" s="129">
        <v>10</v>
      </c>
    </row>
    <row r="13" spans="1:15" ht="19">
      <c r="A13" s="129">
        <v>11</v>
      </c>
      <c r="B13" s="127"/>
      <c r="C13" s="127"/>
      <c r="D13" s="127"/>
      <c r="E13" s="130">
        <v>89</v>
      </c>
      <c r="F13" s="125">
        <v>61.2</v>
      </c>
      <c r="G13" s="125">
        <v>62.2</v>
      </c>
      <c r="H13" s="125">
        <v>8350</v>
      </c>
      <c r="I13" s="125">
        <v>-2.9</v>
      </c>
      <c r="J13" s="125">
        <v>59.8</v>
      </c>
      <c r="K13" s="125">
        <v>61.4</v>
      </c>
      <c r="L13" s="125" t="s">
        <v>135</v>
      </c>
      <c r="M13" s="125">
        <v>2.2000000000000002</v>
      </c>
      <c r="N13" s="127"/>
      <c r="O13" s="129">
        <v>11</v>
      </c>
    </row>
    <row r="14" spans="1:15" ht="19">
      <c r="A14" s="129">
        <v>12</v>
      </c>
      <c r="B14" s="127"/>
      <c r="C14" s="127"/>
      <c r="D14" s="127"/>
      <c r="E14" s="130">
        <v>91</v>
      </c>
      <c r="F14" s="125">
        <v>62.4</v>
      </c>
      <c r="G14" s="125">
        <v>62.5</v>
      </c>
      <c r="H14" s="125">
        <v>8690</v>
      </c>
      <c r="I14" s="125">
        <v>-1.9</v>
      </c>
      <c r="J14" s="125">
        <v>59.9</v>
      </c>
      <c r="K14" s="125">
        <v>61</v>
      </c>
      <c r="L14" s="125" t="s">
        <v>91</v>
      </c>
      <c r="M14" s="125">
        <v>2</v>
      </c>
      <c r="N14" s="127"/>
      <c r="O14" s="129">
        <v>12</v>
      </c>
    </row>
    <row r="15" spans="1:15" ht="19">
      <c r="A15" s="129">
        <v>13</v>
      </c>
      <c r="B15" s="127"/>
      <c r="C15" s="127"/>
      <c r="D15" s="127"/>
      <c r="E15" s="130">
        <v>93</v>
      </c>
      <c r="F15" s="125">
        <v>60.4</v>
      </c>
      <c r="G15" s="125">
        <v>60</v>
      </c>
      <c r="H15" s="125">
        <v>8400</v>
      </c>
      <c r="I15" s="125">
        <v>-2.9</v>
      </c>
      <c r="J15" s="125">
        <v>56.7</v>
      </c>
      <c r="K15" s="125">
        <v>58.5</v>
      </c>
      <c r="L15" s="125" t="s">
        <v>143</v>
      </c>
      <c r="M15" s="125">
        <v>1.7</v>
      </c>
      <c r="N15" s="127"/>
      <c r="O15" s="129">
        <v>13</v>
      </c>
    </row>
    <row r="16" spans="1:15" ht="19">
      <c r="A16" s="129">
        <v>14</v>
      </c>
      <c r="B16" s="127"/>
      <c r="C16" s="127"/>
      <c r="D16" s="127"/>
      <c r="E16" s="130">
        <v>74</v>
      </c>
      <c r="F16" s="125">
        <v>61</v>
      </c>
      <c r="G16" s="125">
        <v>62.7</v>
      </c>
      <c r="H16" s="125">
        <v>8520</v>
      </c>
      <c r="I16" s="125">
        <v>-3.1</v>
      </c>
      <c r="J16" s="125">
        <v>60.6</v>
      </c>
      <c r="K16" s="125">
        <v>62.4</v>
      </c>
      <c r="L16" s="125" t="s">
        <v>149</v>
      </c>
      <c r="M16" s="125">
        <v>4.3</v>
      </c>
      <c r="N16" s="127"/>
      <c r="O16" s="129">
        <v>14</v>
      </c>
    </row>
    <row r="17" spans="1:15" ht="19">
      <c r="A17" s="129">
        <v>15</v>
      </c>
      <c r="B17" s="127"/>
      <c r="C17" s="127"/>
      <c r="D17" s="127"/>
      <c r="E17" s="130">
        <v>89</v>
      </c>
      <c r="F17" s="125">
        <v>62.1</v>
      </c>
      <c r="G17" s="125">
        <v>59.8</v>
      </c>
      <c r="H17" s="125">
        <v>8170</v>
      </c>
      <c r="I17" s="125">
        <v>-2.9</v>
      </c>
      <c r="J17" s="125">
        <v>56</v>
      </c>
      <c r="K17" s="125">
        <v>57.6</v>
      </c>
      <c r="L17" s="125" t="s">
        <v>138</v>
      </c>
      <c r="M17" s="125">
        <v>2.2999999999999998</v>
      </c>
      <c r="N17" s="127"/>
      <c r="O17" s="129">
        <v>15</v>
      </c>
    </row>
    <row r="18" spans="1:15" ht="19">
      <c r="A18" s="129">
        <v>16</v>
      </c>
      <c r="B18" s="127"/>
      <c r="C18" s="127"/>
      <c r="D18" s="127"/>
      <c r="E18" s="130">
        <v>99</v>
      </c>
      <c r="F18" s="125">
        <v>61.3</v>
      </c>
      <c r="G18" s="125">
        <v>61.3</v>
      </c>
      <c r="H18" s="125">
        <v>8540</v>
      </c>
      <c r="I18" s="125">
        <v>-2.7</v>
      </c>
      <c r="J18" s="125">
        <v>58.6</v>
      </c>
      <c r="K18" s="125">
        <v>60.2</v>
      </c>
      <c r="L18" s="125" t="s">
        <v>14</v>
      </c>
      <c r="M18" s="125">
        <v>0.8</v>
      </c>
      <c r="N18" s="127"/>
      <c r="O18" s="129">
        <v>16</v>
      </c>
    </row>
    <row r="19" spans="1:15" ht="19">
      <c r="A19" s="129">
        <v>17</v>
      </c>
      <c r="B19" s="127"/>
      <c r="C19" s="127"/>
      <c r="D19" s="127"/>
      <c r="E19" s="130">
        <v>96</v>
      </c>
      <c r="F19" s="125">
        <v>61.9</v>
      </c>
      <c r="G19" s="125">
        <v>61.3</v>
      </c>
      <c r="H19" s="125">
        <v>8620</v>
      </c>
      <c r="I19" s="125">
        <v>-2.9</v>
      </c>
      <c r="J19" s="125">
        <v>58.5</v>
      </c>
      <c r="K19" s="125">
        <v>60</v>
      </c>
      <c r="L19" s="125" t="s">
        <v>143</v>
      </c>
      <c r="M19" s="125">
        <v>1.2</v>
      </c>
      <c r="N19" s="127"/>
      <c r="O19" s="129">
        <v>17</v>
      </c>
    </row>
    <row r="20" spans="1:15" ht="19">
      <c r="A20" s="129">
        <v>18</v>
      </c>
      <c r="B20" s="127"/>
      <c r="C20" s="127"/>
      <c r="D20" s="127"/>
      <c r="E20" s="130">
        <v>88</v>
      </c>
      <c r="F20" s="125">
        <v>63</v>
      </c>
      <c r="G20" s="125">
        <v>62.5</v>
      </c>
      <c r="H20" s="125">
        <v>8540</v>
      </c>
      <c r="I20" s="125">
        <v>-3.7</v>
      </c>
      <c r="J20" s="125">
        <v>60.2</v>
      </c>
      <c r="K20" s="125">
        <v>61.7</v>
      </c>
      <c r="L20" s="125" t="s">
        <v>90</v>
      </c>
      <c r="M20" s="125">
        <v>2.2999999999999998</v>
      </c>
      <c r="N20" s="127"/>
      <c r="O20" s="129">
        <v>18</v>
      </c>
    </row>
    <row r="21" spans="1:15" ht="19">
      <c r="A21" s="129">
        <v>19</v>
      </c>
      <c r="B21" s="127"/>
      <c r="C21" s="127"/>
      <c r="D21" s="127"/>
      <c r="E21" s="130">
        <v>83</v>
      </c>
      <c r="F21" s="125">
        <v>63.5</v>
      </c>
      <c r="G21" s="125">
        <v>63.1</v>
      </c>
      <c r="H21" s="125">
        <v>8830</v>
      </c>
      <c r="I21" s="125">
        <v>-2.7</v>
      </c>
      <c r="J21" s="125">
        <v>61</v>
      </c>
      <c r="K21" s="125">
        <v>62.1</v>
      </c>
      <c r="L21" s="125" t="s">
        <v>90</v>
      </c>
      <c r="M21" s="125">
        <v>3.1</v>
      </c>
      <c r="N21" s="127"/>
      <c r="O21" s="129">
        <v>19</v>
      </c>
    </row>
    <row r="22" spans="1:15" ht="19">
      <c r="A22" s="129">
        <v>20</v>
      </c>
      <c r="B22" s="127"/>
      <c r="C22" s="127"/>
      <c r="D22" s="127"/>
      <c r="E22" s="130">
        <v>94</v>
      </c>
      <c r="F22" s="125">
        <v>64.400000000000006</v>
      </c>
      <c r="G22" s="125">
        <v>59.5</v>
      </c>
      <c r="H22" s="125">
        <v>6360</v>
      </c>
      <c r="I22" s="125" t="s">
        <v>19</v>
      </c>
      <c r="J22" s="125">
        <v>57</v>
      </c>
      <c r="K22" s="125">
        <v>62.8</v>
      </c>
      <c r="L22" s="125" t="s">
        <v>138</v>
      </c>
      <c r="M22" s="125">
        <v>1.5</v>
      </c>
      <c r="N22" s="127"/>
      <c r="O22" s="129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From Pin absolute penalty point</vt:lpstr>
      <vt:lpstr>From Pin absolute</vt:lpstr>
      <vt:lpstr>From Pin Percent</vt:lpstr>
      <vt:lpstr>01_TestCenterReport</vt:lpstr>
      <vt:lpstr>02_CombineReport</vt:lpstr>
      <vt:lpstr>03_TestCenterReport</vt:lpstr>
      <vt:lpstr>04_TestCenterReport</vt:lpstr>
      <vt:lpstr>05_TestCenterReport</vt:lpstr>
      <vt:lpstr>06_TestCenterReport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Christian</cp:lastModifiedBy>
  <dcterms:created xsi:type="dcterms:W3CDTF">2021-12-18T22:37:57Z</dcterms:created>
  <dcterms:modified xsi:type="dcterms:W3CDTF">2022-01-04T20:42:04Z</dcterms:modified>
</cp:coreProperties>
</file>