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9a73ea97849167b/Documents/GitHub/Decision-Making-and-Problem-Solving-course-2021/Assignment 3/"/>
    </mc:Choice>
  </mc:AlternateContent>
  <xr:revisionPtr revIDLastSave="229" documentId="11_F25DC773A252ABDACC104849095D54725ADE58F6" xr6:coauthVersionLast="47" xr6:coauthVersionMax="47" xr10:uidLastSave="{F4743905-FB67-42E5-9084-CACA1F58F5D0}"/>
  <bookViews>
    <workbookView xWindow="-110" yWindow="-110" windowWidth="19420" windowHeight="10420" xr2:uid="{00000000-000D-0000-FFFF-FFFF00000000}"/>
  </bookViews>
  <sheets>
    <sheet name="2" sheetId="1" r:id="rId1"/>
    <sheet name="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F14" i="2" s="1"/>
  <c r="G14" i="2" s="1"/>
  <c r="B4" i="2"/>
  <c r="B6" i="2"/>
  <c r="B7" i="2"/>
  <c r="B8" i="2"/>
  <c r="B9" i="2"/>
  <c r="B10" i="2"/>
  <c r="B11" i="2"/>
  <c r="B12" i="2"/>
  <c r="B13" i="2"/>
  <c r="B14" i="2"/>
  <c r="B5" i="2"/>
  <c r="I2" i="1"/>
  <c r="I3" i="1"/>
  <c r="I4" i="1"/>
  <c r="I5" i="1"/>
  <c r="I6" i="1"/>
  <c r="I7" i="1"/>
  <c r="I8" i="1"/>
  <c r="I9" i="1"/>
  <c r="I10" i="1"/>
  <c r="G2" i="1"/>
  <c r="G3" i="1"/>
  <c r="G4" i="1"/>
  <c r="G5" i="1"/>
  <c r="G6" i="1"/>
  <c r="G7" i="1"/>
  <c r="G8" i="1"/>
  <c r="G9" i="1"/>
  <c r="G10" i="1"/>
  <c r="I11" i="1"/>
  <c r="G11" i="1"/>
  <c r="U3" i="1"/>
  <c r="U4" i="1"/>
  <c r="U5" i="1"/>
  <c r="U6" i="1"/>
  <c r="U7" i="1"/>
  <c r="U8" i="1"/>
  <c r="U9" i="1"/>
  <c r="U10" i="1"/>
  <c r="U11" i="1"/>
  <c r="U2" i="1"/>
  <c r="S3" i="1"/>
  <c r="S4" i="1"/>
  <c r="S5" i="1"/>
  <c r="S6" i="1"/>
  <c r="S7" i="1"/>
  <c r="S8" i="1"/>
  <c r="S9" i="1"/>
  <c r="S10" i="1"/>
  <c r="S11" i="1"/>
  <c r="S2" i="1"/>
  <c r="Q3" i="1"/>
  <c r="Q4" i="1"/>
  <c r="Q5" i="1"/>
  <c r="Q6" i="1"/>
  <c r="Q7" i="1"/>
  <c r="Q8" i="1"/>
  <c r="Q9" i="1"/>
  <c r="Q10" i="1"/>
  <c r="Q11" i="1"/>
  <c r="Q2" i="1"/>
  <c r="O3" i="1"/>
  <c r="O4" i="1"/>
  <c r="O5" i="1"/>
  <c r="O6" i="1"/>
  <c r="O7" i="1"/>
  <c r="O8" i="1"/>
  <c r="O9" i="1"/>
  <c r="O10" i="1"/>
  <c r="O11" i="1"/>
  <c r="O2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  <c r="E3" i="1"/>
  <c r="E4" i="1"/>
  <c r="E5" i="1"/>
  <c r="E6" i="1"/>
  <c r="E7" i="1"/>
  <c r="E8" i="1"/>
  <c r="E9" i="1"/>
  <c r="E10" i="1"/>
  <c r="E11" i="1"/>
  <c r="E2" i="1"/>
  <c r="F4" i="2" l="1"/>
  <c r="G4" i="2" s="1"/>
  <c r="F7" i="2"/>
  <c r="G7" i="2" s="1"/>
  <c r="F5" i="2"/>
  <c r="G5" i="2" s="1"/>
  <c r="F6" i="2"/>
  <c r="G6" i="2" s="1"/>
  <c r="F8" i="2"/>
  <c r="G8" i="2" s="1"/>
  <c r="F10" i="2"/>
  <c r="G10" i="2" s="1"/>
  <c r="F11" i="2"/>
  <c r="G11" i="2" s="1"/>
  <c r="F12" i="2"/>
  <c r="G12" i="2" s="1"/>
  <c r="F13" i="2"/>
  <c r="G13" i="2" s="1"/>
  <c r="F9" i="2"/>
  <c r="G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<sst xmlns="http://schemas.openxmlformats.org/spreadsheetml/2006/main" count="29" uniqueCount="26">
  <si>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Site</t>
  </si>
  <si>
    <t>C</t>
  </si>
  <si>
    <t>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</si>
  <si>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</si>
  <si>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</si>
  <si>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</si>
  <si>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</si>
  <si>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</si>
  <si>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</si>
  <si>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</si>
  <si>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</si>
  <si>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</si>
  <si>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v1(x1)</t>
  </si>
  <si>
    <t>v2(x2)</t>
  </si>
  <si>
    <t>v3(x3)</t>
  </si>
  <si>
    <t>v4(x4)</t>
  </si>
  <si>
    <t>v5(x5)</t>
  </si>
  <si>
    <t>v6(x6)</t>
  </si>
  <si>
    <t>v7(x7)</t>
  </si>
  <si>
    <t>v8(x8)</t>
  </si>
  <si>
    <t>v9(x9)</t>
  </si>
  <si>
    <t>v1</t>
  </si>
  <si>
    <t>x</t>
  </si>
  <si>
    <t>min</t>
  </si>
  <si>
    <t>max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</si>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</sst>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'3'!$B$3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'3'!$A$4:$A$14</c:f>
              <c:numCache>
                <c:formatCode>General</c:formatCode>
                <c:ptCount val="11"/>
                <c:pt idx="0">
                  <c:v>0</c:v>
                </c:pt>
                <c:pt idx="1">
                  <c:v>2.9999999999999947</c:v>
                </c:pt>
                <c:pt idx="2">
                  <c:v>5.9999999999999964</c:v>
                </c:pt>
                <c:pt idx="3">
                  <c:v>8.9999999999999964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24.000000000000007</c:v>
                </c:pt>
                <c:pt idx="9">
                  <c:v>27.000000000000007</c:v>
                </c:pt>
                <c:pt idx="10">
                  <c:v>30.000000000000007</c:v>
                </c:pt>
              </c:numCache>
            </c:numRef>
          </c:xVal>
          <c:yVal>
            <c:numRef>
              <c:f>'3'!$B$4:$B$14</c:f>
              <c:numCache>
                <c:formatCode>General</c:formatCode>
                <c:ptCount val="11"/>
                <c:pt idx="0">
                  <c:v>0</c:v>
                </c:pt>
                <c:pt idx="1">
                  <c:v>8.3333333333332898E-2</c:v>
                </c:pt>
                <c:pt idx="2">
                  <c:v>0.33333333333333315</c:v>
                </c:pt>
                <c:pt idx="3">
                  <c:v>0.44444444444444431</c:v>
                </c:pt>
                <c:pt idx="4">
                  <c:v>0.55555555555555558</c:v>
                </c:pt>
                <c:pt idx="5">
                  <c:v>0.66666666666666674</c:v>
                </c:pt>
                <c:pt idx="6">
                  <c:v>0.73333333333333339</c:v>
                </c:pt>
                <c:pt idx="7">
                  <c:v>0.8</c:v>
                </c:pt>
                <c:pt idx="8">
                  <c:v>0.86666666666666692</c:v>
                </c:pt>
                <c:pt idx="9">
                  <c:v>0.93333333333333357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3-4062-BCD2-CE68D39D1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51551"/>
        <c:axId val="1439251967"/>
      </c:scatterChart>
      <c:valAx>
        <c:axId val="14392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967"/>
        <c:crosses val="autoZero"/>
        <c:crossBetween val="midCat"/>
      </c:valAx>
      <c:valAx>
        <c:axId val="14392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9251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'3'!$G$3</c:f>
              <c:strCache>
                <c:ptCount val="1"/>
                <c:pt idx="0">
                  <c:v>v9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'3'!$F$4:$F$15</c:f>
              <c:numCache>
                <c:formatCode>General</c:formatCode>
                <c:ptCount val="12"/>
                <c:pt idx="0">
                  <c:v>3</c:v>
                </c:pt>
                <c:pt idx="1">
                  <c:v>2.7</c:v>
                </c:pt>
                <c:pt idx="2">
                  <c:v>2.4</c:v>
                </c:pt>
                <c:pt idx="3">
                  <c:v>2.1</c:v>
                </c:pt>
                <c:pt idx="4">
                  <c:v>1.7999999999999998</c:v>
                </c:pt>
                <c:pt idx="5">
                  <c:v>1.5</c:v>
                </c:pt>
                <c:pt idx="6">
                  <c:v>1.2000000000000002</c:v>
                </c:pt>
                <c:pt idx="7">
                  <c:v>0.90000000000000036</c:v>
                </c:pt>
                <c:pt idx="8">
                  <c:v>0.59999999999999964</c:v>
                </c:pt>
                <c:pt idx="9">
                  <c:v>0.29999999999999982</c:v>
                </c:pt>
                <c:pt idx="10">
                  <c:v>0</c:v>
                </c:pt>
              </c:numCache>
            </c:numRef>
          </c:xVal>
          <c:yVal>
            <c:numRef>
              <c:f>'3'!$G$4:$G$15</c:f>
              <c:numCache>
                <c:formatCode>General</c:formatCode>
                <c:ptCount val="12"/>
                <c:pt idx="0">
                  <c:v>0</c:v>
                </c:pt>
                <c:pt idx="1">
                  <c:v>4.7991587687201055E-2</c:v>
                </c:pt>
                <c:pt idx="2">
                  <c:v>0.10343646283322631</c:v>
                </c:pt>
                <c:pt idx="3">
                  <c:v>0.16749215109248683</c:v>
                </c:pt>
                <c:pt idx="4">
                  <c:v>0.24149594653004816</c:v>
                </c:pt>
                <c:pt idx="5">
                  <c:v>0.3269928303820871</c:v>
                </c:pt>
                <c:pt idx="6">
                  <c:v>0.42576772571264371</c:v>
                </c:pt>
                <c:pt idx="7">
                  <c:v>0.53988276134887792</c:v>
                </c:pt>
                <c:pt idx="8">
                  <c:v>0.67172032305602292</c:v>
                </c:pt>
                <c:pt idx="9">
                  <c:v>0.82403279073373781</c:v>
                </c:pt>
                <c:pt idx="10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7-4BA9-B9FA-116706C53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59999"/>
        <c:axId val="1895650431"/>
      </c:scatterChart>
      <c:valAx>
        <c:axId val="189565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0431"/>
        <c:crosses val="autoZero"/>
        <c:crossBetween val="midCat"/>
      </c:valAx>
      <c:valAx>
        <c:axId val="18956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89565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14</xdr:row>
      <xdr:rowOff>60325</xdr:rowOff>
    </xdr:from>
    <xdr:to>
      <xdr:col>7</xdr:col>
      <xdr:colOff>384175</xdr:colOff>
      <xdr:row>29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A4849-ACFC-4A7B-87CE-0517334F5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14</xdr:row>
      <xdr:rowOff>9525</xdr:rowOff>
    </xdr:from>
    <xdr:to>
      <xdr:col>15</xdr:col>
      <xdr:colOff>238125</xdr:colOff>
      <xdr:row>28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268AB-3091-4450-9762-5F8823721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C1" workbookViewId="0">
      <selection activeCell="O13" sqref="O1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14</v>
      </c>
      <c r="J1" s="1" t="s">
        <v>6</v>
      </c>
      <c r="K1" s="1" t="s">
        <v>15</v>
      </c>
      <c r="L1" s="1" t="s">
        <v>7</v>
      </c>
      <c r="M1" s="1" t="s">
        <v>16</v>
      </c>
      <c r="N1" s="1" t="s">
        <v>8</v>
      </c>
      <c r="O1" s="1" t="s">
        <v>17</v>
      </c>
      <c r="P1" s="1" t="s">
        <v>9</v>
      </c>
      <c r="Q1" s="1" t="s">
        <v>18</v>
      </c>
      <c r="R1" s="1" t="s">
        <v>10</v>
      </c>
      <c r="S1" s="1" t="s">
        <v>19</v>
      </c>
      <c r="T1" s="1" t="s">
        <v>11</v>
      </c>
      <c r="U1" s="1" t="s">
        <v>20</v>
      </c>
    </row>
    <row r="2" spans="1:21" x14ac:dyDescent="0.35">
      <c r="A2" s="2">
        <v>1</v>
      </c>
      <c r="B2" s="2">
        <v>2400</v>
      </c>
      <c r="C2" s="2">
        <v>1.2</v>
      </c>
      <c r="D2" s="2">
        <v>0</v>
      </c>
      <c r="E2" s="3">
        <f>1/40*D2</f>
        <v>0</v>
      </c>
      <c r="F2" s="2">
        <v>25</v>
      </c>
      <c r="G2" s="4">
        <f t="shared" ref="G2:G10" si="0">IF(F2&lt;2,0,IF(F2&lt;6,1/12*F2-1/6,IF(F2&lt;15,1/27*F2+1/9,IF(F2&lt;=30,1/45*F2+1/3,1))))</f>
        <v>0.88888888888888884</v>
      </c>
      <c r="H2" s="2">
        <v>13</v>
      </c>
      <c r="I2" s="4">
        <f t="shared" ref="I2:I10" si="1">IF(H2&lt;2,0,IF(H2&lt;9,1/14*H2-1/7,IF(H2&lt;30,1/42*H2+2/7,1)))</f>
        <v>0.59523809523809523</v>
      </c>
      <c r="J2" s="2">
        <v>12</v>
      </c>
      <c r="K2" s="3">
        <f>1/18*J2-1/9</f>
        <v>0.55555555555555558</v>
      </c>
      <c r="L2" s="2">
        <v>4</v>
      </c>
      <c r="M2" s="3">
        <f>1/20*L2</f>
        <v>0.2</v>
      </c>
      <c r="N2" s="2">
        <v>11</v>
      </c>
      <c r="O2" s="3">
        <f>1/20*N2</f>
        <v>0.55000000000000004</v>
      </c>
      <c r="P2" s="2">
        <v>0</v>
      </c>
      <c r="Q2" s="3">
        <f>1/100*P2</f>
        <v>0</v>
      </c>
      <c r="R2" s="2">
        <v>1</v>
      </c>
      <c r="S2" s="3">
        <f>IF(R2&lt;10,1024/1023*(1-2^(-R2)),1)</f>
        <v>0.50048875855327468</v>
      </c>
      <c r="T2" s="2">
        <v>4</v>
      </c>
      <c r="U2" s="3">
        <f>IF(T2&lt;3,1/4*(1-SQRT(5))*(1-(1/2*(1+SQRT(5)))^(3-T2)),0)</f>
        <v>0</v>
      </c>
    </row>
    <row r="3" spans="1:21" x14ac:dyDescent="0.35">
      <c r="A3" s="2">
        <v>2</v>
      </c>
      <c r="B3" s="2">
        <v>5700</v>
      </c>
      <c r="C3" s="2">
        <v>3</v>
      </c>
      <c r="D3" s="2">
        <v>12</v>
      </c>
      <c r="E3" s="3">
        <f t="shared" ref="E3:E11" si="2">1/40*D3</f>
        <v>0.30000000000000004</v>
      </c>
      <c r="F3" s="2">
        <v>11</v>
      </c>
      <c r="G3" s="4">
        <f t="shared" si="0"/>
        <v>0.51851851851851849</v>
      </c>
      <c r="H3" s="2">
        <v>8</v>
      </c>
      <c r="I3" s="4">
        <f t="shared" si="1"/>
        <v>0.42857142857142855</v>
      </c>
      <c r="J3" s="2">
        <v>3</v>
      </c>
      <c r="K3" s="3">
        <f t="shared" ref="K3:K11" si="3">1/18*J3-1/9</f>
        <v>5.5555555555555552E-2</v>
      </c>
      <c r="L3" s="2">
        <v>15</v>
      </c>
      <c r="M3" s="3">
        <f t="shared" ref="M3:M11" si="4">1/20*L3</f>
        <v>0.75</v>
      </c>
      <c r="N3" s="2">
        <v>5</v>
      </c>
      <c r="O3" s="3">
        <f t="shared" ref="O3:O11" si="5">1/20*N3</f>
        <v>0.25</v>
      </c>
      <c r="P3" s="2">
        <v>0</v>
      </c>
      <c r="Q3" s="3">
        <f t="shared" ref="Q3:Q11" si="6">1/100*P3</f>
        <v>0</v>
      </c>
      <c r="R3" s="2">
        <v>2</v>
      </c>
      <c r="S3" s="3">
        <f t="shared" ref="S3:S11" si="7">IF(R3&lt;10,1024/1023*(1-2^(-R3)),1)</f>
        <v>0.75073313782991202</v>
      </c>
      <c r="T3" s="2">
        <v>0</v>
      </c>
      <c r="U3" s="3">
        <f t="shared" ref="U3:U11" si="8">IF(T3&lt;3,1/4*(1-SQRT(5))*(1-(1/2*(1+SQRT(5)))^(3-T3)),0)</f>
        <v>1.0000000000000002</v>
      </c>
    </row>
    <row r="4" spans="1:21" x14ac:dyDescent="0.35">
      <c r="A4" s="2">
        <v>3</v>
      </c>
      <c r="B4" s="2">
        <v>4725</v>
      </c>
      <c r="C4" s="2">
        <v>2.1</v>
      </c>
      <c r="D4" s="2">
        <v>16</v>
      </c>
      <c r="E4" s="3">
        <f t="shared" si="2"/>
        <v>0.4</v>
      </c>
      <c r="F4" s="2">
        <v>5</v>
      </c>
      <c r="G4" s="4">
        <f t="shared" si="0"/>
        <v>0.24999999999999997</v>
      </c>
      <c r="H4" s="2">
        <v>2</v>
      </c>
      <c r="I4" s="4">
        <f t="shared" si="1"/>
        <v>0</v>
      </c>
      <c r="J4" s="2">
        <v>11</v>
      </c>
      <c r="K4" s="3">
        <f t="shared" si="3"/>
        <v>0.49999999999999994</v>
      </c>
      <c r="L4" s="2">
        <v>20</v>
      </c>
      <c r="M4" s="3">
        <f t="shared" si="4"/>
        <v>1</v>
      </c>
      <c r="N4" s="2">
        <v>20</v>
      </c>
      <c r="O4" s="3">
        <f t="shared" si="5"/>
        <v>1</v>
      </c>
      <c r="P4" s="2">
        <v>0</v>
      </c>
      <c r="Q4" s="3">
        <f t="shared" si="6"/>
        <v>0</v>
      </c>
      <c r="R4" s="2">
        <v>0</v>
      </c>
      <c r="S4" s="3">
        <f t="shared" si="7"/>
        <v>0</v>
      </c>
      <c r="T4" s="2">
        <v>0.8</v>
      </c>
      <c r="U4" s="3">
        <f t="shared" si="8"/>
        <v>0.5817316552559979</v>
      </c>
    </row>
    <row r="5" spans="1:21" x14ac:dyDescent="0.35">
      <c r="A5" s="2">
        <v>4</v>
      </c>
      <c r="B5" s="2">
        <v>7800</v>
      </c>
      <c r="C5" s="2">
        <v>3</v>
      </c>
      <c r="D5" s="2">
        <v>25</v>
      </c>
      <c r="E5" s="3">
        <f t="shared" si="2"/>
        <v>0.625</v>
      </c>
      <c r="F5" s="2">
        <v>27</v>
      </c>
      <c r="G5" s="4">
        <f t="shared" si="0"/>
        <v>0.93333333333333335</v>
      </c>
      <c r="H5" s="2">
        <v>4</v>
      </c>
      <c r="I5" s="4">
        <f t="shared" si="1"/>
        <v>0.14285714285714285</v>
      </c>
      <c r="J5" s="2">
        <v>2</v>
      </c>
      <c r="K5" s="3">
        <f t="shared" si="3"/>
        <v>0</v>
      </c>
      <c r="L5" s="2">
        <v>17</v>
      </c>
      <c r="M5" s="3">
        <f t="shared" si="4"/>
        <v>0.85000000000000009</v>
      </c>
      <c r="N5" s="2">
        <v>2</v>
      </c>
      <c r="O5" s="3">
        <f t="shared" si="5"/>
        <v>0.1</v>
      </c>
      <c r="P5" s="2">
        <v>0</v>
      </c>
      <c r="Q5" s="3">
        <f t="shared" si="6"/>
        <v>0</v>
      </c>
      <c r="R5" s="2">
        <v>0</v>
      </c>
      <c r="S5" s="3">
        <f t="shared" si="7"/>
        <v>0</v>
      </c>
      <c r="T5" s="2">
        <v>1.2</v>
      </c>
      <c r="U5" s="3">
        <f t="shared" si="8"/>
        <v>0.42576772571264371</v>
      </c>
    </row>
    <row r="6" spans="1:21" x14ac:dyDescent="0.35">
      <c r="A6" s="2">
        <v>5</v>
      </c>
      <c r="B6" s="2">
        <v>1560</v>
      </c>
      <c r="C6" s="2">
        <v>0.8</v>
      </c>
      <c r="D6" s="2">
        <v>38</v>
      </c>
      <c r="E6" s="3">
        <f t="shared" si="2"/>
        <v>0.95000000000000007</v>
      </c>
      <c r="F6" s="2">
        <v>12</v>
      </c>
      <c r="G6" s="4">
        <f t="shared" si="0"/>
        <v>0.55555555555555558</v>
      </c>
      <c r="H6" s="2">
        <v>12</v>
      </c>
      <c r="I6" s="4">
        <f t="shared" si="1"/>
        <v>0.5714285714285714</v>
      </c>
      <c r="J6" s="2">
        <v>20</v>
      </c>
      <c r="K6" s="3">
        <f t="shared" si="3"/>
        <v>1</v>
      </c>
      <c r="L6" s="2">
        <v>16</v>
      </c>
      <c r="M6" s="3">
        <f t="shared" si="4"/>
        <v>0.8</v>
      </c>
      <c r="N6" s="2">
        <v>1</v>
      </c>
      <c r="O6" s="3">
        <f t="shared" si="5"/>
        <v>0.05</v>
      </c>
      <c r="P6" s="2">
        <v>12</v>
      </c>
      <c r="Q6" s="3">
        <f t="shared" si="6"/>
        <v>0.12</v>
      </c>
      <c r="R6" s="2">
        <v>0</v>
      </c>
      <c r="S6" s="3">
        <f t="shared" si="7"/>
        <v>0</v>
      </c>
      <c r="T6" s="2">
        <v>3.5</v>
      </c>
      <c r="U6" s="3">
        <f t="shared" si="8"/>
        <v>0</v>
      </c>
    </row>
    <row r="7" spans="1:21" x14ac:dyDescent="0.35">
      <c r="A7" s="2">
        <v>6</v>
      </c>
      <c r="B7" s="2">
        <v>4500</v>
      </c>
      <c r="C7" s="2">
        <v>2</v>
      </c>
      <c r="D7" s="2">
        <v>40</v>
      </c>
      <c r="E7" s="3">
        <f t="shared" si="2"/>
        <v>1</v>
      </c>
      <c r="F7" s="2">
        <v>1</v>
      </c>
      <c r="G7" s="4">
        <f t="shared" si="0"/>
        <v>0</v>
      </c>
      <c r="H7" s="2">
        <v>24</v>
      </c>
      <c r="I7" s="4">
        <f t="shared" si="1"/>
        <v>0.8571428571428571</v>
      </c>
      <c r="J7" s="2">
        <v>2</v>
      </c>
      <c r="K7" s="3">
        <f t="shared" si="3"/>
        <v>0</v>
      </c>
      <c r="L7" s="2">
        <v>19</v>
      </c>
      <c r="M7" s="3">
        <f t="shared" si="4"/>
        <v>0.95000000000000007</v>
      </c>
      <c r="N7" s="2">
        <v>16</v>
      </c>
      <c r="O7" s="3">
        <f t="shared" si="5"/>
        <v>0.8</v>
      </c>
      <c r="P7" s="2">
        <v>0</v>
      </c>
      <c r="Q7" s="3">
        <f t="shared" si="6"/>
        <v>0</v>
      </c>
      <c r="R7" s="2">
        <v>1</v>
      </c>
      <c r="S7" s="3">
        <f t="shared" si="7"/>
        <v>0.50048875855327468</v>
      </c>
      <c r="T7" s="2">
        <v>1</v>
      </c>
      <c r="U7" s="3">
        <f t="shared" si="8"/>
        <v>0.50000000000000011</v>
      </c>
    </row>
    <row r="8" spans="1:21" x14ac:dyDescent="0.35">
      <c r="A8" s="2">
        <v>7</v>
      </c>
      <c r="B8" s="2">
        <v>6150</v>
      </c>
      <c r="C8" s="2">
        <v>3</v>
      </c>
      <c r="D8" s="2">
        <v>12</v>
      </c>
      <c r="E8" s="3">
        <f t="shared" si="2"/>
        <v>0.30000000000000004</v>
      </c>
      <c r="F8" s="2">
        <v>2</v>
      </c>
      <c r="G8" s="4">
        <f t="shared" si="0"/>
        <v>0</v>
      </c>
      <c r="H8" s="2">
        <v>30</v>
      </c>
      <c r="I8" s="4">
        <f t="shared" si="1"/>
        <v>1</v>
      </c>
      <c r="J8" s="2">
        <v>9</v>
      </c>
      <c r="K8" s="3">
        <f t="shared" si="3"/>
        <v>0.3888888888888889</v>
      </c>
      <c r="L8" s="2">
        <v>3</v>
      </c>
      <c r="M8" s="3">
        <f t="shared" si="4"/>
        <v>0.15000000000000002</v>
      </c>
      <c r="N8" s="2">
        <v>10</v>
      </c>
      <c r="O8" s="3">
        <f t="shared" si="5"/>
        <v>0.5</v>
      </c>
      <c r="P8" s="2">
        <v>0</v>
      </c>
      <c r="Q8" s="3">
        <f t="shared" si="6"/>
        <v>0</v>
      </c>
      <c r="R8" s="2">
        <v>9</v>
      </c>
      <c r="S8" s="3">
        <f t="shared" si="7"/>
        <v>0.99902248289345064</v>
      </c>
      <c r="T8" s="2">
        <v>2</v>
      </c>
      <c r="U8" s="3">
        <f t="shared" si="8"/>
        <v>0.1909830056250526</v>
      </c>
    </row>
    <row r="9" spans="1:21" x14ac:dyDescent="0.35">
      <c r="A9" s="2">
        <v>8</v>
      </c>
      <c r="B9" s="2">
        <v>1728</v>
      </c>
      <c r="C9" s="2">
        <v>0.9</v>
      </c>
      <c r="D9" s="2">
        <v>16</v>
      </c>
      <c r="E9" s="3">
        <f t="shared" si="2"/>
        <v>0.4</v>
      </c>
      <c r="F9" s="2">
        <v>24</v>
      </c>
      <c r="G9" s="4">
        <f t="shared" si="0"/>
        <v>0.8666666666666667</v>
      </c>
      <c r="H9" s="2">
        <v>3</v>
      </c>
      <c r="I9" s="4">
        <f t="shared" si="1"/>
        <v>7.1428571428571425E-2</v>
      </c>
      <c r="J9" s="2">
        <v>9</v>
      </c>
      <c r="K9" s="3">
        <f t="shared" si="3"/>
        <v>0.3888888888888889</v>
      </c>
      <c r="L9" s="2">
        <v>8</v>
      </c>
      <c r="M9" s="3">
        <f t="shared" si="4"/>
        <v>0.4</v>
      </c>
      <c r="N9" s="2">
        <v>10</v>
      </c>
      <c r="O9" s="3">
        <f t="shared" si="5"/>
        <v>0.5</v>
      </c>
      <c r="P9" s="2">
        <v>0</v>
      </c>
      <c r="Q9" s="3">
        <f t="shared" si="6"/>
        <v>0</v>
      </c>
      <c r="R9" s="2">
        <v>5</v>
      </c>
      <c r="S9" s="3">
        <f t="shared" si="7"/>
        <v>0.96969696969696972</v>
      </c>
      <c r="T9" s="2">
        <v>4</v>
      </c>
      <c r="U9" s="3">
        <f t="shared" si="8"/>
        <v>0</v>
      </c>
    </row>
    <row r="10" spans="1:21" x14ac:dyDescent="0.35">
      <c r="A10" s="2">
        <v>9</v>
      </c>
      <c r="B10" s="2">
        <v>1859</v>
      </c>
      <c r="C10" s="2">
        <v>1.1000000000000001</v>
      </c>
      <c r="D10" s="2">
        <v>19</v>
      </c>
      <c r="E10" s="3">
        <f t="shared" si="2"/>
        <v>0.47500000000000003</v>
      </c>
      <c r="F10" s="2">
        <v>29</v>
      </c>
      <c r="G10" s="4">
        <f t="shared" si="0"/>
        <v>0.97777777777777786</v>
      </c>
      <c r="H10" s="2">
        <v>12</v>
      </c>
      <c r="I10" s="4">
        <f t="shared" si="1"/>
        <v>0.5714285714285714</v>
      </c>
      <c r="J10" s="2">
        <v>14</v>
      </c>
      <c r="K10" s="3">
        <f t="shared" si="3"/>
        <v>0.66666666666666652</v>
      </c>
      <c r="L10" s="2">
        <v>8</v>
      </c>
      <c r="M10" s="3">
        <f t="shared" si="4"/>
        <v>0.4</v>
      </c>
      <c r="N10" s="2">
        <v>16</v>
      </c>
      <c r="O10" s="3">
        <f t="shared" si="5"/>
        <v>0.8</v>
      </c>
      <c r="P10" s="2">
        <v>16</v>
      </c>
      <c r="Q10" s="3">
        <f t="shared" si="6"/>
        <v>0.16</v>
      </c>
      <c r="R10" s="2">
        <v>0</v>
      </c>
      <c r="S10" s="3">
        <f t="shared" si="7"/>
        <v>0</v>
      </c>
      <c r="T10" s="2">
        <v>10</v>
      </c>
      <c r="U10" s="3">
        <f t="shared" si="8"/>
        <v>0</v>
      </c>
    </row>
    <row r="11" spans="1:21" x14ac:dyDescent="0.35">
      <c r="A11" s="2">
        <v>10</v>
      </c>
      <c r="B11" s="2">
        <v>4800</v>
      </c>
      <c r="C11" s="2">
        <v>2.4</v>
      </c>
      <c r="D11" s="2">
        <v>5</v>
      </c>
      <c r="E11" s="3">
        <f t="shared" si="2"/>
        <v>0.125</v>
      </c>
      <c r="F11" s="2">
        <v>14</v>
      </c>
      <c r="G11" s="4">
        <f>IF(F11&lt;2,0,IF(F11&lt;6,1/12*F11-1/6,IF(F11&lt;15,1/27*F11+1/9,IF(F11&lt;=30,1/45*F11+1/3,1))))</f>
        <v>0.62962962962962954</v>
      </c>
      <c r="H11" s="2">
        <v>22</v>
      </c>
      <c r="I11" s="4">
        <f>IF(H11&lt;2,0,IF(H11&lt;9,1/14*H11-1/7,IF(H11&lt;30,1/42*H11+2/7,1)))</f>
        <v>0.80952380952380942</v>
      </c>
      <c r="J11" s="2">
        <v>6</v>
      </c>
      <c r="K11" s="3">
        <f t="shared" si="3"/>
        <v>0.22222222222222221</v>
      </c>
      <c r="L11" s="2">
        <v>4</v>
      </c>
      <c r="M11" s="3">
        <f t="shared" si="4"/>
        <v>0.2</v>
      </c>
      <c r="N11" s="2">
        <v>2</v>
      </c>
      <c r="O11" s="3">
        <f t="shared" si="5"/>
        <v>0.1</v>
      </c>
      <c r="P11" s="2">
        <v>2</v>
      </c>
      <c r="Q11" s="3">
        <f t="shared" si="6"/>
        <v>0.02</v>
      </c>
      <c r="R11" s="2">
        <v>1</v>
      </c>
      <c r="S11" s="3">
        <f t="shared" si="7"/>
        <v>0.50048875855327468</v>
      </c>
      <c r="T11" s="2">
        <v>0.6</v>
      </c>
      <c r="U11" s="3">
        <f t="shared" si="8"/>
        <v>0.67172032305602269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B28-5970-46F2-8D62-7C404E2AFE6A}">
  <dimension ref="A1:K14"/>
  <sheetViews>
    <sheetView topLeftCell="A4" workbookViewId="0">
      <selection activeCell="R25" sqref="R25"/>
    </sheetView>
  </sheetViews>
  <sheetFormatPr defaultRowHeight="14.5" x14ac:dyDescent="0.35"/>
  <sheetData>
    <row r="1" spans="1:11" x14ac:dyDescent="0.35">
      <c r="A1" t="s">
        <v>23</v>
      </c>
      <c r="B1">
        <v>0</v>
      </c>
      <c r="C1">
        <v>0</v>
      </c>
      <c r="F1" t="s">
        <v>23</v>
      </c>
      <c r="G1">
        <v>3</v>
      </c>
      <c r="H1">
        <v>0</v>
      </c>
    </row>
    <row r="2" spans="1:11" x14ac:dyDescent="0.35">
      <c r="A2" t="s">
        <v>24</v>
      </c>
      <c r="B2">
        <v>30</v>
      </c>
      <c r="C2">
        <v>1</v>
      </c>
      <c r="F2" t="s">
        <v>24</v>
      </c>
      <c r="G2">
        <v>0</v>
      </c>
      <c r="H2">
        <v>1</v>
      </c>
    </row>
    <row r="3" spans="1:11" x14ac:dyDescent="0.35">
      <c r="A3" t="s">
        <v>22</v>
      </c>
      <c r="B3" t="s">
        <v>21</v>
      </c>
      <c r="F3" t="s">
        <v>22</v>
      </c>
      <c r="G3" t="s">
        <v>25</v>
      </c>
    </row>
    <row r="4" spans="1:11" x14ac:dyDescent="0.35">
      <c r="A4">
        <v>0</v>
      </c>
      <c r="B4" s="4">
        <f t="shared" ref="B4:B14" si="0">IF(A4&lt;2,0,IF(A4&lt;6,1/12*A4-1/6,IF(A4&lt;15,1/27*A4+1/9,IF(A4&lt;=30,1/45*A4+1/3,1))))</f>
        <v>0</v>
      </c>
      <c r="F4">
        <f>0*$J$4+$K$4</f>
        <v>3</v>
      </c>
      <c r="G4">
        <f>IF(F4&lt;3,1/4*(1-SQRT(5))*(1-(1/2*(1+SQRT(5)))^(3-F4)),0)</f>
        <v>0</v>
      </c>
      <c r="J4" cm="1">
        <f t="array" ref="J4:K4">LINEST(G1:G2,H1:H2)</f>
        <v>-3</v>
      </c>
      <c r="K4">
        <v>3</v>
      </c>
    </row>
    <row r="5" spans="1:11" x14ac:dyDescent="0.35">
      <c r="A5">
        <v>2.9999999999999947</v>
      </c>
      <c r="B5" s="4">
        <f t="shared" si="0"/>
        <v>8.3333333333332898E-2</v>
      </c>
      <c r="F5">
        <f>0.1*$J$4+$K$4</f>
        <v>2.7</v>
      </c>
      <c r="G5">
        <f>IF(F5&lt;3,1/4*(1-SQRT(5))*(1-(1/2*(1+SQRT(5)))^(3-F5)),0)</f>
        <v>4.7991587687201055E-2</v>
      </c>
    </row>
    <row r="6" spans="1:11" x14ac:dyDescent="0.35">
      <c r="A6">
        <v>5.9999999999999964</v>
      </c>
      <c r="B6" s="4">
        <f t="shared" si="0"/>
        <v>0.33333333333333315</v>
      </c>
      <c r="F6">
        <f>0.2*$J$4+$K$4</f>
        <v>2.4</v>
      </c>
      <c r="G6">
        <f>IF(F6&lt;3,1/4*(1-SQRT(5))*(1-(1/2*(1+SQRT(5)))^(3-F6)),0)</f>
        <v>0.10343646283322631</v>
      </c>
    </row>
    <row r="7" spans="1:11" x14ac:dyDescent="0.35">
      <c r="A7">
        <v>8.9999999999999964</v>
      </c>
      <c r="B7" s="4">
        <f t="shared" si="0"/>
        <v>0.44444444444444431</v>
      </c>
      <c r="F7">
        <f>0.3*$J$4+$K$4</f>
        <v>2.1</v>
      </c>
      <c r="G7">
        <f>IF(F7&lt;3,1/4*(1-SQRT(5))*(1-(1/2*(1+SQRT(5)))^(3-F7)),0)</f>
        <v>0.16749215109248683</v>
      </c>
    </row>
    <row r="8" spans="1:11" x14ac:dyDescent="0.35">
      <c r="A8">
        <v>12</v>
      </c>
      <c r="B8" s="4">
        <f t="shared" si="0"/>
        <v>0.55555555555555558</v>
      </c>
      <c r="F8">
        <f>0.4*$J$4+$K$4</f>
        <v>1.7999999999999998</v>
      </c>
      <c r="G8">
        <f>IF(F8&lt;3,1/4*(1-SQRT(5))*(1-(1/2*(1+SQRT(5)))^(3-F8)),0)</f>
        <v>0.24149594653004816</v>
      </c>
    </row>
    <row r="9" spans="1:11" x14ac:dyDescent="0.35">
      <c r="A9">
        <v>15</v>
      </c>
      <c r="B9" s="4">
        <f t="shared" si="0"/>
        <v>0.66666666666666674</v>
      </c>
      <c r="F9">
        <f>0.5*$J$4+$K$4</f>
        <v>1.5</v>
      </c>
      <c r="G9">
        <f>IF(F9&lt;3,1/4*(1-SQRT(5))*(1-(1/2*(1+SQRT(5)))^(3-F9)),0)</f>
        <v>0.3269928303820871</v>
      </c>
    </row>
    <row r="10" spans="1:11" x14ac:dyDescent="0.35">
      <c r="A10">
        <v>18</v>
      </c>
      <c r="B10" s="4">
        <f t="shared" si="0"/>
        <v>0.73333333333333339</v>
      </c>
      <c r="F10">
        <f>0.6*$J$4+$K$4</f>
        <v>1.2000000000000002</v>
      </c>
      <c r="G10">
        <f>IF(F10&lt;3,1/4*(1-SQRT(5))*(1-(1/2*(1+SQRT(5)))^(3-F10)),0)</f>
        <v>0.42576772571264371</v>
      </c>
    </row>
    <row r="11" spans="1:11" x14ac:dyDescent="0.35">
      <c r="A11">
        <v>21</v>
      </c>
      <c r="B11" s="4">
        <f t="shared" si="0"/>
        <v>0.8</v>
      </c>
      <c r="F11">
        <f>0.7*$J$4+$K$4</f>
        <v>0.90000000000000036</v>
      </c>
      <c r="G11">
        <f>IF(F11&lt;3,1/4*(1-SQRT(5))*(1-(1/2*(1+SQRT(5)))^(3-F11)),0)</f>
        <v>0.53988276134887792</v>
      </c>
    </row>
    <row r="12" spans="1:11" x14ac:dyDescent="0.35">
      <c r="A12">
        <v>24.000000000000007</v>
      </c>
      <c r="B12" s="4">
        <f t="shared" si="0"/>
        <v>0.86666666666666692</v>
      </c>
      <c r="F12">
        <f>0.8*$J$4+$K$4</f>
        <v>0.59999999999999964</v>
      </c>
      <c r="G12">
        <f>IF(F12&lt;3,1/4*(1-SQRT(5))*(1-(1/2*(1+SQRT(5)))^(3-F12)),0)</f>
        <v>0.67172032305602292</v>
      </c>
    </row>
    <row r="13" spans="1:11" x14ac:dyDescent="0.35">
      <c r="A13">
        <v>27.000000000000007</v>
      </c>
      <c r="B13" s="4">
        <f t="shared" si="0"/>
        <v>0.93333333333333357</v>
      </c>
      <c r="F13">
        <f>0.9*$J$4+$K$4</f>
        <v>0.29999999999999982</v>
      </c>
      <c r="G13">
        <f>IF(F13&lt;3,1/4*(1-SQRT(5))*(1-(1/2*(1+SQRT(5)))^(3-F13)),0)</f>
        <v>0.82403279073373781</v>
      </c>
    </row>
    <row r="14" spans="1:11" x14ac:dyDescent="0.35">
      <c r="A14">
        <v>30.000000000000007</v>
      </c>
      <c r="B14" s="4">
        <f t="shared" si="0"/>
        <v>1.0000000000000002</v>
      </c>
      <c r="F14">
        <f>1*$J$4+$K$4</f>
        <v>0</v>
      </c>
      <c r="G14">
        <f>IF(F14&lt;3,1/4*(1-SQRT(5))*(1-(1/2*(1+SQRT(5)))^(3-F14)),0)</f>
        <v>1.0000000000000002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Segercrantz</dc:creator>
  <cp:lastModifiedBy>Christian Segercrantz</cp:lastModifiedBy>
  <dcterms:created xsi:type="dcterms:W3CDTF">2015-06-05T18:17:20Z</dcterms:created>
  <dcterms:modified xsi:type="dcterms:W3CDTF">2021-11-29T13:52:46Z</dcterms:modified>
</cp:coreProperties>
</file>