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a73ea97849167b/Documents/GitHub/Decision-Making-and-Problem-Solving-course-2021/Exercise 1/"/>
    </mc:Choice>
  </mc:AlternateContent>
  <xr:revisionPtr revIDLastSave="0" documentId="13_ncr:1_{37F512F9-7C61-4960-AFF1-64D303963178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treeCalc_1" sheetId="1" state="veryHidden" r:id="rId1"/>
    <sheet name="PTModule" sheetId="2" state="veryHidden" r:id="rId2"/>
    <sheet name="sensInfo" sheetId="3" state="veryHidden" r:id="rId3"/>
    <sheet name="tree" sheetId="6" r:id="rId4"/>
    <sheet name="calculations" sheetId="5" r:id="rId5"/>
  </sheets>
  <definedNames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I25" i="5" a="1"/>
  <c r="I25" i="5" s="1"/>
  <c r="K17" i="5"/>
  <c r="K18" i="5"/>
  <c r="K16" i="5"/>
  <c r="J17" i="5"/>
  <c r="J18" i="5"/>
  <c r="J16" i="5"/>
  <c r="I17" i="5"/>
  <c r="I18" i="5"/>
  <c r="I16" i="5"/>
  <c r="M7" i="5" a="1"/>
  <c r="M7" i="5" s="1"/>
  <c r="H8" i="5"/>
  <c r="B20" i="5" a="1"/>
  <c r="B20" i="5" s="1"/>
  <c r="E13" i="5"/>
  <c r="B15" i="5"/>
  <c r="B14" i="5"/>
  <c r="B13" i="5"/>
  <c r="J8" i="5"/>
  <c r="J7" i="5"/>
  <c r="I9" i="5"/>
  <c r="I7" i="5"/>
  <c r="H9" i="5"/>
  <c r="J9" i="5"/>
  <c r="I8" i="5"/>
  <c r="E14" i="5"/>
  <c r="E15" i="5"/>
  <c r="E16" i="5"/>
  <c r="J27" i="5" l="1"/>
  <c r="I27" i="5"/>
  <c r="K26" i="5"/>
  <c r="J26" i="5"/>
  <c r="I26" i="5"/>
  <c r="K25" i="5"/>
  <c r="J25" i="5"/>
  <c r="K27" i="5"/>
  <c r="M9" i="5"/>
  <c r="M8" i="5"/>
  <c r="B16" i="5"/>
  <c r="E7" i="5"/>
  <c r="E8" i="5"/>
  <c r="E9" i="5"/>
  <c r="B10" i="5"/>
  <c r="C10" i="5"/>
  <c r="D10" i="5"/>
  <c r="E10" i="5"/>
  <c r="H10" i="5"/>
  <c r="I10" i="5"/>
  <c r="J10" i="5"/>
  <c r="F38" i="6"/>
  <c r="F39" i="6"/>
  <c r="F37" i="6"/>
  <c r="M10" i="5" l="1"/>
  <c r="E22" i="5"/>
  <c r="E20" i="5" l="1"/>
  <c r="E21" i="5"/>
  <c r="E38" i="6"/>
  <c r="E39" i="6"/>
  <c r="E37" i="6"/>
  <c r="B12" i="3" l="1"/>
  <c r="B11" i="3"/>
  <c r="C1" i="3"/>
  <c r="J35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K11" i="1"/>
  <c r="K15" i="1"/>
  <c r="K16" i="1"/>
  <c r="K17" i="1"/>
  <c r="K18" i="1"/>
  <c r="K19" i="1"/>
  <c r="K20" i="1"/>
  <c r="K23" i="1"/>
  <c r="K24" i="1"/>
  <c r="K25" i="1"/>
  <c r="K28" i="1"/>
  <c r="K29" i="1"/>
  <c r="K30" i="1"/>
  <c r="K33" i="1"/>
  <c r="K34" i="1"/>
  <c r="K35" i="1"/>
  <c r="B11" i="1"/>
  <c r="B2" i="1"/>
  <c r="O32" i="1"/>
  <c r="O17" i="1"/>
  <c r="O27" i="1"/>
  <c r="O16" i="1"/>
  <c r="O21" i="1"/>
  <c r="O15" i="1"/>
  <c r="O13" i="1"/>
  <c r="O12" i="1"/>
  <c r="O11" i="1"/>
  <c r="A11" i="1"/>
  <c r="A27" i="1"/>
  <c r="A21" i="1"/>
  <c r="A15" i="1"/>
  <c r="A12" i="1"/>
  <c r="A16" i="1"/>
  <c r="A17" i="1"/>
  <c r="A32" i="1"/>
  <c r="A13" i="1"/>
  <c r="A23" i="1"/>
  <c r="A24" i="1"/>
  <c r="A25" i="1"/>
  <c r="A22" i="1"/>
  <c r="A30" i="1"/>
  <c r="A29" i="1"/>
  <c r="A28" i="1"/>
  <c r="A26" i="1"/>
  <c r="A35" i="1"/>
  <c r="A34" i="1"/>
  <c r="A33" i="1"/>
  <c r="A31" i="1"/>
  <c r="A18" i="1"/>
  <c r="A19" i="1"/>
  <c r="A20" i="1"/>
  <c r="A14" i="1"/>
  <c r="F2" i="1"/>
  <c r="D38" i="6" l="1"/>
  <c r="E30" i="6"/>
  <c r="L18" i="5" l="1"/>
  <c r="L17" i="5"/>
  <c r="L16" i="5"/>
  <c r="E22" i="6"/>
  <c r="L26" i="5" l="1"/>
  <c r="E14" i="6"/>
  <c r="L27" i="5" l="1"/>
  <c r="L25" i="5"/>
  <c r="K14" i="6"/>
  <c r="K30" i="6"/>
  <c r="K22" i="6"/>
  <c r="K29" i="6"/>
  <c r="K21" i="6"/>
  <c r="K13" i="6"/>
  <c r="K12" i="6" l="1"/>
  <c r="K28" i="6"/>
  <c r="K20" i="6"/>
  <c r="L20" i="6"/>
  <c r="L29" i="6"/>
  <c r="L14" i="6"/>
  <c r="L28" i="6"/>
  <c r="J23" i="6"/>
  <c r="J15" i="6"/>
  <c r="L13" i="6"/>
  <c r="L30" i="6"/>
  <c r="L21" i="6"/>
  <c r="J31" i="6"/>
  <c r="L22" i="6"/>
  <c r="L12" i="6"/>
  <c r="J13" i="6" l="1"/>
  <c r="G14" i="6" s="1"/>
  <c r="J29" i="6"/>
  <c r="H30" i="6" s="1"/>
  <c r="J21" i="6"/>
  <c r="G30" i="6" l="1"/>
  <c r="H14" i="6"/>
  <c r="G22" i="6"/>
  <c r="H22" i="6"/>
  <c r="D18" i="6" l="1"/>
  <c r="E3" i="6" s="1"/>
  <c r="B24" i="6" l="1"/>
  <c r="A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<sst xmlns="http://schemas.openxmlformats.org/spreadsheetml/2006/main" count="230" uniqueCount="118">
  <si>
    <t>Name</t>
  </si>
  <si>
    <t>Öljynporaus</t>
  </si>
  <si>
    <t>FILEVER</t>
  </si>
  <si>
    <t>SheetRef</t>
  </si>
  <si>
    <t>RETFUNC</t>
  </si>
  <si>
    <t>GenInfo</t>
  </si>
  <si>
    <t>False,1,1,0,0,Exponential,0,0,-1,0</t>
  </si>
  <si>
    <t>Def. Link</t>
  </si>
  <si>
    <t>=</t>
  </si>
  <si>
    <t>EXT REFS</t>
  </si>
  <si>
    <t>Def. Form</t>
  </si>
  <si>
    <t>Highest#</t>
  </si>
  <si>
    <t>Kernel</t>
  </si>
  <si>
    <t>B.Name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</si>
  <si>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</si>
  <si>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</si>
  <si>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</si>
  <si>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</si>
  <si>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</si>
  <si>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</si>
  <si>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</si>
  <si>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</si>
  <si>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</si>
  <si>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</si>
  <si>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</si>
  <si>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</si>
  <si>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2,0,0,3,2,3,4,0,0,0</t>
  </si>
  <si>
    <t>Testataan</t>
  </si>
  <si>
    <t>1,-1,0,3,5,6,7,1,0,0</t>
  </si>
  <si>
    <t>Porataan</t>
  </si>
  <si>
    <t>1,0,0,3,8,9,10,1,0,0</t>
  </si>
  <si>
    <t>Ei testata</t>
  </si>
  <si>
    <t>DEFAULT</t>
  </si>
  <si>
    <t>4,0,0,0,1,0,0</t>
  </si>
  <si>
    <t>Ei rakennetta</t>
  </si>
  <si>
    <t>2,0,0,2,11,12,2,0,0</t>
  </si>
  <si>
    <t>Avoin rakenne</t>
  </si>
  <si>
    <t>2,0,0,2,17,16,2,0,0</t>
  </si>
  <si>
    <t>Suljettu rakenne</t>
  </si>
  <si>
    <t>2,0,0,2,22,21,2,0,0</t>
  </si>
  <si>
    <t>Kuiva</t>
  </si>
  <si>
    <t>4,0,0,0,3,0,0</t>
  </si>
  <si>
    <t>Ok</t>
  </si>
  <si>
    <t>Rikas</t>
  </si>
  <si>
    <t>1,0,0,3,13,14,15,5,0,0</t>
  </si>
  <si>
    <t>Ei porata</t>
  </si>
  <si>
    <t>4,-1,0,0,5,0,0</t>
  </si>
  <si>
    <t>4,0,0,0,11,0,0</t>
  </si>
  <si>
    <t>4,0,0,0,6,0,0</t>
  </si>
  <si>
    <t>1,-1,0,3,20,19,18,6,0,0</t>
  </si>
  <si>
    <t>4,0,0,0,17,0,0</t>
  </si>
  <si>
    <t>4,0,0,0,7,0,0</t>
  </si>
  <si>
    <t>1,-1,0,3,25,24,23,7,0,0</t>
  </si>
  <si>
    <t>4,0,0,0,22,0,0</t>
  </si>
  <si>
    <t>EV</t>
  </si>
  <si>
    <t>Testin hinta</t>
  </si>
  <si>
    <t>Porauskulut</t>
  </si>
  <si>
    <t>Fill red cells</t>
  </si>
  <si>
    <t>dry</t>
  </si>
  <si>
    <t>intermediate</t>
  </si>
  <si>
    <t>rich</t>
  </si>
  <si>
    <t>sum</t>
  </si>
  <si>
    <t>P(dry) =</t>
  </si>
  <si>
    <t>P(interm.) =</t>
  </si>
  <si>
    <t>P(rich) =</t>
  </si>
  <si>
    <t>Test cost:</t>
  </si>
  <si>
    <t>Drilling cost</t>
  </si>
  <si>
    <t>Decision tree</t>
  </si>
  <si>
    <t>= decision node</t>
  </si>
  <si>
    <t>= probability</t>
  </si>
  <si>
    <t>= chance node</t>
  </si>
  <si>
    <t>= payoff</t>
  </si>
  <si>
    <t>Payoff</t>
  </si>
  <si>
    <t>Take a test</t>
  </si>
  <si>
    <t>Drill</t>
  </si>
  <si>
    <t>Don't drill</t>
  </si>
  <si>
    <t>Prob.</t>
  </si>
  <si>
    <t>Closed-type</t>
  </si>
  <si>
    <t>Open-type</t>
  </si>
  <si>
    <t>No structure</t>
  </si>
  <si>
    <t>Test</t>
  </si>
  <si>
    <t>result</t>
  </si>
  <si>
    <t>NS</t>
  </si>
  <si>
    <t>OS</t>
  </si>
  <si>
    <t>CS</t>
  </si>
  <si>
    <t>P(NS) =</t>
  </si>
  <si>
    <t>P(OS) =</t>
  </si>
  <si>
    <t>P(CS) =</t>
  </si>
  <si>
    <t xml:space="preserve">P(* | NS) </t>
  </si>
  <si>
    <t>TNS= test says no structure</t>
  </si>
  <si>
    <t>TNS</t>
  </si>
  <si>
    <t>P(TNS)</t>
  </si>
  <si>
    <t xml:space="preserve">P(* | TNS) </t>
  </si>
  <si>
    <t>P(* | OS)</t>
  </si>
  <si>
    <t>TOS= test says open-type structure</t>
  </si>
  <si>
    <t>TOS</t>
  </si>
  <si>
    <t>P(TOS)</t>
  </si>
  <si>
    <t>P(* | TOS)</t>
  </si>
  <si>
    <t>P(* | CS)</t>
  </si>
  <si>
    <t>TCS= test says closed-type structure</t>
  </si>
  <si>
    <t>TCS</t>
  </si>
  <si>
    <t>P(TCS)</t>
  </si>
  <si>
    <t>P(* | TCS)</t>
  </si>
  <si>
    <t>Fill in the probabilities to light green cells. Use references to the probabilities on the sheet "calculations"</t>
  </si>
  <si>
    <t>Value of deposit</t>
  </si>
  <si>
    <t>What to do?</t>
  </si>
  <si>
    <t>Site class</t>
  </si>
  <si>
    <t>P(structure)</t>
  </si>
  <si>
    <t>P(oil amount class)</t>
  </si>
  <si>
    <t>P(oil amount class | structure)</t>
  </si>
  <si>
    <t>P(test result)</t>
  </si>
  <si>
    <t>P(structure | test result)</t>
  </si>
  <si>
    <t>P(oil amount class | test result)</t>
  </si>
  <si>
    <t>Probabilites labeled with blue are needed in decision tree</t>
  </si>
  <si>
    <t>P(test result | structure)</t>
  </si>
  <si>
    <t>Discount</t>
  </si>
  <si>
    <t>Original</t>
  </si>
  <si>
    <t>Needed discout to even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</si>
</sst>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\ %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rgb="FF006100"/>
      <name val="Calibri"/>
      <family val="2"/>
      <scheme val="minor"/>
    </font>
    <font>
      <b/>
      <i/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9" borderId="0" applyNumberFormat="0" applyBorder="0" applyAlignment="0" applyProtection="0"/>
    <xf numFmtId="9" fontId="1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1" fillId="0" borderId="0" xfId="0" applyFont="1"/>
    <xf numFmtId="0" fontId="0" fillId="0" borderId="0" xfId="0" applyBorder="1"/>
    <xf numFmtId="2" fontId="0" fillId="0" borderId="0" xfId="0" applyNumberFormat="1"/>
    <xf numFmtId="0" fontId="0" fillId="0" borderId="0" xfId="0" quotePrefix="1"/>
    <xf numFmtId="0" fontId="2" fillId="0" borderId="0" xfId="0" applyFont="1"/>
    <xf numFmtId="2" fontId="0" fillId="0" borderId="0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5" borderId="0" xfId="0" applyNumberFormat="1" applyFill="1"/>
    <xf numFmtId="0" fontId="3" fillId="0" borderId="0" xfId="0" applyFont="1"/>
    <xf numFmtId="0" fontId="4" fillId="0" borderId="0" xfId="0" applyFont="1"/>
    <xf numFmtId="0" fontId="5" fillId="8" borderId="0" xfId="0" applyFont="1" applyFill="1"/>
    <xf numFmtId="0" fontId="6" fillId="8" borderId="0" xfId="0" applyFont="1" applyFill="1"/>
    <xf numFmtId="0" fontId="7" fillId="0" borderId="0" xfId="0" applyFont="1"/>
    <xf numFmtId="2" fontId="0" fillId="3" borderId="6" xfId="0" applyNumberFormat="1" applyFill="1" applyBorder="1"/>
    <xf numFmtId="2" fontId="0" fillId="3" borderId="7" xfId="0" applyNumberFormat="1" applyFill="1" applyBorder="1"/>
    <xf numFmtId="2" fontId="4" fillId="3" borderId="8" xfId="0" applyNumberFormat="1" applyFont="1" applyFill="1" applyBorder="1"/>
    <xf numFmtId="0" fontId="2" fillId="0" borderId="3" xfId="0" applyFont="1" applyBorder="1"/>
    <xf numFmtId="0" fontId="2" fillId="0" borderId="0" xfId="0" applyFont="1" applyBorder="1"/>
    <xf numFmtId="0" fontId="0" fillId="10" borderId="0" xfId="0" applyFill="1"/>
    <xf numFmtId="10" fontId="1" fillId="11" borderId="0" xfId="0" applyNumberFormat="1" applyFont="1" applyFill="1"/>
    <xf numFmtId="10" fontId="4" fillId="11" borderId="0" xfId="0" applyNumberFormat="1" applyFont="1" applyFill="1"/>
    <xf numFmtId="0" fontId="4" fillId="11" borderId="0" xfId="0" applyFont="1" applyFill="1"/>
    <xf numFmtId="0" fontId="0" fillId="11" borderId="0" xfId="0" applyFill="1"/>
    <xf numFmtId="0" fontId="0" fillId="0" borderId="2" xfId="0" quotePrefix="1" applyBorder="1"/>
    <xf numFmtId="0" fontId="6" fillId="8" borderId="1" xfId="0" applyFont="1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0" fontId="8" fillId="0" borderId="0" xfId="1" applyNumberFormat="1" applyFill="1"/>
    <xf numFmtId="0" fontId="0" fillId="0" borderId="0" xfId="0" applyFill="1"/>
    <xf numFmtId="0" fontId="0" fillId="0" borderId="0" xfId="0" quotePrefix="1" applyFill="1"/>
    <xf numFmtId="2" fontId="2" fillId="0" borderId="0" xfId="0" applyNumberFormat="1" applyFont="1" applyBorder="1"/>
    <xf numFmtId="0" fontId="9" fillId="0" borderId="0" xfId="0" applyFont="1"/>
    <xf numFmtId="0" fontId="10" fillId="0" borderId="0" xfId="0" applyFont="1"/>
    <xf numFmtId="2" fontId="0" fillId="3" borderId="11" xfId="0" applyNumberFormat="1" applyFill="1" applyBorder="1"/>
    <xf numFmtId="9" fontId="0" fillId="3" borderId="5" xfId="2" applyFont="1" applyFill="1" applyBorder="1"/>
    <xf numFmtId="9" fontId="0" fillId="3" borderId="11" xfId="2" applyFont="1" applyFill="1" applyBorder="1"/>
    <xf numFmtId="9" fontId="0" fillId="3" borderId="4" xfId="2" applyFont="1" applyFill="1" applyBorder="1"/>
    <xf numFmtId="9" fontId="2" fillId="3" borderId="4" xfId="2" applyFont="1" applyFill="1" applyBorder="1"/>
    <xf numFmtId="9" fontId="2" fillId="3" borderId="9" xfId="2" applyFont="1" applyFill="1" applyBorder="1"/>
    <xf numFmtId="9" fontId="2" fillId="3" borderId="10" xfId="2" applyFont="1" applyFill="1" applyBorder="1"/>
    <xf numFmtId="9" fontId="0" fillId="3" borderId="4" xfId="2" applyFont="1" applyFill="1" applyBorder="1" applyProtection="1">
      <protection locked="0"/>
    </xf>
    <xf numFmtId="164" fontId="0" fillId="0" borderId="0" xfId="0" applyNumberFormat="1"/>
    <xf numFmtId="10" fontId="0" fillId="0" borderId="0" xfId="0" applyNumberForma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57150</xdr:rowOff>
    </xdr:from>
    <xdr:to>
      <xdr:col>2</xdr:col>
      <xdr:colOff>342900</xdr:colOff>
      <xdr:row>22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>
          <a:spLocks noChangeShapeType="1"/>
        </xdr:cNvSpPr>
      </xdr:nvSpPr>
      <xdr:spPr bwMode="auto">
        <a:xfrm flipV="1">
          <a:off x="1123950" y="3829050"/>
          <a:ext cx="3429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514351</xdr:colOff>
      <xdr:row>24</xdr:row>
      <xdr:rowOff>57150</xdr:rowOff>
    </xdr:from>
    <xdr:to>
      <xdr:col>2</xdr:col>
      <xdr:colOff>28576</xdr:colOff>
      <xdr:row>36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>
          <a:spLocks noChangeShapeType="1"/>
        </xdr:cNvSpPr>
      </xdr:nvSpPr>
      <xdr:spPr bwMode="auto">
        <a:xfrm>
          <a:off x="1638301" y="4829175"/>
          <a:ext cx="28575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24</xdr:row>
      <xdr:rowOff>38100</xdr:rowOff>
    </xdr:from>
    <xdr:to>
      <xdr:col>2</xdr:col>
      <xdr:colOff>0</xdr:colOff>
      <xdr:row>42</xdr:row>
      <xdr:rowOff>47625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SpPr>
          <a:spLocks noChangeShapeType="1"/>
        </xdr:cNvSpPr>
      </xdr:nvSpPr>
      <xdr:spPr bwMode="auto">
        <a:xfrm>
          <a:off x="1390650" y="4810125"/>
          <a:ext cx="504825" cy="2952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238125</xdr:colOff>
      <xdr:row>13</xdr:row>
      <xdr:rowOff>85725</xdr:rowOff>
    </xdr:from>
    <xdr:to>
      <xdr:col>3</xdr:col>
      <xdr:colOff>581025</xdr:colOff>
      <xdr:row>14</xdr:row>
      <xdr:rowOff>104775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SpPr>
          <a:spLocks noChangeShapeType="1"/>
        </xdr:cNvSpPr>
      </xdr:nvSpPr>
      <xdr:spPr bwMode="auto">
        <a:xfrm flipV="1">
          <a:off x="2743200" y="3019425"/>
          <a:ext cx="3429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295275</xdr:colOff>
      <xdr:row>18</xdr:row>
      <xdr:rowOff>57150</xdr:rowOff>
    </xdr:from>
    <xdr:to>
      <xdr:col>4</xdr:col>
      <xdr:colOff>9525</xdr:colOff>
      <xdr:row>21</xdr:row>
      <xdr:rowOff>19050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SpPr>
          <a:spLocks noChangeShapeType="1"/>
        </xdr:cNvSpPr>
      </xdr:nvSpPr>
      <xdr:spPr bwMode="auto">
        <a:xfrm>
          <a:off x="2638425" y="3781425"/>
          <a:ext cx="32385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266701</xdr:colOff>
      <xdr:row>18</xdr:row>
      <xdr:rowOff>123825</xdr:rowOff>
    </xdr:from>
    <xdr:to>
      <xdr:col>3</xdr:col>
      <xdr:colOff>590551</xdr:colOff>
      <xdr:row>29</xdr:row>
      <xdr:rowOff>76200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SpPr>
          <a:spLocks noChangeShapeType="1"/>
        </xdr:cNvSpPr>
      </xdr:nvSpPr>
      <xdr:spPr bwMode="auto">
        <a:xfrm>
          <a:off x="2771776" y="3895725"/>
          <a:ext cx="323850" cy="1762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/>
  </sheetViews>
  <sheetFormatPr defaultRowHeight="12.5" x14ac:dyDescent="0.25"/>
  <sheetData>
    <row r="1" spans="1:15" x14ac:dyDescent="0.25">
      <c r="A1" t="s">
        <v>0</v>
      </c>
      <c r="B1" t="s">
        <v>1</v>
      </c>
      <c r="E1" t="s">
        <v>2</v>
      </c>
      <c r="F1">
        <v>2</v>
      </c>
    </row>
    <row r="2" spans="1:15" x14ac:dyDescent="0.25">
      <c r="A2" t="s">
        <v>3</v>
      </c>
      <c r="B2" t="e">
        <f>#REF!</f>
        <v>#REF!</v>
      </c>
      <c r="E2" t="s">
        <v>4</v>
      </c>
      <c r="F2" t="e">
        <f ca="1">_xll.PTreeEvaluate($B$3,$L$11:$L$35,$J$11:$J$35,$K$11:$K$35,$N$11:$N$35)</f>
        <v>#NAME?</v>
      </c>
    </row>
    <row r="3" spans="1:15" x14ac:dyDescent="0.25">
      <c r="A3" t="s">
        <v>5</v>
      </c>
      <c r="B3" t="s">
        <v>6</v>
      </c>
    </row>
    <row r="4" spans="1:15" x14ac:dyDescent="0.25">
      <c r="A4" t="s">
        <v>7</v>
      </c>
      <c r="B4" t="s">
        <v>8</v>
      </c>
    </row>
    <row r="5" spans="1:15" x14ac:dyDescent="0.25">
      <c r="A5" t="s">
        <v>9</v>
      </c>
      <c r="B5">
        <v>0</v>
      </c>
    </row>
    <row r="6" spans="1:15" x14ac:dyDescent="0.25">
      <c r="A6" t="s">
        <v>10</v>
      </c>
    </row>
    <row r="8" spans="1:15" x14ac:dyDescent="0.25">
      <c r="A8" t="s">
        <v>11</v>
      </c>
      <c r="B8">
        <v>25</v>
      </c>
    </row>
    <row r="10" spans="1:15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5</v>
      </c>
      <c r="M10" t="s">
        <v>23</v>
      </c>
      <c r="N10" t="s">
        <v>24</v>
      </c>
      <c r="O10" t="s">
        <v>25</v>
      </c>
    </row>
    <row r="11" spans="1:15" x14ac:dyDescent="0.25">
      <c r="A11" t="e">
        <f>#REF!</f>
        <v>#REF!</v>
      </c>
      <c r="B11" t="str">
        <f>$B$1</f>
        <v>Öljynporaus</v>
      </c>
      <c r="C11">
        <v>0</v>
      </c>
      <c r="J11" t="e">
        <f>#REF!</f>
        <v>#REF!</v>
      </c>
      <c r="K11" t="e">
        <f>#REF!</f>
        <v>#REF!</v>
      </c>
      <c r="L11" t="s">
        <v>26</v>
      </c>
      <c r="M11">
        <v>0</v>
      </c>
      <c r="O11" t="e">
        <f>#REF!</f>
        <v>#REF!</v>
      </c>
    </row>
    <row r="12" spans="1:15" x14ac:dyDescent="0.25">
      <c r="A12" t="e">
        <f>#REF!</f>
        <v>#REF!</v>
      </c>
      <c r="B12" t="s">
        <v>27</v>
      </c>
      <c r="C12">
        <v>0</v>
      </c>
      <c r="J12" t="e">
        <f>#REF!</f>
        <v>#REF!</v>
      </c>
      <c r="L12" t="s">
        <v>28</v>
      </c>
      <c r="M12">
        <v>0</v>
      </c>
      <c r="O12" t="e">
        <f>#REF!</f>
        <v>#REF!</v>
      </c>
    </row>
    <row r="13" spans="1:15" x14ac:dyDescent="0.25">
      <c r="A13" t="e">
        <f>#REF!</f>
        <v>#REF!</v>
      </c>
      <c r="B13" t="s">
        <v>29</v>
      </c>
      <c r="C13">
        <v>0</v>
      </c>
      <c r="J13" t="e">
        <f>#REF!</f>
        <v>#REF!</v>
      </c>
      <c r="L13" t="s">
        <v>30</v>
      </c>
      <c r="M13">
        <v>0</v>
      </c>
      <c r="O13" t="e">
        <f>#REF!</f>
        <v>#REF!</v>
      </c>
    </row>
    <row r="14" spans="1:15" x14ac:dyDescent="0.25">
      <c r="A14" t="e">
        <f>#REF!</f>
        <v>#REF!</v>
      </c>
      <c r="B14" t="s">
        <v>31</v>
      </c>
      <c r="C14">
        <v>0</v>
      </c>
      <c r="H14" t="s">
        <v>32</v>
      </c>
      <c r="I14" t="s">
        <v>32</v>
      </c>
      <c r="J14" t="e">
        <f>#REF!</f>
        <v>#REF!</v>
      </c>
      <c r="L14" t="s">
        <v>33</v>
      </c>
      <c r="M14">
        <v>0</v>
      </c>
    </row>
    <row r="15" spans="1:15" x14ac:dyDescent="0.25">
      <c r="A15" t="e">
        <f>#REF!</f>
        <v>#REF!</v>
      </c>
      <c r="B15" t="s">
        <v>34</v>
      </c>
      <c r="C15">
        <v>0</v>
      </c>
      <c r="J15" t="e">
        <f>#REF!</f>
        <v>#REF!</v>
      </c>
      <c r="K15" t="e">
        <f>#REF!</f>
        <v>#REF!</v>
      </c>
      <c r="L15" t="s">
        <v>35</v>
      </c>
      <c r="M15">
        <v>0</v>
      </c>
      <c r="O15" t="e">
        <f>#REF!</f>
        <v>#REF!</v>
      </c>
    </row>
    <row r="16" spans="1:15" x14ac:dyDescent="0.25">
      <c r="A16" t="e">
        <f>#REF!</f>
        <v>#REF!</v>
      </c>
      <c r="B16" t="s">
        <v>36</v>
      </c>
      <c r="C16">
        <v>0</v>
      </c>
      <c r="J16" t="e">
        <f>#REF!</f>
        <v>#REF!</v>
      </c>
      <c r="K16" t="e">
        <f>#REF!</f>
        <v>#REF!</v>
      </c>
      <c r="L16" t="s">
        <v>37</v>
      </c>
      <c r="M16">
        <v>0</v>
      </c>
      <c r="O16" t="e">
        <f>#REF!</f>
        <v>#REF!</v>
      </c>
    </row>
    <row r="17" spans="1:15" x14ac:dyDescent="0.25">
      <c r="A17" t="e">
        <f>#REF!</f>
        <v>#REF!</v>
      </c>
      <c r="B17" t="s">
        <v>38</v>
      </c>
      <c r="C17">
        <v>0</v>
      </c>
      <c r="J17" t="e">
        <f>#REF!</f>
        <v>#REF!</v>
      </c>
      <c r="K17" t="e">
        <f>#REF!</f>
        <v>#REF!</v>
      </c>
      <c r="L17" t="s">
        <v>39</v>
      </c>
      <c r="M17">
        <v>0</v>
      </c>
      <c r="O17" t="e">
        <f>#REF!</f>
        <v>#REF!</v>
      </c>
    </row>
    <row r="18" spans="1:15" x14ac:dyDescent="0.25">
      <c r="A18" t="e">
        <f>#REF!</f>
        <v>#REF!</v>
      </c>
      <c r="B18" t="s">
        <v>40</v>
      </c>
      <c r="C18">
        <v>0</v>
      </c>
      <c r="H18" t="s">
        <v>32</v>
      </c>
      <c r="I18" t="s">
        <v>32</v>
      </c>
      <c r="J18" t="e">
        <f>#REF!</f>
        <v>#REF!</v>
      </c>
      <c r="K18" t="e">
        <f>#REF!</f>
        <v>#REF!</v>
      </c>
      <c r="L18" t="s">
        <v>41</v>
      </c>
      <c r="M18">
        <v>0</v>
      </c>
    </row>
    <row r="19" spans="1:15" x14ac:dyDescent="0.25">
      <c r="A19" t="e">
        <f>#REF!</f>
        <v>#REF!</v>
      </c>
      <c r="B19" t="s">
        <v>42</v>
      </c>
      <c r="C19">
        <v>0</v>
      </c>
      <c r="H19" t="s">
        <v>32</v>
      </c>
      <c r="I19" t="s">
        <v>32</v>
      </c>
      <c r="J19" t="e">
        <f>#REF!</f>
        <v>#REF!</v>
      </c>
      <c r="K19" t="e">
        <f>#REF!</f>
        <v>#REF!</v>
      </c>
      <c r="L19" t="s">
        <v>41</v>
      </c>
      <c r="M19">
        <v>0</v>
      </c>
    </row>
    <row r="20" spans="1:15" x14ac:dyDescent="0.25">
      <c r="A20" t="e">
        <f>#REF!</f>
        <v>#REF!</v>
      </c>
      <c r="B20" t="s">
        <v>43</v>
      </c>
      <c r="C20">
        <v>0</v>
      </c>
      <c r="H20" t="s">
        <v>32</v>
      </c>
      <c r="I20" t="s">
        <v>32</v>
      </c>
      <c r="J20" t="e">
        <f>#REF!</f>
        <v>#REF!</v>
      </c>
      <c r="K20" t="e">
        <f>#REF!</f>
        <v>#REF!</v>
      </c>
      <c r="L20" t="s">
        <v>41</v>
      </c>
      <c r="M20">
        <v>0</v>
      </c>
    </row>
    <row r="21" spans="1:15" x14ac:dyDescent="0.25">
      <c r="A21" t="e">
        <f>#REF!</f>
        <v>#REF!</v>
      </c>
      <c r="B21" t="s">
        <v>29</v>
      </c>
      <c r="C21">
        <v>0</v>
      </c>
      <c r="J21" t="e">
        <f>#REF!</f>
        <v>#REF!</v>
      </c>
      <c r="L21" t="s">
        <v>44</v>
      </c>
      <c r="M21">
        <v>0</v>
      </c>
      <c r="O21" t="e">
        <f>#REF!</f>
        <v>#REF!</v>
      </c>
    </row>
    <row r="22" spans="1:15" x14ac:dyDescent="0.25">
      <c r="A22" t="e">
        <f>#REF!</f>
        <v>#REF!</v>
      </c>
      <c r="B22" t="s">
        <v>45</v>
      </c>
      <c r="C22">
        <v>0</v>
      </c>
      <c r="H22" t="s">
        <v>32</v>
      </c>
      <c r="I22" t="s">
        <v>32</v>
      </c>
      <c r="J22" t="e">
        <f>#REF!</f>
        <v>#REF!</v>
      </c>
      <c r="L22" t="s">
        <v>46</v>
      </c>
      <c r="M22">
        <v>0</v>
      </c>
    </row>
    <row r="23" spans="1:15" x14ac:dyDescent="0.25">
      <c r="A23" t="e">
        <f>#REF!</f>
        <v>#REF!</v>
      </c>
      <c r="B23" t="s">
        <v>40</v>
      </c>
      <c r="C23">
        <v>0</v>
      </c>
      <c r="H23" t="s">
        <v>32</v>
      </c>
      <c r="I23" t="s">
        <v>32</v>
      </c>
      <c r="J23" t="e">
        <f>#REF!</f>
        <v>#REF!</v>
      </c>
      <c r="K23" t="e">
        <f>#REF!</f>
        <v>#REF!</v>
      </c>
      <c r="L23" t="s">
        <v>47</v>
      </c>
      <c r="M23">
        <v>0</v>
      </c>
    </row>
    <row r="24" spans="1:15" x14ac:dyDescent="0.25">
      <c r="A24" t="e">
        <f>#REF!</f>
        <v>#REF!</v>
      </c>
      <c r="B24" t="s">
        <v>42</v>
      </c>
      <c r="C24">
        <v>0</v>
      </c>
      <c r="H24" t="s">
        <v>32</v>
      </c>
      <c r="J24" t="e">
        <f>#REF!</f>
        <v>#REF!</v>
      </c>
      <c r="K24" t="e">
        <f>#REF!</f>
        <v>#REF!</v>
      </c>
      <c r="L24" t="s">
        <v>47</v>
      </c>
      <c r="M24">
        <v>0</v>
      </c>
    </row>
    <row r="25" spans="1:15" x14ac:dyDescent="0.25">
      <c r="A25" t="e">
        <f>#REF!</f>
        <v>#REF!</v>
      </c>
      <c r="B25" t="s">
        <v>43</v>
      </c>
      <c r="C25">
        <v>0</v>
      </c>
      <c r="H25" t="s">
        <v>32</v>
      </c>
      <c r="J25" t="e">
        <f>#REF!</f>
        <v>#REF!</v>
      </c>
      <c r="K25" t="e">
        <f>#REF!</f>
        <v>#REF!</v>
      </c>
      <c r="L25" t="s">
        <v>47</v>
      </c>
      <c r="M25">
        <v>0</v>
      </c>
    </row>
    <row r="26" spans="1:15" x14ac:dyDescent="0.25">
      <c r="A26" t="e">
        <f>#REF!</f>
        <v>#REF!</v>
      </c>
      <c r="B26" t="s">
        <v>45</v>
      </c>
      <c r="C26">
        <v>0</v>
      </c>
      <c r="H26" t="s">
        <v>32</v>
      </c>
      <c r="I26" t="s">
        <v>32</v>
      </c>
      <c r="J26" t="e">
        <f>#REF!</f>
        <v>#REF!</v>
      </c>
      <c r="L26" t="s">
        <v>48</v>
      </c>
      <c r="M26">
        <v>0</v>
      </c>
    </row>
    <row r="27" spans="1:15" x14ac:dyDescent="0.25">
      <c r="A27" t="e">
        <f>#REF!</f>
        <v>#REF!</v>
      </c>
      <c r="B27" t="s">
        <v>29</v>
      </c>
      <c r="C27">
        <v>0</v>
      </c>
      <c r="J27" t="e">
        <f>#REF!</f>
        <v>#REF!</v>
      </c>
      <c r="L27" t="s">
        <v>49</v>
      </c>
      <c r="M27">
        <v>0</v>
      </c>
      <c r="O27" t="e">
        <f>#REF!</f>
        <v>#REF!</v>
      </c>
    </row>
    <row r="28" spans="1:15" x14ac:dyDescent="0.25">
      <c r="A28" t="e">
        <f>#REF!</f>
        <v>#REF!</v>
      </c>
      <c r="B28" t="s">
        <v>43</v>
      </c>
      <c r="C28">
        <v>0</v>
      </c>
      <c r="H28" t="s">
        <v>32</v>
      </c>
      <c r="I28" t="s">
        <v>32</v>
      </c>
      <c r="J28" t="e">
        <f>#REF!</f>
        <v>#REF!</v>
      </c>
      <c r="K28" t="e">
        <f>#REF!</f>
        <v>#REF!</v>
      </c>
      <c r="L28" t="s">
        <v>50</v>
      </c>
      <c r="M28">
        <v>0</v>
      </c>
    </row>
    <row r="29" spans="1:15" x14ac:dyDescent="0.25">
      <c r="A29" t="e">
        <f>#REF!</f>
        <v>#REF!</v>
      </c>
      <c r="B29" t="s">
        <v>42</v>
      </c>
      <c r="C29">
        <v>0</v>
      </c>
      <c r="H29" t="s">
        <v>32</v>
      </c>
      <c r="I29" t="s">
        <v>32</v>
      </c>
      <c r="J29" t="e">
        <f>#REF!</f>
        <v>#REF!</v>
      </c>
      <c r="K29" t="e">
        <f>#REF!</f>
        <v>#REF!</v>
      </c>
      <c r="L29" t="s">
        <v>50</v>
      </c>
      <c r="M29">
        <v>0</v>
      </c>
    </row>
    <row r="30" spans="1:15" x14ac:dyDescent="0.25">
      <c r="A30" t="e">
        <f>#REF!</f>
        <v>#REF!</v>
      </c>
      <c r="B30" t="s">
        <v>40</v>
      </c>
      <c r="C30">
        <v>0</v>
      </c>
      <c r="H30" t="s">
        <v>32</v>
      </c>
      <c r="I30" t="s">
        <v>32</v>
      </c>
      <c r="J30" t="e">
        <f>#REF!</f>
        <v>#REF!</v>
      </c>
      <c r="K30" t="e">
        <f>#REF!</f>
        <v>#REF!</v>
      </c>
      <c r="L30" t="s">
        <v>50</v>
      </c>
      <c r="M30">
        <v>0</v>
      </c>
    </row>
    <row r="31" spans="1:15" x14ac:dyDescent="0.25">
      <c r="A31" t="e">
        <f>#REF!</f>
        <v>#REF!</v>
      </c>
      <c r="B31" t="s">
        <v>45</v>
      </c>
      <c r="C31">
        <v>0</v>
      </c>
      <c r="H31" t="s">
        <v>32</v>
      </c>
      <c r="I31" t="s">
        <v>32</v>
      </c>
      <c r="J31" t="e">
        <f>#REF!</f>
        <v>#REF!</v>
      </c>
      <c r="L31" t="s">
        <v>51</v>
      </c>
      <c r="M31">
        <v>0</v>
      </c>
    </row>
    <row r="32" spans="1:15" x14ac:dyDescent="0.25">
      <c r="A32" t="e">
        <f>#REF!</f>
        <v>#REF!</v>
      </c>
      <c r="B32" t="s">
        <v>29</v>
      </c>
      <c r="C32">
        <v>0</v>
      </c>
      <c r="J32" t="e">
        <f>#REF!</f>
        <v>#REF!</v>
      </c>
      <c r="L32" t="s">
        <v>52</v>
      </c>
      <c r="M32">
        <v>0</v>
      </c>
      <c r="O32" t="e">
        <f>#REF!</f>
        <v>#REF!</v>
      </c>
    </row>
    <row r="33" spans="1:13" x14ac:dyDescent="0.25">
      <c r="A33" t="e">
        <f>#REF!</f>
        <v>#REF!</v>
      </c>
      <c r="B33" t="s">
        <v>43</v>
      </c>
      <c r="C33">
        <v>0</v>
      </c>
      <c r="H33" t="s">
        <v>32</v>
      </c>
      <c r="I33" t="s">
        <v>32</v>
      </c>
      <c r="J33" t="e">
        <f>#REF!</f>
        <v>#REF!</v>
      </c>
      <c r="K33" t="e">
        <f>#REF!</f>
        <v>#REF!</v>
      </c>
      <c r="L33" t="s">
        <v>53</v>
      </c>
      <c r="M33">
        <v>0</v>
      </c>
    </row>
    <row r="34" spans="1:13" x14ac:dyDescent="0.25">
      <c r="A34" t="e">
        <f>#REF!</f>
        <v>#REF!</v>
      </c>
      <c r="B34" t="s">
        <v>42</v>
      </c>
      <c r="C34">
        <v>0</v>
      </c>
      <c r="H34" t="s">
        <v>32</v>
      </c>
      <c r="I34" t="s">
        <v>32</v>
      </c>
      <c r="J34" t="e">
        <f>#REF!</f>
        <v>#REF!</v>
      </c>
      <c r="K34" t="e">
        <f>#REF!</f>
        <v>#REF!</v>
      </c>
      <c r="L34" t="s">
        <v>53</v>
      </c>
      <c r="M34">
        <v>0</v>
      </c>
    </row>
    <row r="35" spans="1:13" x14ac:dyDescent="0.25">
      <c r="A35" t="e">
        <f>#REF!</f>
        <v>#REF!</v>
      </c>
      <c r="B35" t="s">
        <v>40</v>
      </c>
      <c r="C35">
        <v>0</v>
      </c>
      <c r="H35" t="s">
        <v>32</v>
      </c>
      <c r="I35" t="s">
        <v>32</v>
      </c>
      <c r="J35" t="e">
        <f>#REF!</f>
        <v>#REF!</v>
      </c>
      <c r="K35" t="e">
        <f>#REF!</f>
        <v>#REF!</v>
      </c>
      <c r="L35" t="s">
        <v>53</v>
      </c>
      <c r="M35">
        <v>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RowHeight="12.5" x14ac:dyDescent="0.25"/>
  <sheetData>
    <row r="1" spans="1:9" x14ac:dyDescent="0.25">
      <c r="A1">
        <v>2</v>
      </c>
      <c r="B1">
        <v>1</v>
      </c>
      <c r="C1" t="e">
        <f>#REF!</f>
        <v>#REF!</v>
      </c>
      <c r="D1" t="s">
        <v>54</v>
      </c>
    </row>
    <row r="11" spans="1:9" x14ac:dyDescent="0.25">
      <c r="A11" t="s">
        <v>55</v>
      </c>
      <c r="B11" t="e">
        <f>#REF!</f>
        <v>#REF!</v>
      </c>
      <c r="C11">
        <v>-50</v>
      </c>
      <c r="D11">
        <v>-1</v>
      </c>
      <c r="E11">
        <v>50</v>
      </c>
      <c r="F11">
        <v>-1</v>
      </c>
      <c r="G11">
        <v>10</v>
      </c>
      <c r="H11">
        <v>0</v>
      </c>
      <c r="I11">
        <v>-10000</v>
      </c>
    </row>
    <row r="12" spans="1:9" x14ac:dyDescent="0.25">
      <c r="A12" t="s">
        <v>56</v>
      </c>
      <c r="B12" t="e">
        <f>#REF!</f>
        <v>#REF!</v>
      </c>
      <c r="C12">
        <v>-50</v>
      </c>
      <c r="D12">
        <v>-1</v>
      </c>
      <c r="E12">
        <v>50</v>
      </c>
      <c r="F12">
        <v>-1</v>
      </c>
      <c r="G12">
        <v>10</v>
      </c>
      <c r="H12">
        <v>0</v>
      </c>
      <c r="I12">
        <v>-70000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topLeftCell="A10" zoomScale="85" zoomScaleNormal="85" workbookViewId="0">
      <selection activeCell="E14" sqref="E14"/>
    </sheetView>
  </sheetViews>
  <sheetFormatPr defaultRowHeight="12.5" x14ac:dyDescent="0.25"/>
  <cols>
    <col min="1" max="1" width="14.26953125" customWidth="1"/>
    <col min="2" max="2" width="11.54296875" customWidth="1"/>
    <col min="3" max="3" width="11.81640625" customWidth="1"/>
    <col min="5" max="5" width="12.7265625" customWidth="1"/>
    <col min="6" max="6" width="12.54296875" customWidth="1"/>
    <col min="7" max="7" width="11.54296875" customWidth="1"/>
    <col min="8" max="8" width="10.1796875" customWidth="1"/>
    <col min="9" max="9" width="13.7265625" customWidth="1"/>
    <col min="10" max="10" width="10.453125" customWidth="1"/>
  </cols>
  <sheetData>
    <row r="1" spans="1:21" ht="13" x14ac:dyDescent="0.3">
      <c r="A1" s="29" t="s">
        <v>103</v>
      </c>
      <c r="B1" s="30"/>
      <c r="C1" s="30"/>
      <c r="D1" s="30"/>
      <c r="E1" s="30"/>
      <c r="F1" s="31"/>
      <c r="G1" s="31"/>
      <c r="H1" s="31"/>
      <c r="I1" s="32"/>
      <c r="K1" s="3"/>
    </row>
    <row r="2" spans="1:21" x14ac:dyDescent="0.25">
      <c r="C2" t="s">
        <v>116</v>
      </c>
      <c r="D2" t="s">
        <v>115</v>
      </c>
      <c r="E2" t="s">
        <v>117</v>
      </c>
      <c r="K2" s="3"/>
      <c r="M2" s="8"/>
      <c r="N2" s="27"/>
      <c r="O2" s="8"/>
      <c r="P2" s="8"/>
      <c r="Q2" s="8"/>
      <c r="R2" s="8"/>
      <c r="S2" s="8"/>
      <c r="T2" s="8"/>
      <c r="U2" s="8"/>
    </row>
    <row r="3" spans="1:21" ht="13" x14ac:dyDescent="0.3">
      <c r="A3" s="19" t="s">
        <v>66</v>
      </c>
      <c r="B3" s="20">
        <f>C3-D3</f>
        <v>70000</v>
      </c>
      <c r="C3">
        <v>70000</v>
      </c>
      <c r="D3" s="38"/>
      <c r="E3" s="39">
        <f>(D18-D38)/(1-E22-E30)</f>
        <v>1759.6034696406623</v>
      </c>
      <c r="G3" s="14"/>
      <c r="H3" s="10" t="s">
        <v>69</v>
      </c>
      <c r="K3" s="3"/>
      <c r="M3" s="8"/>
      <c r="N3" s="8"/>
      <c r="O3" s="8"/>
      <c r="P3" s="8"/>
      <c r="Q3" s="8"/>
      <c r="R3" s="8"/>
      <c r="S3" s="8"/>
      <c r="T3" s="8"/>
      <c r="U3" s="8"/>
    </row>
    <row r="4" spans="1:21" ht="13" x14ac:dyDescent="0.3">
      <c r="A4" s="19" t="s">
        <v>65</v>
      </c>
      <c r="B4" s="20">
        <v>10000</v>
      </c>
      <c r="G4" s="15"/>
      <c r="H4" s="10" t="s">
        <v>70</v>
      </c>
      <c r="K4" s="33"/>
      <c r="M4" s="8"/>
      <c r="N4" s="8"/>
      <c r="O4" s="27"/>
      <c r="P4" s="8"/>
      <c r="Q4" s="27"/>
      <c r="R4" s="8"/>
      <c r="S4" s="8"/>
      <c r="T4" s="8"/>
      <c r="U4" s="8"/>
    </row>
    <row r="5" spans="1:21" x14ac:dyDescent="0.25">
      <c r="G5" s="16"/>
      <c r="H5" s="10" t="s">
        <v>68</v>
      </c>
      <c r="K5" s="3"/>
      <c r="M5" s="8"/>
      <c r="N5" s="27"/>
      <c r="O5" s="8"/>
      <c r="P5" s="8"/>
      <c r="Q5" s="27"/>
      <c r="R5" s="8"/>
      <c r="S5" s="8"/>
      <c r="T5" s="8"/>
      <c r="U5" s="8"/>
    </row>
    <row r="6" spans="1:21" ht="13" x14ac:dyDescent="0.3">
      <c r="A6" s="7" t="s">
        <v>104</v>
      </c>
      <c r="G6" s="13"/>
      <c r="H6" s="10" t="s">
        <v>71</v>
      </c>
      <c r="K6" s="3"/>
      <c r="M6" s="8"/>
      <c r="N6" s="8"/>
      <c r="O6" s="8"/>
      <c r="P6" s="8"/>
      <c r="Q6" s="27"/>
      <c r="R6" s="8"/>
      <c r="S6" s="8"/>
      <c r="T6" s="8"/>
      <c r="U6" s="8"/>
    </row>
    <row r="7" spans="1:21" ht="13" x14ac:dyDescent="0.3">
      <c r="A7" s="35" t="s">
        <v>58</v>
      </c>
      <c r="B7" s="21">
        <v>0</v>
      </c>
      <c r="K7" s="3"/>
      <c r="M7" s="8"/>
      <c r="N7" s="27"/>
      <c r="O7" s="8"/>
      <c r="P7" s="8"/>
      <c r="Q7" s="27"/>
      <c r="R7" s="8"/>
      <c r="S7" s="8"/>
      <c r="T7" s="8"/>
      <c r="U7" s="8"/>
    </row>
    <row r="8" spans="1:21" ht="13" x14ac:dyDescent="0.3">
      <c r="A8" s="35" t="s">
        <v>59</v>
      </c>
      <c r="B8" s="21">
        <v>120000</v>
      </c>
      <c r="K8" s="3"/>
      <c r="M8" s="8"/>
      <c r="N8" s="8"/>
      <c r="O8" s="8"/>
      <c r="P8" s="8"/>
      <c r="Q8" s="8"/>
      <c r="R8" s="8"/>
      <c r="S8" s="8"/>
      <c r="T8" s="8"/>
      <c r="U8" s="8"/>
    </row>
    <row r="9" spans="1:21" ht="13" x14ac:dyDescent="0.3">
      <c r="A9" s="36" t="s">
        <v>60</v>
      </c>
      <c r="B9" s="34">
        <v>270000</v>
      </c>
      <c r="C9" s="1"/>
      <c r="D9" s="1"/>
      <c r="E9" s="1"/>
      <c r="F9" s="1"/>
      <c r="G9" s="1"/>
      <c r="H9" s="1"/>
      <c r="I9" s="1"/>
      <c r="J9" s="1"/>
      <c r="K9" s="5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21" ht="13" x14ac:dyDescent="0.3">
      <c r="A11" s="19" t="s">
        <v>67</v>
      </c>
      <c r="K11" s="19" t="s">
        <v>76</v>
      </c>
      <c r="L11" s="19" t="s">
        <v>72</v>
      </c>
    </row>
    <row r="12" spans="1:21" ht="13" x14ac:dyDescent="0.3">
      <c r="J12" s="22" t="s">
        <v>106</v>
      </c>
      <c r="K12" s="17">
        <f>calculations!I25</f>
        <v>0.71995043370508049</v>
      </c>
      <c r="L12" s="13">
        <f>B7-$B$4-$B$3</f>
        <v>-80000</v>
      </c>
      <c r="M12" s="18" t="s">
        <v>58</v>
      </c>
      <c r="P12" s="52"/>
    </row>
    <row r="13" spans="1:21" ht="13" x14ac:dyDescent="0.3">
      <c r="E13" s="19" t="s">
        <v>76</v>
      </c>
      <c r="G13" s="22" t="s">
        <v>105</v>
      </c>
      <c r="I13" s="19" t="s">
        <v>74</v>
      </c>
      <c r="J13" s="15">
        <f>K12*L12+K13*L13+K14*L14</f>
        <v>-36542.75092936802</v>
      </c>
      <c r="K13" s="17">
        <f>calculations!J25</f>
        <v>0.2143742255266419</v>
      </c>
      <c r="L13" s="13">
        <f>B8-$B$4-$B$3</f>
        <v>40000</v>
      </c>
      <c r="M13" s="18" t="s">
        <v>59</v>
      </c>
    </row>
    <row r="14" spans="1:21" ht="13" x14ac:dyDescent="0.3">
      <c r="E14" s="17">
        <f>calculations!M7</f>
        <v>0.40350000000000008</v>
      </c>
      <c r="F14" s="18" t="s">
        <v>79</v>
      </c>
      <c r="G14" s="28" t="str">
        <f>IF(J13&gt;J15,I13,I15)</f>
        <v>Don't drill</v>
      </c>
      <c r="H14" s="28">
        <f>MAX(J13,J15)</f>
        <v>-10000</v>
      </c>
      <c r="K14" s="17">
        <f>calculations!K25</f>
        <v>6.5675340768277565E-2</v>
      </c>
      <c r="L14" s="13">
        <f>B9-$B$4-$B$3</f>
        <v>190000</v>
      </c>
      <c r="M14" s="18" t="s">
        <v>60</v>
      </c>
    </row>
    <row r="15" spans="1:21" ht="14.5" x14ac:dyDescent="0.35">
      <c r="I15" s="19" t="s">
        <v>75</v>
      </c>
      <c r="J15" s="13">
        <f>-$B$4</f>
        <v>-10000</v>
      </c>
      <c r="K15" s="37"/>
    </row>
    <row r="16" spans="1:21" ht="13" x14ac:dyDescent="0.3">
      <c r="D16" s="22" t="s">
        <v>80</v>
      </c>
      <c r="L16" s="18"/>
    </row>
    <row r="17" spans="1:16" ht="13" x14ac:dyDescent="0.3">
      <c r="D17" s="22" t="s">
        <v>81</v>
      </c>
      <c r="F17" s="18"/>
    </row>
    <row r="18" spans="1:16" ht="13" x14ac:dyDescent="0.3">
      <c r="C18" s="19" t="s">
        <v>73</v>
      </c>
      <c r="D18" s="15">
        <f>E14*H14+E22*H22+E30*H30</f>
        <v>20710.000000000007</v>
      </c>
      <c r="F18" s="18"/>
      <c r="K18" s="18"/>
    </row>
    <row r="19" spans="1:16" ht="13" x14ac:dyDescent="0.3">
      <c r="F19" s="18"/>
      <c r="K19" s="19" t="s">
        <v>76</v>
      </c>
      <c r="L19" s="19" t="s">
        <v>72</v>
      </c>
      <c r="M19" s="18"/>
    </row>
    <row r="20" spans="1:16" ht="13" x14ac:dyDescent="0.3">
      <c r="J20" s="22" t="s">
        <v>106</v>
      </c>
      <c r="K20" s="17">
        <f>calculations!I26</f>
        <v>0.40144927536231878</v>
      </c>
      <c r="L20" s="13">
        <f>B7-$B$4-$B$3</f>
        <v>-80000</v>
      </c>
      <c r="M20" s="18" t="s">
        <v>58</v>
      </c>
      <c r="P20" s="52"/>
    </row>
    <row r="21" spans="1:16" ht="13" x14ac:dyDescent="0.3">
      <c r="E21" s="19" t="s">
        <v>76</v>
      </c>
      <c r="G21" s="22" t="s">
        <v>105</v>
      </c>
      <c r="I21" s="19" t="s">
        <v>74</v>
      </c>
      <c r="J21" s="15">
        <f>K20*L20+K21*L21+K22*L22</f>
        <v>17478.260869565223</v>
      </c>
      <c r="K21" s="17">
        <f>calculations!J26</f>
        <v>0.42753623188405798</v>
      </c>
      <c r="L21" s="13">
        <f>B8-$B$4-$B$3</f>
        <v>40000</v>
      </c>
      <c r="M21" s="18" t="s">
        <v>59</v>
      </c>
    </row>
    <row r="22" spans="1:16" ht="13" x14ac:dyDescent="0.3">
      <c r="E22" s="17">
        <f>calculations!M8</f>
        <v>0.34500000000000003</v>
      </c>
      <c r="F22" s="18" t="s">
        <v>78</v>
      </c>
      <c r="G22" s="28" t="str">
        <f>IF(J21&gt;J23,I21,I23)</f>
        <v>Drill</v>
      </c>
      <c r="H22" s="28">
        <f>MAX(J21,J23)</f>
        <v>17478.260869565223</v>
      </c>
      <c r="K22" s="17">
        <f>calculations!K26</f>
        <v>0.17101449275362318</v>
      </c>
      <c r="L22" s="13">
        <f>B9-$B$4-$B$3</f>
        <v>190000</v>
      </c>
      <c r="M22" s="18" t="s">
        <v>60</v>
      </c>
    </row>
    <row r="23" spans="1:16" ht="14.5" x14ac:dyDescent="0.35">
      <c r="A23" s="22" t="s">
        <v>105</v>
      </c>
      <c r="I23" s="19" t="s">
        <v>75</v>
      </c>
      <c r="J23" s="13">
        <f>-$B$4</f>
        <v>-10000</v>
      </c>
      <c r="K23" s="37"/>
    </row>
    <row r="24" spans="1:16" ht="13" x14ac:dyDescent="0.3">
      <c r="A24" s="28" t="str">
        <f>IF(D43=B24,C43,IF(D38=B24,C38,C18))</f>
        <v>Take a test</v>
      </c>
      <c r="B24" s="16">
        <f>MAX(D18,D38,D43)</f>
        <v>20710.000000000007</v>
      </c>
      <c r="L24" s="18"/>
    </row>
    <row r="26" spans="1:16" ht="13" x14ac:dyDescent="0.3">
      <c r="K26" s="18"/>
    </row>
    <row r="27" spans="1:16" ht="13" x14ac:dyDescent="0.3">
      <c r="K27" s="19" t="s">
        <v>76</v>
      </c>
      <c r="L27" s="19" t="s">
        <v>72</v>
      </c>
      <c r="M27" s="18"/>
    </row>
    <row r="28" spans="1:16" ht="13" x14ac:dyDescent="0.3">
      <c r="J28" s="22" t="s">
        <v>106</v>
      </c>
      <c r="K28" s="17">
        <f>calculations!I27</f>
        <v>0.28230616302186878</v>
      </c>
      <c r="L28" s="13">
        <f>B7-$B$4-$B$3</f>
        <v>-80000</v>
      </c>
      <c r="M28" s="18" t="s">
        <v>58</v>
      </c>
      <c r="P28" s="52"/>
    </row>
    <row r="29" spans="1:16" ht="13" x14ac:dyDescent="0.3">
      <c r="E29" s="19" t="s">
        <v>76</v>
      </c>
      <c r="G29" s="22" t="s">
        <v>105</v>
      </c>
      <c r="I29" s="19" t="s">
        <v>74</v>
      </c>
      <c r="J29" s="15">
        <f>K28*L28+K29*L29+K30*L30</f>
        <v>74413.518886679929</v>
      </c>
      <c r="K29" s="17">
        <f>calculations!J27</f>
        <v>0.2624254473161034</v>
      </c>
      <c r="L29" s="13">
        <f>B8-$B$4-$B$3</f>
        <v>40000</v>
      </c>
      <c r="M29" s="18" t="s">
        <v>59</v>
      </c>
    </row>
    <row r="30" spans="1:16" ht="13" x14ac:dyDescent="0.3">
      <c r="E30" s="17">
        <f>calculations!M9</f>
        <v>0.2515</v>
      </c>
      <c r="F30" s="18" t="s">
        <v>77</v>
      </c>
      <c r="G30" s="28" t="str">
        <f>IF(J29&gt;J31,I29,I31)</f>
        <v>Drill</v>
      </c>
      <c r="H30" s="28">
        <f>MAX(J29,J31)</f>
        <v>74413.518886679929</v>
      </c>
      <c r="K30" s="17">
        <f>calculations!K27</f>
        <v>0.45526838966202782</v>
      </c>
      <c r="L30" s="13">
        <f>B9-$B$4-$B$3</f>
        <v>190000</v>
      </c>
      <c r="M30" s="18" t="s">
        <v>60</v>
      </c>
    </row>
    <row r="31" spans="1:16" ht="14.5" x14ac:dyDescent="0.35">
      <c r="I31" s="19" t="s">
        <v>75</v>
      </c>
      <c r="J31" s="13">
        <f>-$B$4</f>
        <v>-10000</v>
      </c>
      <c r="K31" s="37"/>
    </row>
    <row r="36" spans="3:7" ht="13" x14ac:dyDescent="0.3">
      <c r="E36" s="19" t="s">
        <v>76</v>
      </c>
      <c r="F36" s="19" t="s">
        <v>72</v>
      </c>
    </row>
    <row r="37" spans="3:7" ht="13" x14ac:dyDescent="0.3">
      <c r="D37" s="22" t="s">
        <v>106</v>
      </c>
      <c r="E37" s="17">
        <f>calculations!B13</f>
        <v>0.5</v>
      </c>
      <c r="F37" s="13">
        <f>B7-$B$3</f>
        <v>-70000</v>
      </c>
      <c r="G37" s="18" t="s">
        <v>58</v>
      </c>
    </row>
    <row r="38" spans="3:7" ht="13" x14ac:dyDescent="0.3">
      <c r="C38" s="19" t="s">
        <v>74</v>
      </c>
      <c r="D38" s="15">
        <f>E37*F37+E38*F38+E39*F39</f>
        <v>20000</v>
      </c>
      <c r="E38" s="17">
        <f>calculations!B14</f>
        <v>0.3</v>
      </c>
      <c r="F38" s="13">
        <f>B8-$B$3</f>
        <v>50000</v>
      </c>
      <c r="G38" s="18" t="s">
        <v>59</v>
      </c>
    </row>
    <row r="39" spans="3:7" ht="13" x14ac:dyDescent="0.3">
      <c r="E39" s="17">
        <f>calculations!B15</f>
        <v>0.2</v>
      </c>
      <c r="F39" s="13">
        <f>B9-$B$3</f>
        <v>200000</v>
      </c>
      <c r="G39" s="18" t="s">
        <v>60</v>
      </c>
    </row>
    <row r="42" spans="3:7" ht="13" x14ac:dyDescent="0.3">
      <c r="D42" s="19" t="s">
        <v>72</v>
      </c>
      <c r="E42" s="19"/>
    </row>
    <row r="43" spans="3:7" ht="14.5" x14ac:dyDescent="0.35">
      <c r="C43" s="19" t="s">
        <v>75</v>
      </c>
      <c r="D43" s="13">
        <v>0</v>
      </c>
      <c r="E43" s="37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tabSelected="1" topLeftCell="A4" zoomScale="115" zoomScaleNormal="115" workbookViewId="0">
      <selection activeCell="M7" sqref="M7"/>
    </sheetView>
  </sheetViews>
  <sheetFormatPr defaultRowHeight="12.5" x14ac:dyDescent="0.25"/>
  <cols>
    <col min="1" max="1" width="11.81640625" customWidth="1"/>
    <col min="2" max="2" width="12" customWidth="1"/>
    <col min="3" max="3" width="11.1796875" bestFit="1" customWidth="1"/>
    <col min="4" max="4" width="10.7265625" customWidth="1"/>
    <col min="6" max="6" width="10" customWidth="1"/>
    <col min="8" max="8" width="11.453125" customWidth="1"/>
    <col min="10" max="10" width="11.81640625" customWidth="1"/>
    <col min="14" max="14" width="22.1796875" bestFit="1" customWidth="1"/>
    <col min="15" max="15" width="5" customWidth="1"/>
  </cols>
  <sheetData>
    <row r="1" spans="1:15" ht="13" x14ac:dyDescent="0.3">
      <c r="A1" s="7"/>
    </row>
    <row r="2" spans="1:15" ht="13" x14ac:dyDescent="0.3">
      <c r="A2" s="42" t="s">
        <v>113</v>
      </c>
      <c r="H2" t="s">
        <v>89</v>
      </c>
    </row>
    <row r="3" spans="1:15" x14ac:dyDescent="0.25">
      <c r="H3" t="s">
        <v>94</v>
      </c>
    </row>
    <row r="4" spans="1:15" ht="13" x14ac:dyDescent="0.3">
      <c r="A4" s="25" t="s">
        <v>57</v>
      </c>
      <c r="B4" s="23"/>
      <c r="C4" s="23"/>
      <c r="D4" s="24"/>
      <c r="H4" t="s">
        <v>99</v>
      </c>
    </row>
    <row r="5" spans="1:15" ht="13" x14ac:dyDescent="0.3">
      <c r="G5" s="22" t="s">
        <v>114</v>
      </c>
    </row>
    <row r="6" spans="1:15" ht="13" x14ac:dyDescent="0.3">
      <c r="A6" s="5"/>
      <c r="B6" s="5" t="s">
        <v>58</v>
      </c>
      <c r="C6" s="5" t="s">
        <v>59</v>
      </c>
      <c r="D6" s="5" t="s">
        <v>60</v>
      </c>
      <c r="E6" s="2" t="s">
        <v>61</v>
      </c>
      <c r="H6" t="s">
        <v>88</v>
      </c>
      <c r="I6" t="s">
        <v>93</v>
      </c>
      <c r="J6" t="s">
        <v>98</v>
      </c>
      <c r="L6" s="41" t="s">
        <v>110</v>
      </c>
      <c r="O6" s="11"/>
    </row>
    <row r="7" spans="1:15" x14ac:dyDescent="0.25">
      <c r="A7" s="26" t="s">
        <v>82</v>
      </c>
      <c r="B7" s="6">
        <v>35</v>
      </c>
      <c r="C7" s="6">
        <v>9</v>
      </c>
      <c r="D7" s="6">
        <v>2</v>
      </c>
      <c r="E7" s="1">
        <f>SUM(B7:D7)</f>
        <v>46</v>
      </c>
      <c r="G7" t="s">
        <v>90</v>
      </c>
      <c r="H7" s="45">
        <v>0.8</v>
      </c>
      <c r="I7" s="45">
        <f>(1-I8)/2</f>
        <v>7.5000000000000011E-2</v>
      </c>
      <c r="J7" s="45">
        <f>(1-J9)/2</f>
        <v>4.9999999999999989E-2</v>
      </c>
      <c r="L7" t="s">
        <v>91</v>
      </c>
      <c r="M7" s="46">
        <f t="array" ref="M7:M9">MMULT(H7:J9,E13:E15)</f>
        <v>0.40350000000000008</v>
      </c>
    </row>
    <row r="8" spans="1:15" x14ac:dyDescent="0.25">
      <c r="A8" s="26" t="s">
        <v>83</v>
      </c>
      <c r="B8" s="6">
        <v>12</v>
      </c>
      <c r="C8" s="6">
        <v>16</v>
      </c>
      <c r="D8" s="6">
        <v>6</v>
      </c>
      <c r="E8" s="1">
        <f>SUM(B8:D8)</f>
        <v>34</v>
      </c>
      <c r="G8" t="s">
        <v>95</v>
      </c>
      <c r="H8" s="45">
        <f>(1-H7)/2</f>
        <v>9.9999999999999978E-2</v>
      </c>
      <c r="I8" s="45">
        <f>0.85</f>
        <v>0.85</v>
      </c>
      <c r="J8" s="45">
        <f>(1-J9)/2</f>
        <v>4.9999999999999989E-2</v>
      </c>
      <c r="L8" t="s">
        <v>96</v>
      </c>
      <c r="M8" s="46">
        <v>0.34500000000000003</v>
      </c>
    </row>
    <row r="9" spans="1:15" x14ac:dyDescent="0.25">
      <c r="A9" s="26" t="s">
        <v>84</v>
      </c>
      <c r="B9" s="6">
        <v>3</v>
      </c>
      <c r="C9" s="6">
        <v>5</v>
      </c>
      <c r="D9" s="6">
        <v>12</v>
      </c>
      <c r="E9" s="1">
        <f>SUM(B9:D9)</f>
        <v>20</v>
      </c>
      <c r="G9" t="s">
        <v>100</v>
      </c>
      <c r="H9" s="45">
        <f>(1-H7)/2</f>
        <v>9.9999999999999978E-2</v>
      </c>
      <c r="I9" s="45">
        <f>(1-I8)/2</f>
        <v>7.5000000000000011E-2</v>
      </c>
      <c r="J9" s="45">
        <f>0.9</f>
        <v>0.9</v>
      </c>
      <c r="L9" t="s">
        <v>101</v>
      </c>
      <c r="M9" s="46">
        <v>0.2515</v>
      </c>
    </row>
    <row r="10" spans="1:15" x14ac:dyDescent="0.25">
      <c r="A10" s="4" t="s">
        <v>61</v>
      </c>
      <c r="B10" s="3">
        <f>SUM(B7:B9)</f>
        <v>50</v>
      </c>
      <c r="C10" s="3">
        <f>SUM(C7:C9)</f>
        <v>30</v>
      </c>
      <c r="D10" s="3">
        <f>SUM(D7:D9)</f>
        <v>20</v>
      </c>
      <c r="E10">
        <f>SUM(B7:D9)</f>
        <v>100</v>
      </c>
      <c r="G10" t="s">
        <v>61</v>
      </c>
      <c r="H10" s="9">
        <f>SUM(H7:H9)</f>
        <v>1</v>
      </c>
      <c r="I10" s="9">
        <f>SUM(I7:I9)</f>
        <v>1</v>
      </c>
      <c r="J10" s="9">
        <f>SUM(J7:J9)</f>
        <v>1</v>
      </c>
      <c r="L10" t="s">
        <v>61</v>
      </c>
      <c r="M10" s="9">
        <f>SUM(M7:M9)</f>
        <v>1.0000000000000002</v>
      </c>
    </row>
    <row r="12" spans="1:15" ht="13" x14ac:dyDescent="0.3">
      <c r="A12" s="41" t="s">
        <v>108</v>
      </c>
      <c r="D12" s="22" t="s">
        <v>107</v>
      </c>
    </row>
    <row r="13" spans="1:15" x14ac:dyDescent="0.25">
      <c r="A13" t="s">
        <v>62</v>
      </c>
      <c r="B13" s="47">
        <f>B10/E10</f>
        <v>0.5</v>
      </c>
      <c r="C13" s="10"/>
      <c r="D13" s="11" t="s">
        <v>85</v>
      </c>
      <c r="E13" s="50">
        <f>E7/$E$10</f>
        <v>0.46</v>
      </c>
      <c r="F13" s="10"/>
    </row>
    <row r="14" spans="1:15" ht="13" x14ac:dyDescent="0.3">
      <c r="A14" t="s">
        <v>63</v>
      </c>
      <c r="B14" s="48">
        <f>C10/E10</f>
        <v>0.3</v>
      </c>
      <c r="D14" s="11" t="s">
        <v>86</v>
      </c>
      <c r="E14" s="50">
        <f t="shared" ref="E14:E15" si="0">E8/$E$10</f>
        <v>0.34</v>
      </c>
      <c r="F14" s="10"/>
      <c r="H14" s="22" t="s">
        <v>111</v>
      </c>
    </row>
    <row r="15" spans="1:15" x14ac:dyDescent="0.25">
      <c r="A15" t="s">
        <v>64</v>
      </c>
      <c r="B15" s="49">
        <f>D10/E10</f>
        <v>0.2</v>
      </c>
      <c r="D15" s="11" t="s">
        <v>87</v>
      </c>
      <c r="E15" s="50">
        <f t="shared" si="0"/>
        <v>0.2</v>
      </c>
      <c r="F15" s="10"/>
      <c r="I15" t="s">
        <v>82</v>
      </c>
      <c r="J15" t="s">
        <v>83</v>
      </c>
      <c r="K15" t="s">
        <v>84</v>
      </c>
      <c r="L15" t="s">
        <v>61</v>
      </c>
    </row>
    <row r="16" spans="1:15" x14ac:dyDescent="0.25">
      <c r="A16" t="s">
        <v>61</v>
      </c>
      <c r="B16" s="9">
        <f>SUM(B13:B15)</f>
        <v>1</v>
      </c>
      <c r="D16" t="s">
        <v>61</v>
      </c>
      <c r="E16" s="9">
        <f>SUM(E13:E15)</f>
        <v>1</v>
      </c>
      <c r="H16" t="s">
        <v>92</v>
      </c>
      <c r="I16" s="45">
        <f>H7*$E$13/$M7</f>
        <v>0.91201982651796776</v>
      </c>
      <c r="J16" s="45">
        <f>I7*$E$14/$M7</f>
        <v>6.3197026022304828E-2</v>
      </c>
      <c r="K16" s="45">
        <f>J7*$E$15/$M7</f>
        <v>2.4783147459727376E-2</v>
      </c>
      <c r="L16" s="9">
        <f>SUM(I16:K16)</f>
        <v>1</v>
      </c>
      <c r="M16" s="11"/>
      <c r="N16" s="51"/>
    </row>
    <row r="17" spans="1:12" x14ac:dyDescent="0.25">
      <c r="H17" t="s">
        <v>97</v>
      </c>
      <c r="I17" s="45">
        <f t="shared" ref="I17:I18" si="1">H8*$E$13/$M8</f>
        <v>0.1333333333333333</v>
      </c>
      <c r="J17" s="45">
        <f t="shared" ref="J17:J18" si="2">I8*$E$14/$M8</f>
        <v>0.83768115942028987</v>
      </c>
      <c r="K17" s="45">
        <f t="shared" ref="K17:K18" si="3">J8*$E$15/$M8</f>
        <v>2.8985507246376805E-2</v>
      </c>
      <c r="L17" s="9">
        <f>SUM(I17:K17)</f>
        <v>1</v>
      </c>
    </row>
    <row r="18" spans="1:12" ht="13" x14ac:dyDescent="0.3">
      <c r="A18" s="22" t="s">
        <v>109</v>
      </c>
      <c r="H18" t="s">
        <v>102</v>
      </c>
      <c r="I18" s="45">
        <f t="shared" si="1"/>
        <v>0.18290258449304173</v>
      </c>
      <c r="J18" s="45">
        <f t="shared" si="2"/>
        <v>0.1013916500994036</v>
      </c>
      <c r="K18" s="45">
        <f t="shared" si="3"/>
        <v>0.71570576540755471</v>
      </c>
      <c r="L18" s="9">
        <f>SUM(I18:K18)</f>
        <v>1</v>
      </c>
    </row>
    <row r="19" spans="1:12" x14ac:dyDescent="0.25">
      <c r="B19" t="s">
        <v>58</v>
      </c>
      <c r="C19" t="s">
        <v>59</v>
      </c>
      <c r="D19" t="s">
        <v>60</v>
      </c>
      <c r="E19" t="s">
        <v>61</v>
      </c>
    </row>
    <row r="20" spans="1:12" x14ac:dyDescent="0.25">
      <c r="A20" t="s">
        <v>88</v>
      </c>
      <c r="B20" s="44" cm="1">
        <f t="array" ref="B20:D22">B7:D9/E7:E9</f>
        <v>0.76086956521739135</v>
      </c>
      <c r="C20" s="44">
        <v>0.19565217391304349</v>
      </c>
      <c r="D20" s="44">
        <v>4.3478260869565216E-2</v>
      </c>
      <c r="E20" s="9">
        <f>SUM(B20:D20)</f>
        <v>1</v>
      </c>
    </row>
    <row r="21" spans="1:12" x14ac:dyDescent="0.25">
      <c r="A21" t="s">
        <v>93</v>
      </c>
      <c r="B21" s="44">
        <v>0.35294117647058826</v>
      </c>
      <c r="C21" s="44">
        <v>0.47058823529411764</v>
      </c>
      <c r="D21" s="44">
        <v>0.17647058823529413</v>
      </c>
      <c r="E21" s="9">
        <f>SUM(B21:D21)</f>
        <v>1</v>
      </c>
    </row>
    <row r="22" spans="1:12" x14ac:dyDescent="0.25">
      <c r="A22" t="s">
        <v>98</v>
      </c>
      <c r="B22" s="44">
        <v>0.15</v>
      </c>
      <c r="C22" s="44">
        <v>0.25</v>
      </c>
      <c r="D22" s="44">
        <v>0.6</v>
      </c>
      <c r="E22" s="9">
        <f>SUM(B22:D22)</f>
        <v>1</v>
      </c>
    </row>
    <row r="23" spans="1:12" ht="13" x14ac:dyDescent="0.3">
      <c r="H23" s="41" t="s">
        <v>112</v>
      </c>
    </row>
    <row r="24" spans="1:12" x14ac:dyDescent="0.25">
      <c r="A24" s="11"/>
      <c r="B24" s="11"/>
      <c r="I24" t="s">
        <v>58</v>
      </c>
      <c r="J24" t="s">
        <v>59</v>
      </c>
      <c r="K24" t="s">
        <v>60</v>
      </c>
      <c r="L24" t="s">
        <v>61</v>
      </c>
    </row>
    <row r="25" spans="1:12" x14ac:dyDescent="0.25">
      <c r="H25" t="s">
        <v>92</v>
      </c>
      <c r="I25" s="43">
        <f t="array" ref="I25:K27">MMULT(I16:K18,B20:D22)</f>
        <v>0.71995043370508049</v>
      </c>
      <c r="J25" s="43">
        <v>0.2143742255266419</v>
      </c>
      <c r="K25" s="43">
        <v>6.5675340768277565E-2</v>
      </c>
      <c r="L25" s="9">
        <f>SUM(I25:K25)</f>
        <v>0.99999999999999989</v>
      </c>
    </row>
    <row r="26" spans="1:12" x14ac:dyDescent="0.25">
      <c r="H26" t="s">
        <v>97</v>
      </c>
      <c r="I26" s="43">
        <v>0.40144927536231878</v>
      </c>
      <c r="J26" s="43">
        <v>0.42753623188405798</v>
      </c>
      <c r="K26" s="43">
        <v>0.17101449275362318</v>
      </c>
      <c r="L26" s="9">
        <f>SUM(I26:K26)</f>
        <v>1</v>
      </c>
    </row>
    <row r="27" spans="1:12" x14ac:dyDescent="0.25">
      <c r="H27" t="s">
        <v>102</v>
      </c>
      <c r="I27" s="43">
        <v>0.28230616302186878</v>
      </c>
      <c r="J27" s="43">
        <v>0.2624254473161034</v>
      </c>
      <c r="K27" s="43">
        <v>0.45526838966202782</v>
      </c>
      <c r="L27" s="9">
        <f>SUM(I27:K27)</f>
        <v>1</v>
      </c>
    </row>
    <row r="28" spans="1:12" x14ac:dyDescent="0.25">
      <c r="A28" s="11"/>
    </row>
    <row r="29" spans="1:12" x14ac:dyDescent="0.25">
      <c r="D29" s="11"/>
      <c r="G29" s="11"/>
      <c r="H29" s="11"/>
    </row>
    <row r="30" spans="1:12" x14ac:dyDescent="0.25">
      <c r="D30" s="11"/>
      <c r="G30" s="11"/>
      <c r="H30" s="40"/>
    </row>
    <row r="31" spans="1:12" x14ac:dyDescent="0.25">
      <c r="H31" s="40"/>
    </row>
    <row r="32" spans="1:12" x14ac:dyDescent="0.25">
      <c r="H32" s="40"/>
    </row>
    <row r="34" spans="4:11" x14ac:dyDescent="0.25">
      <c r="D34" s="11"/>
    </row>
    <row r="35" spans="4:11" x14ac:dyDescent="0.25">
      <c r="H35" s="9"/>
      <c r="I35" s="9"/>
      <c r="J35" s="9"/>
      <c r="K35" s="9"/>
    </row>
    <row r="36" spans="4:11" x14ac:dyDescent="0.25">
      <c r="H36" s="9"/>
      <c r="I36" s="9"/>
      <c r="J36" s="9"/>
      <c r="K36" s="9"/>
    </row>
    <row r="37" spans="4:11" x14ac:dyDescent="0.25">
      <c r="H37" s="9"/>
      <c r="I37" s="9"/>
      <c r="J37" s="9"/>
      <c r="K37" s="9"/>
    </row>
    <row r="45" spans="4:11" x14ac:dyDescent="0.25">
      <c r="G45" s="8"/>
      <c r="H45" s="8"/>
      <c r="I45" s="8"/>
      <c r="J45" s="8"/>
    </row>
    <row r="46" spans="4:11" x14ac:dyDescent="0.25">
      <c r="G46" s="8"/>
      <c r="I46" s="12"/>
      <c r="J46" s="12"/>
    </row>
    <row r="47" spans="4:11" x14ac:dyDescent="0.25">
      <c r="G47" s="8"/>
      <c r="I47" s="12"/>
      <c r="J47" s="12"/>
    </row>
    <row r="48" spans="4:11" x14ac:dyDescent="0.25">
      <c r="G48" s="8"/>
      <c r="I48" s="12"/>
      <c r="J48" s="12"/>
    </row>
    <row r="50" spans="2:7" x14ac:dyDescent="0.25">
      <c r="B50" s="9"/>
      <c r="G50" s="9"/>
    </row>
  </sheetData>
  <phoneticPr fontId="0" type="noConversion"/>
  <printOptions horizontalCentered="1"/>
  <pageMargins left="0.35433070866141736" right="0.35433070866141736" top="0.39370078740157483" bottom="0.39370078740157483" header="0.11811023622047245" footer="0.11811023622047245"/>
  <pageSetup paperSize="9" scale="8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calculations</vt:lpstr>
    </vt:vector>
  </TitlesOfParts>
  <Company>HUT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Analysis Laboratory</dc:creator>
  <cp:lastModifiedBy>Christian Segercrantz</cp:lastModifiedBy>
  <cp:lastPrinted>1998-11-12T14:07:20Z</cp:lastPrinted>
  <dcterms:created xsi:type="dcterms:W3CDTF">1997-09-15T12:39:05Z</dcterms:created>
  <dcterms:modified xsi:type="dcterms:W3CDTF">2021-10-20T10:01:01Z</dcterms:modified>
</cp:coreProperties>
</file>