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8a44201197a167/Desktop/EXCEL MAVEN/Project 3/"/>
    </mc:Choice>
  </mc:AlternateContent>
  <xr:revisionPtr revIDLastSave="16" documentId="8_{7BF60FB0-DF2B-41A6-87DC-A49D3CBC698D}" xr6:coauthVersionLast="47" xr6:coauthVersionMax="47" xr10:uidLastSave="{BA05DEA8-AAC1-4973-B900-26FDF21E2E2D}"/>
  <bookViews>
    <workbookView xWindow="-108" yWindow="-108" windowWidth="23256" windowHeight="12456" activeTab="2" xr2:uid="{EA944FB1-DE3F-40F9-BBAA-0980B1568DEE}"/>
  </bookViews>
  <sheets>
    <sheet name="Data" sheetId="16" r:id="rId1"/>
    <sheet name="Data Prep" sheetId="22" state="hidden" r:id="rId2"/>
    <sheet name="Dashboard" sheetId="24" r:id="rId3"/>
    <sheet name="New Data (Aug 2021)" sheetId="21" state="hidden" r:id="rId4"/>
    <sheet name="New Data (Sep 2021)" sheetId="18" state="hidden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AD31" i="22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<sst xmlns="http://schemas.openxmlformats.org/spreadsheetml/2006/main" count="26863" uniqueCount="127">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</sst>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6.7%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16</xdr:row>
      <xdr:rowOff>228600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769" zoomScaleNormal="100" workbookViewId="0"/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/>
  </sheetViews>
  <sheetFormatPr defaultRowHeight="14.4" x14ac:dyDescent="0.3"/>
  <cols>
    <col min="1" max="1" width="15.88671875" bestFit="1" customWidth="1"/>
    <col min="2" max="2" width="11.44140625" bestFit="1" customWidth="1"/>
    <col min="4" max="4" width="14.44140625" bestFit="1" customWidth="1"/>
    <col min="5" max="5" width="12" bestFit="1" customWidth="1"/>
    <col min="13" max="13" width="13.6640625" customWidth="1"/>
    <col min="15" max="15" width="12.109375" bestFit="1" customWidth="1"/>
    <col min="16" max="16" width="11" bestFit="1" customWidth="1"/>
    <col min="20" max="20" width="11.6640625" bestFit="1" customWidth="1"/>
    <col min="21" max="21" width="11.6640625" customWidth="1"/>
    <col min="27" max="27" width="25.5546875" customWidth="1"/>
    <col min="28" max="28" width="10.44140625" customWidth="1"/>
    <col min="29" max="29" width="13.33203125" customWidth="1"/>
    <col min="30" max="30" width="12.33203125" customWidth="1"/>
    <col min="35" max="35" width="14.44140625" customWidth="1"/>
    <col min="36" max="36" width="11.88671875" customWidth="1"/>
    <col min="37" max="37" width="11.5546875" customWidth="1"/>
  </cols>
  <sheetData>
    <row r="1" spans="1:37" x14ac:dyDescent="0.3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3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3">
      <c r="A3" t="s">
        <v>4</v>
      </c>
      <c r="B3" t="str">
        <f>Dashboard!C6</f>
        <v>Los Angeles</v>
      </c>
      <c r="D3" s="8" t="s">
        <v>85</v>
      </c>
      <c r="E3" s="10">
        <f>SUMIFS(Data[Revenue],Data[Region],Region,Data[Month],CurMonth,Data[Year],PrevYear)</f>
        <v>34881.53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0</v>
      </c>
      <c r="Y3" s="13">
        <f t="shared" ref="Y3:Y12" si="4">IF($U3=Region,W3,0)</f>
        <v>0</v>
      </c>
      <c r="AA3" t="s">
        <v>13</v>
      </c>
      <c r="AB3" s="3">
        <f>SUMIFS(Data[Revenue],Data[Region],Region,Data[Month],CurMonth,Data[Year],CurYear,Data[Product Name],'Data Prep'!AA3)</f>
        <v>1662.96</v>
      </c>
      <c r="AC3" s="3">
        <f>SUMIFS(Data[Revenue],Data[Region],Region,Data[Month],PrevMonth,Data[Year],PMYear,Data[Product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 t="shared" ref="AJ3:AK8" si="5">INDEX($AA$3:$AD$36,MATCH($AH3,$AE$3:$AE$36,0),MATCH(AJ$2,$AA$2:$AD$2,0))</f>
        <v>6523.92</v>
      </c>
      <c r="AK3" s="3">
        <f t="shared" si="5"/>
        <v>3293.9400000000005</v>
      </c>
    </row>
    <row r="4" spans="1:37" x14ac:dyDescent="0.3">
      <c r="A4" t="s">
        <v>5</v>
      </c>
      <c r="D4" s="8" t="s">
        <v>86</v>
      </c>
      <c r="E4" s="10">
        <f>SUMIFS(Data[Revenue],Data[Region],Region,Data[Month],PrevMonth,Data[Year],PMYear)</f>
        <v>41270.179999999986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10103.540000000001</v>
      </c>
      <c r="Y4" s="13">
        <f t="shared" si="4"/>
        <v>0.27268490293194403</v>
      </c>
      <c r="AA4" t="s">
        <v>24</v>
      </c>
      <c r="AB4" s="3">
        <f>SUMIFS(Data[Revenue],Data[Region],Region,Data[Month],CurMonth,Data[Year],CurYear,Data[Product Name],'Data Prep'!AA4)</f>
        <v>1675.71</v>
      </c>
      <c r="AC4" s="3">
        <f>SUMIFS(Data[Revenue],Data[Region],Region,Data[Month],PrevMonth,Data[Year],PMYear,Data[Product Name],'Data Prep'!AA4)</f>
        <v>2805.84</v>
      </c>
      <c r="AD4" s="2">
        <f t="shared" ref="AD4:AD36" si="8">AB4-AC4</f>
        <v>-1130.1300000000001</v>
      </c>
      <c r="AE4">
        <f t="shared" ref="AE4:AE36" si="9">_xlfn.RANK.AVG(AD4,$AD$3:$AD$36,0)</f>
        <v>32</v>
      </c>
      <c r="AF4">
        <f t="shared" ref="AF4:AF36" si="10">_xlfn.RANK.AVG(AD4,$AD$3:$AD$36,1)</f>
        <v>3</v>
      </c>
      <c r="AH4">
        <v>2</v>
      </c>
      <c r="AI4" t="str">
        <f t="shared" ref="AI4:AI8" si="11">INDEX($AA$3:$AD$36,MATCH($AH4,$AE$3:$AE$36,0),MATCH(AI$2,$AA$2:$AD$2,0))</f>
        <v>Toy Robot</v>
      </c>
      <c r="AJ4" s="3">
        <f t="shared" si="5"/>
        <v>1533.4099999999999</v>
      </c>
      <c r="AK4" s="3">
        <f t="shared" si="5"/>
        <v>1533.4099999999999</v>
      </c>
    </row>
    <row r="5" spans="1:37" x14ac:dyDescent="0.3">
      <c r="A5" t="s">
        <v>48</v>
      </c>
      <c r="D5" s="8" t="s">
        <v>88</v>
      </c>
      <c r="E5" s="15">
        <f>E2/E3-1</f>
        <v>0.26259169250890069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233.82</v>
      </c>
      <c r="AC5" s="3">
        <f>SUMIFS(Data[Revenue],Data[Region],Region,Data[Month],PrevMonth,Data[Year],PMYear,Data[Product Name],'Data Prep'!AA5)</f>
        <v>0</v>
      </c>
      <c r="AD5" s="2">
        <f t="shared" si="8"/>
        <v>233.82</v>
      </c>
      <c r="AE5">
        <f t="shared" si="9"/>
        <v>10</v>
      </c>
      <c r="AF5">
        <f t="shared" si="10"/>
        <v>25</v>
      </c>
      <c r="AH5">
        <v>3</v>
      </c>
      <c r="AI5" t="str">
        <f t="shared" si="11"/>
        <v>Glass Marbles</v>
      </c>
      <c r="AJ5" s="3">
        <f t="shared" si="5"/>
        <v>1329.79</v>
      </c>
      <c r="AK5" s="3">
        <f t="shared" si="5"/>
        <v>615.44000000000005</v>
      </c>
    </row>
    <row r="6" spans="1:37" x14ac:dyDescent="0.3">
      <c r="D6" s="8" t="s">
        <v>89</v>
      </c>
      <c r="E6" s="15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15765.830000000002</v>
      </c>
      <c r="Y6" s="13">
        <f t="shared" si="4"/>
        <v>0.38157142957292312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Action Figure</v>
      </c>
      <c r="AJ6" s="3">
        <f t="shared" si="5"/>
        <v>1662.96</v>
      </c>
      <c r="AK6" s="3">
        <f t="shared" si="5"/>
        <v>575.63999999999987</v>
      </c>
    </row>
    <row r="7" spans="1:37" x14ac:dyDescent="0.3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4467.0200000000004</v>
      </c>
      <c r="AC7" s="3">
        <f>SUMIFS(Data[Revenue],Data[Region],Region,Data[Month],PrevMonth,Data[Year],PMYear,Data[Product Name],'Data Prep'!AA7)</f>
        <v>4377.08</v>
      </c>
      <c r="AD7" s="2">
        <f t="shared" si="8"/>
        <v>89.940000000000509</v>
      </c>
      <c r="AE7">
        <f t="shared" si="9"/>
        <v>13</v>
      </c>
      <c r="AF7">
        <f t="shared" si="10"/>
        <v>22</v>
      </c>
      <c r="AH7">
        <v>5</v>
      </c>
      <c r="AI7" t="str">
        <f t="shared" si="11"/>
        <v>Splash Balls</v>
      </c>
      <c r="AJ7" s="3">
        <f t="shared" si="5"/>
        <v>836.07</v>
      </c>
      <c r="AK7" s="3">
        <f t="shared" si="5"/>
        <v>440.51000000000005</v>
      </c>
    </row>
    <row r="8" spans="1:37" x14ac:dyDescent="0.3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0</v>
      </c>
      <c r="Y8" s="13">
        <f t="shared" si="4"/>
        <v>0</v>
      </c>
      <c r="AA8" t="s">
        <v>25</v>
      </c>
      <c r="AB8" s="3">
        <f>SUMIFS(Data[Revenue],Data[Region],Region,Data[Month],CurMonth,Data[Year],CurYear,Data[Product Name],'Data Prep'!AA8)</f>
        <v>575.64</v>
      </c>
      <c r="AC8" s="3">
        <f>SUMIFS(Data[Revenue],Data[Region],Region,Data[Month],PrevMonth,Data[Year],PMYear,Data[Product Name],'Data Prep'!AA8)</f>
        <v>1263.21</v>
      </c>
      <c r="AD8" s="2">
        <f t="shared" si="8"/>
        <v>-687.57</v>
      </c>
      <c r="AE8">
        <f t="shared" si="9"/>
        <v>31</v>
      </c>
      <c r="AF8">
        <f t="shared" si="10"/>
        <v>4</v>
      </c>
      <c r="AH8">
        <v>6</v>
      </c>
      <c r="AI8" t="str">
        <f t="shared" si="11"/>
        <v>PlayDoh Toolkit</v>
      </c>
      <c r="AJ8" s="3">
        <f t="shared" si="5"/>
        <v>469.06</v>
      </c>
      <c r="AK8" s="3">
        <f t="shared" si="5"/>
        <v>439.12</v>
      </c>
    </row>
    <row r="9" spans="1:37" x14ac:dyDescent="0.3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18171.759999999995</v>
      </c>
      <c r="Y9" s="13">
        <f t="shared" si="4"/>
        <v>-0.17099256839675403</v>
      </c>
      <c r="AA9" t="s">
        <v>8</v>
      </c>
      <c r="AB9" s="3">
        <f>SUMIFS(Data[Revenue],Data[Region],Region,Data[Month],CurMonth,Data[Year],CurYear,Data[Product Name],'Data Prep'!AA9)</f>
        <v>2334.66</v>
      </c>
      <c r="AC9" s="3">
        <f>SUMIFS(Data[Revenue],Data[Region],Region,Data[Month],PrevMonth,Data[Year],PMYear,Data[Product Name],'Data Prep'!AA9)</f>
        <v>2006.13</v>
      </c>
      <c r="AD9" s="2">
        <f t="shared" si="8"/>
        <v>328.52999999999975</v>
      </c>
      <c r="AE9">
        <f t="shared" si="9"/>
        <v>8</v>
      </c>
      <c r="AF9">
        <f t="shared" si="10"/>
        <v>27</v>
      </c>
    </row>
    <row r="10" spans="1:37" x14ac:dyDescent="0.3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>
        <f>IF(G10&gt;CurMonth,NA(),SUMIFS(Data[[Revenue]:[Revenue]],Data[[Region]:[Region]],Region,Data[[Month]:[Month]],'Data Prep'!$G10,Data[[Year]:[Year]],'Data Prep'!J$2))</f>
        <v>41270.179999999986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0</v>
      </c>
      <c r="Y10" s="13">
        <f t="shared" si="4"/>
        <v>0</v>
      </c>
      <c r="AA10" t="s">
        <v>17</v>
      </c>
      <c r="AB10" s="3">
        <f>SUMIFS(Data[Revenue],Data[Region],Region,Data[Month],CurMonth,Data[Year],CurYear,Data[Product Name],'Data Prep'!AA10)</f>
        <v>2659.58</v>
      </c>
      <c r="AC10" s="3">
        <f>SUMIFS(Data[Revenue],Data[Region],Region,Data[Month],PrevMonth,Data[Year],PMYear,Data[Product Name],'Data Prep'!AA10)</f>
        <v>3901.45</v>
      </c>
      <c r="AD10" s="2">
        <f t="shared" si="8"/>
        <v>-1241.8699999999999</v>
      </c>
      <c r="AE10">
        <f t="shared" si="9"/>
        <v>33</v>
      </c>
      <c r="AF10">
        <f t="shared" si="10"/>
        <v>2</v>
      </c>
      <c r="AH10" s="11" t="s">
        <v>110</v>
      </c>
      <c r="AI10" s="11"/>
      <c r="AJ10" s="11"/>
      <c r="AK10" s="11"/>
    </row>
    <row r="11" spans="1:37" x14ac:dyDescent="0.3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>
        <f>IF(G11&gt;CurMonth,NA(),SUMIFS(Data[[Revenue]:[Revenue]],Data[[Region]:[Region]],Region,Data[[Month]:[Month]],'Data Prep'!$G11,Data[[Year]:[Year]],'Data Prep'!J$2))</f>
        <v>44041.12999999999</v>
      </c>
      <c r="K11" s="3">
        <f t="shared" si="0"/>
        <v>44041.12999999999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0</v>
      </c>
      <c r="Y11" s="13">
        <f t="shared" si="4"/>
        <v>0</v>
      </c>
      <c r="AA11" t="s">
        <v>28</v>
      </c>
      <c r="AB11" s="3">
        <f>SUMIFS(Data[Revenue],Data[Region],Region,Data[Month],CurMonth,Data[Year],CurYear,Data[Product Name],'Data Prep'!AA11)</f>
        <v>1424.05</v>
      </c>
      <c r="AC11" s="3">
        <f>SUMIFS(Data[Revenue],Data[Region],Region,Data[Month],PrevMonth,Data[Year],PMYear,Data[Product Name],'Data Prep'!AA11)</f>
        <v>1469.02</v>
      </c>
      <c r="AD11" s="2">
        <f t="shared" si="8"/>
        <v>-44.970000000000027</v>
      </c>
      <c r="AE11">
        <f t="shared" si="9"/>
        <v>22</v>
      </c>
      <c r="AF11">
        <f t="shared" si="10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3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1329.79</v>
      </c>
      <c r="AC12" s="3">
        <f>SUMIFS(Data[Revenue],Data[Region],Region,Data[Month],PrevMonth,Data[Year],PMYear,Data[Product Name],'Data Prep'!AA12)</f>
        <v>714.34999999999991</v>
      </c>
      <c r="AD12" s="2">
        <f t="shared" si="8"/>
        <v>615.44000000000005</v>
      </c>
      <c r="AE12">
        <f t="shared" si="9"/>
        <v>3</v>
      </c>
      <c r="AF12">
        <f t="shared" si="10"/>
        <v>32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1479.2599999999998</v>
      </c>
      <c r="AK12" s="3">
        <f t="shared" si="12"/>
        <v>-2598.6999999999998</v>
      </c>
    </row>
    <row r="13" spans="1:37" x14ac:dyDescent="0.3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1019.4899999999999</v>
      </c>
      <c r="AC13" s="3">
        <f>SUMIFS(Data[Revenue],Data[Region],Region,Data[Month],PrevMonth,Data[Year],PMYear,Data[Product Name],'Data Prep'!AA13)</f>
        <v>919.54</v>
      </c>
      <c r="AD13" s="2">
        <f t="shared" si="8"/>
        <v>99.949999999999932</v>
      </c>
      <c r="AE13">
        <f t="shared" si="9"/>
        <v>11</v>
      </c>
      <c r="AF13">
        <f t="shared" si="10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3">
        <f t="shared" si="12"/>
        <v>2659.58</v>
      </c>
      <c r="AK13" s="3">
        <f t="shared" si="12"/>
        <v>-1241.8699999999999</v>
      </c>
    </row>
    <row r="14" spans="1:37" x14ac:dyDescent="0.3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4918.7700000000004</v>
      </c>
      <c r="AC14" s="3">
        <f>SUMIFS(Data[Revenue],Data[Region],Region,Data[Month],PrevMonth,Data[Year],PMYear,Data[Product Name],'Data Prep'!AA14)</f>
        <v>4518.87</v>
      </c>
      <c r="AD14" s="2">
        <f t="shared" si="8"/>
        <v>399.90000000000055</v>
      </c>
      <c r="AE14">
        <f t="shared" si="9"/>
        <v>7</v>
      </c>
      <c r="AF14">
        <f t="shared" si="10"/>
        <v>28</v>
      </c>
      <c r="AH14">
        <v>3</v>
      </c>
      <c r="AI14" t="str">
        <f t="shared" si="13"/>
        <v>Animal Figures</v>
      </c>
      <c r="AJ14" s="3">
        <f t="shared" si="12"/>
        <v>1675.71</v>
      </c>
      <c r="AK14" s="3">
        <f t="shared" si="12"/>
        <v>-1130.1300000000001</v>
      </c>
    </row>
    <row r="15" spans="1:37" x14ac:dyDescent="0.3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18</v>
      </c>
      <c r="AF15">
        <f t="shared" si="10"/>
        <v>17</v>
      </c>
      <c r="AH15">
        <v>4</v>
      </c>
      <c r="AI15" t="str">
        <f t="shared" si="13"/>
        <v>Dart Gun</v>
      </c>
      <c r="AJ15" s="3">
        <f t="shared" si="12"/>
        <v>575.64</v>
      </c>
      <c r="AK15" s="3">
        <f t="shared" si="12"/>
        <v>-687.57</v>
      </c>
    </row>
    <row r="16" spans="1:37" x14ac:dyDescent="0.3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179.91</v>
      </c>
      <c r="AC16" s="3">
        <f>SUMIFS(Data[Revenue],Data[Region],Region,Data[Month],PrevMonth,Data[Year],PMYear,Data[Product Name],'Data Prep'!AA16)</f>
        <v>359.82</v>
      </c>
      <c r="AD16" s="2">
        <f t="shared" si="8"/>
        <v>-179.91</v>
      </c>
      <c r="AE16">
        <f t="shared" si="9"/>
        <v>25</v>
      </c>
      <c r="AF16">
        <f t="shared" si="10"/>
        <v>10</v>
      </c>
      <c r="AH16">
        <v>5</v>
      </c>
      <c r="AI16" t="str">
        <f t="shared" si="13"/>
        <v>Nerf Gun</v>
      </c>
      <c r="AJ16" s="3">
        <f t="shared" si="12"/>
        <v>2018.9899999999998</v>
      </c>
      <c r="AK16" s="3">
        <f t="shared" si="12"/>
        <v>-479.75999999999976</v>
      </c>
    </row>
    <row r="17" spans="1:37" x14ac:dyDescent="0.3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741.5200000000001</v>
      </c>
      <c r="AC17" s="3">
        <f>SUMIFS(Data[Revenue],Data[Region],Region,Data[Month],PrevMonth,Data[Year],PMYear,Data[Product Name],'Data Prep'!AA17)</f>
        <v>986.7</v>
      </c>
      <c r="AD17" s="2">
        <f t="shared" si="8"/>
        <v>-245.17999999999995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Plush Pony</v>
      </c>
      <c r="AJ17" s="3">
        <f t="shared" si="12"/>
        <v>379.80999999999995</v>
      </c>
      <c r="AK17" s="3">
        <f t="shared" si="12"/>
        <v>-419.78999999999996</v>
      </c>
    </row>
    <row r="18" spans="1:37" x14ac:dyDescent="0.3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469.06</v>
      </c>
      <c r="AC18" s="3">
        <f>SUMIFS(Data[Revenue],Data[Region],Region,Data[Month],PrevMonth,Data[Year],PMYear,Data[Product Name],'Data Prep'!AA18)</f>
        <v>29.940000000000005</v>
      </c>
      <c r="AD18" s="2">
        <f t="shared" si="8"/>
        <v>439.12</v>
      </c>
      <c r="AE18">
        <f t="shared" si="9"/>
        <v>6</v>
      </c>
      <c r="AF18">
        <f t="shared" si="10"/>
        <v>29</v>
      </c>
    </row>
    <row r="19" spans="1:37" x14ac:dyDescent="0.3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1479.2599999999998</v>
      </c>
      <c r="AC19" s="3">
        <f>SUMIFS(Data[Revenue],Data[Region],Region,Data[Month],PrevMonth,Data[Year],PMYear,Data[Product Name],'Data Prep'!AA19)</f>
        <v>4077.9599999999996</v>
      </c>
      <c r="AD19" s="2">
        <f t="shared" si="8"/>
        <v>-2598.6999999999998</v>
      </c>
      <c r="AE19">
        <f t="shared" si="9"/>
        <v>34</v>
      </c>
      <c r="AF19">
        <f t="shared" si="10"/>
        <v>1</v>
      </c>
    </row>
    <row r="20" spans="1:37" x14ac:dyDescent="0.3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836.07</v>
      </c>
      <c r="AC20" s="3">
        <f>SUMIFS(Data[Revenue],Data[Region],Region,Data[Month],PrevMonth,Data[Year],PMYear,Data[Product Name],'Data Prep'!AA20)</f>
        <v>395.56</v>
      </c>
      <c r="AD20" s="2">
        <f t="shared" si="8"/>
        <v>440.51000000000005</v>
      </c>
      <c r="AE20">
        <f t="shared" si="9"/>
        <v>5</v>
      </c>
      <c r="AF20">
        <f t="shared" si="10"/>
        <v>30</v>
      </c>
    </row>
    <row r="21" spans="1:37" x14ac:dyDescent="0.3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194.85</v>
      </c>
      <c r="AC21" s="3">
        <f>SUMIFS(Data[Revenue],Data[Region],Region,Data[Month],PrevMonth,Data[Year],PMYear,Data[Product Name],'Data Prep'!AA21)</f>
        <v>142.88999999999999</v>
      </c>
      <c r="AD21" s="2">
        <f t="shared" si="8"/>
        <v>51.960000000000008</v>
      </c>
      <c r="AE21">
        <f t="shared" si="9"/>
        <v>14</v>
      </c>
      <c r="AF21">
        <f t="shared" si="10"/>
        <v>21</v>
      </c>
    </row>
    <row r="22" spans="1:37" x14ac:dyDescent="0.3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1533.4099999999999</v>
      </c>
      <c r="AC22" s="3">
        <f>SUMIFS(Data[Revenue],Data[Region],Region,Data[Month],PrevMonth,Data[Year],PMYear,Data[Product Name],'Data Prep'!AA22)</f>
        <v>0</v>
      </c>
      <c r="AD22" s="2">
        <f t="shared" si="8"/>
        <v>1533.4099999999999</v>
      </c>
      <c r="AE22">
        <f t="shared" si="9"/>
        <v>2</v>
      </c>
      <c r="AF22">
        <f t="shared" si="10"/>
        <v>33</v>
      </c>
    </row>
    <row r="23" spans="1:37" x14ac:dyDescent="0.3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2018.9899999999998</v>
      </c>
      <c r="AC23" s="3">
        <f>SUMIFS(Data[Revenue],Data[Region],Region,Data[Month],PrevMonth,Data[Year],PMYear,Data[Product Name],'Data Prep'!AA23)</f>
        <v>2498.7499999999995</v>
      </c>
      <c r="AD23" s="2">
        <f t="shared" si="8"/>
        <v>-479.75999999999976</v>
      </c>
      <c r="AE23">
        <f t="shared" si="9"/>
        <v>30</v>
      </c>
      <c r="AF23">
        <f t="shared" si="10"/>
        <v>5</v>
      </c>
    </row>
    <row r="24" spans="1:37" x14ac:dyDescent="0.3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18</v>
      </c>
      <c r="AF24">
        <f t="shared" si="10"/>
        <v>17</v>
      </c>
    </row>
    <row r="25" spans="1:37" x14ac:dyDescent="0.3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0</v>
      </c>
      <c r="AD25" s="2">
        <f t="shared" si="8"/>
        <v>0</v>
      </c>
      <c r="AE25">
        <f t="shared" si="9"/>
        <v>18</v>
      </c>
      <c r="AF25">
        <f t="shared" si="10"/>
        <v>17</v>
      </c>
    </row>
    <row r="26" spans="1:37" x14ac:dyDescent="0.3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1049.3700000000001</v>
      </c>
      <c r="AC26" s="3">
        <f>SUMIFS(Data[Revenue],Data[Region],Region,Data[Month],PrevMonth,Data[Year],PMYear,Data[Product Name],'Data Prep'!AA26)</f>
        <v>957.6</v>
      </c>
      <c r="AD26" s="2">
        <f t="shared" si="8"/>
        <v>91.770000000000095</v>
      </c>
      <c r="AE26">
        <f t="shared" si="9"/>
        <v>12</v>
      </c>
      <c r="AF26">
        <f t="shared" si="10"/>
        <v>23</v>
      </c>
    </row>
    <row r="27" spans="1:37" x14ac:dyDescent="0.3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18</v>
      </c>
      <c r="AF27">
        <f t="shared" si="10"/>
        <v>17</v>
      </c>
    </row>
    <row r="28" spans="1:37" x14ac:dyDescent="0.3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18</v>
      </c>
      <c r="AF28">
        <f t="shared" si="10"/>
        <v>17</v>
      </c>
    </row>
    <row r="29" spans="1:37" x14ac:dyDescent="0.3">
      <c r="AA29" t="s">
        <v>37</v>
      </c>
      <c r="AB29" s="3">
        <f>SUMIFS(Data[Revenue],Data[Region],Region,Data[Month],CurMonth,Data[Year],CurYear,Data[Product Name],'Data Prep'!AA29)</f>
        <v>174.92999999999998</v>
      </c>
      <c r="AC29" s="3">
        <f>SUMIFS(Data[Revenue],Data[Region],Region,Data[Month],PrevMonth,Data[Year],PMYear,Data[Product Name],'Data Prep'!AA29)</f>
        <v>574.77</v>
      </c>
      <c r="AD29" s="2">
        <f t="shared" si="8"/>
        <v>-399.84000000000003</v>
      </c>
      <c r="AE29">
        <f t="shared" si="9"/>
        <v>28</v>
      </c>
      <c r="AF29">
        <f t="shared" si="10"/>
        <v>7</v>
      </c>
    </row>
    <row r="30" spans="1:37" x14ac:dyDescent="0.3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179.82</v>
      </c>
      <c r="AD30" s="2">
        <f t="shared" si="8"/>
        <v>-179.82</v>
      </c>
      <c r="AE30">
        <f t="shared" si="9"/>
        <v>23.5</v>
      </c>
      <c r="AF30">
        <f t="shared" si="10"/>
        <v>11.5</v>
      </c>
    </row>
    <row r="31" spans="1:37" x14ac:dyDescent="0.3">
      <c r="AA31" t="s">
        <v>39</v>
      </c>
      <c r="AB31" s="3">
        <f>SUMIFS(Data[Revenue],Data[Region],Region,Data[Month],CurMonth,Data[Year],CurYear,Data[Product Name],'Data Prep'!AA31)</f>
        <v>379.80999999999995</v>
      </c>
      <c r="AC31" s="3">
        <f>SUMIFS(Data[Revenue],Data[Region],Region,Data[Month],PrevMonth,Data[Year],PMYear,Data[Product Name],'Data Prep'!AA31)</f>
        <v>799.59999999999991</v>
      </c>
      <c r="AD31" s="2">
        <f t="shared" si="8"/>
        <v>-419.78999999999996</v>
      </c>
      <c r="AE31">
        <f t="shared" si="9"/>
        <v>29</v>
      </c>
      <c r="AF31">
        <f t="shared" si="10"/>
        <v>6</v>
      </c>
    </row>
    <row r="32" spans="1:37" x14ac:dyDescent="0.3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18</v>
      </c>
      <c r="AF32">
        <f t="shared" si="10"/>
        <v>17</v>
      </c>
    </row>
    <row r="33" spans="27:32" x14ac:dyDescent="0.3">
      <c r="AA33" t="s">
        <v>42</v>
      </c>
      <c r="AB33" s="3">
        <f>SUMIFS(Data[Revenue],Data[Region],Region,Data[Month],CurMonth,Data[Year],CurYear,Data[Product Name],'Data Prep'!AA33)</f>
        <v>6523.92</v>
      </c>
      <c r="AC33" s="3">
        <f>SUMIFS(Data[Revenue],Data[Region],Region,Data[Month],PrevMonth,Data[Year],PMYear,Data[Product Name],'Data Prep'!AA33)</f>
        <v>3229.9799999999996</v>
      </c>
      <c r="AD33" s="2">
        <f t="shared" si="8"/>
        <v>3293.9400000000005</v>
      </c>
      <c r="AE33">
        <f t="shared" si="9"/>
        <v>1</v>
      </c>
      <c r="AF33">
        <f t="shared" si="10"/>
        <v>34</v>
      </c>
    </row>
    <row r="34" spans="27:32" x14ac:dyDescent="0.3">
      <c r="AA34" t="s">
        <v>41</v>
      </c>
      <c r="AB34" s="3">
        <f>SUMIFS(Data[Revenue],Data[Region],Region,Data[Month],CurMonth,Data[Year],CurYear,Data[Product Name],'Data Prep'!AA34)</f>
        <v>259.74</v>
      </c>
      <c r="AC34" s="3">
        <f>SUMIFS(Data[Revenue],Data[Region],Region,Data[Month],PrevMonth,Data[Year],PMYear,Data[Product Name],'Data Prep'!AA34)</f>
        <v>439.56</v>
      </c>
      <c r="AD34" s="2">
        <f t="shared" si="8"/>
        <v>-179.82</v>
      </c>
      <c r="AE34">
        <f t="shared" si="9"/>
        <v>23.5</v>
      </c>
      <c r="AF34">
        <f t="shared" si="10"/>
        <v>11.5</v>
      </c>
    </row>
    <row r="35" spans="27:32" x14ac:dyDescent="0.3">
      <c r="AA35" t="s">
        <v>43</v>
      </c>
      <c r="AB35" s="3">
        <f>SUMIFS(Data[Revenue],Data[Region],Region,Data[Month],CurMonth,Data[Year],CurYear,Data[Product Name],'Data Prep'!AA35)</f>
        <v>503.76</v>
      </c>
      <c r="AC35" s="3">
        <f>SUMIFS(Data[Revenue],Data[Region],Region,Data[Month],PrevMonth,Data[Year],PMYear,Data[Product Name],'Data Prep'!AA35)</f>
        <v>902.56999999999994</v>
      </c>
      <c r="AD35" s="2">
        <f t="shared" si="8"/>
        <v>-398.80999999999995</v>
      </c>
      <c r="AE35">
        <f t="shared" si="9"/>
        <v>27</v>
      </c>
      <c r="AF35">
        <f t="shared" si="10"/>
        <v>8</v>
      </c>
    </row>
    <row r="36" spans="27:32" x14ac:dyDescent="0.3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18</v>
      </c>
      <c r="AF36">
        <f t="shared" si="10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showRowColHeaders="0" tabSelected="1" zoomScale="88" zoomScaleNormal="88" workbookViewId="0">
      <selection activeCell="C6" sqref="C6"/>
    </sheetView>
  </sheetViews>
  <sheetFormatPr defaultRowHeight="14.4" x14ac:dyDescent="0.3"/>
  <cols>
    <col min="1" max="1" width="4.109375" customWidth="1"/>
    <col min="2" max="2" width="16.88671875" bestFit="1" customWidth="1"/>
    <col min="3" max="3" width="25.109375" customWidth="1"/>
    <col min="4" max="4" width="20.88671875" bestFit="1" customWidth="1"/>
    <col min="12" max="12" width="4.33203125" customWidth="1"/>
    <col min="13" max="13" width="3.6640625" customWidth="1"/>
    <col min="14" max="14" width="6.5546875" customWidth="1"/>
    <col min="15" max="15" width="5.5546875" customWidth="1"/>
    <col min="16" max="16" width="20.109375" customWidth="1"/>
    <col min="17" max="17" width="13.5546875" customWidth="1"/>
    <col min="18" max="18" width="18.33203125" customWidth="1"/>
  </cols>
  <sheetData>
    <row r="4" spans="2:18" ht="13.2" customHeight="1" x14ac:dyDescent="0.3"/>
    <row r="5" spans="2:18" ht="9" customHeight="1" x14ac:dyDescent="0.3"/>
    <row r="6" spans="2:18" ht="31.2" x14ac:dyDescent="0.6">
      <c r="B6" s="23" t="s">
        <v>112</v>
      </c>
      <c r="C6" s="26" t="s">
        <v>4</v>
      </c>
      <c r="D6" s="23" t="s">
        <v>126</v>
      </c>
      <c r="E6" s="25" t="str">
        <f>'Data Prep'!B13&amp;"?"</f>
        <v>September 2021?</v>
      </c>
    </row>
    <row r="13" spans="2:18" ht="9.6" customHeight="1" x14ac:dyDescent="0.3"/>
    <row r="14" spans="2:18" ht="18.600000000000001" customHeight="1" x14ac:dyDescent="0.3">
      <c r="P14" s="18" t="s">
        <v>105</v>
      </c>
      <c r="Q14" s="19" t="s">
        <v>46</v>
      </c>
      <c r="R14" s="19" t="s">
        <v>111</v>
      </c>
    </row>
    <row r="15" spans="2:18" ht="18.600000000000001" customHeight="1" x14ac:dyDescent="0.3">
      <c r="P15" s="16" t="str">
        <f>'Data Prep'!AI3</f>
        <v>Magic Sand</v>
      </c>
      <c r="Q15" s="17">
        <f>'Data Prep'!AJ3</f>
        <v>6523.92</v>
      </c>
      <c r="R15" s="17">
        <f>'Data Prep'!AK3</f>
        <v>3293.9400000000005</v>
      </c>
    </row>
    <row r="16" spans="2:18" ht="18.600000000000001" customHeight="1" x14ac:dyDescent="0.3">
      <c r="P16" s="16" t="str">
        <f>'Data Prep'!AI4</f>
        <v>Toy Robot</v>
      </c>
      <c r="Q16" s="17">
        <f>'Data Prep'!AJ4</f>
        <v>1533.4099999999999</v>
      </c>
      <c r="R16" s="17">
        <f>'Data Prep'!AK4</f>
        <v>1533.4099999999999</v>
      </c>
    </row>
    <row r="17" spans="2:18" ht="18.600000000000001" customHeight="1" x14ac:dyDescent="0.3">
      <c r="P17" s="16" t="str">
        <f>'Data Prep'!AI5</f>
        <v>Glass Marbles</v>
      </c>
      <c r="Q17" s="17">
        <f>'Data Prep'!AJ5</f>
        <v>1329.79</v>
      </c>
      <c r="R17" s="17">
        <f>'Data Prep'!AK5</f>
        <v>615.44000000000005</v>
      </c>
    </row>
    <row r="18" spans="2:18" ht="18.600000000000001" customHeight="1" x14ac:dyDescent="0.3">
      <c r="P18" s="16" t="str">
        <f>'Data Prep'!AI6</f>
        <v>Action Figure</v>
      </c>
      <c r="Q18" s="17">
        <f>'Data Prep'!AJ6</f>
        <v>1662.96</v>
      </c>
      <c r="R18" s="17">
        <f>'Data Prep'!AK6</f>
        <v>575.63999999999987</v>
      </c>
    </row>
    <row r="19" spans="2:18" ht="18.600000000000001" customHeight="1" x14ac:dyDescent="0.3">
      <c r="B19" s="27" t="str">
        <f>IF('Data Prep'!E6&gt;0,"  ↑","  ↓")</f>
        <v xml:space="preserve">  ↑</v>
      </c>
      <c r="C19" s="28" t="str">
        <f>IF('Data Prep'!E5&gt;0,"↑  ","↓  ")</f>
        <v xml:space="preserve">↑  </v>
      </c>
      <c r="P19" s="16" t="str">
        <f>'Data Prep'!AI7</f>
        <v>Splash Balls</v>
      </c>
      <c r="Q19" s="17">
        <f>'Data Prep'!AJ7</f>
        <v>836.07</v>
      </c>
      <c r="R19" s="17">
        <f>'Data Prep'!AK7</f>
        <v>440.51000000000005</v>
      </c>
    </row>
    <row r="20" spans="2:18" ht="18.600000000000001" customHeight="1" x14ac:dyDescent="0.3">
      <c r="B20" s="27"/>
      <c r="C20" s="28"/>
      <c r="P20" s="16" t="str">
        <f>'Data Prep'!AI8</f>
        <v>PlayDoh Toolkit</v>
      </c>
      <c r="Q20" s="17">
        <f>'Data Prep'!AJ8</f>
        <v>469.06</v>
      </c>
      <c r="R20" s="20">
        <f>'Data Prep'!AK8</f>
        <v>439.12</v>
      </c>
    </row>
    <row r="21" spans="2:18" ht="18.600000000000001" customHeight="1" x14ac:dyDescent="0.3">
      <c r="P21" s="16"/>
      <c r="Q21" s="16"/>
      <c r="R21" s="21">
        <f>SUM(R15:R20)</f>
        <v>6898.06</v>
      </c>
    </row>
    <row r="22" spans="2:18" ht="18.600000000000001" customHeight="1" x14ac:dyDescent="0.3">
      <c r="P22" s="16"/>
      <c r="Q22" s="16"/>
      <c r="R22" s="16"/>
    </row>
    <row r="23" spans="2:18" ht="18.600000000000001" customHeight="1" x14ac:dyDescent="0.3">
      <c r="P23" s="16"/>
      <c r="Q23" s="16"/>
      <c r="R23" s="16"/>
    </row>
    <row r="24" spans="2:18" ht="18.600000000000001" customHeight="1" x14ac:dyDescent="0.3">
      <c r="P24" s="16"/>
      <c r="Q24" s="16"/>
      <c r="R24" s="16"/>
    </row>
    <row r="25" spans="2:18" ht="11.4" customHeight="1" x14ac:dyDescent="0.3">
      <c r="P25" s="16"/>
      <c r="Q25" s="16"/>
      <c r="R25" s="16"/>
    </row>
    <row r="26" spans="2:18" ht="18.600000000000001" customHeight="1" x14ac:dyDescent="0.3">
      <c r="P26" s="18" t="s">
        <v>105</v>
      </c>
      <c r="Q26" s="19" t="s">
        <v>46</v>
      </c>
      <c r="R26" s="19" t="s">
        <v>111</v>
      </c>
    </row>
    <row r="27" spans="2:18" ht="18.600000000000001" customHeight="1" x14ac:dyDescent="0.3">
      <c r="P27" s="16" t="str">
        <f>'Data Prep'!AI12</f>
        <v>Rubik's Cube</v>
      </c>
      <c r="Q27" s="17">
        <f>'Data Prep'!AJ12</f>
        <v>1479.2599999999998</v>
      </c>
      <c r="R27" s="17">
        <f>'Data Prep'!AK12</f>
        <v>-2598.6999999999998</v>
      </c>
    </row>
    <row r="28" spans="2:18" ht="18.600000000000001" customHeight="1" x14ac:dyDescent="0.3">
      <c r="P28" s="16" t="str">
        <f>'Data Prep'!AI13</f>
        <v>Dino Egg</v>
      </c>
      <c r="Q28" s="17">
        <f>'Data Prep'!AJ13</f>
        <v>2659.58</v>
      </c>
      <c r="R28" s="17">
        <f>'Data Prep'!AK13</f>
        <v>-1241.8699999999999</v>
      </c>
    </row>
    <row r="29" spans="2:18" ht="18.600000000000001" customHeight="1" x14ac:dyDescent="0.3">
      <c r="P29" s="16" t="str">
        <f>'Data Prep'!AI14</f>
        <v>Animal Figures</v>
      </c>
      <c r="Q29" s="17">
        <f>'Data Prep'!AJ14</f>
        <v>1675.71</v>
      </c>
      <c r="R29" s="17">
        <f>'Data Prep'!AK14</f>
        <v>-1130.1300000000001</v>
      </c>
    </row>
    <row r="30" spans="2:18" ht="18.600000000000001" customHeight="1" x14ac:dyDescent="0.3">
      <c r="P30" s="16" t="str">
        <f>'Data Prep'!AI15</f>
        <v>Dart Gun</v>
      </c>
      <c r="Q30" s="17">
        <f>'Data Prep'!AJ15</f>
        <v>575.64</v>
      </c>
      <c r="R30" s="17">
        <f>'Data Prep'!AK15</f>
        <v>-687.57</v>
      </c>
    </row>
    <row r="31" spans="2:18" ht="18.600000000000001" customHeight="1" x14ac:dyDescent="0.3">
      <c r="P31" s="16" t="str">
        <f>'Data Prep'!AI16</f>
        <v>Nerf Gun</v>
      </c>
      <c r="Q31" s="17">
        <f>'Data Prep'!AJ16</f>
        <v>2018.9899999999998</v>
      </c>
      <c r="R31" s="17">
        <f>'Data Prep'!AK16</f>
        <v>-479.75999999999976</v>
      </c>
    </row>
    <row r="32" spans="2:18" ht="18.600000000000001" customHeight="1" x14ac:dyDescent="0.3">
      <c r="P32" s="16" t="str">
        <f>'Data Prep'!AI17</f>
        <v>Plush Pony</v>
      </c>
      <c r="Q32" s="17">
        <f>'Data Prep'!AJ17</f>
        <v>379.80999999999995</v>
      </c>
      <c r="R32" s="20">
        <f>'Data Prep'!AK17</f>
        <v>-419.78999999999996</v>
      </c>
    </row>
    <row r="33" spans="16:18" ht="18.600000000000001" customHeight="1" x14ac:dyDescent="0.3">
      <c r="P33" s="16"/>
      <c r="Q33" s="16"/>
      <c r="R33" s="22">
        <f>SUM(R27:R32)</f>
        <v>-6557.8199999999988</v>
      </c>
    </row>
    <row r="34" spans="16:18" ht="18.600000000000001" customHeight="1" x14ac:dyDescent="0.3">
      <c r="P34" s="16"/>
      <c r="Q34" s="16"/>
      <c r="R34" s="16"/>
    </row>
    <row r="35" spans="16:18" ht="18.600000000000001" customHeight="1" x14ac:dyDescent="0.3">
      <c r="P35" s="16"/>
      <c r="Q35" s="16"/>
      <c r="R35" s="16"/>
    </row>
    <row r="36" spans="16:18" ht="18.600000000000001" customHeight="1" x14ac:dyDescent="0.3">
      <c r="P36" s="16"/>
      <c r="Q36" s="16"/>
      <c r="R36" s="16"/>
    </row>
    <row r="37" spans="16:18" ht="18.600000000000001" customHeight="1" x14ac:dyDescent="0.3">
      <c r="P37" s="16"/>
      <c r="Q37" s="16"/>
      <c r="R37" s="16"/>
    </row>
    <row r="38" spans="16:18" ht="15.6" x14ac:dyDescent="0.3">
      <c r="P38" s="16"/>
      <c r="Q38" s="16"/>
      <c r="R38" s="16"/>
    </row>
  </sheetData>
  <sheetProtection sheet="1" objects="1" scenarios="1"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Christina Colaço</cp:lastModifiedBy>
  <dcterms:created xsi:type="dcterms:W3CDTF">2021-07-16T18:17:37Z</dcterms:created>
  <dcterms:modified xsi:type="dcterms:W3CDTF">2024-09-01T11:00:36Z</dcterms:modified>
</cp:coreProperties>
</file>