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abhis\Downloads\KATA\AIArchies-private\6.Research_Brainstorming\Cost and Profitability Analysis\"/>
    </mc:Choice>
  </mc:AlternateContent>
  <xr:revisionPtr revIDLastSave="0" documentId="13_ncr:1_{1F7AC01B-B5F0-4588-A4DB-E5A1CFFC469F}" xr6:coauthVersionLast="47" xr6:coauthVersionMax="47" xr10:uidLastSave="{00000000-0000-0000-0000-000000000000}"/>
  <bookViews>
    <workbookView xWindow="-96" yWindow="-96" windowWidth="23232" windowHeight="12432" firstSheet="1" activeTab="1" xr2:uid="{00000000-000D-0000-FFFF-FFFF00000000}"/>
  </bookViews>
  <sheets>
    <sheet name="Sheet1" sheetId="1" state="hidden" r:id="rId1"/>
    <sheet name="Profit Projections with Gen AI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6" i="2" l="1"/>
  <c r="D56" i="2"/>
  <c r="E56" i="2" s="1"/>
  <c r="F56" i="2" s="1"/>
  <c r="G56" i="2" s="1"/>
  <c r="C55" i="2"/>
  <c r="D55" i="2" s="1"/>
  <c r="D57" i="2" s="1"/>
  <c r="C54" i="2"/>
  <c r="D36" i="2"/>
  <c r="C31" i="2"/>
  <c r="C39" i="2" s="1"/>
  <c r="D30" i="2"/>
  <c r="E30" i="2" s="1"/>
  <c r="F30" i="2" s="1"/>
  <c r="G30" i="2" s="1"/>
  <c r="D29" i="2"/>
  <c r="K9" i="2"/>
  <c r="C21" i="2"/>
  <c r="F6" i="2"/>
  <c r="F7" i="2"/>
  <c r="G7" i="2" s="1"/>
  <c r="F8" i="2"/>
  <c r="G8" i="2" s="1"/>
  <c r="C57" i="2" l="1"/>
  <c r="E55" i="2"/>
  <c r="C48" i="2"/>
  <c r="C49" i="2" s="1"/>
  <c r="D31" i="2"/>
  <c r="D40" i="2" s="1"/>
  <c r="H7" i="2"/>
  <c r="J7" i="2" s="1"/>
  <c r="E29" i="2"/>
  <c r="H8" i="2"/>
  <c r="I8" i="2" s="1"/>
  <c r="G6" i="2"/>
  <c r="F55" i="2" l="1"/>
  <c r="E57" i="2"/>
  <c r="D39" i="2"/>
  <c r="D48" i="2"/>
  <c r="I7" i="2"/>
  <c r="F29" i="2"/>
  <c r="E31" i="2"/>
  <c r="E48" i="2" s="1"/>
  <c r="E49" i="2" s="1"/>
  <c r="J8" i="2"/>
  <c r="J6" i="2"/>
  <c r="G9" i="2"/>
  <c r="I6" i="2"/>
  <c r="E12" i="2" s="1"/>
  <c r="G55" i="2" l="1"/>
  <c r="G57" i="2" s="1"/>
  <c r="F57" i="2"/>
  <c r="D49" i="2"/>
  <c r="J9" i="2"/>
  <c r="E40" i="2"/>
  <c r="E39" i="2"/>
  <c r="G29" i="2"/>
  <c r="G31" i="2" s="1"/>
  <c r="G48" i="2" s="1"/>
  <c r="G49" i="2" s="1"/>
  <c r="F31" i="2"/>
  <c r="F48" i="2" s="1"/>
  <c r="F49" i="2" s="1"/>
  <c r="C60" i="2" l="1"/>
  <c r="C61" i="2" s="1"/>
  <c r="C50" i="2"/>
  <c r="L9" i="2"/>
  <c r="F39" i="2"/>
  <c r="F40" i="2"/>
  <c r="G39" i="2"/>
  <c r="G40" i="2"/>
  <c r="D60" i="2" l="1"/>
  <c r="D61" i="2" s="1"/>
  <c r="D50" i="2"/>
  <c r="C51" i="2"/>
  <c r="C63" i="2" l="1"/>
  <c r="E60" i="2"/>
  <c r="E61" i="2" s="1"/>
  <c r="E50" i="2"/>
  <c r="D51" i="2"/>
  <c r="D63" i="2" l="1"/>
  <c r="F60" i="2"/>
  <c r="F61" i="2" s="1"/>
  <c r="F50" i="2"/>
  <c r="E51" i="2"/>
  <c r="E63" i="2" l="1"/>
  <c r="G60" i="2"/>
  <c r="G61" i="2" s="1"/>
  <c r="G50" i="2"/>
  <c r="G51" i="2" s="1"/>
  <c r="F51" i="2"/>
  <c r="G63" i="2" l="1"/>
  <c r="F6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 B</author>
  </authors>
  <commentList>
    <comment ref="J6" authorId="0" shapeId="0" xr:uid="{3D935630-0E29-433B-87D7-C0D95F6CB03F}">
      <text>
        <r>
          <rPr>
            <b/>
            <sz val="9"/>
            <color indexed="81"/>
            <rFont val="Tahoma"/>
            <family val="2"/>
          </rPr>
          <t>A B:</t>
        </r>
        <r>
          <rPr>
            <sz val="9"/>
            <color indexed="81"/>
            <rFont val="Tahoma"/>
            <family val="2"/>
          </rPr>
          <t xml:space="preserve">
Paid only for utilized capacity</t>
        </r>
      </text>
    </comment>
  </commentList>
</comments>
</file>

<file path=xl/sharedStrings.xml><?xml version="1.0" encoding="utf-8"?>
<sst xmlns="http://schemas.openxmlformats.org/spreadsheetml/2006/main" count="111" uniqueCount="94">
  <si>
    <t>grade</t>
  </si>
  <si>
    <t>other</t>
  </si>
  <si>
    <t>weekly</t>
  </si>
  <si>
    <t>expert software architect consultants</t>
  </si>
  <si>
    <t>per hour pay</t>
  </si>
  <si>
    <t>designed super experts</t>
  </si>
  <si>
    <t>hours per week per person</t>
  </si>
  <si>
    <t>full time software architects</t>
  </si>
  <si>
    <t>&gt; 24</t>
  </si>
  <si>
    <t>total grading hours</t>
  </si>
  <si>
    <t>total test admin hours</t>
  </si>
  <si>
    <t>total grading cost</t>
  </si>
  <si>
    <t>total test admin cost</t>
  </si>
  <si>
    <t>annual</t>
  </si>
  <si>
    <t>certified</t>
  </si>
  <si>
    <t>total market</t>
  </si>
  <si>
    <t>hours per week</t>
  </si>
  <si>
    <t>grading costs</t>
  </si>
  <si>
    <t>test fee</t>
  </si>
  <si>
    <t>current per week</t>
  </si>
  <si>
    <t>with oversees expansion per week</t>
  </si>
  <si>
    <t>next 1 year</t>
  </si>
  <si>
    <t>next 2 years</t>
  </si>
  <si>
    <t>next 3 years</t>
  </si>
  <si>
    <t>next 4 years</t>
  </si>
  <si>
    <t>grading</t>
  </si>
  <si>
    <t>short answer</t>
  </si>
  <si>
    <t>architecture submission</t>
  </si>
  <si>
    <t>grading cost</t>
  </si>
  <si>
    <t>estimate admin cost</t>
  </si>
  <si>
    <t>profit</t>
  </si>
  <si>
    <t>weeks per year</t>
  </si>
  <si>
    <t>pass rate</t>
  </si>
  <si>
    <t>growth rate for next 4 years</t>
  </si>
  <si>
    <t>market share</t>
  </si>
  <si>
    <t>Grading (Manual Hours)</t>
  </si>
  <si>
    <t>Short Answer</t>
  </si>
  <si>
    <t>Architecture Submission</t>
  </si>
  <si>
    <t>Hours</t>
  </si>
  <si>
    <t>Total</t>
  </si>
  <si>
    <t>Company Resources</t>
  </si>
  <si>
    <t>Count</t>
  </si>
  <si>
    <t>Full time software architects (estimated)</t>
  </si>
  <si>
    <t>Review Question Set and Reports</t>
  </si>
  <si>
    <t>Head Count</t>
  </si>
  <si>
    <t>Current</t>
  </si>
  <si>
    <t>Current Setup</t>
  </si>
  <si>
    <t>Test Grading</t>
  </si>
  <si>
    <t>Allocation</t>
  </si>
  <si>
    <t>Weekly Cost</t>
  </si>
  <si>
    <t>Test Candidates per week</t>
  </si>
  <si>
    <t>Test Candidates</t>
  </si>
  <si>
    <t>Per week</t>
  </si>
  <si>
    <t>Weekly Capacity (Hrs)</t>
  </si>
  <si>
    <t>Full time Designated experts</t>
  </si>
  <si>
    <t>Expert software architects (hourly consultants)</t>
  </si>
  <si>
    <t>Availability @40 hours per week</t>
  </si>
  <si>
    <t>Total Grading Hours Required per week</t>
  </si>
  <si>
    <t>Hourly Cost per employee</t>
  </si>
  <si>
    <t>Price per Test</t>
  </si>
  <si>
    <t>Weeky Profit</t>
  </si>
  <si>
    <t>Weekly Revenue</t>
  </si>
  <si>
    <t>Utilized for grading (hrs)</t>
  </si>
  <si>
    <t>Utilized for other tasks (hrs)</t>
  </si>
  <si>
    <t>Available hours for future expansion (hrs)</t>
  </si>
  <si>
    <t>Certifiable has the capacity to test an additional 11200/11 = 1018 candidates per week with the available expert software architect consultants</t>
  </si>
  <si>
    <t>Growth Projections over the next 4 years</t>
  </si>
  <si>
    <t>5 - 10x</t>
  </si>
  <si>
    <t>USA</t>
  </si>
  <si>
    <t>UK, Europe, Asia</t>
  </si>
  <si>
    <t>Year 1</t>
  </si>
  <si>
    <t>Year 4</t>
  </si>
  <si>
    <t>Year 2</t>
  </si>
  <si>
    <t>Year 3</t>
  </si>
  <si>
    <t>Volume expected from UK, Europe and Asia</t>
  </si>
  <si>
    <t>Reduced to with Gen AI</t>
  </si>
  <si>
    <t>N/A</t>
  </si>
  <si>
    <t>Estimated Year over Year operational cost increase with matching demand</t>
  </si>
  <si>
    <t>Total weekly grading hours required without a GenAI Solution</t>
  </si>
  <si>
    <t>Tota weekly grading hours expected with the GenAI Solution</t>
  </si>
  <si>
    <t>Total Annual Candidates (50 weeks)</t>
  </si>
  <si>
    <t>Total Annual Revenue (at $800 per test)</t>
  </si>
  <si>
    <t>Projected Profit without a Gen AI solution</t>
  </si>
  <si>
    <t>Total Annual Cost without a Gen AI solution</t>
  </si>
  <si>
    <t>Total Annual Maintenance Cost</t>
  </si>
  <si>
    <t>Initial Implementation Cost</t>
  </si>
  <si>
    <t>Projected Profit with a Gen AI solution</t>
  </si>
  <si>
    <t>Additional Profit with Gen AI</t>
  </si>
  <si>
    <t>Total Annual Staffing Cost for Gen AI</t>
  </si>
  <si>
    <t>Total Annual Cost</t>
  </si>
  <si>
    <t>Total Labor Cost with a Gen AI solution</t>
  </si>
  <si>
    <t>Estimated Gen AI Implementation Cost</t>
  </si>
  <si>
    <t>Estimated Gen AI Yearly Staffing Cost</t>
  </si>
  <si>
    <t>Estimated Yearly Infrastructure Cost for a self-hosted Gen AI solution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</si>
</sst>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44" formatCode="_(&quot;$&quot;* #,##0.00_);_(&quot;$&quot;* \(#,##0.00\);_(&quot;$&quot;* &quot;-&quot;??_);_(@_)"/>
    <numFmt numFmtId="164" formatCode="&quot;$&quot;#,##0.00"/>
    <numFmt numFmtId="173" formatCode="_(&quot;$&quot;* #,##0_);_(&quot;$&quot;* \(#,##0\);_(&quot;$&quot;* &quot;-&quot;??_);_(@_)"/>
  </numFmts>
  <fonts count="10">
    <font>
      <sz val="10"/>
      <color rgb="FF000000"/>
      <name val="Arial"/>
      <scheme val="minor"/>
    </font>
    <font>
      <sz val="12"/>
      <color rgb="FF000000"/>
      <name val="&quot;Aptos Narrow&quot;"/>
    </font>
    <font>
      <sz val="12"/>
      <color rgb="FF000000"/>
      <name val="Arial"/>
    </font>
    <font>
      <sz val="10"/>
      <color rgb="FF000000"/>
      <name val="Arial"/>
      <scheme val="minor"/>
    </font>
    <font>
      <b/>
      <sz val="12"/>
      <color rgb="FF000000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name val="Arial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rgb="FFFF000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13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9" fontId="1" fillId="0" borderId="0" xfId="0" applyNumberFormat="1" applyFont="1" applyAlignment="1">
      <alignment horizontal="right"/>
    </xf>
    <xf numFmtId="164" fontId="1" fillId="0" borderId="0" xfId="0" applyNumberFormat="1" applyFont="1"/>
    <xf numFmtId="164" fontId="1" fillId="0" borderId="0" xfId="0" applyNumberFormat="1" applyFont="1" applyAlignment="1">
      <alignment horizontal="right"/>
    </xf>
    <xf numFmtId="0" fontId="2" fillId="0" borderId="0" xfId="0" applyFont="1"/>
    <xf numFmtId="0" fontId="5" fillId="0" borderId="0" xfId="0" applyFont="1"/>
    <xf numFmtId="0" fontId="5" fillId="0" borderId="6" xfId="0" applyFont="1" applyBorder="1"/>
    <xf numFmtId="0" fontId="5" fillId="0" borderId="1" xfId="0" applyFont="1" applyBorder="1" applyAlignment="1">
      <alignment horizontal="right"/>
    </xf>
    <xf numFmtId="9" fontId="5" fillId="0" borderId="1" xfId="0" applyNumberFormat="1" applyFont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8" xfId="0" applyFont="1" applyBorder="1"/>
    <xf numFmtId="0" fontId="5" fillId="0" borderId="9" xfId="0" applyFont="1" applyBorder="1" applyAlignment="1">
      <alignment horizontal="right"/>
    </xf>
    <xf numFmtId="0" fontId="5" fillId="0" borderId="9" xfId="0" applyFont="1" applyBorder="1"/>
    <xf numFmtId="0" fontId="5" fillId="0" borderId="10" xfId="0" applyFont="1" applyBorder="1"/>
    <xf numFmtId="0" fontId="4" fillId="0" borderId="3" xfId="0" applyFont="1" applyBorder="1"/>
    <xf numFmtId="0" fontId="4" fillId="0" borderId="4" xfId="0" applyFont="1" applyBorder="1"/>
    <xf numFmtId="0" fontId="4" fillId="0" borderId="8" xfId="0" applyFont="1" applyBorder="1"/>
    <xf numFmtId="0" fontId="5" fillId="0" borderId="7" xfId="0" applyFont="1" applyBorder="1"/>
    <xf numFmtId="0" fontId="4" fillId="0" borderId="18" xfId="0" applyFont="1" applyBorder="1" applyAlignment="1">
      <alignment horizontal="center"/>
    </xf>
    <xf numFmtId="0" fontId="4" fillId="0" borderId="19" xfId="0" applyFont="1" applyBorder="1" applyAlignment="1">
      <alignment horizontal="center"/>
    </xf>
    <xf numFmtId="0" fontId="5" fillId="0" borderId="1" xfId="0" applyFont="1" applyBorder="1"/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 wrapText="1"/>
    </xf>
    <xf numFmtId="0" fontId="4" fillId="0" borderId="4" xfId="0" applyFont="1" applyBorder="1" applyAlignment="1">
      <alignment horizontal="center"/>
    </xf>
    <xf numFmtId="0" fontId="4" fillId="0" borderId="0" xfId="0" applyFont="1" applyBorder="1"/>
    <xf numFmtId="0" fontId="5" fillId="0" borderId="0" xfId="0" applyFont="1" applyBorder="1" applyAlignment="1">
      <alignment horizontal="right"/>
    </xf>
    <xf numFmtId="6" fontId="5" fillId="0" borderId="1" xfId="0" applyNumberFormat="1" applyFont="1" applyBorder="1"/>
    <xf numFmtId="6" fontId="5" fillId="0" borderId="9" xfId="0" applyNumberFormat="1" applyFont="1" applyBorder="1"/>
    <xf numFmtId="0" fontId="4" fillId="0" borderId="17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17" xfId="0" applyFont="1" applyBorder="1"/>
    <xf numFmtId="6" fontId="4" fillId="0" borderId="19" xfId="0" applyNumberFormat="1" applyFont="1" applyBorder="1" applyAlignment="1">
      <alignment horizontal="right"/>
    </xf>
    <xf numFmtId="0" fontId="4" fillId="0" borderId="19" xfId="0" applyFont="1" applyBorder="1" applyAlignment="1">
      <alignment horizontal="right"/>
    </xf>
    <xf numFmtId="0" fontId="4" fillId="0" borderId="10" xfId="0" applyFont="1" applyBorder="1" applyAlignment="1">
      <alignment horizontal="right"/>
    </xf>
    <xf numFmtId="6" fontId="4" fillId="0" borderId="19" xfId="0" applyNumberFormat="1" applyFont="1" applyBorder="1"/>
    <xf numFmtId="0" fontId="4" fillId="0" borderId="21" xfId="0" applyFont="1" applyBorder="1"/>
    <xf numFmtId="0" fontId="4" fillId="0" borderId="22" xfId="0" applyFont="1" applyBorder="1" applyAlignment="1">
      <alignment horizontal="right"/>
    </xf>
    <xf numFmtId="0" fontId="5" fillId="0" borderId="10" xfId="0" applyFont="1" applyBorder="1" applyAlignment="1">
      <alignment horizontal="right"/>
    </xf>
    <xf numFmtId="0" fontId="5" fillId="0" borderId="23" xfId="0" applyFont="1" applyBorder="1"/>
    <xf numFmtId="0" fontId="5" fillId="0" borderId="24" xfId="0" applyFont="1" applyBorder="1" applyAlignment="1">
      <alignment horizontal="right"/>
    </xf>
    <xf numFmtId="0" fontId="4" fillId="0" borderId="25" xfId="0" applyFont="1" applyBorder="1"/>
    <xf numFmtId="0" fontId="4" fillId="0" borderId="26" xfId="0" applyFont="1" applyBorder="1"/>
    <xf numFmtId="0" fontId="5" fillId="0" borderId="21" xfId="0" applyFont="1" applyBorder="1"/>
    <xf numFmtId="0" fontId="4" fillId="0" borderId="27" xfId="0" applyFont="1" applyBorder="1" applyAlignment="1">
      <alignment horizontal="right"/>
    </xf>
    <xf numFmtId="0" fontId="5" fillId="0" borderId="22" xfId="0" applyFont="1" applyBorder="1"/>
    <xf numFmtId="0" fontId="4" fillId="0" borderId="22" xfId="0" applyFont="1" applyBorder="1"/>
    <xf numFmtId="6" fontId="5" fillId="0" borderId="22" xfId="0" applyNumberFormat="1" applyFont="1" applyBorder="1"/>
    <xf numFmtId="6" fontId="5" fillId="0" borderId="27" xfId="0" applyNumberFormat="1" applyFont="1" applyBorder="1"/>
    <xf numFmtId="9" fontId="5" fillId="0" borderId="9" xfId="0" applyNumberFormat="1" applyFont="1" applyBorder="1" applyAlignment="1">
      <alignment horizontal="right"/>
    </xf>
    <xf numFmtId="0" fontId="5" fillId="0" borderId="28" xfId="0" applyFont="1" applyBorder="1" applyAlignment="1">
      <alignment horizontal="right"/>
    </xf>
    <xf numFmtId="9" fontId="5" fillId="0" borderId="28" xfId="0" applyNumberFormat="1" applyFont="1" applyBorder="1" applyAlignment="1">
      <alignment horizontal="right"/>
    </xf>
    <xf numFmtId="0" fontId="5" fillId="0" borderId="28" xfId="0" applyFont="1" applyBorder="1"/>
    <xf numFmtId="6" fontId="5" fillId="0" borderId="28" xfId="0" applyNumberFormat="1" applyFont="1" applyBorder="1"/>
    <xf numFmtId="0" fontId="5" fillId="0" borderId="24" xfId="0" applyFont="1" applyBorder="1"/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 wrapText="1"/>
    </xf>
    <xf numFmtId="0" fontId="4" fillId="0" borderId="9" xfId="0" applyFont="1" applyBorder="1" applyAlignment="1">
      <alignment horizontal="center" wrapText="1"/>
    </xf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6" fillId="2" borderId="11" xfId="0" applyFont="1" applyFill="1" applyBorder="1" applyAlignment="1">
      <alignment horizontal="left" wrapText="1"/>
    </xf>
    <xf numFmtId="0" fontId="6" fillId="2" borderId="12" xfId="0" applyFont="1" applyFill="1" applyBorder="1" applyAlignment="1">
      <alignment horizontal="left" wrapText="1"/>
    </xf>
    <xf numFmtId="0" fontId="6" fillId="2" borderId="13" xfId="0" applyFont="1" applyFill="1" applyBorder="1" applyAlignment="1">
      <alignment horizontal="left" wrapText="1"/>
    </xf>
    <xf numFmtId="0" fontId="6" fillId="2" borderId="14" xfId="0" applyFont="1" applyFill="1" applyBorder="1" applyAlignment="1">
      <alignment horizontal="left" wrapText="1"/>
    </xf>
    <xf numFmtId="0" fontId="6" fillId="2" borderId="15" xfId="0" applyFont="1" applyFill="1" applyBorder="1" applyAlignment="1">
      <alignment horizontal="left" wrapText="1"/>
    </xf>
    <xf numFmtId="0" fontId="6" fillId="2" borderId="16" xfId="0" applyFont="1" applyFill="1" applyBorder="1" applyAlignment="1">
      <alignment horizontal="left" wrapText="1"/>
    </xf>
    <xf numFmtId="1" fontId="5" fillId="0" borderId="1" xfId="0" applyNumberFormat="1" applyFont="1" applyBorder="1" applyAlignment="1">
      <alignment horizontal="right"/>
    </xf>
    <xf numFmtId="0" fontId="4" fillId="0" borderId="5" xfId="0" applyFont="1" applyBorder="1" applyAlignment="1">
      <alignment horizontal="right"/>
    </xf>
    <xf numFmtId="1" fontId="5" fillId="0" borderId="7" xfId="0" applyNumberFormat="1" applyFont="1" applyBorder="1" applyAlignment="1">
      <alignment horizontal="right"/>
    </xf>
    <xf numFmtId="0" fontId="5" fillId="0" borderId="29" xfId="0" applyFont="1" applyBorder="1"/>
    <xf numFmtId="0" fontId="5" fillId="0" borderId="30" xfId="0" applyFont="1" applyBorder="1" applyAlignment="1">
      <alignment horizontal="right"/>
    </xf>
    <xf numFmtId="1" fontId="5" fillId="0" borderId="30" xfId="0" applyNumberFormat="1" applyFont="1" applyBorder="1" applyAlignment="1">
      <alignment horizontal="right"/>
    </xf>
    <xf numFmtId="1" fontId="5" fillId="0" borderId="31" xfId="0" applyNumberFormat="1" applyFont="1" applyBorder="1" applyAlignment="1">
      <alignment horizontal="right"/>
    </xf>
    <xf numFmtId="0" fontId="4" fillId="0" borderId="32" xfId="0" applyFont="1" applyBorder="1" applyAlignment="1">
      <alignment horizontal="right"/>
    </xf>
    <xf numFmtId="1" fontId="4" fillId="0" borderId="32" xfId="0" applyNumberFormat="1" applyFont="1" applyBorder="1" applyAlignment="1">
      <alignment horizontal="right"/>
    </xf>
    <xf numFmtId="1" fontId="4" fillId="0" borderId="26" xfId="0" applyNumberFormat="1" applyFont="1" applyBorder="1" applyAlignment="1">
      <alignment horizontal="right"/>
    </xf>
    <xf numFmtId="0" fontId="4" fillId="0" borderId="20" xfId="0" applyFont="1" applyBorder="1"/>
    <xf numFmtId="0" fontId="5" fillId="0" borderId="33" xfId="0" applyFont="1" applyBorder="1" applyAlignment="1">
      <alignment horizontal="right"/>
    </xf>
    <xf numFmtId="0" fontId="5" fillId="0" borderId="34" xfId="0" applyFont="1" applyBorder="1" applyAlignment="1">
      <alignment horizontal="right"/>
    </xf>
    <xf numFmtId="0" fontId="4" fillId="0" borderId="35" xfId="0" applyFont="1" applyBorder="1" applyAlignment="1">
      <alignment horizontal="right"/>
    </xf>
    <xf numFmtId="0" fontId="4" fillId="0" borderId="36" xfId="0" applyFont="1" applyBorder="1"/>
    <xf numFmtId="0" fontId="5" fillId="0" borderId="37" xfId="0" applyFont="1" applyBorder="1"/>
    <xf numFmtId="0" fontId="5" fillId="0" borderId="38" xfId="0" applyFont="1" applyBorder="1"/>
    <xf numFmtId="0" fontId="4" fillId="0" borderId="2" xfId="0" applyFont="1" applyBorder="1"/>
    <xf numFmtId="0" fontId="4" fillId="0" borderId="32" xfId="0" applyFont="1" applyBorder="1"/>
    <xf numFmtId="0" fontId="4" fillId="0" borderId="26" xfId="0" applyFont="1" applyBorder="1" applyAlignment="1">
      <alignment horizontal="center" wrapText="1"/>
    </xf>
    <xf numFmtId="0" fontId="5" fillId="0" borderId="31" xfId="0" applyFont="1" applyBorder="1"/>
    <xf numFmtId="0" fontId="5" fillId="0" borderId="26" xfId="0" applyFont="1" applyBorder="1"/>
    <xf numFmtId="0" fontId="4" fillId="0" borderId="35" xfId="0" applyFont="1" applyBorder="1"/>
    <xf numFmtId="0" fontId="5" fillId="0" borderId="39" xfId="0" applyFont="1" applyBorder="1" applyAlignment="1">
      <alignment horizontal="right"/>
    </xf>
    <xf numFmtId="0" fontId="5" fillId="0" borderId="35" xfId="0" applyFont="1" applyBorder="1" applyAlignment="1">
      <alignment horizontal="right"/>
    </xf>
    <xf numFmtId="0" fontId="5" fillId="0" borderId="40" xfId="0" applyFont="1" applyBorder="1"/>
    <xf numFmtId="1" fontId="5" fillId="0" borderId="1" xfId="0" applyNumberFormat="1" applyFont="1" applyBorder="1"/>
    <xf numFmtId="0" fontId="5" fillId="0" borderId="3" xfId="0" applyFont="1" applyBorder="1"/>
    <xf numFmtId="0" fontId="4" fillId="0" borderId="6" xfId="0" applyFont="1" applyBorder="1" applyAlignment="1">
      <alignment wrapText="1"/>
    </xf>
    <xf numFmtId="1" fontId="5" fillId="0" borderId="7" xfId="0" applyNumberFormat="1" applyFont="1" applyBorder="1"/>
    <xf numFmtId="0" fontId="4" fillId="0" borderId="8" xfId="0" applyFont="1" applyBorder="1" applyAlignment="1">
      <alignment wrapText="1"/>
    </xf>
    <xf numFmtId="1" fontId="5" fillId="0" borderId="9" xfId="0" applyNumberFormat="1" applyFont="1" applyBorder="1"/>
    <xf numFmtId="1" fontId="5" fillId="0" borderId="10" xfId="0" applyNumberFormat="1" applyFont="1" applyBorder="1"/>
    <xf numFmtId="1" fontId="5" fillId="2" borderId="2" xfId="0" applyNumberFormat="1" applyFont="1" applyFill="1" applyBorder="1"/>
    <xf numFmtId="9" fontId="4" fillId="0" borderId="5" xfId="0" applyNumberFormat="1" applyFont="1" applyBorder="1" applyAlignment="1">
      <alignment horizontal="right"/>
    </xf>
    <xf numFmtId="0" fontId="4" fillId="0" borderId="3" xfId="0" applyFont="1" applyBorder="1" applyAlignment="1">
      <alignment wrapText="1"/>
    </xf>
    <xf numFmtId="6" fontId="4" fillId="0" borderId="5" xfId="0" applyNumberFormat="1" applyFont="1" applyBorder="1" applyAlignment="1">
      <alignment horizontal="right"/>
    </xf>
    <xf numFmtId="0" fontId="4" fillId="0" borderId="6" xfId="0" applyFont="1" applyBorder="1"/>
    <xf numFmtId="6" fontId="4" fillId="0" borderId="7" xfId="0" applyNumberFormat="1" applyFont="1" applyBorder="1" applyAlignment="1">
      <alignment horizontal="right"/>
    </xf>
    <xf numFmtId="9" fontId="4" fillId="0" borderId="10" xfId="0" applyNumberFormat="1" applyFont="1" applyBorder="1" applyAlignment="1">
      <alignment horizontal="right"/>
    </xf>
    <xf numFmtId="173" fontId="5" fillId="0" borderId="1" xfId="1" applyNumberFormat="1" applyFont="1" applyBorder="1" applyAlignment="1">
      <alignment horizontal="right"/>
    </xf>
    <xf numFmtId="173" fontId="4" fillId="0" borderId="1" xfId="0" applyNumberFormat="1" applyFont="1" applyBorder="1"/>
    <xf numFmtId="6" fontId="5" fillId="0" borderId="1" xfId="0" applyNumberFormat="1" applyFont="1" applyBorder="1" applyAlignment="1">
      <alignment horizontal="right"/>
    </xf>
    <xf numFmtId="173" fontId="5" fillId="0" borderId="1" xfId="0" applyNumberFormat="1" applyFont="1" applyBorder="1"/>
    <xf numFmtId="0" fontId="4" fillId="0" borderId="28" xfId="0" applyFont="1" applyBorder="1"/>
    <xf numFmtId="1" fontId="4" fillId="0" borderId="28" xfId="0" applyNumberFormat="1" applyFont="1" applyBorder="1"/>
    <xf numFmtId="0" fontId="5" fillId="0" borderId="25" xfId="0" applyFont="1" applyBorder="1"/>
    <xf numFmtId="0" fontId="4" fillId="0" borderId="26" xfId="0" applyFont="1" applyBorder="1" applyAlignment="1">
      <alignment horizontal="right"/>
    </xf>
    <xf numFmtId="0" fontId="4" fillId="0" borderId="23" xfId="0" applyFont="1" applyBorder="1"/>
    <xf numFmtId="1" fontId="4" fillId="0" borderId="24" xfId="0" applyNumberFormat="1" applyFont="1" applyBorder="1"/>
    <xf numFmtId="173" fontId="5" fillId="0" borderId="7" xfId="1" applyNumberFormat="1" applyFont="1" applyBorder="1" applyAlignment="1">
      <alignment horizontal="right"/>
    </xf>
    <xf numFmtId="6" fontId="5" fillId="0" borderId="7" xfId="0" applyNumberFormat="1" applyFont="1" applyBorder="1"/>
    <xf numFmtId="173" fontId="4" fillId="0" borderId="7" xfId="0" applyNumberFormat="1" applyFont="1" applyBorder="1"/>
    <xf numFmtId="173" fontId="4" fillId="0" borderId="9" xfId="0" applyNumberFormat="1" applyFont="1" applyBorder="1"/>
    <xf numFmtId="173" fontId="4" fillId="0" borderId="32" xfId="0" applyNumberFormat="1" applyFont="1" applyBorder="1"/>
    <xf numFmtId="173" fontId="4" fillId="0" borderId="26" xfId="0" applyNumberFormat="1" applyFont="1" applyBorder="1"/>
    <xf numFmtId="173" fontId="9" fillId="0" borderId="32" xfId="0" applyNumberFormat="1" applyFont="1" applyBorder="1"/>
    <xf numFmtId="6" fontId="5" fillId="0" borderId="30" xfId="0" applyNumberFormat="1" applyFont="1" applyBorder="1"/>
    <xf numFmtId="6" fontId="5" fillId="0" borderId="31" xfId="0" applyNumberFormat="1" applyFont="1" applyBorder="1"/>
    <xf numFmtId="6" fontId="4" fillId="0" borderId="28" xfId="0" applyNumberFormat="1" applyFont="1" applyBorder="1" applyAlignment="1">
      <alignment horizontal="right"/>
    </xf>
    <xf numFmtId="6" fontId="5" fillId="0" borderId="4" xfId="0" applyNumberFormat="1" applyFont="1" applyBorder="1"/>
    <xf numFmtId="3" fontId="5" fillId="0" borderId="4" xfId="0" applyNumberFormat="1" applyFont="1" applyBorder="1"/>
    <xf numFmtId="0" fontId="5" fillId="0" borderId="4" xfId="0" applyFont="1" applyBorder="1" applyAlignment="1">
      <alignment horizontal="right"/>
    </xf>
    <xf numFmtId="0" fontId="5" fillId="0" borderId="5" xfId="0" applyFont="1" applyBorder="1" applyAlignment="1">
      <alignment horizontal="right"/>
    </xf>
    <xf numFmtId="6" fontId="4" fillId="0" borderId="9" xfId="0" applyNumberFormat="1" applyFont="1" applyBorder="1" applyAlignment="1">
      <alignment horizontal="right"/>
    </xf>
    <xf numFmtId="6" fontId="4" fillId="0" borderId="10" xfId="0" applyNumberFormat="1" applyFont="1" applyBorder="1"/>
    <xf numFmtId="6" fontId="4" fillId="0" borderId="24" xfId="0" applyNumberFormat="1" applyFont="1" applyBorder="1" applyAlignment="1">
      <alignment horizontal="righ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31"/>
  <sheetViews>
    <sheetView workbookViewId="0">
      <selection activeCell="F20" sqref="A1:XFD1048576"/>
    </sheetView>
  </sheetViews>
  <sheetFormatPr defaultColWidth="12.609375" defaultRowHeight="15.75" customHeight="1"/>
  <cols>
    <col min="1" max="1" width="36.38671875" bestFit="1" customWidth="1"/>
    <col min="2" max="2" width="8.77734375" bestFit="1" customWidth="1"/>
    <col min="3" max="3" width="8.1640625" bestFit="1" customWidth="1"/>
    <col min="4" max="4" width="8.5" bestFit="1" customWidth="1"/>
    <col min="5" max="5" width="12.33203125" bestFit="1" customWidth="1"/>
    <col min="7" max="7" width="26.94140625" bestFit="1" customWidth="1"/>
    <col min="8" max="9" width="14.94140625" bestFit="1" customWidth="1"/>
  </cols>
  <sheetData>
    <row r="1" spans="1:9" ht="15.75" customHeight="1">
      <c r="A1" s="1"/>
      <c r="B1" s="1"/>
      <c r="C1" s="1"/>
      <c r="D1" s="1" t="s">
        <v>0</v>
      </c>
      <c r="E1" s="1" t="s">
        <v>1</v>
      </c>
      <c r="F1" s="1"/>
      <c r="G1" s="1" t="s">
        <v>2</v>
      </c>
      <c r="H1" s="1"/>
      <c r="I1" s="1"/>
    </row>
    <row r="2" spans="1:9" ht="15.75" customHeight="1">
      <c r="A2" s="1" t="s">
        <v>3</v>
      </c>
      <c r="B2" s="2">
        <v>295</v>
      </c>
      <c r="C2" s="1"/>
      <c r="D2" s="3">
        <v>1</v>
      </c>
      <c r="E2" s="3">
        <v>0</v>
      </c>
      <c r="F2" s="1"/>
      <c r="G2" s="1" t="s">
        <v>4</v>
      </c>
      <c r="H2" s="4">
        <v>50</v>
      </c>
      <c r="I2" s="1"/>
    </row>
    <row r="3" spans="1:9" ht="15.75" customHeight="1">
      <c r="A3" s="1" t="s">
        <v>5</v>
      </c>
      <c r="B3" s="2">
        <v>5</v>
      </c>
      <c r="C3" s="1"/>
      <c r="D3" s="2">
        <v>0</v>
      </c>
      <c r="E3" s="3">
        <v>1</v>
      </c>
      <c r="F3" s="1"/>
      <c r="G3" s="1" t="s">
        <v>6</v>
      </c>
      <c r="H3" s="2">
        <v>40</v>
      </c>
      <c r="I3" s="1"/>
    </row>
    <row r="4" spans="1:9" ht="15.75" customHeight="1">
      <c r="A4" s="1" t="s">
        <v>7</v>
      </c>
      <c r="B4" s="2">
        <v>50</v>
      </c>
      <c r="C4" s="1" t="s">
        <v>8</v>
      </c>
      <c r="D4" s="3">
        <v>0.8</v>
      </c>
      <c r="E4" s="3">
        <v>0.2</v>
      </c>
      <c r="F4" s="1"/>
      <c r="G4" s="1" t="s">
        <v>9</v>
      </c>
      <c r="H4" s="2">
        <v>13400</v>
      </c>
      <c r="I4" s="1"/>
    </row>
    <row r="5" spans="1:9" ht="15.75" customHeight="1">
      <c r="A5" s="1"/>
      <c r="B5" s="2">
        <v>350</v>
      </c>
      <c r="C5" s="1"/>
      <c r="D5" s="1"/>
      <c r="E5" s="1"/>
      <c r="F5" s="1"/>
      <c r="G5" s="1" t="s">
        <v>10</v>
      </c>
      <c r="H5" s="2">
        <v>600</v>
      </c>
      <c r="I5" s="1"/>
    </row>
    <row r="6" spans="1:9" ht="15.75" customHeight="1">
      <c r="A6" s="1"/>
      <c r="B6" s="1"/>
      <c r="C6" s="1"/>
      <c r="D6" s="1"/>
      <c r="E6" s="1"/>
      <c r="F6" s="1"/>
      <c r="G6" s="1" t="s">
        <v>11</v>
      </c>
      <c r="H6" s="5">
        <v>670000</v>
      </c>
      <c r="I6" s="1"/>
    </row>
    <row r="7" spans="1:9" ht="15.75" customHeight="1">
      <c r="A7" s="1"/>
      <c r="B7" s="1"/>
      <c r="C7" s="1"/>
      <c r="D7" s="1"/>
      <c r="E7" s="1"/>
      <c r="F7" s="1"/>
      <c r="G7" s="1" t="s">
        <v>12</v>
      </c>
      <c r="H7" s="5">
        <v>30000</v>
      </c>
      <c r="I7" s="1"/>
    </row>
    <row r="8" spans="1:9" ht="15.75" customHeight="1">
      <c r="A8" s="1"/>
      <c r="B8" s="1"/>
      <c r="C8" s="1"/>
      <c r="D8" s="1"/>
      <c r="E8" s="1"/>
      <c r="F8" s="1"/>
      <c r="G8" s="1"/>
      <c r="H8" s="1"/>
      <c r="I8" s="1"/>
    </row>
    <row r="9" spans="1:9" ht="15.75" customHeight="1">
      <c r="A9" s="1"/>
      <c r="B9" s="1"/>
      <c r="C9" s="1" t="s">
        <v>13</v>
      </c>
      <c r="D9" s="1" t="s">
        <v>14</v>
      </c>
      <c r="E9" s="1" t="s">
        <v>15</v>
      </c>
      <c r="F9" s="1"/>
      <c r="G9" s="1" t="s">
        <v>16</v>
      </c>
      <c r="H9" s="1" t="s">
        <v>17</v>
      </c>
      <c r="I9" s="1" t="s">
        <v>18</v>
      </c>
    </row>
    <row r="10" spans="1:9" ht="15.75" customHeight="1">
      <c r="A10" s="1" t="s">
        <v>19</v>
      </c>
      <c r="B10" s="2">
        <v>200</v>
      </c>
      <c r="C10" s="2">
        <v>10000</v>
      </c>
      <c r="D10" s="2">
        <v>3000</v>
      </c>
      <c r="E10" s="2">
        <v>3750</v>
      </c>
      <c r="F10" s="1"/>
      <c r="G10" s="2">
        <v>2200</v>
      </c>
      <c r="H10" s="4">
        <v>110000</v>
      </c>
      <c r="I10" s="5">
        <v>160000</v>
      </c>
    </row>
    <row r="11" spans="1:9" ht="15.75" customHeight="1">
      <c r="A11" s="1" t="s">
        <v>20</v>
      </c>
      <c r="B11" s="2">
        <v>2000</v>
      </c>
      <c r="C11" s="2">
        <v>100000</v>
      </c>
      <c r="D11" s="2">
        <v>30000</v>
      </c>
      <c r="E11" s="2">
        <v>37500</v>
      </c>
      <c r="F11" s="1"/>
      <c r="G11" s="2">
        <v>22000</v>
      </c>
      <c r="H11" s="4">
        <v>1100000</v>
      </c>
      <c r="I11" s="5">
        <v>1600000</v>
      </c>
    </row>
    <row r="12" spans="1:9" ht="15.75" customHeight="1">
      <c r="A12" s="1" t="s">
        <v>21</v>
      </c>
      <c r="B12" s="2">
        <v>2420</v>
      </c>
      <c r="C12" s="2">
        <v>121000</v>
      </c>
      <c r="D12" s="2">
        <v>36300</v>
      </c>
      <c r="E12" s="2">
        <v>45375</v>
      </c>
      <c r="F12" s="1"/>
      <c r="G12" s="2">
        <v>26620</v>
      </c>
      <c r="H12" s="4">
        <v>1331000</v>
      </c>
      <c r="I12" s="5">
        <v>1936000</v>
      </c>
    </row>
    <row r="13" spans="1:9" ht="15.75" customHeight="1">
      <c r="A13" s="1" t="s">
        <v>22</v>
      </c>
      <c r="B13" s="2">
        <v>2928</v>
      </c>
      <c r="C13" s="2">
        <v>146410</v>
      </c>
      <c r="D13" s="2">
        <v>43923</v>
      </c>
      <c r="E13" s="2">
        <v>54904</v>
      </c>
      <c r="F13" s="1"/>
      <c r="G13" s="2">
        <v>32210</v>
      </c>
      <c r="H13" s="4">
        <v>1610510</v>
      </c>
      <c r="I13" s="5">
        <v>2342560</v>
      </c>
    </row>
    <row r="14" spans="1:9" ht="15.75" customHeight="1">
      <c r="A14" s="1" t="s">
        <v>23</v>
      </c>
      <c r="B14" s="2">
        <v>3543</v>
      </c>
      <c r="C14" s="2">
        <v>177156</v>
      </c>
      <c r="D14" s="2">
        <v>53147</v>
      </c>
      <c r="E14" s="2">
        <v>66434</v>
      </c>
      <c r="F14" s="1"/>
      <c r="G14" s="2">
        <v>38974</v>
      </c>
      <c r="H14" s="4">
        <v>1948717.1</v>
      </c>
      <c r="I14" s="5">
        <v>2834497.6</v>
      </c>
    </row>
    <row r="15" spans="1:9" ht="15.75" customHeight="1">
      <c r="A15" s="1" t="s">
        <v>24</v>
      </c>
      <c r="B15" s="2">
        <v>4287</v>
      </c>
      <c r="C15" s="2">
        <v>214359</v>
      </c>
      <c r="D15" s="2">
        <v>64308</v>
      </c>
      <c r="E15" s="2">
        <v>80385</v>
      </c>
      <c r="F15" s="1"/>
      <c r="G15" s="2">
        <v>47159</v>
      </c>
      <c r="H15" s="4">
        <v>2357947.69</v>
      </c>
      <c r="I15" s="5">
        <v>3429742.1</v>
      </c>
    </row>
    <row r="16" spans="1:9" ht="15.75" customHeight="1">
      <c r="A16" s="1"/>
      <c r="B16" s="1"/>
      <c r="C16" s="1"/>
      <c r="D16" s="2">
        <v>197677</v>
      </c>
      <c r="E16" s="2">
        <v>247097</v>
      </c>
      <c r="F16" s="1"/>
      <c r="G16" s="1"/>
      <c r="H16" s="1"/>
      <c r="I16" s="1"/>
    </row>
    <row r="17" spans="1:9" ht="15.75" customHeight="1">
      <c r="A17" s="1" t="s">
        <v>25</v>
      </c>
      <c r="B17" s="1"/>
      <c r="C17" s="1"/>
      <c r="D17" s="1"/>
      <c r="E17" s="1"/>
      <c r="F17" s="1"/>
      <c r="G17" s="1"/>
      <c r="H17" s="1"/>
      <c r="I17" s="1"/>
    </row>
    <row r="18" spans="1:9" ht="15.75" customHeight="1">
      <c r="A18" s="1" t="s">
        <v>26</v>
      </c>
      <c r="B18" s="2">
        <v>3</v>
      </c>
      <c r="C18" s="6">
        <v>1</v>
      </c>
      <c r="D18" s="1"/>
      <c r="E18" s="1"/>
      <c r="F18" s="1"/>
      <c r="G18" s="1"/>
      <c r="H18" s="1"/>
      <c r="I18" s="1"/>
    </row>
    <row r="19" spans="1:9" ht="15.75" customHeight="1">
      <c r="A19" s="1" t="s">
        <v>27</v>
      </c>
      <c r="B19" s="2">
        <v>8</v>
      </c>
      <c r="C19" s="6">
        <v>3</v>
      </c>
      <c r="D19" s="1"/>
      <c r="E19" s="1"/>
      <c r="F19" s="1"/>
      <c r="G19" s="1"/>
      <c r="H19" s="1"/>
      <c r="I19" s="1"/>
    </row>
    <row r="20" spans="1:9" ht="15.75" customHeight="1">
      <c r="A20" s="1"/>
      <c r="B20" s="2">
        <v>11</v>
      </c>
      <c r="C20" s="1"/>
      <c r="D20" s="1"/>
      <c r="E20" s="1"/>
      <c r="F20" s="1"/>
      <c r="G20" s="1"/>
      <c r="H20" s="1"/>
      <c r="I20" s="1"/>
    </row>
    <row r="21" spans="1:9" ht="15.75" customHeight="1">
      <c r="A21" s="1"/>
      <c r="B21" s="1"/>
      <c r="C21" s="1"/>
      <c r="D21" s="1"/>
      <c r="E21" s="1"/>
      <c r="F21" s="1"/>
      <c r="G21" s="1"/>
      <c r="H21" s="1"/>
      <c r="I21" s="1"/>
    </row>
    <row r="22" spans="1:9" ht="15.75" customHeight="1">
      <c r="A22" s="1" t="s">
        <v>18</v>
      </c>
      <c r="B22" s="4">
        <v>800</v>
      </c>
      <c r="C22" s="1"/>
      <c r="D22" s="1"/>
      <c r="E22" s="1"/>
      <c r="F22" s="1"/>
      <c r="G22" s="1"/>
      <c r="H22" s="1"/>
      <c r="I22" s="1"/>
    </row>
    <row r="23" spans="1:9" ht="15.75" customHeight="1">
      <c r="A23" s="1" t="s">
        <v>28</v>
      </c>
      <c r="B23" s="4">
        <v>550</v>
      </c>
      <c r="C23" s="1"/>
      <c r="D23" s="1"/>
      <c r="E23" s="1"/>
      <c r="F23" s="1"/>
      <c r="G23" s="1"/>
      <c r="H23" s="1"/>
      <c r="I23" s="1"/>
    </row>
    <row r="24" spans="1:9" ht="15.75" customHeight="1">
      <c r="A24" s="1" t="s">
        <v>29</v>
      </c>
      <c r="B24" s="4">
        <v>50</v>
      </c>
      <c r="C24" s="1"/>
      <c r="D24" s="1"/>
      <c r="E24" s="1"/>
      <c r="F24" s="1"/>
      <c r="G24" s="1"/>
      <c r="H24" s="1"/>
      <c r="I24" s="1"/>
    </row>
    <row r="25" spans="1:9" ht="15.75" customHeight="1">
      <c r="A25" s="1" t="s">
        <v>30</v>
      </c>
      <c r="B25" s="4">
        <v>200</v>
      </c>
      <c r="C25" s="1"/>
      <c r="D25" s="1"/>
      <c r="E25" s="1"/>
      <c r="F25" s="1"/>
      <c r="G25" s="1"/>
      <c r="H25" s="1"/>
      <c r="I25" s="1"/>
    </row>
    <row r="26" spans="1:9" ht="15.75" customHeight="1">
      <c r="A26" s="1"/>
      <c r="B26" s="1"/>
      <c r="C26" s="1"/>
      <c r="D26" s="1"/>
      <c r="E26" s="1"/>
      <c r="F26" s="1"/>
      <c r="G26" s="1"/>
      <c r="H26" s="1"/>
      <c r="I26" s="1"/>
    </row>
    <row r="27" spans="1:9" ht="15.75" customHeight="1">
      <c r="A27" s="1" t="s">
        <v>31</v>
      </c>
      <c r="B27" s="2">
        <v>50</v>
      </c>
      <c r="C27" s="1"/>
      <c r="D27" s="1"/>
      <c r="E27" s="1"/>
      <c r="F27" s="1"/>
      <c r="G27" s="1"/>
      <c r="H27" s="1"/>
      <c r="I27" s="1"/>
    </row>
    <row r="28" spans="1:9" ht="15.75" customHeight="1">
      <c r="A28" s="1" t="s">
        <v>32</v>
      </c>
      <c r="B28" s="3">
        <v>0.3</v>
      </c>
      <c r="C28" s="1"/>
      <c r="D28" s="1"/>
      <c r="E28" s="1"/>
      <c r="F28" s="1"/>
      <c r="G28" s="1"/>
      <c r="H28" s="1"/>
      <c r="I28" s="1"/>
    </row>
    <row r="29" spans="1:9" ht="15.75" customHeight="1">
      <c r="A29" s="1"/>
      <c r="B29" s="1"/>
      <c r="C29" s="1"/>
      <c r="D29" s="1"/>
      <c r="E29" s="1"/>
      <c r="F29" s="1"/>
      <c r="G29" s="1"/>
      <c r="H29" s="1"/>
      <c r="I29" s="1"/>
    </row>
    <row r="30" spans="1:9" ht="15.75" customHeight="1">
      <c r="A30" s="1" t="s">
        <v>33</v>
      </c>
      <c r="B30" s="3">
        <v>0.21</v>
      </c>
      <c r="C30" s="1"/>
      <c r="D30" s="1"/>
      <c r="E30" s="1"/>
      <c r="F30" s="1"/>
      <c r="G30" s="1"/>
      <c r="H30" s="1"/>
      <c r="I30" s="1"/>
    </row>
    <row r="31" spans="1:9" ht="15.75" customHeight="1">
      <c r="A31" s="1" t="s">
        <v>34</v>
      </c>
      <c r="B31" s="3">
        <v>0.8</v>
      </c>
      <c r="C31" s="1"/>
      <c r="D31" s="1"/>
      <c r="E31" s="1"/>
      <c r="F31" s="1"/>
      <c r="G31" s="1"/>
      <c r="H31" s="1"/>
      <c r="I3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2B151-15D1-4502-A5F9-7A43797B7B43}">
  <dimension ref="B1:L63"/>
  <sheetViews>
    <sheetView tabSelected="1" zoomScale="70" zoomScaleNormal="70" workbookViewId="0">
      <selection activeCell="B2" sqref="B2:L2"/>
    </sheetView>
  </sheetViews>
  <sheetFormatPr defaultColWidth="12.609375" defaultRowHeight="15"/>
  <cols>
    <col min="1" max="1" width="3.6640625" style="7" customWidth="1"/>
    <col min="2" max="2" width="46.109375" style="7" bestFit="1" customWidth="1"/>
    <col min="3" max="3" width="17.1640625" style="7" bestFit="1" customWidth="1"/>
    <col min="4" max="4" width="26.27734375" style="7" bestFit="1" customWidth="1"/>
    <col min="5" max="7" width="19.6640625" style="7" bestFit="1" customWidth="1"/>
    <col min="8" max="8" width="18.44140625" style="7" customWidth="1"/>
    <col min="9" max="9" width="21.1640625" style="7" customWidth="1"/>
    <col min="10" max="10" width="14.44140625" style="7" bestFit="1" customWidth="1"/>
    <col min="11" max="11" width="18.77734375" style="7" bestFit="1" customWidth="1"/>
    <col min="12" max="12" width="14.6640625" style="7" bestFit="1" customWidth="1"/>
    <col min="13" max="13" width="15.5" style="7" bestFit="1" customWidth="1"/>
    <col min="14" max="16384" width="12.609375" style="7"/>
  </cols>
  <sheetData>
    <row r="1" spans="2:12" ht="15.3" thickBot="1"/>
    <row r="2" spans="2:12" ht="15.3" thickBot="1">
      <c r="B2" s="30" t="s">
        <v>46</v>
      </c>
      <c r="C2" s="20"/>
      <c r="D2" s="20"/>
      <c r="E2" s="20"/>
      <c r="F2" s="20"/>
      <c r="G2" s="20"/>
      <c r="H2" s="20"/>
      <c r="I2" s="20"/>
      <c r="J2" s="20"/>
      <c r="K2" s="20"/>
      <c r="L2" s="21"/>
    </row>
    <row r="3" spans="2:12" ht="15.3" thickBot="1"/>
    <row r="4" spans="2:12">
      <c r="B4" s="23" t="s">
        <v>40</v>
      </c>
      <c r="C4" s="24" t="s">
        <v>44</v>
      </c>
      <c r="D4" s="25" t="s">
        <v>48</v>
      </c>
      <c r="E4" s="25"/>
      <c r="F4" s="25" t="s">
        <v>53</v>
      </c>
      <c r="G4" s="25"/>
      <c r="H4" s="25"/>
      <c r="I4" s="25"/>
      <c r="J4" s="31" t="s">
        <v>49</v>
      </c>
      <c r="K4" s="31" t="s">
        <v>61</v>
      </c>
      <c r="L4" s="32" t="s">
        <v>60</v>
      </c>
    </row>
    <row r="5" spans="2:12" ht="51.6" customHeight="1" thickBot="1">
      <c r="B5" s="57"/>
      <c r="C5" s="58"/>
      <c r="D5" s="59" t="s">
        <v>47</v>
      </c>
      <c r="E5" s="59" t="s">
        <v>43</v>
      </c>
      <c r="F5" s="59" t="s">
        <v>56</v>
      </c>
      <c r="G5" s="59" t="s">
        <v>62</v>
      </c>
      <c r="H5" s="59" t="s">
        <v>63</v>
      </c>
      <c r="I5" s="59" t="s">
        <v>64</v>
      </c>
      <c r="J5" s="60"/>
      <c r="K5" s="60"/>
      <c r="L5" s="61"/>
    </row>
    <row r="6" spans="2:12" ht="15.75" customHeight="1">
      <c r="B6" s="41" t="s">
        <v>55</v>
      </c>
      <c r="C6" s="52">
        <v>295</v>
      </c>
      <c r="D6" s="53">
        <v>1</v>
      </c>
      <c r="E6" s="53">
        <v>0</v>
      </c>
      <c r="F6" s="54">
        <f>C6*40</f>
        <v>11800</v>
      </c>
      <c r="G6" s="54">
        <f>C21-G8</f>
        <v>600</v>
      </c>
      <c r="H6" s="54"/>
      <c r="I6" s="54">
        <f>F6-G6</f>
        <v>11200</v>
      </c>
      <c r="J6" s="55">
        <f>G6*$C$11+H6*$C$11</f>
        <v>30000</v>
      </c>
      <c r="K6" s="54"/>
      <c r="L6" s="56"/>
    </row>
    <row r="7" spans="2:12" ht="15.75" customHeight="1">
      <c r="B7" s="8" t="s">
        <v>54</v>
      </c>
      <c r="C7" s="9">
        <v>5</v>
      </c>
      <c r="D7" s="9">
        <v>0</v>
      </c>
      <c r="E7" s="10">
        <v>1</v>
      </c>
      <c r="F7" s="22">
        <f>C7*40</f>
        <v>200</v>
      </c>
      <c r="G7" s="22">
        <f>F7*D7</f>
        <v>0</v>
      </c>
      <c r="H7" s="22">
        <f>F7*E7</f>
        <v>200</v>
      </c>
      <c r="I7" s="22">
        <f>F7-G7-H7</f>
        <v>0</v>
      </c>
      <c r="J7" s="28">
        <f>G7*$C$11+H7*$C$11</f>
        <v>10000</v>
      </c>
      <c r="K7" s="22"/>
      <c r="L7" s="19"/>
    </row>
    <row r="8" spans="2:12" ht="15.75" customHeight="1" thickBot="1">
      <c r="B8" s="12" t="s">
        <v>42</v>
      </c>
      <c r="C8" s="13">
        <v>50</v>
      </c>
      <c r="D8" s="51">
        <v>0.8</v>
      </c>
      <c r="E8" s="51">
        <v>0.2</v>
      </c>
      <c r="F8" s="14">
        <f>C8*40</f>
        <v>2000</v>
      </c>
      <c r="G8" s="14">
        <f>F8*D8</f>
        <v>1600</v>
      </c>
      <c r="H8" s="14">
        <f>F8*E8</f>
        <v>400</v>
      </c>
      <c r="I8" s="14">
        <f>F8-G8-H8</f>
        <v>0</v>
      </c>
      <c r="J8" s="29">
        <f>G8*$C$11+H8*$C$11</f>
        <v>100000</v>
      </c>
      <c r="K8" s="14"/>
      <c r="L8" s="15"/>
    </row>
    <row r="9" spans="2:12" ht="15.75" customHeight="1" thickBot="1">
      <c r="B9" s="45"/>
      <c r="C9" s="39">
        <v>350</v>
      </c>
      <c r="D9" s="47"/>
      <c r="E9" s="47"/>
      <c r="F9" s="47"/>
      <c r="G9" s="48">
        <f>SUM(G6:G8)</f>
        <v>2200</v>
      </c>
      <c r="H9" s="47"/>
      <c r="I9" s="47"/>
      <c r="J9" s="49">
        <f>SUM(J6:J8)</f>
        <v>140000</v>
      </c>
      <c r="K9" s="49">
        <f>C19*C23</f>
        <v>160000</v>
      </c>
      <c r="L9" s="50">
        <f>K9-J9</f>
        <v>20000</v>
      </c>
    </row>
    <row r="10" spans="2:12" ht="15.75" customHeight="1" thickBot="1"/>
    <row r="11" spans="2:12" ht="15.75" customHeight="1" thickBot="1">
      <c r="B11" s="33" t="s">
        <v>58</v>
      </c>
      <c r="C11" s="37">
        <v>50</v>
      </c>
    </row>
    <row r="12" spans="2:12" ht="15.75" customHeight="1" thickBot="1">
      <c r="E12" s="101">
        <f>I6/11</f>
        <v>1018.1818181818181</v>
      </c>
      <c r="F12" s="62" t="s">
        <v>65</v>
      </c>
      <c r="G12" s="63"/>
      <c r="H12" s="63"/>
      <c r="I12" s="63"/>
      <c r="J12" s="63"/>
      <c r="K12" s="64"/>
    </row>
    <row r="13" spans="2:12" ht="15.75" customHeight="1" thickBot="1">
      <c r="B13" s="43" t="s">
        <v>35</v>
      </c>
      <c r="C13" s="44" t="s">
        <v>38</v>
      </c>
      <c r="F13" s="65"/>
      <c r="G13" s="66"/>
      <c r="H13" s="66"/>
      <c r="I13" s="66"/>
      <c r="J13" s="66"/>
      <c r="K13" s="67"/>
    </row>
    <row r="14" spans="2:12" ht="15.75" customHeight="1">
      <c r="B14" s="41" t="s">
        <v>36</v>
      </c>
      <c r="C14" s="42">
        <v>3</v>
      </c>
    </row>
    <row r="15" spans="2:12" ht="15.75" customHeight="1" thickBot="1">
      <c r="B15" s="12" t="s">
        <v>37</v>
      </c>
      <c r="C15" s="40">
        <v>8</v>
      </c>
    </row>
    <row r="16" spans="2:12" ht="15.75" customHeight="1" thickBot="1">
      <c r="B16" s="38" t="s">
        <v>39</v>
      </c>
      <c r="C16" s="39">
        <v>11</v>
      </c>
    </row>
    <row r="17" spans="2:9" ht="15.75" customHeight="1" thickBot="1">
      <c r="B17" s="26"/>
      <c r="C17" s="27"/>
    </row>
    <row r="18" spans="2:9" ht="15.75" customHeight="1" thickBot="1">
      <c r="B18" s="43" t="s">
        <v>51</v>
      </c>
      <c r="C18" s="44" t="s">
        <v>41</v>
      </c>
    </row>
    <row r="19" spans="2:9" ht="15.75" customHeight="1" thickBot="1">
      <c r="B19" s="45" t="s">
        <v>52</v>
      </c>
      <c r="C19" s="46">
        <v>200</v>
      </c>
      <c r="D19" s="11"/>
      <c r="E19" s="11"/>
      <c r="F19" s="11"/>
      <c r="G19" s="11"/>
      <c r="H19" s="11"/>
      <c r="I19" s="11"/>
    </row>
    <row r="20" spans="2:9" ht="15.75" customHeight="1" thickBot="1">
      <c r="C20" s="11"/>
      <c r="D20" s="11"/>
      <c r="E20" s="11"/>
      <c r="F20" s="11"/>
      <c r="G20" s="11"/>
      <c r="H20" s="11"/>
      <c r="I20" s="11"/>
    </row>
    <row r="21" spans="2:9" ht="15.75" customHeight="1" thickBot="1">
      <c r="B21" s="33" t="s">
        <v>57</v>
      </c>
      <c r="C21" s="35">
        <f>C19*C16</f>
        <v>2200</v>
      </c>
      <c r="D21" s="11"/>
      <c r="E21" s="11"/>
      <c r="F21" s="11"/>
      <c r="G21" s="11"/>
      <c r="H21" s="11"/>
      <c r="I21" s="11"/>
    </row>
    <row r="22" spans="2:9" ht="15.75" customHeight="1" thickBot="1">
      <c r="C22" s="11"/>
      <c r="D22" s="11"/>
      <c r="E22" s="11"/>
      <c r="F22" s="11"/>
      <c r="G22" s="11"/>
      <c r="H22" s="11"/>
      <c r="I22" s="11"/>
    </row>
    <row r="23" spans="2:9" ht="15.75" customHeight="1" thickBot="1">
      <c r="B23" s="33" t="s">
        <v>59</v>
      </c>
      <c r="C23" s="34">
        <v>800</v>
      </c>
      <c r="D23" s="11"/>
      <c r="E23" s="11"/>
      <c r="F23" s="11"/>
      <c r="G23" s="11"/>
      <c r="H23" s="11"/>
      <c r="I23" s="11"/>
    </row>
    <row r="24" spans="2:9" ht="15.75" customHeight="1" thickBot="1">
      <c r="C24" s="11"/>
      <c r="D24" s="11"/>
      <c r="E24" s="11"/>
      <c r="F24" s="11"/>
      <c r="G24" s="11"/>
      <c r="H24" s="11"/>
      <c r="I24" s="11"/>
    </row>
    <row r="25" spans="2:9" ht="15.75" customHeight="1">
      <c r="B25" s="16" t="s">
        <v>66</v>
      </c>
      <c r="C25" s="102">
        <v>0.21</v>
      </c>
      <c r="D25" s="11"/>
      <c r="E25" s="11"/>
      <c r="F25" s="11"/>
      <c r="G25" s="11"/>
      <c r="H25" s="11"/>
      <c r="I25" s="11"/>
    </row>
    <row r="26" spans="2:9" ht="15.75" customHeight="1" thickBot="1">
      <c r="B26" s="18" t="s">
        <v>74</v>
      </c>
      <c r="C26" s="36" t="s">
        <v>67</v>
      </c>
      <c r="D26" s="11"/>
      <c r="E26" s="11"/>
      <c r="F26" s="11"/>
      <c r="G26" s="11"/>
      <c r="H26" s="11"/>
      <c r="I26" s="11"/>
    </row>
    <row r="27" spans="2:9" ht="15.75" customHeight="1" thickBot="1">
      <c r="C27" s="11"/>
      <c r="D27" s="11"/>
      <c r="E27" s="11"/>
      <c r="F27" s="11"/>
      <c r="G27" s="11"/>
      <c r="H27" s="11"/>
      <c r="I27" s="11"/>
    </row>
    <row r="28" spans="2:9" ht="15.75" customHeight="1">
      <c r="B28" s="82" t="s">
        <v>50</v>
      </c>
      <c r="C28" s="78" t="s">
        <v>45</v>
      </c>
      <c r="D28" s="17" t="s">
        <v>70</v>
      </c>
      <c r="E28" s="17" t="s">
        <v>72</v>
      </c>
      <c r="F28" s="17" t="s">
        <v>73</v>
      </c>
      <c r="G28" s="69" t="s">
        <v>71</v>
      </c>
      <c r="H28" s="11"/>
      <c r="I28" s="11"/>
    </row>
    <row r="29" spans="2:9" ht="15.75" customHeight="1">
      <c r="B29" s="83" t="s">
        <v>68</v>
      </c>
      <c r="C29" s="79">
        <v>200</v>
      </c>
      <c r="D29" s="9">
        <f>C29*$C$25+C29</f>
        <v>242</v>
      </c>
      <c r="E29" s="68">
        <f>D29*$C$25+D29</f>
        <v>292.82</v>
      </c>
      <c r="F29" s="68">
        <f>E29*$C$25+E29</f>
        <v>354.31219999999996</v>
      </c>
      <c r="G29" s="70">
        <f>F29*$C$25+F29</f>
        <v>428.71776199999994</v>
      </c>
      <c r="H29" s="11"/>
      <c r="I29" s="11"/>
    </row>
    <row r="30" spans="2:9" ht="15.75" customHeight="1" thickBot="1">
      <c r="B30" s="84" t="s">
        <v>69</v>
      </c>
      <c r="C30" s="80">
        <v>0</v>
      </c>
      <c r="D30" s="72">
        <f>C29*10</f>
        <v>2000</v>
      </c>
      <c r="E30" s="73">
        <f>D30*$C$25+D30</f>
        <v>2420</v>
      </c>
      <c r="F30" s="73">
        <f>E30*$C$25+E30</f>
        <v>2928.2</v>
      </c>
      <c r="G30" s="74">
        <f>F30*$C$25+F30</f>
        <v>3543.1219999999998</v>
      </c>
      <c r="H30" s="11"/>
      <c r="I30" s="11"/>
    </row>
    <row r="31" spans="2:9" ht="15.75" customHeight="1" thickBot="1">
      <c r="B31" s="85" t="s">
        <v>39</v>
      </c>
      <c r="C31" s="81">
        <f>SUM(C29:C30)</f>
        <v>200</v>
      </c>
      <c r="D31" s="75">
        <f t="shared" ref="D31:G31" si="0">SUM(D29:D30)</f>
        <v>2242</v>
      </c>
      <c r="E31" s="76">
        <f t="shared" si="0"/>
        <v>2712.82</v>
      </c>
      <c r="F31" s="76">
        <f t="shared" si="0"/>
        <v>3282.5121999999997</v>
      </c>
      <c r="G31" s="77">
        <f t="shared" si="0"/>
        <v>3971.8397619999996</v>
      </c>
      <c r="H31" s="11"/>
      <c r="I31" s="11"/>
    </row>
    <row r="32" spans="2:9" ht="15.75" customHeight="1" thickBot="1">
      <c r="C32" s="11"/>
      <c r="D32" s="11"/>
      <c r="E32" s="11"/>
      <c r="F32" s="11"/>
      <c r="G32" s="11"/>
      <c r="H32" s="11"/>
      <c r="I32" s="11"/>
    </row>
    <row r="33" spans="2:9" ht="15.75" customHeight="1" thickBot="1">
      <c r="B33" s="85" t="s">
        <v>35</v>
      </c>
      <c r="C33" s="90" t="s">
        <v>38</v>
      </c>
      <c r="D33" s="87" t="s">
        <v>75</v>
      </c>
      <c r="E33" s="11"/>
      <c r="F33" s="11"/>
      <c r="G33" s="11"/>
      <c r="H33" s="11"/>
      <c r="I33" s="11"/>
    </row>
    <row r="34" spans="2:9" ht="15.75" customHeight="1">
      <c r="B34" s="93" t="s">
        <v>36</v>
      </c>
      <c r="C34" s="91">
        <v>3</v>
      </c>
      <c r="D34" s="56">
        <v>1</v>
      </c>
      <c r="E34" s="11"/>
      <c r="F34" s="11"/>
      <c r="G34" s="11"/>
      <c r="H34" s="11"/>
      <c r="I34" s="11"/>
    </row>
    <row r="35" spans="2:9" ht="15.75" customHeight="1" thickBot="1">
      <c r="B35" s="84" t="s">
        <v>37</v>
      </c>
      <c r="C35" s="80">
        <v>8</v>
      </c>
      <c r="D35" s="88">
        <v>1</v>
      </c>
      <c r="E35" s="11"/>
      <c r="F35" s="11"/>
      <c r="G35" s="11"/>
      <c r="H35" s="11"/>
      <c r="I35" s="11"/>
    </row>
    <row r="36" spans="2:9" ht="15.75" customHeight="1" thickBot="1">
      <c r="B36" s="85" t="s">
        <v>39</v>
      </c>
      <c r="C36" s="92">
        <v>11</v>
      </c>
      <c r="D36" s="89">
        <f>SUM(D34:D35)</f>
        <v>2</v>
      </c>
      <c r="E36" s="11"/>
      <c r="F36" s="11"/>
      <c r="G36" s="11"/>
      <c r="H36" s="11"/>
      <c r="I36" s="11"/>
    </row>
    <row r="37" spans="2:9" ht="30" customHeight="1" thickBot="1">
      <c r="E37" s="11"/>
      <c r="F37" s="11"/>
      <c r="G37" s="11"/>
      <c r="H37" s="11"/>
      <c r="I37" s="11"/>
    </row>
    <row r="38" spans="2:9">
      <c r="B38" s="95"/>
      <c r="C38" s="17" t="s">
        <v>45</v>
      </c>
      <c r="D38" s="17" t="s">
        <v>70</v>
      </c>
      <c r="E38" s="17" t="s">
        <v>72</v>
      </c>
      <c r="F38" s="17" t="s">
        <v>73</v>
      </c>
      <c r="G38" s="69" t="s">
        <v>71</v>
      </c>
      <c r="H38" s="11"/>
      <c r="I38" s="11"/>
    </row>
    <row r="39" spans="2:9" ht="30">
      <c r="B39" s="96" t="s">
        <v>78</v>
      </c>
      <c r="C39" s="22">
        <f>$C$36*C31</f>
        <v>2200</v>
      </c>
      <c r="D39" s="22">
        <f t="shared" ref="D39:G39" si="1">$C$36*D31</f>
        <v>24662</v>
      </c>
      <c r="E39" s="94">
        <f t="shared" si="1"/>
        <v>29841.02</v>
      </c>
      <c r="F39" s="94">
        <f t="shared" si="1"/>
        <v>36107.634199999993</v>
      </c>
      <c r="G39" s="97">
        <f t="shared" si="1"/>
        <v>43690.237381999992</v>
      </c>
      <c r="H39" s="11"/>
      <c r="I39" s="11"/>
    </row>
    <row r="40" spans="2:9" ht="30.3" thickBot="1">
      <c r="B40" s="98" t="s">
        <v>79</v>
      </c>
      <c r="C40" s="14" t="s">
        <v>76</v>
      </c>
      <c r="D40" s="14">
        <f>$D$36*D31</f>
        <v>4484</v>
      </c>
      <c r="E40" s="99">
        <f t="shared" ref="E40:G40" si="2">$D$36*E31</f>
        <v>5425.64</v>
      </c>
      <c r="F40" s="99">
        <f t="shared" si="2"/>
        <v>6565.0243999999993</v>
      </c>
      <c r="G40" s="100">
        <f t="shared" si="2"/>
        <v>7943.6795239999992</v>
      </c>
      <c r="H40" s="11"/>
      <c r="I40" s="11"/>
    </row>
    <row r="41" spans="2:9" ht="15.75" customHeight="1">
      <c r="C41" s="11"/>
      <c r="D41" s="11"/>
      <c r="E41" s="11"/>
      <c r="F41" s="11"/>
      <c r="G41" s="11"/>
      <c r="H41" s="11"/>
      <c r="I41" s="11"/>
    </row>
    <row r="42" spans="2:9">
      <c r="B42" s="105" t="s">
        <v>91</v>
      </c>
      <c r="C42" s="106">
        <v>400000</v>
      </c>
      <c r="D42" s="11"/>
      <c r="E42" s="11"/>
      <c r="F42" s="11"/>
      <c r="G42" s="11"/>
      <c r="H42" s="11"/>
      <c r="I42" s="11"/>
    </row>
    <row r="43" spans="2:9" ht="15.3" thickBot="1">
      <c r="B43" s="116" t="s">
        <v>92</v>
      </c>
      <c r="C43" s="134">
        <v>200000</v>
      </c>
      <c r="D43" s="11"/>
      <c r="E43" s="11"/>
      <c r="F43" s="11"/>
      <c r="G43" s="11"/>
      <c r="H43" s="11"/>
      <c r="I43" s="11"/>
    </row>
    <row r="44" spans="2:9" ht="30">
      <c r="B44" s="103" t="s">
        <v>93</v>
      </c>
      <c r="C44" s="104">
        <v>50000</v>
      </c>
      <c r="D44" s="11"/>
      <c r="E44" s="11"/>
      <c r="F44" s="11"/>
      <c r="G44" s="11"/>
      <c r="H44" s="11"/>
      <c r="I44" s="11"/>
    </row>
    <row r="45" spans="2:9" ht="30.3" thickBot="1">
      <c r="B45" s="98" t="s">
        <v>77</v>
      </c>
      <c r="C45" s="107">
        <v>0.21</v>
      </c>
      <c r="D45" s="11"/>
      <c r="E45" s="11"/>
      <c r="F45" s="11"/>
      <c r="G45" s="11"/>
      <c r="H45" s="11"/>
      <c r="I45" s="11"/>
    </row>
    <row r="46" spans="2:9" ht="15.75" customHeight="1" thickBot="1">
      <c r="C46" s="11"/>
      <c r="D46" s="11"/>
      <c r="E46" s="11"/>
      <c r="F46" s="11"/>
      <c r="G46" s="11"/>
      <c r="H46" s="11"/>
      <c r="I46" s="11"/>
    </row>
    <row r="47" spans="2:9" ht="15.75" customHeight="1" thickBot="1">
      <c r="B47" s="114"/>
      <c r="C47" s="86" t="s">
        <v>45</v>
      </c>
      <c r="D47" s="86" t="s">
        <v>70</v>
      </c>
      <c r="E47" s="86" t="s">
        <v>72</v>
      </c>
      <c r="F47" s="86" t="s">
        <v>73</v>
      </c>
      <c r="G47" s="115" t="s">
        <v>71</v>
      </c>
      <c r="H47" s="11"/>
      <c r="I47" s="11"/>
    </row>
    <row r="48" spans="2:9" ht="15.75" customHeight="1">
      <c r="B48" s="116" t="s">
        <v>80</v>
      </c>
      <c r="C48" s="112">
        <f>C31*50</f>
        <v>10000</v>
      </c>
      <c r="D48" s="113">
        <f t="shared" ref="D48:G48" si="3">D31*50</f>
        <v>112100</v>
      </c>
      <c r="E48" s="113">
        <f t="shared" si="3"/>
        <v>135641</v>
      </c>
      <c r="F48" s="113">
        <f t="shared" si="3"/>
        <v>164125.60999999999</v>
      </c>
      <c r="G48" s="117">
        <f t="shared" si="3"/>
        <v>198591.98809999999</v>
      </c>
      <c r="H48" s="11"/>
      <c r="I48" s="11"/>
    </row>
    <row r="49" spans="2:9" ht="15.75" customHeight="1">
      <c r="B49" s="8" t="s">
        <v>81</v>
      </c>
      <c r="C49" s="108">
        <f>C48*800</f>
        <v>8000000</v>
      </c>
      <c r="D49" s="108">
        <f t="shared" ref="D49:G49" si="4">D48*800</f>
        <v>89680000</v>
      </c>
      <c r="E49" s="108">
        <f t="shared" si="4"/>
        <v>108512800</v>
      </c>
      <c r="F49" s="108">
        <f t="shared" si="4"/>
        <v>131300487.99999999</v>
      </c>
      <c r="G49" s="118">
        <f t="shared" si="4"/>
        <v>158873590.47999999</v>
      </c>
      <c r="H49" s="11"/>
      <c r="I49" s="11"/>
    </row>
    <row r="50" spans="2:9" ht="15.75" customHeight="1">
      <c r="B50" s="8" t="s">
        <v>83</v>
      </c>
      <c r="C50" s="28">
        <f>J9*50</f>
        <v>7000000</v>
      </c>
      <c r="D50" s="28">
        <f>C50+(D48-C48)*$C$36*$C$11</f>
        <v>63155000</v>
      </c>
      <c r="E50" s="28">
        <f t="shared" ref="E50:G50" si="5">D50+(E48-D48)*$C$36*$C$11</f>
        <v>76102550</v>
      </c>
      <c r="F50" s="28">
        <f t="shared" si="5"/>
        <v>91769085.5</v>
      </c>
      <c r="G50" s="119">
        <f t="shared" si="5"/>
        <v>110725593.455</v>
      </c>
      <c r="H50" s="11"/>
      <c r="I50" s="11"/>
    </row>
    <row r="51" spans="2:9" ht="15.75" customHeight="1">
      <c r="B51" s="105" t="s">
        <v>82</v>
      </c>
      <c r="C51" s="109">
        <f>C49-C50</f>
        <v>1000000</v>
      </c>
      <c r="D51" s="109">
        <f t="shared" ref="D51:G51" si="6">D49-D50</f>
        <v>26525000</v>
      </c>
      <c r="E51" s="109">
        <f t="shared" si="6"/>
        <v>32410250</v>
      </c>
      <c r="F51" s="109">
        <f t="shared" si="6"/>
        <v>39531402.499999985</v>
      </c>
      <c r="G51" s="120">
        <f t="shared" si="6"/>
        <v>48147997.024999991</v>
      </c>
      <c r="H51" s="11"/>
      <c r="I51" s="11"/>
    </row>
    <row r="52" spans="2:9" ht="15.75" customHeight="1">
      <c r="B52" s="8"/>
      <c r="C52" s="28"/>
      <c r="D52" s="28"/>
      <c r="E52" s="28"/>
      <c r="F52" s="28"/>
      <c r="G52" s="119"/>
      <c r="H52" s="11"/>
      <c r="I52" s="11"/>
    </row>
    <row r="53" spans="2:9" ht="15.75" customHeight="1" thickBot="1">
      <c r="B53" s="71"/>
      <c r="C53" s="125"/>
      <c r="D53" s="125"/>
      <c r="E53" s="125"/>
      <c r="F53" s="125"/>
      <c r="G53" s="126"/>
      <c r="H53" s="11"/>
      <c r="I53" s="11"/>
    </row>
    <row r="54" spans="2:9" ht="15.75" customHeight="1">
      <c r="B54" s="16" t="s">
        <v>85</v>
      </c>
      <c r="C54" s="128">
        <f>C42</f>
        <v>400000</v>
      </c>
      <c r="D54" s="129"/>
      <c r="E54" s="130"/>
      <c r="F54" s="130"/>
      <c r="G54" s="131"/>
      <c r="H54" s="11"/>
      <c r="I54" s="11"/>
    </row>
    <row r="55" spans="2:9" ht="15.75" customHeight="1">
      <c r="B55" s="105" t="s">
        <v>84</v>
      </c>
      <c r="C55" s="110">
        <f>C44</f>
        <v>50000</v>
      </c>
      <c r="D55" s="28">
        <f>C55*$C$45+C55</f>
        <v>60500</v>
      </c>
      <c r="E55" s="28">
        <f t="shared" ref="E55:G56" si="7">D55*$C$45+D55</f>
        <v>73205</v>
      </c>
      <c r="F55" s="28">
        <f t="shared" si="7"/>
        <v>88578.05</v>
      </c>
      <c r="G55" s="119">
        <f t="shared" si="7"/>
        <v>107179.4405</v>
      </c>
    </row>
    <row r="56" spans="2:9" ht="15.75" customHeight="1">
      <c r="B56" s="105" t="s">
        <v>88</v>
      </c>
      <c r="C56" s="110">
        <f>C43</f>
        <v>200000</v>
      </c>
      <c r="D56" s="28">
        <f>C56*$C$45+C56</f>
        <v>242000</v>
      </c>
      <c r="E56" s="28">
        <f t="shared" si="7"/>
        <v>292820</v>
      </c>
      <c r="F56" s="28">
        <f t="shared" si="7"/>
        <v>354312.2</v>
      </c>
      <c r="G56" s="119">
        <f t="shared" si="7"/>
        <v>428717.76199999999</v>
      </c>
    </row>
    <row r="57" spans="2:9" ht="15.75" customHeight="1" thickBot="1">
      <c r="B57" s="18" t="s">
        <v>89</v>
      </c>
      <c r="C57" s="132">
        <f>SUM(C54:C56)</f>
        <v>650000</v>
      </c>
      <c r="D57" s="132">
        <f t="shared" ref="D57:G57" si="8">SUM(D54:D56)</f>
        <v>302500</v>
      </c>
      <c r="E57" s="132">
        <f t="shared" si="8"/>
        <v>366025</v>
      </c>
      <c r="F57" s="132">
        <f t="shared" si="8"/>
        <v>442890.25</v>
      </c>
      <c r="G57" s="133">
        <f t="shared" si="8"/>
        <v>535897.20250000001</v>
      </c>
    </row>
    <row r="58" spans="2:9" ht="15.75" customHeight="1">
      <c r="B58" s="116"/>
      <c r="C58" s="127"/>
      <c r="D58" s="54"/>
      <c r="E58" s="54"/>
      <c r="F58" s="54"/>
      <c r="G58" s="56"/>
    </row>
    <row r="59" spans="2:9" ht="15.75" customHeight="1">
      <c r="B59" s="8"/>
      <c r="C59" s="22"/>
      <c r="D59" s="22"/>
      <c r="E59" s="22"/>
      <c r="F59" s="22"/>
      <c r="G59" s="19"/>
    </row>
    <row r="60" spans="2:9" ht="15.75" customHeight="1">
      <c r="B60" s="8" t="s">
        <v>90</v>
      </c>
      <c r="C60" s="111">
        <f>J9*50</f>
        <v>7000000</v>
      </c>
      <c r="D60" s="28">
        <f>C60+(D48-C48)*$D$36*$C$11</f>
        <v>17210000</v>
      </c>
      <c r="E60" s="28">
        <f>D60+(E48-D48)*$D$36*$C$11</f>
        <v>19564100</v>
      </c>
      <c r="F60" s="28">
        <f>E60+(F48-E48)*$D$36*$C$11</f>
        <v>22412561</v>
      </c>
      <c r="G60" s="119">
        <f>F60+(G48-F48)*$D$36*$C$11</f>
        <v>25859198.809999999</v>
      </c>
    </row>
    <row r="61" spans="2:9" ht="15.75" customHeight="1" thickBot="1">
      <c r="B61" s="18" t="s">
        <v>86</v>
      </c>
      <c r="C61" s="121">
        <f>C49-C60-C57</f>
        <v>350000</v>
      </c>
      <c r="D61" s="121">
        <f t="shared" ref="D61:G61" si="9">D49-D60-D57</f>
        <v>72167500</v>
      </c>
      <c r="E61" s="121">
        <f t="shared" si="9"/>
        <v>88582675</v>
      </c>
      <c r="F61" s="121">
        <f t="shared" si="9"/>
        <v>108445036.74999999</v>
      </c>
      <c r="G61" s="121">
        <f t="shared" si="9"/>
        <v>132478494.46749999</v>
      </c>
    </row>
    <row r="62" spans="2:9" ht="15.3" thickBot="1"/>
    <row r="63" spans="2:9" ht="15.3" thickBot="1">
      <c r="B63" s="43" t="s">
        <v>87</v>
      </c>
      <c r="C63" s="124">
        <f>C61-C51</f>
        <v>-650000</v>
      </c>
      <c r="D63" s="122">
        <f t="shared" ref="D63:G63" si="10">D61-D51</f>
        <v>45642500</v>
      </c>
      <c r="E63" s="122">
        <f t="shared" si="10"/>
        <v>56172425</v>
      </c>
      <c r="F63" s="122">
        <f t="shared" si="10"/>
        <v>68913634.25</v>
      </c>
      <c r="G63" s="123">
        <f t="shared" si="10"/>
        <v>84330497.442499995</v>
      </c>
    </row>
  </sheetData>
  <mergeCells count="6">
    <mergeCell ref="F12:K13"/>
    <mergeCell ref="D4:E4"/>
    <mergeCell ref="B4:B5"/>
    <mergeCell ref="C4:C5"/>
    <mergeCell ref="F4:I4"/>
    <mergeCell ref="B2:L2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Profit Projections with Gen AI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Bansal, Abhishek</cp:lastModifiedBy>
  <dcterms:modified xsi:type="dcterms:W3CDTF">2025-02-20T04:25:26Z</dcterms:modified>
</cp:coreProperties>
</file>