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tinaashleyzermeno/Downloads/Starter_Code/"/>
    </mc:Choice>
  </mc:AlternateContent>
  <xr:revisionPtr revIDLastSave="0" documentId="13_ncr:1_{DDCA2D5F-B0F0-BC40-9DF7-F9C48392304F}" xr6:coauthVersionLast="47" xr6:coauthVersionMax="47" xr10:uidLastSave="{00000000-0000-0000-0000-000000000000}"/>
  <bookViews>
    <workbookView xWindow="4220" yWindow="4920" windowWidth="26440" windowHeight="14480" activeTab="4" xr2:uid="{00000000-000D-0000-FFFF-FFFF00000000}"/>
  </bookViews>
  <sheets>
    <sheet name="Crowdfunding" sheetId="1" r:id="rId1"/>
    <sheet name="Category Stats" sheetId="3" r:id="rId2"/>
    <sheet name="Subcategory Stats" sheetId="4" r:id="rId3"/>
    <sheet name="Outcomes Based On Launch Date" sheetId="6" r:id="rId4"/>
    <sheet name="Outcomes Based On Goals" sheetId="7" r:id="rId5"/>
    <sheet name="Stats" sheetId="8" r:id="rId6"/>
  </sheets>
  <definedNames>
    <definedName name="_xlnm._FilterDatabase" localSheetId="0" hidden="1">Crowdfunding!$A$1:$T$1001</definedName>
  </definedNames>
  <calcPr calcId="191029"/>
  <pivotCaches>
    <pivotCache cacheId="7" r:id="rId7"/>
    <pivotCache cacheId="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D13" i="7"/>
  <c r="D12" i="7"/>
  <c r="D11" i="7"/>
  <c r="D10" i="7"/>
  <c r="D9" i="7"/>
  <c r="D8" i="7"/>
  <c r="D7" i="7"/>
  <c r="D6" i="7"/>
  <c r="D5" i="7"/>
  <c r="D4" i="7"/>
  <c r="D3" i="7"/>
  <c r="B13" i="7"/>
  <c r="B12" i="7"/>
  <c r="B11" i="7"/>
  <c r="B10" i="7"/>
  <c r="B9" i="7"/>
  <c r="B8" i="7"/>
  <c r="B7" i="7"/>
  <c r="B6" i="7"/>
  <c r="B5" i="7"/>
  <c r="B4" i="7"/>
  <c r="B3" i="7"/>
  <c r="D2" i="7"/>
  <c r="B2" i="7"/>
  <c r="C2" i="7"/>
  <c r="C13" i="7"/>
  <c r="C12" i="7"/>
  <c r="C11" i="7"/>
  <c r="C10" i="7"/>
  <c r="C9" i="7"/>
  <c r="C8" i="7"/>
  <c r="C7" i="7"/>
  <c r="C6" i="7"/>
  <c r="C5" i="7"/>
  <c r="C4" i="7"/>
  <c r="C3" i="7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<sst xmlns="http://schemas.openxmlformats.org/spreadsheetml/2006/main" count="6124" uniqueCount="2107">
  <si>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</si>
  <si>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</si>
  <si>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</si>
  <si>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</si>
  <si>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</si>
  <si>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</si>
  <si>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</si>
  <si>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</si>
  <si>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</si>
  <si>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</si>
  <si>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</si>
  <si>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</si>
  <si>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</si>
  <si>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</si>
  <si>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</si>
  <si>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</si>
  <si>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</si>
  <si>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</si>
  <si>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</si>
  <si>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</si>
  <si>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</si>
  <si>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</si>
  <si>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</si>
  <si>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</si>
  <si>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</si>
  <si>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</si>
  <si>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</si>
  <si>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</si>
  <si>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</si>
  <si>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</si>
  <si>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</si>
  <si>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</si>
  <si>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</si>
  <si>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</si>
  <si>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</si>
  <si>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</si>
  <si>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</si>
  <si>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</si>
  <si>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</si>
  <si>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</si>
  <si>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</si>
  <si>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</si>
  <si>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</si>
  <si>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</si>
  <si>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</si>
  <si>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</si>
  <si>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</si>
  <si>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</si>
  <si>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</si>
  <si>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</si>
  <si>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</si>
  <si>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</si>
  <si>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</si>
  <si>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</si>
  <si>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</si>
  <si>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</si>
  <si>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</si>
  <si>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</si>
  <si>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</si>
  <si>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</si>
  <si>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</si>
  <si>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</si>
  <si>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</si>
  <si>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</si>
  <si>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</si>
  <si>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</si>
  <si>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</si>
  <si>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</si>
  <si>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</si>
  <si>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</si>
  <si>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</si>
  <si>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</si>
  <si>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</si>
  <si>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</si>
  <si>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</si>
  <si>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</si>
  <si>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</si>
  <si>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</si>
  <si>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</si>
  <si>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</si>
  <si>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</si>
  <si>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</si>
  <si>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</si>
  <si>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</si>
  <si>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</si>
  <si>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</si>
  <si>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</si>
  <si>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</si>
  <si>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</si>
  <si>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</si>
  <si>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</si>
  <si>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</si>
  <si>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</si>
  <si>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</si>
  <si>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</si>
  <si>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</si>
  <si>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</si>
  <si>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</si>
  <si>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</si>
  <si>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</si>
  <si>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</si>
  <si>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</si>
  <si>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</si>
  <si>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</si>
  <si>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</si>
  <si>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</si>
  <si>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</si>
  <si>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</si>
  <si>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</si>
  <si>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</si>
  <si>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</si>
  <si>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</si>
  <si>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</si>
  <si>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</si>
  <si>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</si>
  <si>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</si>
  <si>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</si>
  <si>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</si>
  <si>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</si>
  <si>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</si>
  <si>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</si>
  <si>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</si>
  <si>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</si>
  <si>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</si>
  <si>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</si>
  <si>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</si>
  <si>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</si>
  <si>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</si>
  <si>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</si>
  <si>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</si>
  <si>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</si>
  <si>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</si>
  <si>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</si>
  <si>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</si>
  <si>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</si>
  <si>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</si>
  <si>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</si>
  <si>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</si>
  <si>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</si>
  <si>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</si>
  <si>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</si>
  <si>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</si>
  <si>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</si>
  <si>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</si>
  <si>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</si>
  <si>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</si>
  <si>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</si>
  <si>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</si>
  <si>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</si>
  <si>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</si>
  <si>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</si>
  <si>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</si>
  <si>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</si>
  <si>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</si>
  <si>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</si>
  <si>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</si>
  <si>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</si>
  <si>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</si>
  <si>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</si>
  <si>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</si>
  <si>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</si>
  <si>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</si>
  <si>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</si>
  <si>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</si>
  <si>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</si>
  <si>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</si>
  <si>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</si>
  <si>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</si>
  <si>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</si>
  <si>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</si>
  <si>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</si>
  <si>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</si>
  <si>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</si>
  <si>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</si>
  <si>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</si>
  <si>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</si>
  <si>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</si>
  <si>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</si>
  <si>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</si>
  <si>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</si>
  <si>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</si>
  <si>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</si>
  <si>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</si>
  <si>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</si>
  <si>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</si>
  <si>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</si>
  <si>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</si>
  <si>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</si>
  <si>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</si>
  <si>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</si>
  <si>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</si>
  <si>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</si>
  <si>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</si>
  <si>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</si>
  <si>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</si>
  <si>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</si>
  <si>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</si>
  <si>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</si>
  <si>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</si>
  <si>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</si>
  <si>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</si>
  <si>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</si>
  <si>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</si>
  <si>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</si>
  <si>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</si>
  <si>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</si>
  <si>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</si>
  <si>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</si>
  <si>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</si>
  <si>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</si>
  <si>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</si>
  <si>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</si>
  <si>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</si>
  <si>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</si>
  <si>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</si>
  <si>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</si>
  <si>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</si>
  <si>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</si>
  <si>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</si>
  <si>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</si>
  <si>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</si>
  <si>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</si>
  <si>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</si>
  <si>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</si>
  <si>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</si>
  <si>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</si>
  <si>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</si>
  <si>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</si>
  <si>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</si>
  <si>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</si>
  <si>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</si>
  <si>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</si>
  <si>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</si>
  <si>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</si>
  <si>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</si>
  <si>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</si>
  <si>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</si>
  <si>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</si>
  <si>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</si>
  <si>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</si>
  <si>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</si>
  <si>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</si>
  <si>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</si>
  <si>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</si>
  <si>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</si>
  <si>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</si>
  <si>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</si>
  <si>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</si>
  <si>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</si>
  <si>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</si>
  <si>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</si>
  <si>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</si>
  <si>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</si>
  <si>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</si>
  <si>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</si>
  <si>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</si>
  <si>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</si>
  <si>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</si>
  <si>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</si>
  <si>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</si>
  <si>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</si>
  <si>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</si>
  <si>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</si>
  <si>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</si>
  <si>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</si>
  <si>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</si>
  <si>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</si>
  <si>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</si>
  <si>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</si>
  <si>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</si>
  <si>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</si>
  <si>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</si>
  <si>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</si>
  <si>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</si>
  <si>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</si>
  <si>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</si>
  <si>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</si>
  <si>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</si>
  <si>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</si>
  <si>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</si>
  <si>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</si>
  <si>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</si>
  <si>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</si>
  <si>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</si>
  <si>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</si>
  <si>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</si>
  <si>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</si>
  <si>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</si>
  <si>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</si>
  <si>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</si>
  <si>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</si>
  <si>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</si>
  <si>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</si>
  <si>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</si>
  <si>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</si>
  <si>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</si>
  <si>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</si>
  <si>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</si>
  <si>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</si>
  <si>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</si>
  <si>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</si>
  <si>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</si>
  <si>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</si>
  <si>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</si>
  <si>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</si>
  <si>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</si>
  <si>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</si>
  <si>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</si>
  <si>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</si>
  <si>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</si>
  <si>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</si>
  <si>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</si>
  <si>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</si>
  <si>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</si>
  <si>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</si>
  <si>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</si>
  <si>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</si>
  <si>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</si>
  <si>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</si>
  <si>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</si>
  <si>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</si>
  <si>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</si>
  <si>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</si>
  <si>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</si>
  <si>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</si>
  <si>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</si>
  <si>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</si>
  <si>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</si>
  <si>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</si>
  <si>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</si>
  <si>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</si>
  <si>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</si>
  <si>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</si>
  <si>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</si>
  <si>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</si>
  <si>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</si>
  <si>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</si>
  <si>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</si>
  <si>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</si>
  <si>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</si>
  <si>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</si>
  <si>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</si>
  <si>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</si>
  <si>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</si>
  <si>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</si>
  <si>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</si>
  <si>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</si>
  <si>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</si>
  <si>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</si>
  <si>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</si>
  <si>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</si>
  <si>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</si>
  <si>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</si>
  <si>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</si>
  <si>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</si>
  <si>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</si>
  <si>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</si>
  <si>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</si>
  <si>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</si>
  <si>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</si>
  <si>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</si>
  <si>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</si>
  <si>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</si>
  <si>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</si>
  <si>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</si>
  <si>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</si>
  <si>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</si>
  <si>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</si>
  <si>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</si>
  <si>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</si>
  <si>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</si>
  <si>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</si>
  <si>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</si>
  <si>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</si>
  <si>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</si>
  <si>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</si>
  <si>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</si>
  <si>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</si>
  <si>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</si>
  <si>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</si>
  <si>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</si>
  <si>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</si>
  <si>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</si>
  <si>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</si>
  <si>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</si>
  <si>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</si>
  <si>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</si>
  <si>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</si>
  <si>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</si>
  <si>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</si>
  <si>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</si>
  <si>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</si>
  <si>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</si>
  <si>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</si>
  <si>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</si>
  <si>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</si>
  <si>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</si>
  <si>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</si>
  <si>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</si>
  <si>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</si>
  <si>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</si>
  <si>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</si>
  <si>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</si>
  <si>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</si>
  <si>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</si>
  <si>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</si>
  <si>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</si>
  <si>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</si>
  <si>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</si>
  <si>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</si>
  <si>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</si>
  <si>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</si>
  <si>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</si>
  <si>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</si>
  <si>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</si>
  <si>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</si>
  <si>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</si>
  <si>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</si>
  <si>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</si>
  <si>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</si>
  <si>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</si>
  <si>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</si>
  <si>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</si>
  <si>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</si>
  <si>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</si>
  <si>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</si>
  <si>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</si>
  <si>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</si>
  <si>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</si>
  <si>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</si>
  <si>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</si>
  <si>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</si>
  <si>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</si>
  <si>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</si>
  <si>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</si>
  <si>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</si>
  <si>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</si>
  <si>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</si>
  <si>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</si>
  <si>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</si>
  <si>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</si>
  <si>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</si>
  <si>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</si>
  <si>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</si>
  <si>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</si>
  <si>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</si>
  <si>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</si>
  <si>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</si>
  <si>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</si>
  <si>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</si>
  <si>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</si>
  <si>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</si>
  <si>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</si>
  <si>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</si>
  <si>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</si>
  <si>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</si>
  <si>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</si>
  <si>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</si>
  <si>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</si>
  <si>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</si>
  <si>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</si>
  <si>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</si>
  <si>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</si>
  <si>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</si>
  <si>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</si>
  <si>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</si>
  <si>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</si>
  <si>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</si>
  <si>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</si>
  <si>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</si>
  <si>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</si>
  <si>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</si>
  <si>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</si>
  <si>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</si>
  <si>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</si>
  <si>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</si>
  <si>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</si>
  <si>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</si>
  <si>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</si>
  <si>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</si>
  <si>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</si>
  <si>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</si>
  <si>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</si>
  <si>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</si>
  <si>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</si>
  <si>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</si>
  <si>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</si>
  <si>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</si>
  <si>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</si>
  <si>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</si>
  <si>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</si>
  <si>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</si>
  <si>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</si>
  <si>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</si>
  <si>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</si>
  <si>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</si>
  <si>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</si>
  <si>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</si>
  <si>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</si>
  <si>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</si>
  <si>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</si>
  <si>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</si>
  <si>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</si>
  <si>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</si>
  <si>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</si>
  <si>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</si>
  <si>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</si>
  <si>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</si>
  <si>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</si>
  <si>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</si>
  <si>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</si>
  <si>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</si>
  <si>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</si>
  <si>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</si>
  <si>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</si>
  <si>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</si>
  <si>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</si>
  <si>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</si>
  <si>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</si>
  <si>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</si>
  <si>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</si>
  <si>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</si>
  <si>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</si>
  <si>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</si>
  <si>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</si>
  <si>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</si>
  <si>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</si>
  <si>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</si>
  <si>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</si>
  <si>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</si>
  <si>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</si>
  <si>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</si>
  <si>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</si>
  <si>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</si>
  <si>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</si>
  <si>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</si>
  <si>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</si>
  <si>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</si>
  <si>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</si>
  <si>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</si>
  <si>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</si>
  <si>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</si>
  <si>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</si>
  <si>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</si>
  <si>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</si>
  <si>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</si>
  <si>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</si>
  <si>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</si>
  <si>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</si>
  <si>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</si>
  <si>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</si>
  <si>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</si>
  <si>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</si>
  <si>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</si>
  <si>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</si>
  <si>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</si>
  <si>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</si>
  <si>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</si>
  <si>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</si>
  <si>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</si>
  <si>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</si>
  <si>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</si>
  <si>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</si>
  <si>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</si>
  <si>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</si>
  <si>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</si>
  <si>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</si>
  <si>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</si>
  <si>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</si>
  <si>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</si>
  <si>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</si>
  <si>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</si>
  <si>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</si>
  <si>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</si>
  <si>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</si>
  <si>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</si>
  <si>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</si>
  <si>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</si>
  <si>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</si>
  <si>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</si>
  <si>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</si>
  <si>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</si>
  <si>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</si>
  <si>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</si>
  <si>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</si>
  <si>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</si>
  <si>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</si>
  <si>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</si>
  <si>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</si>
  <si>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</si>
  <si>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</si>
  <si>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</si>
  <si>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</si>
  <si>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</si>
  <si>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</si>
  <si>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</si>
  <si>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</si>
  <si>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</si>
  <si>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</si>
  <si>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</si>
  <si>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</si>
  <si>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</si>
  <si>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</si>
  <si>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</si>
  <si>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</si>
  <si>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</si>
  <si>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</si>
  <si>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</si>
  <si>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</si>
  <si>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</si>
  <si>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</si>
  <si>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</si>
  <si>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</si>
  <si>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</si>
  <si>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</si>
  <si>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</si>
  <si>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</si>
  <si>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</si>
  <si>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</si>
  <si>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</si>
  <si>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</si>
  <si>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</si>
  <si>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</si>
  <si>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</si>
  <si>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</si>
  <si>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</si>
  <si>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</si>
  <si>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</si>
  <si>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</si>
  <si>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</si>
  <si>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</si>
  <si>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</si>
  <si>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</si>
  <si>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</si>
  <si>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</si>
  <si>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</si>
  <si>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</si>
  <si>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</si>
  <si>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</si>
  <si>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</si>
  <si>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</si>
  <si>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</si>
  <si>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</si>
  <si>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</si>
  <si>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</si>
  <si>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</si>
  <si>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</si>
  <si>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</si>
  <si>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</si>
  <si>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</si>
  <si>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</si>
  <si>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</si>
  <si>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</si>
  <si>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</si>
  <si>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</si>
  <si>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</si>
  <si>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</si>
  <si>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</si>
  <si>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</si>
  <si>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</si>
  <si>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</si>
  <si>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</si>
  <si>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</si>
  <si>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</si>
  <si>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</si>
  <si>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</si>
  <si>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</si>
  <si>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</si>
  <si>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</si>
  <si>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</si>
  <si>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</si>
  <si>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</si>
  <si>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</si>
  <si>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</si>
  <si>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</si>
  <si>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</si>
  <si>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</si>
  <si>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</si>
  <si>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</si>
  <si>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</si>
  <si>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</si>
  <si>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</si>
  <si>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</si>
  <si>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</si>
  <si>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</si>
  <si>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</si>
  <si>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</si>
  <si>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</si>
  <si>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</si>
  <si>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</si>
  <si>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</si>
  <si>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</si>
  <si>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</si>
  <si>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</si>
  <si>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</si>
  <si>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</si>
  <si>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</si>
  <si>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</si>
  <si>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</si>
  <si>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</si>
  <si>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</si>
  <si>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</si>
  <si>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</si>
  <si>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</si>
  <si>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</si>
  <si>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</si>
  <si>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</si>
  <si>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</si>
  <si>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</si>
  <si>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</si>
  <si>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</si>
  <si>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</si>
  <si>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</si>
  <si>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</si>
  <si>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</si>
  <si>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</si>
  <si>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</si>
  <si>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</si>
  <si>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</si>
  <si>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</si>
  <si>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</si>
  <si>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</si>
  <si>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</si>
  <si>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</si>
  <si>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</si>
  <si>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</si>
  <si>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</si>
  <si>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</si>
  <si>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</si>
  <si>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</si>
  <si>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</si>
  <si>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</si>
  <si>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</si>
  <si>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</si>
  <si>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</si>
  <si>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</si>
  <si>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</si>
  <si>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</si>
  <si>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</si>
  <si>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</si>
  <si>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</si>
  <si>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</si>
  <si>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</si>
  <si>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</si>
  <si>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</si>
  <si>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</si>
  <si>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</si>
  <si>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</si>
  <si>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</si>
  <si>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</si>
  <si>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</si>
  <si>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</si>
  <si>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</si>
  <si>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</si>
  <si>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</si>
  <si>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</si>
  <si>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</si>
  <si>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</si>
  <si>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</si>
  <si>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</si>
  <si>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</si>
  <si>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</si>
  <si>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</si>
  <si>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</si>
  <si>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</si>
  <si>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</si>
  <si>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</si>
  <si>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</si>
  <si>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</si>
  <si>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</si>
  <si>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</si>
  <si>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</si>
  <si>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</si>
  <si>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</si>
  <si>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</si>
  <si>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</si>
  <si>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</si>
  <si>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</si>
  <si>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</si>
  <si>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</si>
  <si>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</si>
  <si>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</si>
  <si>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</si>
  <si>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</si>
  <si>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</si>
  <si>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</si>
  <si>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</si>
  <si>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</si>
  <si>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</si>
  <si>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</si>
  <si>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</si>
  <si>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</si>
  <si>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</si>
  <si>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</si>
  <si>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</si>
  <si>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</si>
  <si>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</si>
  <si>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</si>
  <si>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</si>
  <si>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</si>
  <si>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</si>
  <si>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</si>
  <si>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</si>
  <si>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</si>
  <si>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</si>
  <si>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</si>
  <si>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</si>
  <si>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</si>
  <si>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</si>
  <si>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</si>
  <si>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</si>
  <si>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</si>
  <si>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</si>
  <si>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</si>
  <si>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</si>
  <si>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</si>
  <si>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</si>
  <si>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</si>
  <si>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</si>
  <si>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</si>
  <si>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</si>
  <si>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</si>
  <si>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</si>
  <si>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</si>
  <si>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</si>
  <si>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</si>
  <si>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</si>
  <si>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</si>
  <si>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</si>
  <si>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</si>
  <si>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</si>
  <si>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</si>
  <si>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</si>
  <si>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</si>
  <si>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</si>
  <si>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</si>
  <si>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</si>
  <si>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</si>
  <si>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</si>
  <si>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</si>
  <si>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</si>
  <si>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</si>
  <si>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</si>
  <si>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</si>
  <si>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</si>
  <si>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</si>
  <si>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</si>
  <si>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</si>
  <si>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</si>
  <si>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</si>
  <si>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</si>
  <si>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</si>
  <si>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</si>
  <si>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</si>
  <si>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</si>
  <si>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</si>
  <si>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</si>
  <si>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</si>
  <si>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</si>
  <si>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</si>
  <si>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</si>
  <si>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</si>
  <si>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</si>
  <si>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</si>
  <si>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</si>
  <si>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</si>
  <si>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</si>
  <si>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</si>
  <si>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</si>
  <si>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</si>
  <si>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</si>
  <si>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</si>
  <si>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</si>
  <si>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</si>
  <si>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</si>
  <si>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</si>
  <si>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</si>
  <si>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</si>
  <si>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</si>
  <si>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</si>
  <si>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</si>
  <si>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</si>
  <si>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</si>
  <si>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</si>
  <si>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</si>
  <si>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</si>
  <si>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</si>
  <si>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</si>
  <si>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</si>
  <si>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</si>
  <si>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</si>
  <si>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</si>
  <si>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</si>
  <si>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</si>
  <si>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</si>
  <si>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</si>
  <si>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</si>
  <si>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</si>
  <si>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</si>
  <si>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</si>
  <si>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</si>
  <si>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</si>
  <si>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</si>
  <si>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</si>
  <si>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</si>
  <si>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</si>
  <si>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</si>
  <si>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</si>
  <si>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</si>
  <si>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</si>
  <si>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</si>
  <si>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</si>
  <si>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</si>
  <si>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</si>
  <si>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</si>
  <si>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</si>
  <si>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</si>
  <si>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</si>
  <si>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</si>
  <si>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</si>
  <si>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</si>
  <si>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</si>
  <si>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</si>
  <si>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</si>
  <si>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</si>
  <si>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</si>
  <si>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</si>
  <si>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</si>
  <si>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</si>
  <si>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</si>
  <si>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</si>
  <si>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</si>
  <si>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</si>
  <si>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</si>
  <si>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</si>
  <si>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</si>
  <si>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</si>
  <si>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</si>
  <si>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</si>
  <si>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</si>
  <si>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</si>
  <si>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</si>
  <si>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</si>
  <si>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</si>
  <si>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</si>
  <si>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</si>
  <si>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</si>
  <si>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</si>
  <si>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</si>
  <si>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</si>
  <si>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</si>
  <si>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</si>
  <si>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</si>
  <si>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</si>
  <si>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</si>
  <si>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</si>
  <si>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</si>
  <si>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</si>
  <si>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</si>
  <si>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</si>
  <si>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</si>
  <si>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</si>
  <si>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</si>
  <si>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</si>
  <si>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</si>
  <si>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</si>
  <si>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</si>
  <si>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</si>
  <si>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</si>
  <si>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</si>
  <si>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</si>
  <si>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</si>
  <si>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</si>
  <si>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</si>
  <si>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</si>
  <si>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</si>
  <si>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</si>
  <si>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</si>
  <si>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</si>
  <si>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</si>
  <si>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</si>
  <si>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</si>
  <si>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</si>
  <si>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</si>
  <si>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</si>
  <si>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</si>
  <si>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</si>
  <si>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</si>
  <si>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</si>
  <si>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</si>
  <si>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</si>
  <si>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</si>
  <si>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</si>
  <si>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</si>
  <si>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</si>
  <si>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</si>
  <si>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</si>
  <si>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</si>
  <si>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</si>
  <si>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</si>
  <si>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</si>
  <si>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</si>
  <si>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</si>
  <si>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</si>
  <si>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</si>
  <si>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</si>
  <si>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</si>
  <si>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</si>
  <si>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</si>
  <si>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</si>
  <si>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</si>
  <si>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</si>
  <si>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</si>
  <si>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</si>
  <si>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</si>
  <si>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</si>
  <si>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</si>
  <si>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</si>
  <si>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</si>
  <si>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</si>
  <si>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</si>
  <si>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</si>
  <si>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</si>
  <si>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</si>
  <si>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</si>
  <si>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</si>
  <si>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</si>
  <si>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</si>
  <si>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</si>
  <si>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</si>
  <si>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</si>
  <si>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</si>
  <si>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</si>
  <si>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</si>
  <si>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</si>
  <si>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</si>
  <si>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</si>
  <si>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</si>
  <si>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</si>
  <si>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</si>
  <si>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</si>
  <si>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</si>
  <si>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</si>
  <si>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</si>
  <si>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</si>
  <si>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</si>
  <si>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</si>
  <si>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</si>
  <si>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</si>
  <si>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</si>
  <si>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</si>
  <si>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</si>
  <si>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</si>
  <si>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</si>
  <si>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</si>
  <si>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</si>
  <si>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</si>
  <si>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</si>
  <si>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</si>
  <si>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</si>
  <si>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</si>
  <si>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</si>
  <si>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</si>
  <si>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</si>
  <si>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</si>
  <si>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</si>
  <si>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</si>
  <si>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</si>
  <si>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</si>
  <si>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</si>
  <si>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</si>
  <si>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</si>
  <si>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</si>
  <si>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</si>
  <si>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</si>
  <si>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</si>
  <si>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</si>
  <si>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</si>
  <si>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</si>
  <si>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</si>
  <si>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</si>
  <si>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</si>
  <si>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</si>
  <si>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</si>
  <si>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</si>
  <si>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</si>
  <si>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</si>
  <si>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</si>
  <si>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</si>
  <si>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</si>
  <si>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</si>
  <si>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</si>
  <si>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</si>
  <si>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</si>
  <si>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</si>
  <si>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</si>
  <si>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</si>
  <si>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</si>
  <si>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</si>
  <si>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</si>
  <si>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</si>
  <si>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</si>
  <si>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</si>
  <si>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</si>
  <si>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</si>
  <si>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</si>
  <si>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</si>
  <si>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</si>
  <si>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</si>
  <si>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</si>
  <si>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</si>
  <si>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</si>
  <si>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</si>
  <si>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</si>
  <si>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</si>
  <si>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</si>
  <si>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</si>
  <si>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</si>
  <si>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</si>
  <si>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</si>
  <si>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</si>
  <si>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</si>
  <si>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</si>
  <si>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</si>
  <si>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</si>
  <si>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</si>
  <si>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</si>
  <si>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</si>
  <si>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</si>
  <si>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</si>
  <si>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</si>
  <si>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</si>
  <si>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</si>
  <si>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</si>
  <si>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</si>
  <si>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</si>
  <si>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</si>
  <si>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</si>
  <si>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</si>
  <si>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</si>
  <si>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</si>
  <si>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</si>
  <si>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</si>
  <si>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</si>
  <si>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</si>
  <si>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</si>
  <si>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</si>
  <si>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</si>
  <si>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</si>
  <si>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</si>
  <si>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</si>
  <si>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</si>
  <si>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</si>
  <si>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</si>
  <si>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</si>
  <si>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</si>
  <si>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</si>
  <si>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</si>
  <si>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</si>
  <si>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</si>
  <si>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</si>
  <si>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</si>
  <si>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</si>
  <si>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</si>
  <si>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</si>
  <si>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</si>
  <si>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</si>
  <si>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</si>
  <si>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</si>
  <si>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</si>
  <si>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</si>
  <si>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</si>
  <si>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</si>
  <si>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</si>
  <si>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</si>
  <si>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</si>
  <si>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</si>
  <si>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</si>
  <si>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</si>
  <si>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</si>
  <si>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</si>
  <si>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</si>
  <si>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</si>
  <si>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</si>
  <si>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</si>
  <si>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</si>
  <si>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</si>
  <si>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</si>
  <si>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</si>
  <si>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</si>
  <si>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</si>
  <si>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</si>
  <si>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</si>
  <si>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</si>
  <si>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</si>
  <si>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</si>
  <si>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</si>
  <si>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</si>
  <si>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</si>
  <si>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</si>
  <si>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</si>
  <si>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</si>
  <si>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</si>
  <si>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</si>
  <si>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</si>
  <si>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</si>
  <si>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</si>
  <si>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</si>
  <si>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</si>
  <si>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</si>
  <si>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</si>
  <si>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</si>
  <si>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</si>
  <si>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</si>
  <si>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</si>
  <si>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</si>
  <si>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</si>
  <si>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</si>
  <si>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</si>
  <si>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</si>
  <si>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</si>
  <si>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</si>
  <si>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</si>
  <si>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</si>
  <si>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</si>
  <si>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</si>
  <si>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</si>
  <si>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</si>
  <si>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</si>
  <si>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</si>
  <si>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</si>
  <si>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</si>
  <si>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</si>
  <si>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</si>
  <si>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</si>
  <si>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</si>
  <si>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</si>
  <si>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</si>
  <si>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</si>
  <si>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</si>
  <si>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</si>
  <si>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</si>
  <si>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</si>
  <si>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</si>
  <si>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</si>
  <si>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</si>
  <si>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</si>
  <si>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</si>
  <si>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</si>
  <si>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</si>
  <si>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</si>
  <si>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</si>
  <si>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</si>
  <si>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</si>
  <si>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</si>
  <si>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</si>
  <si>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</si>
  <si>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</si>
  <si>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</si>
  <si>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</si>
  <si>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</si>
  <si>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</si>
  <si>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</si>
  <si>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</si>
  <si>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</si>
  <si>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</si>
  <si>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</si>
  <si>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</si>
  <si>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</si>
  <si>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</si>
  <si>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</si>
  <si>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</si>
  <si>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</si>
  <si>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</si>
  <si>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</si>
  <si>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</si>
  <si>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</si>
  <si>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</si>
  <si>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</si>
  <si>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</si>
  <si>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</si>
  <si>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</si>
  <si>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</si>
  <si>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</si>
  <si>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</si>
  <si>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</si>
  <si>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</si>
  <si>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</si>
  <si>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</si>
  <si>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</si>
  <si>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</si>
  <si>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</si>
  <si>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</si>
  <si>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</si>
  <si>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</si>
  <si>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</si>
  <si>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</si>
  <si>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</si>
  <si>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</si>
  <si>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</si>
  <si>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</si>
  <si>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</si>
  <si>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</si>
  <si>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</si>
  <si>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</si>
  <si>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</si>
  <si>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</si>
  <si>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</si>
  <si>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</si>
  <si>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</si>
  <si>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</si>
  <si>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</si>
  <si>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</si>
  <si>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</si>
  <si>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</si>
  <si>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</si>
  <si>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</si>
  <si>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</si>
  <si>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</si>
  <si>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</si>
  <si>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</si>
  <si>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</si>
  <si>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</si>
  <si>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</si>
  <si>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</si>
  <si>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</si>
  <si>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</si>
  <si>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</si>
  <si>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</si>
  <si>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</si>
  <si>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</si>
  <si>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</si>
  <si>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</si>
  <si>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</si>
  <si>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</si>
  <si>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</si>
  <si>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</si>
  <si>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</si>
  <si>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</si>
  <si>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</si>
  <si>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</si>
  <si>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</si>
  <si>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</si>
  <si>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</si>
  <si>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</si>
  <si>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</si>
  <si>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</si>
  <si>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</si>
  <si>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</si>
  <si>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</si>
  <si>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</si>
  <si>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</si>
  <si>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</si>
  <si>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</si>
  <si>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</si>
  <si>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</si>
  <si>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</si>
  <si>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</si>
  <si>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</si>
  <si>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</si>
  <si>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</si>
  <si>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</si>
  <si>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</si>
  <si>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</si>
  <si>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</si>
  <si>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</si>
  <si>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</si>
  <si>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</si>
  <si>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</si>
  <si>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</si>
  <si>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</si>
  <si>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</si>
  <si>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</si>
  <si>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</si>
  <si>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</si>
  <si>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</si>
  <si>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</si>
  <si>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</si>
  <si>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</si>
  <si>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</si>
  <si>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</si>
  <si>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</si>
  <si>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</si>
  <si>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</si>
  <si>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</si>
  <si>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</si>
  <si>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</si>
  <si>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</si>
  <si>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</si>
  <si>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</si>
  <si>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</si>
  <si>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</si>
  <si>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</si>
  <si>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</si>
  <si>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</si>
  <si>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</si>
  <si>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</si>
  <si>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</si>
  <si>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</si>
  <si>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</si>
  <si>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</si>
  <si>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</si>
  <si>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</si>
  <si>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</si>
  <si>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</si>
  <si>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</si>
  <si>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</si>
  <si>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</si>
  <si>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</si>
  <si>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</si>
  <si>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</si>
  <si>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</si>
  <si>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</si>
  <si>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</si>
  <si>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</si>
  <si>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</si>
  <si>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</si>
  <si>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</si>
  <si>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</si>
  <si>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</si>
  <si>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</si>
  <si>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</si>
  <si>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</si>
  <si>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</si>
  <si>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</si>
  <si>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</si>
  <si>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</si>
  <si>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</si>
  <si>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</si>
  <si>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</si>
  <si>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</si>
  <si>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</si>
  <si>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</si>
  <si>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</si>
  <si>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</si>
  <si>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</si>
  <si>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</si>
  <si>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</si>
  <si>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</si>
  <si>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</si>
  <si>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</si>
  <si>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</si>
  <si>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</si>
  <si>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</si>
  <si>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</si>
  <si>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</si>
  <si>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</si>
  <si>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</si>
  <si>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</si>
  <si>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</si>
  <si>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</si>
  <si>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</si>
  <si>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</si>
  <si>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</si>
  <si>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</si>
  <si>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</si>
  <si>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</si>
  <si>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</si>
  <si>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</si>
  <si>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</si>
  <si>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</si>
  <si>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</si>
  <si>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</si>
  <si>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</si>
  <si>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</si>
  <si>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</si>
  <si>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</si>
  <si>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</si>
  <si>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</si>
  <si>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</si>
  <si>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</si>
  <si>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</si>
  <si>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</si>
  <si>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</si>
  <si>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</si>
  <si>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</si>
  <si>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</si>
  <si>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</si>
  <si>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</si>
  <si>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</si>
  <si>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</si>
  <si>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</si>
  <si>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</si>
  <si>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</si>
  <si>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</si>
  <si>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</si>
  <si>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</si>
  <si>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</si>
  <si>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</si>
  <si>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</si>
  <si>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</si>
  <si>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</si>
  <si>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</si>
  <si>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</si>
  <si>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</si>
  <si>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</si>
  <si>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</si>
  <si>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</si>
  <si>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</si>
  <si>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</si>
  <si>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</si>
  <si>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</si>
  <si>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</si>
  <si>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</si>
  <si>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</si>
  <si>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</si>
  <si>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</si>
  <si>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</si>
  <si>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</si>
  <si>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</si>
  <si>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</si>
  <si>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</si>
  <si>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</si>
  <si>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</si>
  <si>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</si>
  <si>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</si>
  <si>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</si>
  <si>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</si>
  <si>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</si>
  <si>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</si>
  <si>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</si>
  <si>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</si>
  <si>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</si>
  <si>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</si>
  <si>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</si>
  <si>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</si>
  <si>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</si>
  <si>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</si>
  <si>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</si>
  <si>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</si>
  <si>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</si>
  <si>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</si>
  <si>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</si>
  <si>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</si>
  <si>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</si>
  <si>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</si>
  <si>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</si>
  <si>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</si>
  <si>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</si>
  <si>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</si>
  <si>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</si>
  <si>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</si>
  <si>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</si>
  <si>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</si>
  <si>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</si>
  <si>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</si>
  <si>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</si>
  <si>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</si>
  <si>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</si>
  <si>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</si>
  <si>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</si>
  <si>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</si>
  <si>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</si>
  <si>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</si>
  <si>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</si>
  <si>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</si>
  <si>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</si>
  <si>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</si>
  <si>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</si>
  <si>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</si>
  <si>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</si>
  <si>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</si>
  <si>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</si>
  <si>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</si>
  <si>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</si>
  <si>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</si>
  <si>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</si>
  <si>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</si>
  <si>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</si>
  <si>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</si>
  <si>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</si>
  <si>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</si>
  <si>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</si>
  <si>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</si>
  <si>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</si>
  <si>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</si>
  <si>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</si>
  <si>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</si>
  <si>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</si>
  <si>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</si>
  <si>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</si>
  <si>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</si>
  <si>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</si>
  <si>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</si>
  <si>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</si>
  <si>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</si>
  <si>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</si>
  <si>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</si>
  <si>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</si>
  <si>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</si>
  <si>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</si>
  <si>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</si>
  <si>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</si>
  <si>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</si>
  <si>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</si>
  <si>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</si>
  <si>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</si>
  <si>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</si>
  <si>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</si>
  <si>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</si>
  <si>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</si>
  <si>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</si>
  <si>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</si>
  <si>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</si>
  <si>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</si>
  <si>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</si>
  <si>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</si>
  <si>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</si>
  <si>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</si>
  <si>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</si>
  <si>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</si>
  <si>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</si>
  <si>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</si>
  <si>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</si>
  <si>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</si>
  <si>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</si>
  <si>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</si>
  <si>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</si>
  <si>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</si>
  <si>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</si>
  <si>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</si>
  <si>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</si>
  <si>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</si>
  <si>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</si>
  <si>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</si>
  <si>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</si>
  <si>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</si>
  <si>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</si>
  <si>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</si>
  <si>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</si>
  <si>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</si>
  <si>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</si>
  <si>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</si>
  <si>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</si>
  <si>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</si>
  <si>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</si>
  <si>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</si>
  <si>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</si>
  <si>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</si>
  <si>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</si>
  <si>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</si>
  <si>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</si>
  <si>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</si>
  <si>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</si>
  <si>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</si>
  <si>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</si>
  <si>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</si>
  <si>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</si>
  <si>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</si>
  <si>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</si>
  <si>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</si>
  <si>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</si>
  <si>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</si>
  <si>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</si>
  <si>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</si>
  <si>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</si>
  <si>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</si>
  <si>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</si>
  <si>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</si>
  <si>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</si>
  <si>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</si>
  <si>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</si>
  <si>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</si>
  <si>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</si>
  <si>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</si>
  <si>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</si>
  <si>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</si>
  <si>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</si>
  <si>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</si>
  <si>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</si>
  <si>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</si>
  <si>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</si>
  <si>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</si>
  <si>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</si>
  <si>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</si>
  <si>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</si>
  <si>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</si>
  <si>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</si>
  <si>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</si>
  <si>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</si>
  <si>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</si>
  <si>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</si>
  <si>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</si>
  <si>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</si>
  <si>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</si>
  <si>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</si>
  <si>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</si>
  <si>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</si>
  <si>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</si>
  <si>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</si>
  <si>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</si>
  <si>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</si>
  <si>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</si>
  <si>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</si>
  <si>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</si>
  <si>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</si>
  <si>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</si>
  <si>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</si>
  <si>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</si>
  <si>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</si>
  <si>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</si>
  <si>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</si>
  <si>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</si>
  <si>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</si>
  <si>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</si>
  <si>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</si>
  <si>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</si>
  <si>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</si>
  <si>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</si>
  <si>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</si>
  <si>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</si>
  <si>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</si>
  <si>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</si>
  <si>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</si>
  <si>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</si>
  <si>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</si>
  <si>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</si>
  <si>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</si>
  <si>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</si>
  <si>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</si>
  <si>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</si>
  <si>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</si>
  <si>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</si>
  <si>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</si>
  <si>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</si>
  <si>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</si>
  <si>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</si>
  <si>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</si>
  <si>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</si>
  <si>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</si>
  <si>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</si>
  <si>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</si>
  <si>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</si>
  <si>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</si>
  <si>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</si>
  <si>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</si>
  <si>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</si>
  <si>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</si>
  <si>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</si>
  <si>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</si>
  <si>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</si>
  <si>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</si>
  <si>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</si>
  <si>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</si>
  <si>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</si>
  <si>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</si>
  <si>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</si>
  <si>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</si>
  <si>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</si>
  <si>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</si>
  <si>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</si>
  <si>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</si>
  <si>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</si>
  <si>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</si>
  <si>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</si>
  <si>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</si>
  <si>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</si>
  <si>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</si>
  <si>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</si>
  <si>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</si>
  <si>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</si>
  <si>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</si>
  <si>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</si>
  <si>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</si>
  <si>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</si>
  <si>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</si>
  <si>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</si>
  <si>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</si>
  <si>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</si>
  <si>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</si>
  <si>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</si>
  <si>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</si>
  <si>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</si>
  <si>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</si>
  <si>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</si>
  <si>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</si>
  <si>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</si>
  <si>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</si>
  <si>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</si>
  <si>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</si>
  <si>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</si>
  <si>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</si>
  <si>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</si>
  <si>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</si>
  <si>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</si>
  <si>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</si>
  <si>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</si>
  <si>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</si>
  <si>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</si>
  <si>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</si>
  <si>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</si>
  <si>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</si>
  <si>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</si>
  <si>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</si>
  <si>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</si>
  <si>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</si>
  <si>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</si>
  <si>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</si>
  <si>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</si>
  <si>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</si>
  <si>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</si>
  <si>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</si>
  <si>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</si>
  <si>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</si>
  <si>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</si>
  <si>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</si>
  <si>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</si>
  <si>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</si>
  <si>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</si>
  <si>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</si>
  <si>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</si>
  <si>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</si>
  <si>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</si>
  <si>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</si>
  <si>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</si>
  <si>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</si>
  <si>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</si>
  <si>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</si>
  <si>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</si>
  <si>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</si>
  <si>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</si>
  <si>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</si>
  <si>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</si>
  <si>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</si>
  <si>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</si>
  <si>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</si>
  <si>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</si>
  <si>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</si>
  <si>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</si>
  <si>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</si>
  <si>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</si>
  <si>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</si>
  <si>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</si>
  <si>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</si>
  <si>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</si>
  <si>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</si>
  <si>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</si>
  <si>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</si>
  <si>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</si>
  <si>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</si>
  <si>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</si>
  <si>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</si>
  <si>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</si>
  <si>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</si>
  <si>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</si>
  <si>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</si>
  <si>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</si>
  <si>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</si>
  <si>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</si>
  <si>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</si>
  <si>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</si>
  <si>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</si>
  <si>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</si>
  <si>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</si>
  <si>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</si>
  <si>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</si>
  <si>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</si>
  <si>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</si>
  <si>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</si>
  <si>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</si>
  <si>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</si>
  <si>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</si>
  <si>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</si>
  <si>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</si>
  <si>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</si>
  <si>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</si>
  <si>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</si>
  <si>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</si>
  <si>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</si>
  <si>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</si>
  <si>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</si>
  <si>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</si>
  <si>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</si>
  <si>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</si>
  <si>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</si>
  <si>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</si>
  <si>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</si>
  <si>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</si>
  <si>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</si>
  <si>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</si>
  <si>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</si>
  <si>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</si>
  <si>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</si>
  <si>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</si>
  <si>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</si>
  <si>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</si>
  <si>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</si>
  <si>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</si>
  <si>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</si>
  <si>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</si>
  <si>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</si>
  <si>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</si>
  <si>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</si>
  <si>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</si>
  <si>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</si>
  <si>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</si>
  <si>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</si>
  <si>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</si>
  <si>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</si>
  <si>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</si>
  <si>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</si>
  <si>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</si>
  <si>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</si>
  <si>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</si>
  <si>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</si>
  <si>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</si>
  <si>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</si>
  <si>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</si>
  <si>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</si>
  <si>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</si>
  <si>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</si>
  <si>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</si>
  <si>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</si>
  <si>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</si>
  <si>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</si>
  <si>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</si>
  <si>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</si>
  <si>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</si>
  <si>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</si>
  <si>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</si>
  <si>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</si>
  <si>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</si>
  <si>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</si>
  <si>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</si>
  <si>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</si>
  <si>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</si>
  <si>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</si>
  <si>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</si>
  <si>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</si>
  <si>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</si>
  <si>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</si>
  <si>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</si>
  <si>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</si>
  <si>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</si>
  <si>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</si>
  <si>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</si>
  <si>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</si>
  <si>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</si>
  <si>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</si>
  <si>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</si>
  <si>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</si>
  <si>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</si>
  <si>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</si>
  <si>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</si>
  <si>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</si>
  <si>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</si>
  <si>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</si>
  <si>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</si>
  <si>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</si>
  <si>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</si>
  <si>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</si>
  <si>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</si>
  <si>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</si>
  <si>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</si>
  <si>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</si>
  <si>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</si>
  <si>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</si>
  <si>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</si>
  <si>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</si>
  <si>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</si>
  <si>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</si>
  <si>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</si>
  <si>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</si>
  <si>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</si>
  <si>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</si>
  <si>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</si>
  <si>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</si>
  <si>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</si>
  <si>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</si>
  <si>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</si>
  <si>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</si>
  <si>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</si>
  <si>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</si>
  <si>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</si>
  <si>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</si>
  <si>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</si>
  <si>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</si>
  <si>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</si>
  <si>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</si>
  <si>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</si>
  <si>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</si>
  <si>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</si>
  <si>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</si>
  <si>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</si>
  <si>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</si>
  <si>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</si>
  <si>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</si>
  <si>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</si>
  <si>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</si>
  <si>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</si>
  <si>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</si>
  <si>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</si>
  <si>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</si>
  <si>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</si>
  <si>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</si>
  <si>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</si>
  <si>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</si>
  <si>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</si>
  <si>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</si>
  <si>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</si>
  <si>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</si>
  <si>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</si>
  <si>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</si>
  <si>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</si>
  <si>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</si>
  <si>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</si>
  <si>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</si>
  <si>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</si>
  <si>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</si>
  <si>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</si>
  <si>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</si>
  <si>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</si>
  <si>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</si>
  <si>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</si>
  <si>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</si>
  <si>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</si>
  <si>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</si>
  <si>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</si>
  <si>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</si>
  <si>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</si>
  <si>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</si>
  <si>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</si>
  <si>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</si>
  <si>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</si>
  <si>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</si>
  <si>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</si>
  <si>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</si>
  <si>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</si>
  <si>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</si>
  <si>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</si>
  <si>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</si>
  <si>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data created conversion</t>
  </si>
  <si>
    <t>date ended conversion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</si>
  <si>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</si>
  <si>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</si>
  <si>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</si>
  <si>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</si>
  <si>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</si>
  <si>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</si>
  <si>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</si>
  <si>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</si>
  <si>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</si>
  <si>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</si>
  <si>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</si>
  <si>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</si>
  <si>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</si>
  <si>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</si>
  <si>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</si>
  <si>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</si>
  <si>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</si>
  <si>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</si>
  <si>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</si>
  <si>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</si>
  <si>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</si>
  <si>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</si>
  <si>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</si>
  <si>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</si>
  <si>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</si>
  <si>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</si>
  <si>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</si>
  <si>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</si>
  <si>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</si>
  <si>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</si>
  <si>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</si>
  <si>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</si>
  <si>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</si>
  <si>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</si>
  <si>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</si>
  <si>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</si>
  <si>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</si>
  <si>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</si>
  <si>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</si>
  <si>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</si>
  <si>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</t>
  </si>
  <si>
    <t>QUARTER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</si>
  <si>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</si>
  <si>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</si>
  <si>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</si>
  <si>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</si>
  <si>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</si>
  <si>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</si>
  <si>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</si>
  <si>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</si>
  <si>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</si>
  <si>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</si>
  <si>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</si>
  <si>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</si>
  <si>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</si>
  <si>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</si>
  <si>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</si>
  <si>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</si>
  <si>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</si>
  <si>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</si>
  <si>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</si>
  <si>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</si>
  <si>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</si>
  <si>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</si>
  <si>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</si>
  <si>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20000 to 24999</t>
  </si>
  <si>
    <t>25000 to 29999</t>
  </si>
  <si>
    <t>30000 to 34999</t>
  </si>
  <si>
    <t>35000 to 39999</t>
  </si>
  <si>
    <t>40000 to 44999</t>
  </si>
  <si>
    <t>45000 to 50000</t>
  </si>
  <si>
    <t>10000 to 14999</t>
  </si>
  <si>
    <t>15000 to 19999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</si>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</sst>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39994506668294322"/>
        </patternFill>
      </fill>
    </dxf>
    <dxf>
      <fill>
        <patternFill>
          <bgColor rgb="FFFF76BD"/>
        </patternFill>
      </fill>
    </dxf>
    <dxf>
      <fill>
        <patternFill>
          <bgColor rgb="FFBA78FF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BA78FF"/>
      <color rgb="FFFF76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A0-724A-9226-C9E0C799680D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A0-724A-9226-C9E0C799680D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A0-724A-9226-C9E0C799680D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A0-724A-9226-C9E0C7996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385487"/>
        <c:axId val="74387487"/>
      </c:barChart>
      <c:catAx>
        <c:axId val="7438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87487"/>
        <c:crosses val="autoZero"/>
        <c:auto val="1"/>
        <c:lblAlgn val="ctr"/>
        <c:lblOffset val="100"/>
        <c:noMultiLvlLbl val="0"/>
      </c:catAx>
      <c:valAx>
        <c:axId val="7438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8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Stats!PivotTable2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385110952040087E-2"/>
          <c:y val="3.7037037037037035E-2"/>
          <c:w val="0.70280332856120253"/>
          <c:h val="0.623977107028288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6-9449-9AAC-24EABA5A6CEB}"/>
            </c:ext>
          </c:extLst>
        </c:ser>
        <c:ser>
          <c:idx val="1"/>
          <c:order val="1"/>
          <c:tx>
            <c:strRef>
              <c:f>'Subcategory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36-9449-9AAC-24EABA5A6CEB}"/>
            </c:ext>
          </c:extLst>
        </c:ser>
        <c:ser>
          <c:idx val="2"/>
          <c:order val="2"/>
          <c:tx>
            <c:strRef>
              <c:f>'Subcategory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36-9449-9AAC-24EABA5A6CEB}"/>
            </c:ext>
          </c:extLst>
        </c:ser>
        <c:ser>
          <c:idx val="3"/>
          <c:order val="3"/>
          <c:tx>
            <c:strRef>
              <c:f>'Subcategory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36-9449-9AAC-24EABA5A6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757535"/>
        <c:axId val="79759263"/>
      </c:barChart>
      <c:catAx>
        <c:axId val="797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9263"/>
        <c:crosses val="autoZero"/>
        <c:auto val="1"/>
        <c:lblAlgn val="ctr"/>
        <c:lblOffset val="100"/>
        <c:noMultiLvlLbl val="0"/>
      </c:catAx>
      <c:valAx>
        <c:axId val="7975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5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Launch Date!PivotTable4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2-434C-B120-70FCF687FC08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82-434C-B120-70FCF687FC08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82-434C-B120-70FCF687FC08}"/>
            </c:ext>
          </c:extLst>
        </c:ser>
        <c:ser>
          <c:idx val="3"/>
          <c:order val="3"/>
          <c:tx>
            <c:strRef>
              <c:f>'Outcomes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F82-434C-B120-70FCF687F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11503"/>
        <c:axId val="88613231"/>
      </c:lineChart>
      <c:catAx>
        <c:axId val="8861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13231"/>
        <c:crosses val="autoZero"/>
        <c:auto val="1"/>
        <c:lblAlgn val="ctr"/>
        <c:lblOffset val="100"/>
        <c:noMultiLvlLbl val="0"/>
      </c:catAx>
      <c:valAx>
        <c:axId val="8861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1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</xdr:row>
      <xdr:rowOff>177800</xdr:rowOff>
    </xdr:from>
    <xdr:to>
      <xdr:col>12</xdr:col>
      <xdr:colOff>355600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DC1E2-6E19-5D23-33E1-F17D3B526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1</xdr:row>
      <xdr:rowOff>127000</xdr:rowOff>
    </xdr:from>
    <xdr:to>
      <xdr:col>14</xdr:col>
      <xdr:colOff>444500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CE6F8-6E4F-D4A3-73C0-33CBA70F2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152400</xdr:rowOff>
    </xdr:from>
    <xdr:to>
      <xdr:col>13</xdr:col>
      <xdr:colOff>482600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0EA1F-3A1B-4DFD-BBE6-223BC18B8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na Ashley Zermeno" refreshedDate="45147.960936921299" createdVersion="8" refreshedVersion="8" minRefreshableVersion="3" recordCount="1000" xr:uid="{5E0A1398-5C53-A14F-AC99-65ED7F919D6D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s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a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na Ashley Zermeno" refreshedDate="45147.980762500003" createdVersion="8" refreshedVersion="8" minRefreshableVersion="3" recordCount="1000" xr:uid="{BC183265-5219-0B4A-88B1-EC6710C34989}">
  <cacheSource type="worksheet">
    <worksheetSource ref="A1:V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s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a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YEAR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QUARTER" numFmtId="0">
      <sharedItems containsNonDate="0" containsString="0"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d v="2013-11-17T06:00: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d v="2019-08-11T05:00: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d v="2019-01-20T06:00: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d v="2015-08-13T05:00: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d v="2010-08-09T05:00: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d v="2010-09-21T05:00: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d v="2016-06-11T05:00: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d v="2018-09-08T05:00: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d v="2019-03-04T06:00: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d v="2011-08-15T05:00: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d v="2014-06-21T05:00: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d v="2011-05-18T05:00: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d v="2018-07-31T05:00: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d v="2015-10-03T05:00: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d v="2010-02-09T06:00: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d v="2016-01-05T06:00: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d v="2011-02-26T06:00: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d v="2013-02-25T06:00: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d v="2010-06-05T05:00: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d v="2012-09-04T05:00: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d v="2011-07-04T05:00: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d v="2019-03-17T05:00: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d v="2016-11-02T05:00: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d v="2010-07-08T05:00: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d v="2014-03-29T05:00: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d v="2015-06-25T05:00: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d v="2019-10-20T05:00: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d v="2012-03-27T05:00: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d v="2010-09-15T05:00: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d v="2018-03-11T06:00: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d v="2018-07-30T05:00: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d v="2015-01-10T06:00: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d v="2017-09-01T05:00: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d v="2015-09-21T05:00: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d v="2017-06-12T05:00: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d v="2012-07-17T05:00: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d v="2011-02-21T06:00: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d v="2017-04-28T05:00: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d v="2011-01-27T06:00: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d v="2015-04-08T05:00: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d v="2010-01-25T06:00: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d v="2017-07-27T05:00: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d v="2010-12-19T06:00: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d v="2010-11-02T05:00: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d v="2019-11-30T06:00: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d v="2016-11-27T06:00: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d v="2016-03-27T05:00: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d v="2015-01-23T06:00: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d v="2018-06-16T05:00: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d v="2017-08-29T05:00: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d v="2017-11-23T06:00: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d v="2019-01-17T06:00: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d v="2016-07-28T05:00: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d v="2012-07-28T05:00: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d v="2011-09-11T05:00: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d v="2015-05-04T05:00: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d v="2011-03-08T06:00: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d v="2010-04-15T05:00: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d v="2016-02-25T06:00: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d v="2010-06-23T05:00: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d v="2012-10-20T05:00: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d v="2019-04-07T05:00: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d v="2011-03-10T06:00: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d v="2015-06-25T05:00: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d v="2015-07-27T05:00: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d v="2014-11-25T06:00: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d v="2015-02-21T06:00: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d v="2018-05-14T05:00: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d v="2010-10-24T05:00: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d v="2017-05-23T05:00: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d v="2019-09-08T05:00: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d v="2018-09-11T05:00: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d v="2014-08-24T05:00: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d v="2017-09-12T05:00: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d v="2019-04-09T05:00: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d v="2017-11-17T06:00: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d v="2015-09-18T05:00: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d v="2015-04-17T05:00: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d v="2014-10-05T05:00: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d v="2014-11-27T06:00: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d v="2015-11-24T06:00: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d v="2018-09-19T05:00: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d v="2016-08-14T05:00: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d v="2010-05-12T05:00: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d v="2010-08-27T05:00: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d v="2015-02-03T06:00: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d v="2018-01-12T06:00: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d v="2011-08-12T05:00: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d v="2013-03-07T06:00: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d v="2012-09-28T05:00: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d v="2015-04-21T05:00: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d v="2015-06-12T05:00: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d v="2012-04-06T05:00: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d v="2019-06-17T05:00: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d v="2014-09-07T05:00: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d v="2011-11-08T06:00: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d v="2016-06-13T05:00: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d v="2017-07-25T05:00: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d v="2013-01-01T06:00: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d v="2014-06-09T05:00: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d v="2017-02-17T06:00: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d v="2012-10-19T05:00: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d v="2016-05-12T05:00: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d v="2010-03-25T05:00: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d v="2019-10-05T05:00: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d v="2015-12-08T06:00: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d v="2019-03-27T05:00: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d v="2019-04-27T05:00: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d v="2015-09-23T05:00: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d v="2018-12-08T06:00: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d v="2017-10-08T05:00: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d v="2017-08-01T05:00: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d v="2013-06-10T05:00: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d v="2019-02-22T06:00: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d v="2017-08-03T05:00: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d v="2013-05-18T05:00: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d v="2015-10-05T05:00: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d v="2016-08-31T05:00: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d v="2016-09-03T05:00: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d v="2010-11-15T06:00: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d v="2017-09-21T05:00: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d v="2013-03-17T05:00: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d v="2010-03-22T05:00: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d v="2019-06-15T05:00: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d v="2010-09-09T05:00: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d v="2019-05-03T05:00: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d v="2014-05-23T05:00: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d v="2014-12-02T06:00: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d v="2016-03-04T06:00: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d v="2013-06-04T05:00: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d v="2019-03-12T05:00: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d v="2014-06-27T05:00: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d v="2018-04-08T05:00: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d v="2015-09-14T05:00: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d v="2018-07-29T05:00: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d v="2010-08-06T05:00: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d v="2015-07-07T05:00: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d v="2014-07-25T05:00: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d v="2011-10-02T05:00: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d v="2017-01-17T06:00: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d v="2011-04-03T05:00: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d v="2018-10-17T05:00: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d v="2010-02-27T06:00: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d v="2018-08-28T05:00: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d v="2013-08-27T05:00: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d v="2019-12-15T06:00: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d v="2010-11-06T05:00: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d v="2010-08-19T05:00: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d v="2019-02-13T06:00: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d v="2011-11-22T06:00: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d v="2011-07-01T05:00: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d v="2012-06-21T05:00: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d v="2016-03-16T05:00: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d v="2014-05-03T05:00: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d v="2015-05-15T05:00: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d v="2017-06-01T05:00: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d v="2019-12-06T06:00: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d v="2013-05-21T05:00: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d v="2016-07-25T05:00: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d v="2017-08-22T05:00: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d v="2019-06-25T05:00: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d v="2017-12-14T06:00: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d v="2015-08-29T05:00: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d v="2010-08-06T05:00: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d v="2017-05-10T05:00: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d v="2018-03-04T06:00: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d v="2014-07-14T05:00: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d v="2014-04-07T05:00: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d v="2013-08-05T05:00: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d v="2016-12-22T06:00: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d v="2014-12-31T06:00: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d v="2012-12-09T06:00: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d v="2013-10-25T05:00: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d v="2011-02-16T06:00: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d v="2016-01-24T06:00: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d v="2013-03-05T06:00: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d v="2016-12-08T06:00: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d v="2012-09-28T05:00: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d v="2010-08-25T05:00: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d v="2011-04-05T05:00: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d v="2013-02-12T06:00: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d v="2016-01-03T06:00: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d v="2014-11-07T06:00: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d v="2010-12-02T06:00: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d v="2019-07-10T05:00: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d v="2017-09-17T05:00: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d v="2017-11-06T06:00: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d v="2012-04-19T05:00: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d v="2010-07-19T05:00: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d v="2018-09-03T05:00: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d v="2012-03-11T06:00: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d v="2016-09-10T05:00: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d v="2016-11-23T06:00: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d v="2015-04-28T05:00: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d v="2012-03-14T05:00: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d v="2011-10-15T05:00: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d v="2012-03-16T05:00: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d v="2010-10-05T05:00: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d v="2018-10-26T05:00: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d v="2013-10-15T05:00: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d v="2019-01-28T06:00: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d v="2014-01-14T06:00: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d v="2016-02-26T06:00: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d v="2016-03-03T06:00: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d v="2018-09-02T05:00: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d v="2016-01-07T06:00: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d v="2016-03-19T05:00: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d v="2017-07-14T05:00: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d v="2012-06-06T05:00: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d v="2011-04-18T05:00: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d v="2010-04-09T05:00: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d v="2011-02-16T06:00: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d v="2013-10-25T05:00: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d v="2012-02-27T06:00: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d v="2014-05-24T05:00: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d v="2019-11-19T06:00: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d v="2017-05-14T05:00: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d v="2010-08-12T05:00: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d v="2015-06-21T05:00: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d v="2018-06-16T05:00: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d v="2019-08-28T05:00: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d v="2018-11-30T06:00: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d v="2016-12-12T06:00: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d v="2011-12-19T06:00: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d v="2013-03-28T05:00: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d v="2018-11-20T06:00: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d v="2018-01-10T06:00: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d v="2019-11-15T06:00: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d v="2010-12-15T06:00: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d v="2019-11-11T06:00: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d v="2011-10-05T05:00: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d v="2017-08-02T05:00: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d v="2015-08-28T05:00: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d v="2013-07-20T05:00: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d v="2013-11-19T06:00: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d v="2018-01-22T06:00: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d v="2015-02-11T06:00: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d v="2017-02-16T06:00: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d v="2017-07-14T05:00: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d v="2015-08-24T05:00: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d v="2015-11-07T06:00: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d v="2017-01-22T06:00: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d v="2012-01-14T06:00: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d v="2015-09-03T05:00: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d v="2011-01-01T06:00: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d v="2017-10-07T05:00: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d v="2011-01-27T06:00: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d v="2011-12-27T06:00: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d v="2018-03-05T06:00: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d v="2016-12-29T06:00: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d v="2011-01-03T06:00: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d v="2019-04-15T05:00: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d v="2014-07-06T05:00: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d v="2011-10-27T05:00: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d v="2013-06-23T05:00: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d v="2015-06-08T05:00: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d v="2019-02-13T06:00: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d v="2010-06-26T05:00: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d v="2012-06-12T05:00: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d v="2012-01-04T06:00: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d v="2010-10-28T05:00: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d v="2011-01-06T06:00: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d v="2017-07-17T05:00: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d v="2011-12-08T06:00: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d v="2013-05-23T05:00: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d v="2011-02-02T06:00: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d v="2019-10-27T05:00: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d v="2010-05-12T05:00: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d v="2017-11-14T06:00: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d v="2017-04-18T05:00: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d v="2015-04-28T05:00: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d v="2017-05-29T05:00: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d v="2014-01-03T06:00: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d v="2010-04-20T05:00: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d v="2017-06-25T05:00: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d v="2017-06-29T05:00: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d v="2010-04-17T05:00: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d v="2011-09-22T05:00: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d v="2018-04-18T05:00: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d v="2013-02-27T06:00: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d v="2014-09-13T05:00: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d v="2019-09-29T05:00: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d v="2018-06-22T05:00: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d v="2016-12-01T06:00: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d v="2014-12-15T06:00: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d v="2019-04-20T05:00: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d v="2013-03-04T06:00: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d v="2017-09-02T05:00: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d v="2010-09-30T05:00: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d v="2011-07-24T05:00: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d v="2010-12-03T06:00: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d v="2012-12-18T06:00: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d v="2013-04-14T05:00: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d v="2019-03-06T06:00: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d v="2017-07-19T05:00: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d v="2011-09-23T05:00: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d v="2018-02-10T06:00: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d v="2016-10-14T05:00: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d v="2010-08-09T05:00: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d v="2013-01-30T06:00: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d v="2018-02-11T06:00: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d v="2013-05-15T05:00: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d v="2019-04-14T05:00: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d v="2016-12-12T06:00: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d v="2019-03-11T05:00: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d v="2018-06-26T05:00: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d v="2018-08-10T05:00: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d v="2015-03-09T05:00: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d v="2017-07-29T05:00: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d v="2014-10-01T05:00: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d v="2012-02-24T06:00: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d v="2019-12-12T06:00: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d v="2014-08-04T05:00: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d v="2019-06-10T05:00: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d v="2017-04-20T05:00: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d v="2016-02-03T06:00: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d v="2010-08-16T05:00: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d v="2019-11-17T06:00: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d v="2013-07-01T05:00: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d v="2012-03-22T05:00: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d v="2014-06-10T05:00: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d v="2016-12-20T06:00: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d v="2015-01-01T06:00: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d v="2012-07-27T05:00: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d v="2015-05-18T05:00: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d v="2017-11-23T06:00: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d v="2018-07-29T05:00: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d v="2012-05-05T05:00: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d v="2019-07-25T05:00: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d v="2014-07-05T05:00: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d v="2013-12-06T06:00: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d v="2011-12-23T06:00: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d v="2017-05-05T05:00: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d v="2015-01-08T06:00: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d v="2019-04-19T05:00: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d v="2010-04-26T05:00: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d v="2010-11-23T06:00: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d v="2015-12-26T06:00: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d v="2013-11-23T06:00: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d v="2014-05-10T05:00: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d v="2010-08-31T05:00: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d v="2013-11-11T06:00: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d v="2018-01-25T06:00: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d v="2013-07-24T05:00: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d v="2018-06-08T05:00: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d v="2010-08-24T05:00: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d v="2013-09-22T05:00: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d v="2019-07-01T05:00: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d v="2015-06-10T05:00: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d v="2016-01-22T06:00: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d v="2013-09-11T05:00: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d v="2016-01-08T06:00: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d v="2019-12-25T06:00: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d v="2018-09-17T05:00: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d v="2016-04-01T05:00: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d v="2013-05-28T05:00: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d v="2016-11-26T06:00: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d v="2011-01-02T06:00: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d v="2016-12-19T06:00: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d v="2014-04-02T05:00: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d v="2016-02-24T06:00: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d v="2016-08-02T05:00: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d v="2011-10-17T05:00: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d v="2019-03-12T05:00: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d v="2015-03-15T05:00: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d v="2011-11-15T06:00: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d v="2016-02-24T06:00: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d v="2014-07-10T05:00: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d v="2010-07-15T05:00: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d v="2014-12-20T06:00: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d v="2015-09-28T05:00: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d v="2014-05-02T05:00: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d v="2019-12-07T06:00: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d v="2014-05-20T05:00: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d v="2017-11-01T05:00: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d v="2011-03-11T06:00: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d v="2011-08-07T05:00: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d v="2014-02-26T06:00: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d v="2011-04-29T05:00: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d v="2015-06-10T05:00: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d v="2012-04-25T05:00: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d v="2010-11-17T06:00: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d v="2019-01-19T06:00: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d v="2010-07-14T05:00: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d v="2014-05-30T05:00: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d v="2016-06-27T05:00: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d v="2010-03-16T05:00: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d v="2019-11-17T06:00: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d v="2010-06-15T05:00: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d v="2014-05-30T05:00: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d v="2015-06-05T05:00: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d v="2019-04-18T05:00: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d v="2011-01-22T06:00: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d v="2016-03-07T06:00: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d v="2014-03-23T05:00: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d v="2019-03-06T06:00: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d v="2012-12-16T06:00: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d v="2013-07-25T05:00: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d v="2010-10-23T05:00: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d v="2017-08-26T05:00: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d v="2017-01-11T06:00: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d v="2016-04-29T05:00: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d v="2013-09-20T05:00: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d v="2014-06-04T05:00: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d v="2011-05-06T05:00: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d v="2016-09-13T05:00: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d v="2018-04-15T05:00: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d v="2015-07-16T05:00: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d v="2020-01-27T06:00: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d v="2010-09-28T05:00: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d v="2010-06-16T05:00: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d v="2010-10-04T05:00: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d v="2016-07-06T05:00: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d v="2019-05-01T05:00: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d v="2019-03-26T05:00: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d v="2014-11-02T05:00: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d v="2016-11-14T06:00: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d v="2010-07-27T05:00: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d v="2016-01-18T06:00: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d v="2017-02-20T06:00: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d v="2018-12-17T06:00: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d v="2017-03-01T06:00: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d v="2018-12-18T06:00: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d v="2018-09-26T05:00: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d v="2013-03-13T05:00: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d v="2017-07-06T05:00: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d v="2010-10-20T05:00: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d v="2016-08-05T05:00: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d v="2016-04-08T05:00: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d v="2015-08-24T05:00: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d v="2017-12-28T06:00: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d v="2015-08-30T05:00: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d v="2015-08-21T05:00: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d v="2012-03-28T05:00: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d v="2018-12-09T06:00: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d v="2010-10-07T05:00: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d v="2012-02-20T06:00: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d v="2014-09-10T05:00: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d v="2012-08-01T05:00: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d v="2017-06-26T05:00: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d v="2016-02-25T06:00: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d v="2010-07-31T05:00: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d v="2018-03-21T05:00: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d v="2016-04-15T05:00: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d v="2019-09-11T05:00: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d v="2016-07-10T05:00: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d v="2019-10-18T05:00: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d v="2019-12-14T06:00: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d v="2011-12-21T06:00: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d v="2013-12-11T06:00: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d v="2018-09-16T05:00: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d v="2015-08-23T05:00: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d v="2018-03-27T05:00: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d v="2017-03-12T06:00: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d v="2013-10-29T05:00: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d v="2019-07-09T05:00: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d v="2017-10-17T05:00: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d v="2017-11-27T06:00: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d v="2015-11-14T06:00: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d v="2015-04-20T05:00: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d v="2018-03-31T05:00: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d v="2011-11-24T06:00: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d v="2011-03-27T05:00: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d v="2013-07-22T05:00: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d v="2019-01-06T06:00: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d v="2017-05-22T05:00: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d v="2012-04-19T05:00: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d v="2018-07-14T05:00: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d v="2016-01-24T06:00: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d v="2016-07-08T05:00: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d v="2014-08-19T05:00: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d v="2010-08-07T05:00: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d v="2013-06-17T05:00: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d v="2012-05-29T05:00: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d v="2018-02-21T06:00: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d v="2018-04-04T05:00: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d v="2016-03-02T06:00: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d v="2014-10-22T05:00: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d v="2014-11-15T06:00: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d v="2010-10-25T05:00: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d v="2016-05-25T05:00: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d v="2015-05-23T05:00: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d v="2017-07-23T05:00: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d v="2017-03-22T05:00: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d v="2014-07-24T05:00: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d v="2017-01-28T06:00: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d v="2016-11-11T06:00: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d v="2014-11-16T06:00: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d v="2012-06-29T05:00: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d v="2017-02-03T06:00: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d v="2010-05-23T05:00: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d v="2010-01-19T06:00: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d v="2015-10-21T05:00: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d v="2018-08-10T05:00: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d v="2014-10-08T05:00: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d v="2010-08-05T05:00: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d v="2012-10-28T05:00: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d v="2017-12-27T06:00: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d v="2015-01-20T06:00: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d v="2014-10-24T05:00: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d v="2018-02-05T06:00: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d v="2019-08-01T05:00: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d v="2017-07-22T05:00: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d v="2012-11-28T06:00: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d v="2012-05-08T05:00: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d v="2011-05-13T05:00: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d v="2017-04-15T05:00: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d v="2013-08-15T05:00: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d v="2014-04-14T05:00: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d v="2019-01-26T06:00: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d v="2019-02-09T06:00: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d v="2017-04-13T05:00: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d v="2016-05-23T05:00: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d v="2014-11-06T06:00: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d v="2019-07-04T05:00: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d v="2011-09-23T05:00: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d v="2015-08-14T05:00: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d v="2010-10-31T05:00: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d v="2016-03-06T06:00: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d v="2018-03-27T05:00: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d v="2011-05-21T05:00: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d v="2014-05-27T05:00: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d v="2010-02-14T06:00: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d v="2016-12-11T06:00: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d v="2013-06-26T05:00: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d v="2017-12-22T06:00: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d v="2014-08-08T05:00: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d v="2012-05-31T05:00: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d v="2016-01-30T06:00: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d v="2019-01-27T06:00: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d v="2018-01-02T06:00: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d v="2019-10-15T05:00: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d v="2016-05-17T05:00: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d v="2017-11-28T06:00: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d v="2016-01-09T06:00: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d v="2012-08-27T05:00: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d v="2016-05-27T05:00: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d v="2017-11-29T06:00: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d v="2014-02-10T06:00: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d v="2019-01-21T06:00: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d v="2012-11-24T06:00: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d v="2018-07-29T05:00: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d v="2014-02-28T06:00: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d v="2014-09-10T05:00: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d v="2010-12-13T06:00: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d v="2018-08-28T05:00: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d v="2015-06-09T05:00: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d v="2018-01-03T06:00: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d v="2013-06-23T05:00: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d v="2015-02-28T06:00: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d v="2010-02-05T06:00: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d v="2011-03-27T05:00: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d v="2014-07-16T05:00: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d v="2016-02-19T06:00: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d v="2018-06-15T05:00: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d v="2018-05-15T05:00: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d v="2018-07-21T05:00: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d v="2018-01-07T06:00: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d v="2012-02-09T06:00: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d v="2012-05-02T05:00: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d v="2011-07-16T05:00: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d v="2011-06-20T05:00: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d v="2019-11-18T06:00: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d v="2011-06-18T05:00: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d v="2012-04-24T05:00: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d v="2018-04-21T05:00: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d v="2013-03-01T06:00: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d v="2019-02-19T06:00: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d v="2010-03-21T05:00: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d v="2011-08-01T05:00: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d v="2014-09-15T05:00: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d v="2013-10-12T05:00: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d v="2015-08-24T05:00: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d v="2017-11-01T05:00: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d v="2011-01-13T06:00: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d v="2016-07-26T05:00: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d v="2020-01-15T06:00: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d v="2019-07-21T05:00: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d v="2015-07-09T05:00: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d v="2014-05-04T05:00: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d v="2010-06-06T05:00: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d v="2010-08-26T05:00: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d v="2015-07-17T05:00: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d v="2017-04-11T05:00: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d v="2014-03-12T05:00: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d v="2019-06-24T05:00: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d v="2018-02-03T06:00: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d v="2011-07-14T05:00: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d v="2013-10-07T05:00: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d v="2016-01-30T06:00: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d v="2011-04-27T05:00: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d v="2012-05-02T05:00: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d v="2018-06-04T05:00: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d v="2015-01-22T06:00: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d v="2019-09-09T05:00: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d v="2013-08-04T05:00: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d v="2017-10-14T05:00: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d v="2012-02-12T06:00: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d v="2010-07-14T05:00: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d v="2019-10-31T05:00: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d v="2017-09-22T05:00: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d v="2016-05-12T05:00: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d v="2012-07-12T05:00: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d v="2017-05-03T05:00: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d v="2015-02-25T06:00: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d v="2014-06-28T05:00: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d v="2014-03-11T05:00: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d v="2013-04-08T05:00: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d v="2016-02-22T06:00: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d v="2015-07-24T05:00: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d v="2018-06-12T05:00: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d v="2011-05-07T05:00: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d v="2011-01-09T06:00: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d v="2011-01-25T06:00: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d v="2014-09-24T05:00: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d v="2011-06-16T05:00: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d v="2016-12-26T06:00: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d v="2012-11-25T06:00: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d v="2012-02-16T06:00: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d v="2016-02-08T06:00: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d v="2013-11-14T06:00: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d v="2015-05-11T05:00: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d v="2010-01-25T06:00: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d v="2017-06-15T05:00: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d v="2012-04-06T05:00: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d v="2011-01-01T06:00: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d v="2019-12-22T06:00: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d v="2011-05-09T05:00: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d v="2010-12-10T06:00: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d v="2013-05-18T05:00: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d v="2015-11-29T06:00: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d v="2011-01-28T06:00: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d v="2018-02-07T06:00: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d v="2016-11-12T06:00: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d v="2015-03-15T05:00: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d v="2017-12-25T06:00: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d v="2019-09-08T05:00: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d v="2013-12-06T06:00: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d v="2011-04-05T05:00: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d v="2014-09-25T05:00: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d v="2018-11-04T05:00: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d v="2013-01-02T06:00: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d v="2014-01-20T06:00: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d v="2010-02-11T06:00: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  <x v="0"/>
    <m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x v="1"/>
    <d v="2014-08-21T05:00:00"/>
    <b v="0"/>
    <b v="1"/>
    <s v="music/rock"/>
    <x v="1"/>
    <s v="rock"/>
    <x v="1"/>
    <m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x v="2"/>
    <d v="2013-11-19T06:00:00"/>
    <b v="0"/>
    <b v="0"/>
    <s v="technology/web"/>
    <x v="2"/>
    <s v="web"/>
    <x v="2"/>
    <m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x v="3"/>
    <d v="2019-09-20T05:00:00"/>
    <b v="0"/>
    <b v="0"/>
    <s v="music/rock"/>
    <x v="1"/>
    <s v="rock"/>
    <x v="3"/>
    <m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x v="4"/>
    <d v="2019-01-24T06:00:00"/>
    <b v="0"/>
    <b v="0"/>
    <s v="theater/plays"/>
    <x v="3"/>
    <s v="plays"/>
    <x v="3"/>
    <m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x v="5"/>
    <d v="2012-09-08T05:00:00"/>
    <b v="0"/>
    <b v="0"/>
    <s v="theater/plays"/>
    <x v="3"/>
    <s v="plays"/>
    <x v="4"/>
    <m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x v="6"/>
    <d v="2017-09-14T05:00:00"/>
    <b v="0"/>
    <b v="0"/>
    <s v="film &amp; video/documentary"/>
    <x v="4"/>
    <s v="documentary"/>
    <x v="5"/>
    <m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x v="7"/>
    <d v="2015-08-15T05:00:00"/>
    <b v="0"/>
    <b v="0"/>
    <s v="theater/plays"/>
    <x v="3"/>
    <s v="plays"/>
    <x v="0"/>
    <m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x v="8"/>
    <d v="2010-08-11T05:00:00"/>
    <b v="0"/>
    <b v="0"/>
    <s v="theater/plays"/>
    <x v="3"/>
    <s v="plays"/>
    <x v="6"/>
    <m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x v="9"/>
    <d v="2013-11-07T06:00:00"/>
    <b v="0"/>
    <b v="0"/>
    <s v="music/electric music"/>
    <x v="1"/>
    <s v="electric music"/>
    <x v="2"/>
    <m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  <x v="6"/>
    <m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x v="11"/>
    <d v="2010-09-27T05:00:00"/>
    <b v="0"/>
    <b v="1"/>
    <s v="theater/plays"/>
    <x v="3"/>
    <s v="plays"/>
    <x v="6"/>
    <m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x v="12"/>
    <d v="2019-10-30T05:00:00"/>
    <b v="0"/>
    <b v="0"/>
    <s v="film &amp; video/drama"/>
    <x v="4"/>
    <s v="drama"/>
    <x v="3"/>
    <m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x v="13"/>
    <d v="2016-06-23T05:00:00"/>
    <b v="0"/>
    <b v="0"/>
    <s v="music/indie rock"/>
    <x v="1"/>
    <s v="indie rock"/>
    <x v="7"/>
    <m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x v="14"/>
    <d v="2012-04-02T05:00:00"/>
    <b v="0"/>
    <b v="0"/>
    <s v="music/indie rock"/>
    <x v="1"/>
    <s v="indie rock"/>
    <x v="4"/>
    <m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x v="15"/>
    <d v="2019-12-14T06:00:00"/>
    <b v="0"/>
    <b v="0"/>
    <s v="technology/wearables"/>
    <x v="2"/>
    <s v="wearables"/>
    <x v="3"/>
    <m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  <x v="1"/>
    <m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x v="17"/>
    <d v="2011-01-13T06:00:00"/>
    <b v="0"/>
    <b v="0"/>
    <s v="film &amp; video/animation"/>
    <x v="4"/>
    <s v="animation"/>
    <x v="8"/>
    <m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x v="18"/>
    <d v="2018-09-16T05:00:00"/>
    <b v="0"/>
    <b v="0"/>
    <s v="theater/plays"/>
    <x v="3"/>
    <s v="plays"/>
    <x v="9"/>
    <m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x v="19"/>
    <d v="2019-03-25T05:00:00"/>
    <b v="0"/>
    <b v="1"/>
    <s v="theater/plays"/>
    <x v="3"/>
    <s v="plays"/>
    <x v="3"/>
    <m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x v="20"/>
    <d v="2014-07-28T05:00:00"/>
    <b v="0"/>
    <b v="0"/>
    <s v="film &amp; video/drama"/>
    <x v="4"/>
    <s v="drama"/>
    <x v="1"/>
    <m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x v="21"/>
    <d v="2011-09-18T05:00:00"/>
    <b v="0"/>
    <b v="0"/>
    <s v="theater/plays"/>
    <x v="3"/>
    <s v="plays"/>
    <x v="8"/>
    <m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x v="22"/>
    <d v="2018-04-18T05:00:00"/>
    <b v="0"/>
    <b v="0"/>
    <s v="theater/plays"/>
    <x v="3"/>
    <s v="plays"/>
    <x v="9"/>
    <m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x v="23"/>
    <d v="2019-04-08T05:00:00"/>
    <b v="0"/>
    <b v="0"/>
    <s v="film &amp; video/documentary"/>
    <x v="4"/>
    <s v="documentary"/>
    <x v="3"/>
    <m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x v="24"/>
    <d v="2014-06-23T05:00:00"/>
    <b v="0"/>
    <b v="0"/>
    <s v="technology/wearables"/>
    <x v="2"/>
    <s v="wearables"/>
    <x v="1"/>
    <m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x v="25"/>
    <d v="2011-06-07T05:00:00"/>
    <b v="0"/>
    <b v="1"/>
    <s v="games/video games"/>
    <x v="6"/>
    <s v="video games"/>
    <x v="8"/>
    <m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x v="26"/>
    <d v="2018-08-27T05:00:00"/>
    <b v="0"/>
    <b v="0"/>
    <s v="theater/plays"/>
    <x v="3"/>
    <s v="plays"/>
    <x v="9"/>
    <m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d v="2015-10-11T05:00:00"/>
    <b v="0"/>
    <b v="0"/>
    <s v="music/rock"/>
    <x v="1"/>
    <s v="rock"/>
    <x v="0"/>
    <m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x v="28"/>
    <d v="2010-03-04T06:00:00"/>
    <b v="0"/>
    <b v="1"/>
    <s v="theater/plays"/>
    <x v="3"/>
    <s v="plays"/>
    <x v="6"/>
    <m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x v="29"/>
    <d v="2018-08-29T05:00:00"/>
    <b v="0"/>
    <b v="0"/>
    <s v="film &amp; video/shorts"/>
    <x v="4"/>
    <s v="shorts"/>
    <x v="9"/>
    <m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x v="30"/>
    <d v="2019-05-29T05:00:00"/>
    <b v="0"/>
    <b v="0"/>
    <s v="film &amp; video/animation"/>
    <x v="4"/>
    <s v="animation"/>
    <x v="3"/>
    <m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x v="31"/>
    <d v="2016-02-02T06:00:00"/>
    <b v="0"/>
    <b v="0"/>
    <s v="games/video games"/>
    <x v="6"/>
    <s v="video games"/>
    <x v="7"/>
    <m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x v="32"/>
    <d v="2018-02-06T06:00:00"/>
    <b v="0"/>
    <b v="0"/>
    <s v="film &amp; video/documentary"/>
    <x v="4"/>
    <s v="documentary"/>
    <x v="9"/>
    <m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d v="2014-11-11T06:00:00"/>
    <b v="0"/>
    <b v="0"/>
    <s v="theater/plays"/>
    <x v="3"/>
    <s v="plays"/>
    <x v="1"/>
    <m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  <x v="5"/>
    <m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x v="35"/>
    <d v="2019-03-02T06:00:00"/>
    <b v="0"/>
    <b v="1"/>
    <s v="film &amp; video/drama"/>
    <x v="4"/>
    <s v="drama"/>
    <x v="3"/>
    <m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x v="36"/>
    <d v="2011-03-23T05:00:00"/>
    <b v="0"/>
    <b v="0"/>
    <s v="theater/plays"/>
    <x v="3"/>
    <s v="plays"/>
    <x v="8"/>
    <m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x v="37"/>
    <d v="2019-11-08T06:00:00"/>
    <b v="0"/>
    <b v="1"/>
    <s v="publishing/fiction"/>
    <x v="5"/>
    <s v="fiction"/>
    <x v="3"/>
    <m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  <s v="photography books"/>
    <x v="6"/>
    <m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x v="39"/>
    <d v="2013-03-11T05:00:00"/>
    <b v="0"/>
    <b v="0"/>
    <s v="theater/plays"/>
    <x v="3"/>
    <s v="plays"/>
    <x v="2"/>
    <m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x v="40"/>
    <d v="2010-06-24T05:00:00"/>
    <b v="0"/>
    <b v="1"/>
    <s v="technology/wearables"/>
    <x v="2"/>
    <s v="wearables"/>
    <x v="6"/>
    <m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x v="41"/>
    <d v="2012-09-30T05:00:00"/>
    <b v="0"/>
    <b v="1"/>
    <s v="music/rock"/>
    <x v="1"/>
    <s v="rock"/>
    <x v="4"/>
    <m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x v="42"/>
    <d v="2011-07-13T05:00:00"/>
    <b v="0"/>
    <b v="0"/>
    <s v="food/food trucks"/>
    <x v="0"/>
    <s v="food trucks"/>
    <x v="8"/>
    <m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x v="43"/>
    <d v="2014-08-09T05:00:00"/>
    <b v="0"/>
    <b v="0"/>
    <s v="publishing/radio &amp; podcasts"/>
    <x v="5"/>
    <s v="radio &amp; podcasts"/>
    <x v="1"/>
    <m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x v="44"/>
    <d v="2019-03-18T05:00:00"/>
    <b v="0"/>
    <b v="0"/>
    <s v="publishing/fiction"/>
    <x v="5"/>
    <s v="fiction"/>
    <x v="3"/>
    <m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x v="45"/>
    <d v="2016-11-17T06:00:00"/>
    <b v="0"/>
    <b v="1"/>
    <s v="theater/plays"/>
    <x v="3"/>
    <s v="plays"/>
    <x v="7"/>
    <m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x v="46"/>
    <d v="2010-07-31T05:00:00"/>
    <b v="0"/>
    <b v="0"/>
    <s v="music/rock"/>
    <x v="1"/>
    <s v="rock"/>
    <x v="6"/>
    <m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x v="47"/>
    <d v="2014-04-28T05:00:00"/>
    <b v="0"/>
    <b v="0"/>
    <s v="theater/plays"/>
    <x v="3"/>
    <s v="plays"/>
    <x v="1"/>
    <m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x v="48"/>
    <d v="2015-07-07T05:00:00"/>
    <b v="0"/>
    <b v="0"/>
    <s v="theater/plays"/>
    <x v="3"/>
    <s v="plays"/>
    <x v="0"/>
    <m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x v="49"/>
    <d v="2019-12-04T06:00:00"/>
    <b v="0"/>
    <b v="0"/>
    <s v="music/rock"/>
    <x v="1"/>
    <s v="rock"/>
    <x v="3"/>
    <m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  <x v="2"/>
    <m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x v="51"/>
    <d v="2012-04-12T05:00:00"/>
    <b v="0"/>
    <b v="1"/>
    <s v="technology/wearables"/>
    <x v="2"/>
    <s v="wearables"/>
    <x v="4"/>
    <m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x v="52"/>
    <d v="2010-09-19T05:00:00"/>
    <b v="0"/>
    <b v="0"/>
    <s v="theater/plays"/>
    <x v="3"/>
    <s v="plays"/>
    <x v="6"/>
    <m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  <x v="1"/>
    <m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x v="54"/>
    <d v="2018-03-17T05:00:00"/>
    <b v="0"/>
    <b v="0"/>
    <s v="technology/wearables"/>
    <x v="2"/>
    <s v="wearables"/>
    <x v="9"/>
    <m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x v="55"/>
    <d v="2018-08-04T05:00:00"/>
    <b v="0"/>
    <b v="0"/>
    <s v="music/jazz"/>
    <x v="1"/>
    <s v="jazz"/>
    <x v="9"/>
    <m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x v="56"/>
    <d v="2015-01-17T06:00:00"/>
    <b v="0"/>
    <b v="0"/>
    <s v="technology/wearables"/>
    <x v="2"/>
    <s v="wearables"/>
    <x v="0"/>
    <m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  <x v="5"/>
    <m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x v="58"/>
    <d v="2015-10-04T05:00:00"/>
    <b v="0"/>
    <b v="0"/>
    <s v="theater/plays"/>
    <x v="3"/>
    <s v="plays"/>
    <x v="0"/>
    <m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x v="59"/>
    <d v="2017-06-27T05:00:00"/>
    <b v="0"/>
    <b v="1"/>
    <s v="theater/plays"/>
    <x v="3"/>
    <s v="plays"/>
    <x v="5"/>
    <m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x v="60"/>
    <d v="2012-07-20T05:00:00"/>
    <b v="0"/>
    <b v="0"/>
    <s v="theater/plays"/>
    <x v="3"/>
    <s v="plays"/>
    <x v="4"/>
    <m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x v="61"/>
    <d v="2011-04-02T05:00:00"/>
    <b v="0"/>
    <b v="0"/>
    <s v="theater/plays"/>
    <x v="3"/>
    <s v="plays"/>
    <x v="8"/>
    <m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d v="2015-06-06T05:00:00"/>
    <b v="0"/>
    <b v="0"/>
    <s v="technology/web"/>
    <x v="2"/>
    <s v="web"/>
    <x v="0"/>
    <m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d v="2017-05-04T05:00:00"/>
    <b v="0"/>
    <b v="0"/>
    <s v="theater/plays"/>
    <x v="3"/>
    <s v="plays"/>
    <x v="5"/>
    <m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x v="64"/>
    <d v="2018-07-17T05:00:00"/>
    <b v="0"/>
    <b v="1"/>
    <s v="technology/web"/>
    <x v="2"/>
    <s v="web"/>
    <x v="9"/>
    <m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x v="65"/>
    <d v="2011-02-03T06:00:00"/>
    <b v="0"/>
    <b v="0"/>
    <s v="theater/plays"/>
    <x v="3"/>
    <s v="plays"/>
    <x v="8"/>
    <m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x v="66"/>
    <d v="2015-04-13T05:00:00"/>
    <b v="0"/>
    <b v="1"/>
    <s v="theater/plays"/>
    <x v="3"/>
    <s v="plays"/>
    <x v="0"/>
    <m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x v="67"/>
    <d v="2010-01-30T06:00:00"/>
    <b v="0"/>
    <b v="1"/>
    <s v="technology/wearables"/>
    <x v="2"/>
    <s v="wearables"/>
    <x v="6"/>
    <m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x v="68"/>
    <d v="2017-09-12T05:00:00"/>
    <b v="0"/>
    <b v="1"/>
    <s v="theater/plays"/>
    <x v="3"/>
    <s v="plays"/>
    <x v="5"/>
    <m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x v="69"/>
    <d v="2011-01-22T06:00:00"/>
    <b v="0"/>
    <b v="0"/>
    <s v="theater/plays"/>
    <x v="3"/>
    <s v="plays"/>
    <x v="6"/>
    <m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x v="70"/>
    <d v="2010-12-21T06:00:00"/>
    <b v="0"/>
    <b v="1"/>
    <s v="theater/plays"/>
    <x v="3"/>
    <s v="plays"/>
    <x v="6"/>
    <m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x v="71"/>
    <d v="2019-12-04T06:00:00"/>
    <b v="0"/>
    <b v="0"/>
    <s v="theater/plays"/>
    <x v="3"/>
    <s v="plays"/>
    <x v="3"/>
    <m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x v="72"/>
    <d v="2015-08-06T05:00:00"/>
    <b v="0"/>
    <b v="0"/>
    <s v="film &amp; video/animation"/>
    <x v="4"/>
    <s v="animation"/>
    <x v="0"/>
    <m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x v="73"/>
    <d v="2016-11-30T06:00:00"/>
    <b v="0"/>
    <b v="0"/>
    <s v="music/jazz"/>
    <x v="1"/>
    <s v="jazz"/>
    <x v="7"/>
    <m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x v="74"/>
    <d v="2016-03-28T05:00:00"/>
    <b v="0"/>
    <b v="0"/>
    <s v="music/metal"/>
    <x v="1"/>
    <s v="metal"/>
    <x v="7"/>
    <m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x v="75"/>
    <d v="2018-07-23T05:00:00"/>
    <b v="0"/>
    <b v="0"/>
    <s v="photography/photography books"/>
    <x v="7"/>
    <s v="photography books"/>
    <x v="9"/>
    <m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x v="76"/>
    <d v="2015-03-13T05:00:00"/>
    <b v="1"/>
    <b v="1"/>
    <s v="theater/plays"/>
    <x v="3"/>
    <s v="plays"/>
    <x v="0"/>
    <m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x v="77"/>
    <d v="2010-10-11T05:00:00"/>
    <b v="0"/>
    <b v="1"/>
    <s v="film &amp; video/animation"/>
    <x v="4"/>
    <s v="animation"/>
    <x v="6"/>
    <m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x v="78"/>
    <d v="2018-04-17T05:00:00"/>
    <b v="0"/>
    <b v="0"/>
    <s v="publishing/translations"/>
    <x v="5"/>
    <s v="translations"/>
    <x v="9"/>
    <m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x v="79"/>
    <d v="2018-06-21T05:00:00"/>
    <b v="0"/>
    <b v="0"/>
    <s v="theater/plays"/>
    <x v="3"/>
    <s v="plays"/>
    <x v="9"/>
    <m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x v="80"/>
    <d v="2017-09-28T05:00:00"/>
    <b v="0"/>
    <b v="0"/>
    <s v="games/video games"/>
    <x v="6"/>
    <s v="video games"/>
    <x v="5"/>
    <m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x v="81"/>
    <d v="2017-12-18T06:00:00"/>
    <b v="0"/>
    <b v="0"/>
    <s v="music/rock"/>
    <x v="1"/>
    <s v="rock"/>
    <x v="5"/>
    <m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x v="82"/>
    <d v="2019-01-24T06:00:00"/>
    <b v="0"/>
    <b v="1"/>
    <s v="games/video games"/>
    <x v="6"/>
    <s v="video games"/>
    <x v="3"/>
    <m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x v="83"/>
    <d v="2016-08-19T05:00:00"/>
    <b v="0"/>
    <b v="0"/>
    <s v="music/electric music"/>
    <x v="1"/>
    <s v="electric music"/>
    <x v="7"/>
    <m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x v="84"/>
    <d v="2012-08-07T05:00:00"/>
    <b v="0"/>
    <b v="0"/>
    <s v="technology/wearables"/>
    <x v="2"/>
    <s v="wearables"/>
    <x v="4"/>
    <m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x v="85"/>
    <d v="2011-09-19T05:00:00"/>
    <b v="0"/>
    <b v="0"/>
    <s v="music/indie rock"/>
    <x v="1"/>
    <s v="indie rock"/>
    <x v="8"/>
    <m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x v="86"/>
    <d v="2015-05-17T05:00:00"/>
    <b v="1"/>
    <b v="0"/>
    <s v="theater/plays"/>
    <x v="3"/>
    <s v="plays"/>
    <x v="0"/>
    <m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x v="87"/>
    <d v="2011-03-19T05:00:00"/>
    <b v="0"/>
    <b v="1"/>
    <s v="music/rock"/>
    <x v="1"/>
    <s v="rock"/>
    <x v="8"/>
    <m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x v="88"/>
    <d v="2015-05-08T05:00:00"/>
    <b v="0"/>
    <b v="0"/>
    <s v="publishing/translations"/>
    <x v="5"/>
    <s v="translations"/>
    <x v="0"/>
    <m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x v="89"/>
    <d v="2010-04-17T05:00:00"/>
    <b v="0"/>
    <b v="0"/>
    <s v="theater/plays"/>
    <x v="3"/>
    <s v="plays"/>
    <x v="6"/>
    <m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x v="90"/>
    <d v="2016-02-25T06:00:00"/>
    <b v="0"/>
    <b v="1"/>
    <s v="theater/plays"/>
    <x v="3"/>
    <s v="plays"/>
    <x v="7"/>
    <m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x v="91"/>
    <d v="2016-09-03T05:00:00"/>
    <b v="0"/>
    <b v="0"/>
    <s v="publishing/translations"/>
    <x v="5"/>
    <s v="translations"/>
    <x v="7"/>
    <m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x v="92"/>
    <d v="2010-06-24T05:00:00"/>
    <b v="0"/>
    <b v="1"/>
    <s v="games/video games"/>
    <x v="6"/>
    <s v="video games"/>
    <x v="6"/>
    <m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x v="93"/>
    <d v="2012-10-24T05:00:00"/>
    <b v="0"/>
    <b v="1"/>
    <s v="theater/plays"/>
    <x v="3"/>
    <s v="plays"/>
    <x v="4"/>
    <m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x v="94"/>
    <d v="2019-04-18T05:00:00"/>
    <b v="0"/>
    <b v="0"/>
    <s v="technology/web"/>
    <x v="2"/>
    <s v="web"/>
    <x v="3"/>
    <m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x v="95"/>
    <d v="2019-10-21T05:00:00"/>
    <b v="0"/>
    <b v="0"/>
    <s v="film &amp; video/documentary"/>
    <x v="4"/>
    <s v="documentary"/>
    <x v="3"/>
    <m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x v="96"/>
    <d v="2011-03-23T05:00:00"/>
    <b v="0"/>
    <b v="0"/>
    <s v="theater/plays"/>
    <x v="3"/>
    <s v="plays"/>
    <x v="8"/>
    <m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x v="48"/>
    <d v="2015-08-18T05:00:00"/>
    <b v="0"/>
    <b v="0"/>
    <s v="food/food trucks"/>
    <x v="0"/>
    <s v="food trucks"/>
    <x v="0"/>
    <m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x v="97"/>
    <d v="2015-07-31T05:00:00"/>
    <b v="0"/>
    <b v="0"/>
    <s v="games/video games"/>
    <x v="6"/>
    <s v="video games"/>
    <x v="0"/>
    <m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x v="98"/>
    <d v="2014-12-24T06:00:00"/>
    <b v="0"/>
    <b v="0"/>
    <s v="theater/plays"/>
    <x v="3"/>
    <s v="plays"/>
    <x v="1"/>
    <m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  <x v="8"/>
    <m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x v="100"/>
    <d v="2015-02-28T06:00:00"/>
    <b v="0"/>
    <b v="1"/>
    <s v="music/electric music"/>
    <x v="1"/>
    <s v="electric music"/>
    <x v="0"/>
    <m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x v="101"/>
    <d v="2018-05-21T05:00:00"/>
    <b v="0"/>
    <b v="1"/>
    <s v="technology/wearables"/>
    <x v="2"/>
    <s v="wearables"/>
    <x v="9"/>
    <m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x v="102"/>
    <d v="2010-11-02T05:00:00"/>
    <b v="0"/>
    <b v="0"/>
    <s v="music/electric music"/>
    <x v="1"/>
    <s v="electric music"/>
    <x v="6"/>
    <m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x v="103"/>
    <d v="2017-05-24T05:00:00"/>
    <b v="0"/>
    <b v="0"/>
    <s v="music/indie rock"/>
    <x v="1"/>
    <s v="indie rock"/>
    <x v="5"/>
    <m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x v="104"/>
    <d v="2013-04-20T05:00:00"/>
    <b v="0"/>
    <b v="0"/>
    <s v="technology/web"/>
    <x v="2"/>
    <s v="web"/>
    <x v="2"/>
    <m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x v="105"/>
    <d v="2019-09-13T05:00:00"/>
    <b v="0"/>
    <b v="0"/>
    <s v="theater/plays"/>
    <x v="3"/>
    <s v="plays"/>
    <x v="3"/>
    <m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x v="106"/>
    <d v="2018-05-10T05:00:00"/>
    <b v="0"/>
    <b v="1"/>
    <s v="theater/plays"/>
    <x v="3"/>
    <s v="plays"/>
    <x v="9"/>
    <m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x v="107"/>
    <d v="2012-05-13T05:00:00"/>
    <b v="0"/>
    <b v="0"/>
    <s v="film &amp; video/documentary"/>
    <x v="4"/>
    <s v="documentary"/>
    <x v="4"/>
    <m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x v="108"/>
    <d v="2014-01-14T06:00:00"/>
    <b v="0"/>
    <b v="0"/>
    <s v="film &amp; video/television"/>
    <x v="4"/>
    <s v="television"/>
    <x v="1"/>
    <m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x v="109"/>
    <d v="2018-09-30T05:00:00"/>
    <b v="0"/>
    <b v="0"/>
    <s v="food/food trucks"/>
    <x v="0"/>
    <s v="food trucks"/>
    <x v="9"/>
    <m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x v="110"/>
    <d v="2012-09-28T05:00:00"/>
    <b v="0"/>
    <b v="0"/>
    <s v="publishing/radio &amp; podcasts"/>
    <x v="5"/>
    <s v="radio &amp; podcasts"/>
    <x v="4"/>
    <m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d v="2014-09-08T05:00:00"/>
    <b v="0"/>
    <b v="0"/>
    <s v="technology/web"/>
    <x v="2"/>
    <s v="web"/>
    <x v="1"/>
    <m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x v="112"/>
    <d v="2017-09-19T05:00:00"/>
    <b v="0"/>
    <b v="0"/>
    <s v="food/food trucks"/>
    <x v="0"/>
    <s v="food trucks"/>
    <x v="5"/>
    <m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x v="113"/>
    <d v="2019-04-10T05:00:00"/>
    <b v="0"/>
    <b v="1"/>
    <s v="technology/wearables"/>
    <x v="2"/>
    <s v="wearables"/>
    <x v="3"/>
    <m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x v="114"/>
    <d v="2017-12-22T06:00:00"/>
    <b v="0"/>
    <b v="0"/>
    <s v="publishing/fiction"/>
    <x v="5"/>
    <s v="fiction"/>
    <x v="5"/>
    <m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x v="115"/>
    <d v="2015-09-19T05:00:00"/>
    <b v="0"/>
    <b v="0"/>
    <s v="theater/plays"/>
    <x v="3"/>
    <s v="plays"/>
    <x v="0"/>
    <m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x v="116"/>
    <d v="2011-09-28T05:00:00"/>
    <b v="0"/>
    <b v="0"/>
    <s v="film &amp; video/television"/>
    <x v="4"/>
    <s v="television"/>
    <x v="8"/>
    <m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x v="117"/>
    <d v="2014-02-01T06:00:00"/>
    <b v="0"/>
    <b v="0"/>
    <s v="photography/photography books"/>
    <x v="7"/>
    <s v="photography books"/>
    <x v="1"/>
    <m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  <s v="documentary"/>
    <x v="1"/>
    <m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x v="119"/>
    <d v="2015-04-21T05:00:00"/>
    <b v="0"/>
    <b v="1"/>
    <s v="games/mobile games"/>
    <x v="6"/>
    <s v="mobile games"/>
    <x v="0"/>
    <m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x v="33"/>
    <d v="2014-10-18T05:00:00"/>
    <b v="0"/>
    <b v="0"/>
    <s v="games/video games"/>
    <x v="6"/>
    <s v="video games"/>
    <x v="1"/>
    <m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x v="120"/>
    <d v="2014-12-24T06:00:00"/>
    <b v="0"/>
    <b v="0"/>
    <s v="publishing/fiction"/>
    <x v="5"/>
    <s v="fiction"/>
    <x v="1"/>
    <m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x v="121"/>
    <d v="2015-11-27T06:00:00"/>
    <b v="1"/>
    <b v="0"/>
    <s v="theater/plays"/>
    <x v="3"/>
    <s v="plays"/>
    <x v="0"/>
    <m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x v="122"/>
    <d v="2019-07-05T05:00:00"/>
    <b v="0"/>
    <b v="0"/>
    <s v="photography/photography books"/>
    <x v="7"/>
    <s v="photography books"/>
    <x v="3"/>
    <m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x v="123"/>
    <d v="2018-09-23T05:00:00"/>
    <b v="0"/>
    <b v="0"/>
    <s v="theater/plays"/>
    <x v="3"/>
    <s v="plays"/>
    <x v="9"/>
    <m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x v="124"/>
    <d v="2016-09-11T05:00:00"/>
    <b v="0"/>
    <b v="1"/>
    <s v="theater/plays"/>
    <x v="3"/>
    <s v="plays"/>
    <x v="7"/>
    <m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x v="125"/>
    <d v="2010-05-15T05:00:00"/>
    <b v="0"/>
    <b v="0"/>
    <s v="theater/plays"/>
    <x v="3"/>
    <s v="plays"/>
    <x v="6"/>
    <m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x v="126"/>
    <d v="2010-09-09T05:00:00"/>
    <b v="0"/>
    <b v="0"/>
    <s v="music/rock"/>
    <x v="1"/>
    <s v="rock"/>
    <x v="6"/>
    <m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x v="127"/>
    <d v="2015-02-28T06:00:00"/>
    <b v="0"/>
    <b v="0"/>
    <s v="food/food trucks"/>
    <x v="0"/>
    <s v="food trucks"/>
    <x v="0"/>
    <m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x v="128"/>
    <d v="2011-11-11T06:00:00"/>
    <b v="0"/>
    <b v="0"/>
    <s v="film &amp; video/drama"/>
    <x v="4"/>
    <s v="drama"/>
    <x v="8"/>
    <m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x v="129"/>
    <d v="2013-12-12T06:00:00"/>
    <b v="0"/>
    <b v="0"/>
    <s v="technology/web"/>
    <x v="2"/>
    <s v="web"/>
    <x v="2"/>
    <m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x v="130"/>
    <d v="2018-01-28T06:00:00"/>
    <b v="0"/>
    <b v="1"/>
    <s v="theater/plays"/>
    <x v="3"/>
    <s v="plays"/>
    <x v="9"/>
    <m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x v="131"/>
    <d v="2011-09-03T05:00:00"/>
    <b v="0"/>
    <b v="0"/>
    <s v="music/world music"/>
    <x v="1"/>
    <s v="world music"/>
    <x v="8"/>
    <m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x v="132"/>
    <d v="2011-08-07T05:00:00"/>
    <b v="0"/>
    <b v="1"/>
    <s v="film &amp; video/documentary"/>
    <x v="4"/>
    <s v="documentary"/>
    <x v="8"/>
    <m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x v="133"/>
    <d v="2013-03-12T05:00:00"/>
    <b v="0"/>
    <b v="1"/>
    <s v="theater/plays"/>
    <x v="3"/>
    <s v="plays"/>
    <x v="2"/>
    <m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x v="134"/>
    <d v="2014-06-19T05:00:00"/>
    <b v="0"/>
    <b v="1"/>
    <s v="film &amp; video/drama"/>
    <x v="4"/>
    <s v="drama"/>
    <x v="1"/>
    <m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  <x v="6"/>
    <m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x v="136"/>
    <d v="2012-10-04T05:00:00"/>
    <b v="0"/>
    <b v="0"/>
    <s v="games/mobile games"/>
    <x v="6"/>
    <s v="mobile games"/>
    <x v="4"/>
    <m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x v="137"/>
    <d v="2015-05-07T05:00:00"/>
    <b v="0"/>
    <b v="1"/>
    <s v="technology/wearables"/>
    <x v="2"/>
    <s v="wearables"/>
    <x v="0"/>
    <m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  <s v="documentary"/>
    <x v="9"/>
    <m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x v="139"/>
    <d v="2015-06-18T05:00:00"/>
    <b v="0"/>
    <b v="0"/>
    <s v="technology/web"/>
    <x v="2"/>
    <s v="web"/>
    <x v="0"/>
    <m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x v="107"/>
    <d v="2012-05-17T05:00:00"/>
    <b v="0"/>
    <b v="0"/>
    <s v="technology/web"/>
    <x v="2"/>
    <s v="web"/>
    <x v="4"/>
    <m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  <x v="6"/>
    <m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x v="141"/>
    <d v="2019-06-25T05:00:00"/>
    <b v="0"/>
    <b v="0"/>
    <s v="theater/plays"/>
    <x v="3"/>
    <s v="plays"/>
    <x v="3"/>
    <m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  <x v="1"/>
    <m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x v="143"/>
    <d v="2011-11-28T06:00:00"/>
    <b v="0"/>
    <b v="0"/>
    <s v="theater/plays"/>
    <x v="3"/>
    <s v="plays"/>
    <x v="8"/>
    <m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d v="2016-06-19T05:00:00"/>
    <b v="0"/>
    <b v="1"/>
    <s v="theater/plays"/>
    <x v="3"/>
    <s v="plays"/>
    <x v="7"/>
    <m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x v="145"/>
    <d v="2017-08-03T05:00:00"/>
    <b v="0"/>
    <b v="0"/>
    <s v="technology/wearables"/>
    <x v="2"/>
    <s v="wearables"/>
    <x v="5"/>
    <m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x v="146"/>
    <d v="2013-02-22T06:00:00"/>
    <b v="0"/>
    <b v="0"/>
    <s v="music/indie rock"/>
    <x v="1"/>
    <s v="indie rock"/>
    <x v="2"/>
    <m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  <x v="9"/>
    <m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x v="148"/>
    <d v="2014-07-30T05:00:00"/>
    <b v="0"/>
    <b v="0"/>
    <s v="music/electric music"/>
    <x v="1"/>
    <s v="electric music"/>
    <x v="1"/>
    <m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x v="149"/>
    <d v="2017-02-24T06:00:00"/>
    <b v="0"/>
    <b v="0"/>
    <s v="music/indie rock"/>
    <x v="1"/>
    <s v="indie rock"/>
    <x v="5"/>
    <m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d v="2012-10-25T05:00:00"/>
    <b v="0"/>
    <b v="0"/>
    <s v="theater/plays"/>
    <x v="3"/>
    <s v="plays"/>
    <x v="4"/>
    <m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x v="151"/>
    <d v="2016-06-04T05:00:00"/>
    <b v="0"/>
    <b v="1"/>
    <s v="music/indie rock"/>
    <x v="1"/>
    <s v="indie rock"/>
    <x v="7"/>
    <m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x v="152"/>
    <d v="2010-04-09T05:00:00"/>
    <b v="0"/>
    <b v="0"/>
    <s v="theater/plays"/>
    <x v="3"/>
    <s v="plays"/>
    <x v="6"/>
    <m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x v="153"/>
    <d v="2019-10-29T05:00:00"/>
    <b v="0"/>
    <b v="0"/>
    <s v="music/rock"/>
    <x v="1"/>
    <s v="rock"/>
    <x v="3"/>
    <m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x v="154"/>
    <d v="2014-01-11T06:00:00"/>
    <b v="0"/>
    <b v="0"/>
    <s v="photography/photography books"/>
    <x v="7"/>
    <s v="photography books"/>
    <x v="2"/>
    <m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x v="155"/>
    <d v="2015-12-09T06:00:00"/>
    <b v="0"/>
    <b v="0"/>
    <s v="music/rock"/>
    <x v="1"/>
    <s v="rock"/>
    <x v="0"/>
    <m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x v="156"/>
    <d v="2019-04-14T05:00:00"/>
    <b v="0"/>
    <b v="1"/>
    <s v="theater/plays"/>
    <x v="3"/>
    <s v="plays"/>
    <x v="3"/>
    <m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  <s v="wearables"/>
    <x v="3"/>
    <m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x v="158"/>
    <d v="2015-09-29T05:00:00"/>
    <b v="0"/>
    <b v="1"/>
    <s v="technology/web"/>
    <x v="2"/>
    <s v="web"/>
    <x v="0"/>
    <m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x v="159"/>
    <d v="2019-01-07T06:00:00"/>
    <b v="0"/>
    <b v="0"/>
    <s v="music/rock"/>
    <x v="1"/>
    <s v="rock"/>
    <x v="9"/>
    <m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x v="160"/>
    <d v="2017-12-08T06:00:00"/>
    <b v="0"/>
    <b v="1"/>
    <s v="photography/photography books"/>
    <x v="7"/>
    <s v="photography books"/>
    <x v="5"/>
    <m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x v="161"/>
    <d v="2017-10-09T05:00:00"/>
    <b v="0"/>
    <b v="0"/>
    <s v="theater/plays"/>
    <x v="3"/>
    <s v="plays"/>
    <x v="5"/>
    <m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x v="162"/>
    <d v="2017-09-02T05:00:00"/>
    <b v="0"/>
    <b v="0"/>
    <s v="technology/web"/>
    <x v="2"/>
    <s v="web"/>
    <x v="5"/>
    <m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x v="163"/>
    <d v="2010-12-26T06:00:00"/>
    <b v="0"/>
    <b v="0"/>
    <s v="photography/photography books"/>
    <x v="7"/>
    <s v="photography books"/>
    <x v="6"/>
    <m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d v="2013-06-20T05:00:00"/>
    <b v="0"/>
    <b v="0"/>
    <s v="theater/plays"/>
    <x v="3"/>
    <s v="plays"/>
    <x v="2"/>
    <m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x v="165"/>
    <d v="2019-03-17T05:00:00"/>
    <b v="0"/>
    <b v="1"/>
    <s v="music/indie rock"/>
    <x v="1"/>
    <s v="indie rock"/>
    <x v="3"/>
    <m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  <s v="shorts"/>
    <x v="4"/>
    <m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x v="167"/>
    <d v="2017-08-10T05:00:00"/>
    <b v="0"/>
    <b v="0"/>
    <s v="music/indie rock"/>
    <x v="1"/>
    <s v="indie rock"/>
    <x v="5"/>
    <m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  <x v="1"/>
    <m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  <x v="1"/>
    <m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x v="170"/>
    <d v="2013-05-24T05:00:00"/>
    <b v="0"/>
    <b v="0"/>
    <s v="theater/plays"/>
    <x v="3"/>
    <s v="plays"/>
    <x v="2"/>
    <m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x v="171"/>
    <d v="2015-10-06T05:00:00"/>
    <b v="0"/>
    <b v="1"/>
    <s v="technology/wearables"/>
    <x v="2"/>
    <s v="wearables"/>
    <x v="0"/>
    <m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x v="172"/>
    <d v="2016-09-19T05:00:00"/>
    <b v="0"/>
    <b v="0"/>
    <s v="theater/plays"/>
    <x v="3"/>
    <s v="plays"/>
    <x v="7"/>
    <m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x v="173"/>
    <d v="2016-09-12T05:00:00"/>
    <b v="0"/>
    <b v="0"/>
    <s v="theater/plays"/>
    <x v="3"/>
    <s v="plays"/>
    <x v="7"/>
    <m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x v="174"/>
    <d v="2010-12-10T06:00:00"/>
    <b v="0"/>
    <b v="0"/>
    <s v="theater/plays"/>
    <x v="3"/>
    <s v="plays"/>
    <x v="6"/>
    <m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x v="175"/>
    <d v="2017-09-30T05:00:00"/>
    <b v="0"/>
    <b v="0"/>
    <s v="food/food trucks"/>
    <x v="0"/>
    <s v="food trucks"/>
    <x v="5"/>
    <m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x v="176"/>
    <d v="2013-03-18T05:00:00"/>
    <b v="0"/>
    <b v="1"/>
    <s v="theater/plays"/>
    <x v="3"/>
    <s v="plays"/>
    <x v="2"/>
    <m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x v="177"/>
    <d v="2010-03-27T05:00:00"/>
    <b v="0"/>
    <b v="0"/>
    <s v="technology/wearables"/>
    <x v="2"/>
    <s v="wearables"/>
    <x v="6"/>
    <m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x v="178"/>
    <d v="2017-10-22T05:00:00"/>
    <b v="0"/>
    <b v="0"/>
    <s v="technology/web"/>
    <x v="2"/>
    <s v="web"/>
    <x v="5"/>
    <m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x v="179"/>
    <d v="2019-07-01T05:00:00"/>
    <b v="0"/>
    <b v="0"/>
    <s v="theater/plays"/>
    <x v="3"/>
    <s v="plays"/>
    <x v="3"/>
    <m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x v="180"/>
    <d v="2010-09-22T05:00:00"/>
    <b v="0"/>
    <b v="0"/>
    <s v="music/rock"/>
    <x v="1"/>
    <s v="rock"/>
    <x v="6"/>
    <m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x v="181"/>
    <d v="2019-05-04T05:00:00"/>
    <b v="0"/>
    <b v="0"/>
    <s v="theater/plays"/>
    <x v="3"/>
    <s v="plays"/>
    <x v="3"/>
    <m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x v="182"/>
    <d v="2018-05-24T05:00:00"/>
    <b v="0"/>
    <b v="0"/>
    <s v="film &amp; video/television"/>
    <x v="4"/>
    <s v="television"/>
    <x v="9"/>
    <m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x v="183"/>
    <d v="2014-06-07T05:00:00"/>
    <b v="0"/>
    <b v="0"/>
    <s v="theater/plays"/>
    <x v="3"/>
    <s v="plays"/>
    <x v="1"/>
    <m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x v="184"/>
    <d v="2013-03-23T05:00:00"/>
    <b v="0"/>
    <b v="1"/>
    <s v="film &amp; video/shorts"/>
    <x v="4"/>
    <s v="shorts"/>
    <x v="2"/>
    <m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d v="2014-12-03T06:00:00"/>
    <b v="0"/>
    <b v="0"/>
    <s v="theater/plays"/>
    <x v="3"/>
    <s v="plays"/>
    <x v="1"/>
    <m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  <x v="7"/>
    <m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d v="2013-06-05T05:00:00"/>
    <b v="0"/>
    <b v="1"/>
    <s v="theater/plays"/>
    <x v="3"/>
    <s v="plays"/>
    <x v="2"/>
    <m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d v="2019-03-15T05:00:00"/>
    <b v="0"/>
    <b v="0"/>
    <s v="theater/plays"/>
    <x v="3"/>
    <s v="plays"/>
    <x v="3"/>
    <m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x v="189"/>
    <d v="2014-07-01T05:00:00"/>
    <b v="0"/>
    <b v="0"/>
    <s v="music/rock"/>
    <x v="1"/>
    <s v="rock"/>
    <x v="1"/>
    <m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x v="190"/>
    <d v="2018-04-12T05:00:00"/>
    <b v="1"/>
    <b v="0"/>
    <s v="music/indie rock"/>
    <x v="1"/>
    <s v="indie rock"/>
    <x v="9"/>
    <m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x v="191"/>
    <d v="2015-09-30T05:00:00"/>
    <b v="0"/>
    <b v="0"/>
    <s v="music/metal"/>
    <x v="1"/>
    <s v="metal"/>
    <x v="0"/>
    <m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x v="192"/>
    <d v="2018-08-05T05:00:00"/>
    <b v="0"/>
    <b v="0"/>
    <s v="music/electric music"/>
    <x v="1"/>
    <s v="electric music"/>
    <x v="9"/>
    <m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  <x v="7"/>
    <m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  <x v="5"/>
    <m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x v="194"/>
    <d v="2010-09-04T05:00:00"/>
    <b v="0"/>
    <b v="0"/>
    <s v="music/electric music"/>
    <x v="1"/>
    <s v="electric music"/>
    <x v="6"/>
    <m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x v="195"/>
    <d v="2015-07-11T05:00:00"/>
    <b v="0"/>
    <b v="0"/>
    <s v="music/rock"/>
    <x v="1"/>
    <s v="rock"/>
    <x v="0"/>
    <m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  <x v="6"/>
    <m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x v="196"/>
    <d v="2014-08-12T05:00:00"/>
    <b v="0"/>
    <b v="0"/>
    <s v="technology/web"/>
    <x v="2"/>
    <s v="web"/>
    <x v="1"/>
    <m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x v="197"/>
    <d v="2011-10-06T05:00:00"/>
    <b v="0"/>
    <b v="0"/>
    <s v="food/food trucks"/>
    <x v="0"/>
    <s v="food trucks"/>
    <x v="8"/>
    <m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d v="2017-01-19T06:00:00"/>
    <b v="0"/>
    <b v="0"/>
    <s v="theater/plays"/>
    <x v="3"/>
    <s v="plays"/>
    <x v="5"/>
    <m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x v="199"/>
    <d v="2011-04-13T05:00:00"/>
    <b v="0"/>
    <b v="0"/>
    <s v="music/jazz"/>
    <x v="1"/>
    <s v="jazz"/>
    <x v="8"/>
    <m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x v="200"/>
    <d v="2018-10-29T05:00:00"/>
    <b v="1"/>
    <b v="0"/>
    <s v="theater/plays"/>
    <x v="3"/>
    <s v="plays"/>
    <x v="9"/>
    <m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x v="201"/>
    <d v="2010-03-08T06:00:00"/>
    <b v="0"/>
    <b v="0"/>
    <s v="publishing/fiction"/>
    <x v="5"/>
    <s v="fiction"/>
    <x v="6"/>
    <m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d v="2018-09-17T05:00:00"/>
    <b v="0"/>
    <b v="1"/>
    <s v="music/rock"/>
    <x v="1"/>
    <s v="rock"/>
    <x v="9"/>
    <m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x v="203"/>
    <d v="2017-12-03T06:00:00"/>
    <b v="0"/>
    <b v="0"/>
    <s v="film &amp; video/documentary"/>
    <x v="4"/>
    <s v="documentary"/>
    <x v="5"/>
    <m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x v="204"/>
    <d v="2016-05-13T05:00:00"/>
    <b v="0"/>
    <b v="0"/>
    <s v="film &amp; video/documentary"/>
    <x v="4"/>
    <s v="documentary"/>
    <x v="7"/>
    <m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x v="205"/>
    <d v="2017-03-30T05:00:00"/>
    <b v="0"/>
    <b v="0"/>
    <s v="film &amp; video/science fiction"/>
    <x v="4"/>
    <s v="science fiction"/>
    <x v="5"/>
    <m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x v="206"/>
    <d v="2013-09-20T05:00:00"/>
    <b v="0"/>
    <b v="0"/>
    <s v="theater/plays"/>
    <x v="3"/>
    <s v="plays"/>
    <x v="2"/>
    <m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x v="207"/>
    <d v="2020-01-30T06:00:00"/>
    <b v="0"/>
    <b v="0"/>
    <s v="theater/plays"/>
    <x v="3"/>
    <s v="plays"/>
    <x v="3"/>
    <m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x v="208"/>
    <d v="2010-11-14T06:00:00"/>
    <b v="0"/>
    <b v="1"/>
    <s v="music/indie rock"/>
    <x v="1"/>
    <s v="indie rock"/>
    <x v="6"/>
    <m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x v="209"/>
    <d v="2010-08-25T05:00:00"/>
    <b v="0"/>
    <b v="0"/>
    <s v="music/rock"/>
    <x v="1"/>
    <s v="rock"/>
    <x v="6"/>
    <m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x v="210"/>
    <d v="2019-02-15T06:00:00"/>
    <b v="0"/>
    <b v="0"/>
    <s v="theater/plays"/>
    <x v="3"/>
    <s v="plays"/>
    <x v="3"/>
    <m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x v="211"/>
    <d v="2011-11-24T06:00:00"/>
    <b v="0"/>
    <b v="0"/>
    <s v="theater/plays"/>
    <x v="3"/>
    <s v="plays"/>
    <x v="8"/>
    <m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x v="212"/>
    <d v="2019-05-07T05:00:00"/>
    <b v="0"/>
    <b v="0"/>
    <s v="film &amp; video/science fiction"/>
    <x v="4"/>
    <s v="science fiction"/>
    <x v="3"/>
    <m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x v="213"/>
    <d v="2011-12-15T06:00:00"/>
    <b v="0"/>
    <b v="1"/>
    <s v="film &amp; video/shorts"/>
    <x v="4"/>
    <s v="shorts"/>
    <x v="8"/>
    <m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x v="214"/>
    <d v="2012-08-28T05:00:00"/>
    <b v="0"/>
    <b v="0"/>
    <s v="film &amp; video/animation"/>
    <x v="4"/>
    <s v="animation"/>
    <x v="4"/>
    <m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x v="215"/>
    <d v="2011-07-19T05:00:00"/>
    <b v="1"/>
    <b v="0"/>
    <s v="theater/plays"/>
    <x v="3"/>
    <s v="plays"/>
    <x v="8"/>
    <m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x v="216"/>
    <d v="2012-06-23T05:00:00"/>
    <b v="1"/>
    <b v="0"/>
    <s v="food/food trucks"/>
    <x v="0"/>
    <s v="food trucks"/>
    <x v="4"/>
    <m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x v="217"/>
    <d v="2014-10-03T05:00:00"/>
    <b v="0"/>
    <b v="0"/>
    <s v="photography/photography books"/>
    <x v="7"/>
    <s v="photography books"/>
    <x v="1"/>
    <m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x v="218"/>
    <d v="2016-03-30T05:00:00"/>
    <b v="0"/>
    <b v="0"/>
    <s v="theater/plays"/>
    <x v="3"/>
    <s v="plays"/>
    <x v="7"/>
    <m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x v="219"/>
    <d v="2014-11-08T06:00:00"/>
    <b v="0"/>
    <b v="0"/>
    <s v="film &amp; video/science fiction"/>
    <x v="4"/>
    <s v="science fiction"/>
    <x v="1"/>
    <m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d v="2014-05-03T05:00:00"/>
    <b v="1"/>
    <b v="0"/>
    <s v="music/rock"/>
    <x v="1"/>
    <s v="rock"/>
    <x v="1"/>
    <m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x v="221"/>
    <d v="2010-05-15T05:00:00"/>
    <b v="0"/>
    <b v="0"/>
    <s v="photography/photography books"/>
    <x v="7"/>
    <s v="photography books"/>
    <x v="6"/>
    <m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x v="222"/>
    <d v="2015-05-21T05:00:00"/>
    <b v="0"/>
    <b v="0"/>
    <s v="games/mobile games"/>
    <x v="6"/>
    <s v="mobile games"/>
    <x v="0"/>
    <m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x v="172"/>
    <d v="2016-09-25T05:00:00"/>
    <b v="0"/>
    <b v="0"/>
    <s v="film &amp; video/animation"/>
    <x v="4"/>
    <s v="animation"/>
    <x v="7"/>
    <m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x v="223"/>
    <d v="2017-07-19T05:00:00"/>
    <b v="0"/>
    <b v="1"/>
    <s v="games/mobile games"/>
    <x v="6"/>
    <s v="mobile games"/>
    <x v="5"/>
    <m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x v="224"/>
    <d v="2019-12-06T06:00:00"/>
    <b v="0"/>
    <b v="0"/>
    <s v="games/video games"/>
    <x v="6"/>
    <s v="video games"/>
    <x v="3"/>
    <m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x v="225"/>
    <d v="2013-07-18T05:00:00"/>
    <b v="0"/>
    <b v="0"/>
    <s v="theater/plays"/>
    <x v="3"/>
    <s v="plays"/>
    <x v="2"/>
    <m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x v="226"/>
    <d v="2016-07-26T05:00:00"/>
    <b v="0"/>
    <b v="0"/>
    <s v="theater/plays"/>
    <x v="3"/>
    <s v="plays"/>
    <x v="7"/>
    <m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x v="227"/>
    <d v="2011-06-28T05:00:00"/>
    <b v="0"/>
    <b v="0"/>
    <s v="film &amp; video/animation"/>
    <x v="4"/>
    <s v="animation"/>
    <x v="8"/>
    <m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x v="228"/>
    <d v="2017-08-29T05:00:00"/>
    <b v="0"/>
    <b v="1"/>
    <s v="games/video games"/>
    <x v="6"/>
    <s v="video games"/>
    <x v="5"/>
    <m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x v="229"/>
    <d v="2017-02-18T06:00:00"/>
    <b v="0"/>
    <b v="0"/>
    <s v="film &amp; video/animation"/>
    <x v="4"/>
    <s v="animation"/>
    <x v="5"/>
    <m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x v="230"/>
    <d v="2019-07-02T05:00:00"/>
    <b v="0"/>
    <b v="1"/>
    <s v="music/rock"/>
    <x v="1"/>
    <s v="rock"/>
    <x v="3"/>
    <m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x v="231"/>
    <d v="2014-04-27T05:00:00"/>
    <b v="0"/>
    <b v="0"/>
    <s v="film &amp; video/animation"/>
    <x v="4"/>
    <s v="animation"/>
    <x v="1"/>
    <m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x v="232"/>
    <d v="2018-01-08T06:00:00"/>
    <b v="0"/>
    <b v="1"/>
    <s v="theater/plays"/>
    <x v="3"/>
    <s v="plays"/>
    <x v="5"/>
    <m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x v="233"/>
    <d v="2015-09-02T05:00:00"/>
    <b v="0"/>
    <b v="0"/>
    <s v="technology/wearables"/>
    <x v="2"/>
    <s v="wearables"/>
    <x v="0"/>
    <m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x v="194"/>
    <d v="2010-08-07T05:00:00"/>
    <b v="0"/>
    <b v="0"/>
    <s v="theater/plays"/>
    <x v="3"/>
    <s v="plays"/>
    <x v="6"/>
    <m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x v="234"/>
    <d v="2014-04-23T05:00:00"/>
    <b v="0"/>
    <b v="1"/>
    <s v="publishing/nonfiction"/>
    <x v="5"/>
    <s v="nonfiction"/>
    <x v="1"/>
    <m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x v="235"/>
    <d v="2017-05-20T05:00:00"/>
    <b v="0"/>
    <b v="1"/>
    <s v="music/rock"/>
    <x v="1"/>
    <s v="rock"/>
    <x v="5"/>
    <m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x v="236"/>
    <d v="2018-03-07T06:00:00"/>
    <b v="0"/>
    <b v="0"/>
    <s v="theater/plays"/>
    <x v="3"/>
    <s v="plays"/>
    <x v="9"/>
    <m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x v="237"/>
    <d v="2014-09-04T05:00:00"/>
    <b v="0"/>
    <b v="0"/>
    <s v="theater/plays"/>
    <x v="3"/>
    <s v="plays"/>
    <x v="1"/>
    <m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x v="238"/>
    <d v="2014-04-08T05:00:00"/>
    <b v="0"/>
    <b v="0"/>
    <s v="theater/plays"/>
    <x v="3"/>
    <s v="plays"/>
    <x v="1"/>
    <m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x v="239"/>
    <d v="2013-08-09T05:00:00"/>
    <b v="0"/>
    <b v="0"/>
    <s v="technology/web"/>
    <x v="2"/>
    <s v="web"/>
    <x v="2"/>
    <m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x v="240"/>
    <d v="2017-01-06T06:00:00"/>
    <b v="0"/>
    <b v="1"/>
    <s v="publishing/fiction"/>
    <x v="5"/>
    <s v="fiction"/>
    <x v="7"/>
    <m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x v="241"/>
    <d v="2015-01-05T06:00:00"/>
    <b v="0"/>
    <b v="0"/>
    <s v="games/mobile games"/>
    <x v="6"/>
    <s v="mobile games"/>
    <x v="1"/>
    <m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x v="242"/>
    <d v="2015-01-09T06:00:00"/>
    <b v="0"/>
    <b v="0"/>
    <s v="publishing/translations"/>
    <x v="5"/>
    <s v="translations"/>
    <x v="0"/>
    <m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  <x v="6"/>
    <m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  <x v="4"/>
    <m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x v="244"/>
    <d v="2013-10-30T05:00:00"/>
    <b v="0"/>
    <b v="0"/>
    <s v="theater/plays"/>
    <x v="3"/>
    <s v="plays"/>
    <x v="2"/>
    <m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x v="245"/>
    <d v="2011-04-20T05:00:00"/>
    <b v="0"/>
    <b v="0"/>
    <s v="film &amp; video/drama"/>
    <x v="4"/>
    <s v="drama"/>
    <x v="8"/>
    <m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x v="246"/>
    <d v="2017-02-23T06:00:00"/>
    <b v="0"/>
    <b v="0"/>
    <s v="publishing/nonfiction"/>
    <x v="5"/>
    <s v="nonfiction"/>
    <x v="5"/>
    <m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x v="247"/>
    <d v="2011-02-21T06:00:00"/>
    <b v="0"/>
    <b v="1"/>
    <s v="music/rock"/>
    <x v="1"/>
    <s v="rock"/>
    <x v="8"/>
    <m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x v="248"/>
    <d v="2016-03-01T06:00:00"/>
    <b v="0"/>
    <b v="0"/>
    <s v="music/rock"/>
    <x v="1"/>
    <s v="rock"/>
    <x v="7"/>
    <m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x v="249"/>
    <d v="2013-03-19T05:00:00"/>
    <b v="0"/>
    <b v="0"/>
    <s v="theater/plays"/>
    <x v="3"/>
    <s v="plays"/>
    <x v="2"/>
    <m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x v="250"/>
    <d v="2016-12-28T06:00:00"/>
    <b v="0"/>
    <b v="1"/>
    <s v="theater/plays"/>
    <x v="3"/>
    <s v="plays"/>
    <x v="7"/>
    <m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  <s v="photography books"/>
    <x v="4"/>
    <m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x v="136"/>
    <d v="2012-10-10T05:00:00"/>
    <b v="0"/>
    <b v="0"/>
    <s v="music/rock"/>
    <x v="1"/>
    <s v="rock"/>
    <x v="4"/>
    <m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x v="252"/>
    <d v="2010-08-29T05:00:00"/>
    <b v="0"/>
    <b v="1"/>
    <s v="music/rock"/>
    <x v="1"/>
    <s v="rock"/>
    <x v="6"/>
    <m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x v="253"/>
    <d v="2011-05-01T05:00:00"/>
    <b v="0"/>
    <b v="1"/>
    <s v="music/indie rock"/>
    <x v="1"/>
    <s v="indie rock"/>
    <x v="8"/>
    <m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  <x v="6"/>
    <m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x v="255"/>
    <d v="2013-02-28T06:00:00"/>
    <b v="0"/>
    <b v="0"/>
    <s v="theater/plays"/>
    <x v="3"/>
    <s v="plays"/>
    <x v="2"/>
    <m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x v="256"/>
    <d v="2016-02-16T06:00:00"/>
    <b v="0"/>
    <b v="0"/>
    <s v="theater/plays"/>
    <x v="3"/>
    <s v="plays"/>
    <x v="7"/>
    <m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x v="257"/>
    <d v="2014-12-10T06:00:00"/>
    <b v="0"/>
    <b v="1"/>
    <s v="music/jazz"/>
    <x v="1"/>
    <s v="jazz"/>
    <x v="1"/>
    <m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x v="258"/>
    <d v="2012-11-09T06:00:00"/>
    <b v="0"/>
    <b v="0"/>
    <s v="theater/plays"/>
    <x v="3"/>
    <s v="plays"/>
    <x v="4"/>
    <m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x v="259"/>
    <d v="2012-11-19T06:00:00"/>
    <b v="0"/>
    <b v="0"/>
    <s v="film &amp; video/documentary"/>
    <x v="4"/>
    <s v="documentary"/>
    <x v="4"/>
    <m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x v="260"/>
    <d v="2019-02-21T06:00:00"/>
    <b v="0"/>
    <b v="0"/>
    <s v="film &amp; video/television"/>
    <x v="4"/>
    <s v="television"/>
    <x v="3"/>
    <m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x v="261"/>
    <d v="2010-12-04T06:00:00"/>
    <b v="0"/>
    <b v="0"/>
    <s v="games/video games"/>
    <x v="6"/>
    <s v="video games"/>
    <x v="6"/>
    <m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  <s v="photography books"/>
    <x v="0"/>
    <m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x v="263"/>
    <d v="2019-08-04T05:00:00"/>
    <b v="0"/>
    <b v="1"/>
    <s v="theater/plays"/>
    <x v="3"/>
    <s v="plays"/>
    <x v="3"/>
    <m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x v="264"/>
    <d v="2017-09-20T05:00:00"/>
    <b v="0"/>
    <b v="0"/>
    <s v="theater/plays"/>
    <x v="3"/>
    <s v="plays"/>
    <x v="5"/>
    <m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x v="265"/>
    <d v="2017-11-11T06:00:00"/>
    <b v="0"/>
    <b v="0"/>
    <s v="theater/plays"/>
    <x v="3"/>
    <s v="plays"/>
    <x v="5"/>
    <m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x v="266"/>
    <d v="2019-04-14T05:00:00"/>
    <b v="0"/>
    <b v="0"/>
    <s v="publishing/translations"/>
    <x v="5"/>
    <s v="translations"/>
    <x v="3"/>
    <m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  <x v="4"/>
    <m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d v="2010-07-21T05:00:00"/>
    <b v="0"/>
    <b v="0"/>
    <s v="theater/plays"/>
    <x v="3"/>
    <s v="plays"/>
    <x v="6"/>
    <m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x v="269"/>
    <d v="2012-12-21T06:00:00"/>
    <b v="0"/>
    <b v="0"/>
    <s v="technology/web"/>
    <x v="2"/>
    <s v="web"/>
    <x v="4"/>
    <m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x v="270"/>
    <d v="2018-09-06T05:00:00"/>
    <b v="0"/>
    <b v="0"/>
    <s v="theater/plays"/>
    <x v="3"/>
    <s v="plays"/>
    <x v="9"/>
    <m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x v="271"/>
    <d v="2017-11-27T06:00:00"/>
    <b v="0"/>
    <b v="0"/>
    <s v="film &amp; video/animation"/>
    <x v="4"/>
    <s v="animation"/>
    <x v="5"/>
    <m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x v="272"/>
    <d v="2012-04-01T05:00:00"/>
    <b v="0"/>
    <b v="1"/>
    <s v="theater/plays"/>
    <x v="3"/>
    <s v="plays"/>
    <x v="4"/>
    <m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  <s v="television"/>
    <x v="7"/>
    <m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d v="2016-06-04T05:00:00"/>
    <b v="0"/>
    <b v="0"/>
    <s v="music/rock"/>
    <x v="1"/>
    <s v="rock"/>
    <x v="7"/>
    <m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x v="274"/>
    <d v="2012-05-06T05:00:00"/>
    <b v="0"/>
    <b v="0"/>
    <s v="technology/web"/>
    <x v="2"/>
    <s v="web"/>
    <x v="4"/>
    <m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x v="275"/>
    <d v="2016-10-18T05:00:00"/>
    <b v="0"/>
    <b v="0"/>
    <s v="theater/plays"/>
    <x v="3"/>
    <s v="plays"/>
    <x v="7"/>
    <m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x v="276"/>
    <d v="2016-11-30T06:00:00"/>
    <b v="0"/>
    <b v="0"/>
    <s v="theater/plays"/>
    <x v="3"/>
    <s v="plays"/>
    <x v="7"/>
    <m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  <s v="electric music"/>
    <x v="0"/>
    <m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x v="278"/>
    <d v="2012-03-15T05:00:00"/>
    <b v="0"/>
    <b v="1"/>
    <s v="music/metal"/>
    <x v="1"/>
    <s v="metal"/>
    <x v="4"/>
    <m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x v="279"/>
    <d v="2015-08-06T05:00:00"/>
    <b v="0"/>
    <b v="0"/>
    <s v="theater/plays"/>
    <x v="3"/>
    <s v="plays"/>
    <x v="0"/>
    <m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x v="280"/>
    <d v="2013-06-11T05:00:00"/>
    <b v="0"/>
    <b v="1"/>
    <s v="film &amp; video/documentary"/>
    <x v="4"/>
    <s v="documentary"/>
    <x v="2"/>
    <m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x v="281"/>
    <d v="2011-10-19T05:00:00"/>
    <b v="1"/>
    <b v="0"/>
    <s v="technology/web"/>
    <x v="2"/>
    <s v="web"/>
    <x v="8"/>
    <m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  <x v="4"/>
    <m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x v="283"/>
    <d v="2010-10-14T05:00:00"/>
    <b v="0"/>
    <b v="0"/>
    <s v="theater/plays"/>
    <x v="3"/>
    <s v="plays"/>
    <x v="6"/>
    <m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x v="284"/>
    <d v="2018-11-07T06:00:00"/>
    <b v="0"/>
    <b v="0"/>
    <s v="theater/plays"/>
    <x v="3"/>
    <s v="plays"/>
    <x v="9"/>
    <m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x v="285"/>
    <d v="2013-11-09T06:00:00"/>
    <b v="0"/>
    <b v="0"/>
    <s v="theater/plays"/>
    <x v="3"/>
    <s v="plays"/>
    <x v="2"/>
    <m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x v="286"/>
    <d v="2019-02-19T06:00:00"/>
    <b v="0"/>
    <b v="0"/>
    <s v="theater/plays"/>
    <x v="3"/>
    <s v="plays"/>
    <x v="3"/>
    <m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  <x v="1"/>
    <m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x v="288"/>
    <d v="2016-03-15T05:00:00"/>
    <b v="0"/>
    <b v="1"/>
    <s v="music/rock"/>
    <x v="1"/>
    <s v="rock"/>
    <x v="7"/>
    <m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x v="289"/>
    <d v="2016-04-28T05:00:00"/>
    <b v="0"/>
    <b v="0"/>
    <s v="food/food trucks"/>
    <x v="0"/>
    <s v="food trucks"/>
    <x v="7"/>
    <m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  <x v="5"/>
    <m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x v="291"/>
    <d v="2015-03-15T05:00:00"/>
    <b v="0"/>
    <b v="0"/>
    <s v="film &amp; video/documentary"/>
    <x v="4"/>
    <s v="documentary"/>
    <x v="0"/>
    <m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x v="292"/>
    <d v="2018-09-16T05:00:00"/>
    <b v="0"/>
    <b v="0"/>
    <s v="theater/plays"/>
    <x v="3"/>
    <s v="plays"/>
    <x v="9"/>
    <m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x v="293"/>
    <d v="2016-01-12T06:00:00"/>
    <b v="0"/>
    <b v="0"/>
    <s v="music/indie rock"/>
    <x v="1"/>
    <s v="indie rock"/>
    <x v="7"/>
    <m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x v="294"/>
    <d v="2016-09-17T05:00:00"/>
    <b v="0"/>
    <b v="0"/>
    <s v="film &amp; video/documentary"/>
    <x v="4"/>
    <s v="documentary"/>
    <x v="7"/>
    <m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x v="295"/>
    <d v="2016-04-29T05:00:00"/>
    <b v="0"/>
    <b v="0"/>
    <s v="theater/plays"/>
    <x v="3"/>
    <s v="plays"/>
    <x v="7"/>
    <m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x v="296"/>
    <d v="2017-07-17T05:00:00"/>
    <b v="0"/>
    <b v="1"/>
    <s v="theater/plays"/>
    <x v="3"/>
    <s v="plays"/>
    <x v="5"/>
    <m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x v="297"/>
    <d v="2012-06-26T05:00:00"/>
    <b v="0"/>
    <b v="1"/>
    <s v="publishing/fiction"/>
    <x v="5"/>
    <s v="fiction"/>
    <x v="4"/>
    <m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x v="298"/>
    <d v="2011-04-19T05:00:00"/>
    <b v="0"/>
    <b v="0"/>
    <s v="theater/plays"/>
    <x v="3"/>
    <s v="plays"/>
    <x v="8"/>
    <m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  <x v="8"/>
    <m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x v="300"/>
    <d v="2010-04-25T05:00:00"/>
    <b v="0"/>
    <b v="0"/>
    <s v="games/video games"/>
    <x v="6"/>
    <s v="video games"/>
    <x v="6"/>
    <m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x v="247"/>
    <d v="2011-02-28T06:00:00"/>
    <b v="0"/>
    <b v="0"/>
    <s v="theater/plays"/>
    <x v="3"/>
    <s v="plays"/>
    <x v="8"/>
    <m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x v="244"/>
    <d v="2013-11-01T05:00:00"/>
    <b v="0"/>
    <b v="0"/>
    <s v="theater/plays"/>
    <x v="3"/>
    <s v="plays"/>
    <x v="2"/>
    <m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d v="2012-02-29T06:00:00"/>
    <b v="0"/>
    <b v="0"/>
    <s v="music/rock"/>
    <x v="1"/>
    <s v="rock"/>
    <x v="4"/>
    <m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x v="188"/>
    <d v="2019-03-17T05:00:00"/>
    <b v="0"/>
    <b v="1"/>
    <s v="film &amp; video/documentary"/>
    <x v="4"/>
    <s v="documentary"/>
    <x v="3"/>
    <m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x v="302"/>
    <d v="2014-06-22T05:00:00"/>
    <b v="0"/>
    <b v="0"/>
    <s v="theater/plays"/>
    <x v="3"/>
    <s v="plays"/>
    <x v="1"/>
    <m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x v="303"/>
    <d v="2019-11-20T06:00:00"/>
    <b v="0"/>
    <b v="1"/>
    <s v="food/food trucks"/>
    <x v="0"/>
    <s v="food trucks"/>
    <x v="3"/>
    <m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d v="2017-05-27T05:00:00"/>
    <b v="0"/>
    <b v="0"/>
    <s v="theater/plays"/>
    <x v="3"/>
    <s v="plays"/>
    <x v="5"/>
    <m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x v="305"/>
    <d v="2014-02-16T06:00:00"/>
    <b v="0"/>
    <b v="0"/>
    <s v="music/rock"/>
    <x v="1"/>
    <s v="rock"/>
    <x v="1"/>
    <m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x v="306"/>
    <d v="2010-09-05T05:00:00"/>
    <b v="0"/>
    <b v="0"/>
    <s v="technology/web"/>
    <x v="2"/>
    <s v="web"/>
    <x v="6"/>
    <m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  <x v="8"/>
    <m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x v="308"/>
    <d v="2011-04-09T05:00:00"/>
    <b v="0"/>
    <b v="0"/>
    <s v="film &amp; video/shorts"/>
    <x v="4"/>
    <s v="shorts"/>
    <x v="8"/>
    <m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x v="309"/>
    <d v="2010-12-08T06:00:00"/>
    <b v="0"/>
    <b v="0"/>
    <s v="theater/plays"/>
    <x v="3"/>
    <s v="plays"/>
    <x v="6"/>
    <m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x v="310"/>
    <d v="2014-03-29T05:00:00"/>
    <b v="0"/>
    <b v="0"/>
    <s v="film &amp; video/documentary"/>
    <x v="4"/>
    <s v="documentary"/>
    <x v="1"/>
    <m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x v="311"/>
    <d v="2015-07-03T05:00:00"/>
    <b v="0"/>
    <b v="1"/>
    <s v="theater/plays"/>
    <x v="3"/>
    <s v="plays"/>
    <x v="0"/>
    <m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x v="79"/>
    <d v="2018-07-09T05:00:00"/>
    <b v="0"/>
    <b v="1"/>
    <s v="theater/plays"/>
    <x v="3"/>
    <s v="plays"/>
    <x v="9"/>
    <m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x v="312"/>
    <d v="2016-01-01T06:00:00"/>
    <b v="0"/>
    <b v="0"/>
    <s v="film &amp; video/animation"/>
    <x v="4"/>
    <s v="animation"/>
    <x v="0"/>
    <m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x v="313"/>
    <d v="2019-09-01T05:00:00"/>
    <b v="0"/>
    <b v="1"/>
    <s v="theater/plays"/>
    <x v="3"/>
    <s v="plays"/>
    <x v="3"/>
    <m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x v="314"/>
    <d v="2018-12-11T06:00:00"/>
    <b v="0"/>
    <b v="0"/>
    <s v="music/rock"/>
    <x v="1"/>
    <s v="rock"/>
    <x v="9"/>
    <m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x v="315"/>
    <d v="2016-12-23T06:00:00"/>
    <b v="0"/>
    <b v="0"/>
    <s v="games/video games"/>
    <x v="6"/>
    <s v="video games"/>
    <x v="7"/>
    <m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x v="316"/>
    <d v="2017-12-09T06:00:00"/>
    <b v="0"/>
    <b v="0"/>
    <s v="film &amp; video/documentary"/>
    <x v="4"/>
    <s v="documentary"/>
    <x v="5"/>
    <m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x v="317"/>
    <d v="2011-12-20T06:00:00"/>
    <b v="0"/>
    <b v="0"/>
    <s v="food/food trucks"/>
    <x v="0"/>
    <s v="food trucks"/>
    <x v="8"/>
    <m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x v="318"/>
    <d v="2013-03-29T05:00:00"/>
    <b v="0"/>
    <b v="0"/>
    <s v="technology/wearables"/>
    <x v="2"/>
    <s v="wearables"/>
    <x v="2"/>
    <m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x v="319"/>
    <d v="2018-12-18T06:00:00"/>
    <b v="0"/>
    <b v="0"/>
    <s v="theater/plays"/>
    <x v="3"/>
    <s v="plays"/>
    <x v="9"/>
    <m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x v="32"/>
    <d v="2018-01-17T06:00:00"/>
    <b v="0"/>
    <b v="0"/>
    <s v="music/rock"/>
    <x v="1"/>
    <s v="rock"/>
    <x v="9"/>
    <m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x v="320"/>
    <d v="2019-11-28T06:00:00"/>
    <b v="0"/>
    <b v="0"/>
    <s v="music/rock"/>
    <x v="1"/>
    <s v="rock"/>
    <x v="3"/>
    <m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x v="321"/>
    <d v="2010-12-16T06:00:00"/>
    <b v="0"/>
    <b v="1"/>
    <s v="music/rock"/>
    <x v="1"/>
    <s v="rock"/>
    <x v="6"/>
    <m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x v="322"/>
    <d v="2019-11-12T06:00:00"/>
    <b v="0"/>
    <b v="0"/>
    <s v="theater/plays"/>
    <x v="3"/>
    <s v="plays"/>
    <x v="3"/>
    <m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x v="323"/>
    <d v="2011-11-04T05:00:00"/>
    <b v="0"/>
    <b v="0"/>
    <s v="theater/plays"/>
    <x v="3"/>
    <s v="plays"/>
    <x v="8"/>
    <m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  <x v="5"/>
    <m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x v="325"/>
    <d v="2011-12-13T06:00:00"/>
    <b v="0"/>
    <b v="0"/>
    <s v="photography/photography books"/>
    <x v="7"/>
    <s v="photography books"/>
    <x v="8"/>
    <m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  <x v="0"/>
    <m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x v="327"/>
    <d v="2013-08-01T05:00:00"/>
    <b v="0"/>
    <b v="0"/>
    <s v="theater/plays"/>
    <x v="3"/>
    <s v="plays"/>
    <x v="2"/>
    <m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x v="328"/>
    <d v="2014-01-11T06:00:00"/>
    <b v="0"/>
    <b v="0"/>
    <s v="theater/plays"/>
    <x v="3"/>
    <s v="plays"/>
    <x v="2"/>
    <m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x v="329"/>
    <d v="2018-03-03T06:00:00"/>
    <b v="0"/>
    <b v="0"/>
    <s v="games/video games"/>
    <x v="6"/>
    <s v="video games"/>
    <x v="9"/>
    <m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x v="330"/>
    <d v="2015-07-10T05:00:00"/>
    <b v="0"/>
    <b v="0"/>
    <s v="film &amp; video/drama"/>
    <x v="4"/>
    <s v="drama"/>
    <x v="0"/>
    <m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  <x v="5"/>
    <m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x v="332"/>
    <d v="2015-03-07T06:00:00"/>
    <b v="0"/>
    <b v="0"/>
    <s v="technology/web"/>
    <x v="2"/>
    <s v="web"/>
    <x v="0"/>
    <m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x v="333"/>
    <d v="2017-03-01T06:00:00"/>
    <b v="0"/>
    <b v="0"/>
    <s v="food/food trucks"/>
    <x v="0"/>
    <s v="food trucks"/>
    <x v="5"/>
    <m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x v="296"/>
    <d v="2017-08-13T05:00:00"/>
    <b v="0"/>
    <b v="0"/>
    <s v="theater/plays"/>
    <x v="3"/>
    <s v="plays"/>
    <x v="5"/>
    <m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  <x v="0"/>
    <m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d v="2015-09-07T05:00:00"/>
    <b v="0"/>
    <b v="0"/>
    <s v="music/rock"/>
    <x v="1"/>
    <s v="rock"/>
    <x v="0"/>
    <m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x v="336"/>
    <d v="2015-11-15T06:00:00"/>
    <b v="0"/>
    <b v="0"/>
    <s v="theater/plays"/>
    <x v="3"/>
    <s v="plays"/>
    <x v="0"/>
    <m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x v="337"/>
    <d v="2019-07-06T05:00:00"/>
    <b v="0"/>
    <b v="0"/>
    <s v="theater/plays"/>
    <x v="3"/>
    <s v="plays"/>
    <x v="3"/>
    <m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  <x v="2"/>
    <m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x v="339"/>
    <d v="2017-03-03T06:00:00"/>
    <b v="0"/>
    <b v="0"/>
    <s v="technology/wearables"/>
    <x v="2"/>
    <s v="wearables"/>
    <x v="5"/>
    <m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x v="340"/>
    <d v="2012-01-23T06:00:00"/>
    <b v="0"/>
    <b v="0"/>
    <s v="theater/plays"/>
    <x v="3"/>
    <s v="plays"/>
    <x v="4"/>
    <m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x v="341"/>
    <d v="2015-09-28T05:00:00"/>
    <b v="0"/>
    <b v="0"/>
    <s v="games/video games"/>
    <x v="6"/>
    <s v="video games"/>
    <x v="0"/>
    <m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x v="342"/>
    <d v="2018-08-13T05:00:00"/>
    <b v="1"/>
    <b v="0"/>
    <s v="photography/photography books"/>
    <x v="7"/>
    <s v="photography books"/>
    <x v="9"/>
    <m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x v="343"/>
    <d v="2011-09-03T05:00:00"/>
    <b v="0"/>
    <b v="0"/>
    <s v="film &amp; video/animation"/>
    <x v="4"/>
    <s v="animation"/>
    <x v="8"/>
    <m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x v="344"/>
    <d v="2011-01-15T06:00:00"/>
    <b v="0"/>
    <b v="1"/>
    <s v="theater/plays"/>
    <x v="3"/>
    <s v="plays"/>
    <x v="8"/>
    <m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x v="345"/>
    <d v="2017-10-31T05:00:00"/>
    <b v="0"/>
    <b v="0"/>
    <s v="theater/plays"/>
    <x v="3"/>
    <s v="plays"/>
    <x v="5"/>
    <m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x v="65"/>
    <d v="2011-03-06T06:00:00"/>
    <b v="0"/>
    <b v="0"/>
    <s v="music/rock"/>
    <x v="1"/>
    <s v="rock"/>
    <x v="8"/>
    <m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x v="346"/>
    <d v="2011-12-28T06:00:00"/>
    <b v="0"/>
    <b v="0"/>
    <s v="music/rock"/>
    <x v="1"/>
    <s v="rock"/>
    <x v="8"/>
    <m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  <x v="9"/>
    <m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x v="348"/>
    <d v="2017-01-25T06:00:00"/>
    <b v="0"/>
    <b v="0"/>
    <s v="theater/plays"/>
    <x v="3"/>
    <s v="plays"/>
    <x v="7"/>
    <m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x v="349"/>
    <d v="2011-01-04T06:00:00"/>
    <b v="0"/>
    <b v="1"/>
    <s v="theater/plays"/>
    <x v="3"/>
    <s v="plays"/>
    <x v="8"/>
    <m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x v="350"/>
    <d v="2014-11-11T06:00:00"/>
    <b v="0"/>
    <b v="1"/>
    <s v="theater/plays"/>
    <x v="3"/>
    <s v="plays"/>
    <x v="1"/>
    <m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x v="351"/>
    <d v="2010-11-05T05:00:00"/>
    <b v="0"/>
    <b v="1"/>
    <s v="film &amp; video/documentary"/>
    <x v="4"/>
    <s v="documentary"/>
    <x v="6"/>
    <m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x v="352"/>
    <d v="2013-03-14T05:00:00"/>
    <b v="0"/>
    <b v="1"/>
    <s v="film &amp; video/television"/>
    <x v="4"/>
    <s v="television"/>
    <x v="2"/>
    <m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x v="353"/>
    <d v="2019-04-21T05:00:00"/>
    <b v="0"/>
    <b v="0"/>
    <s v="theater/plays"/>
    <x v="3"/>
    <s v="plays"/>
    <x v="3"/>
    <m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x v="354"/>
    <d v="2015-03-31T05:00:00"/>
    <b v="0"/>
    <b v="0"/>
    <s v="theater/plays"/>
    <x v="3"/>
    <s v="plays"/>
    <x v="0"/>
    <m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x v="355"/>
    <d v="2015-01-28T06:00:00"/>
    <b v="0"/>
    <b v="1"/>
    <s v="film &amp; video/documentary"/>
    <x v="4"/>
    <s v="documentary"/>
    <x v="0"/>
    <m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x v="356"/>
    <d v="2017-08-25T05:00:00"/>
    <b v="0"/>
    <b v="0"/>
    <s v="theater/plays"/>
    <x v="3"/>
    <s v="plays"/>
    <x v="5"/>
    <m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x v="357"/>
    <d v="2019-01-16T06:00:00"/>
    <b v="0"/>
    <b v="1"/>
    <s v="film &amp; video/documentary"/>
    <x v="4"/>
    <s v="documentary"/>
    <x v="3"/>
    <m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  <x v="0"/>
    <m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x v="359"/>
    <d v="2014-07-12T05:00:00"/>
    <b v="0"/>
    <b v="0"/>
    <s v="music/rock"/>
    <x v="1"/>
    <s v="rock"/>
    <x v="1"/>
    <m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x v="12"/>
    <d v="2019-11-05T06:00:00"/>
    <b v="0"/>
    <b v="0"/>
    <s v="theater/plays"/>
    <x v="3"/>
    <s v="plays"/>
    <x v="3"/>
    <m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  <x v="9"/>
    <m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x v="361"/>
    <d v="2011-11-10T06:00:00"/>
    <b v="0"/>
    <b v="0"/>
    <s v="theater/plays"/>
    <x v="3"/>
    <s v="plays"/>
    <x v="8"/>
    <m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x v="362"/>
    <d v="2013-06-28T05:00:00"/>
    <b v="0"/>
    <b v="0"/>
    <s v="theater/plays"/>
    <x v="3"/>
    <s v="plays"/>
    <x v="2"/>
    <m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x v="363"/>
    <d v="2015-07-24T05:00:00"/>
    <b v="0"/>
    <b v="0"/>
    <s v="theater/plays"/>
    <x v="3"/>
    <s v="plays"/>
    <x v="0"/>
    <m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x v="364"/>
    <d v="2017-11-04T05:00:00"/>
    <b v="0"/>
    <b v="0"/>
    <s v="photography/photography books"/>
    <x v="7"/>
    <s v="photography books"/>
    <x v="5"/>
    <m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x v="210"/>
    <d v="2019-02-19T06:00:00"/>
    <b v="0"/>
    <b v="1"/>
    <s v="food/food trucks"/>
    <x v="0"/>
    <s v="food trucks"/>
    <x v="3"/>
    <m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x v="365"/>
    <d v="2017-03-09T06:00:00"/>
    <b v="1"/>
    <b v="1"/>
    <s v="film &amp; video/documentary"/>
    <x v="4"/>
    <s v="documentary"/>
    <x v="5"/>
    <m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x v="366"/>
    <d v="2019-04-30T05:00:00"/>
    <b v="0"/>
    <b v="0"/>
    <s v="publishing/nonfiction"/>
    <x v="5"/>
    <s v="nonfiction"/>
    <x v="3"/>
    <m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x v="367"/>
    <d v="2010-07-08T05:00:00"/>
    <b v="0"/>
    <b v="0"/>
    <s v="theater/plays"/>
    <x v="3"/>
    <s v="plays"/>
    <x v="6"/>
    <m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x v="368"/>
    <d v="2012-06-17T05:00:00"/>
    <b v="0"/>
    <b v="0"/>
    <s v="technology/wearables"/>
    <x v="2"/>
    <s v="wearables"/>
    <x v="4"/>
    <m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x v="369"/>
    <d v="2012-01-06T06:00:00"/>
    <b v="0"/>
    <b v="0"/>
    <s v="music/indie rock"/>
    <x v="1"/>
    <s v="indie rock"/>
    <x v="4"/>
    <m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x v="370"/>
    <d v="2010-11-24T06:00:00"/>
    <b v="0"/>
    <b v="0"/>
    <s v="theater/plays"/>
    <x v="3"/>
    <s v="plays"/>
    <x v="6"/>
    <m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  <x v="2"/>
    <m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x v="287"/>
    <d v="2014-01-16T06:00:00"/>
    <b v="0"/>
    <b v="0"/>
    <s v="publishing/nonfiction"/>
    <x v="5"/>
    <s v="nonfiction"/>
    <x v="1"/>
    <m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x v="372"/>
    <d v="2011-01-08T06:00:00"/>
    <b v="0"/>
    <b v="0"/>
    <s v="technology/wearables"/>
    <x v="2"/>
    <s v="wearables"/>
    <x v="8"/>
    <m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x v="373"/>
    <d v="2017-07-18T05:00:00"/>
    <b v="0"/>
    <b v="0"/>
    <s v="music/jazz"/>
    <x v="1"/>
    <s v="jazz"/>
    <x v="5"/>
    <m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x v="374"/>
    <d v="2013-08-08T05:00:00"/>
    <b v="0"/>
    <b v="1"/>
    <s v="film &amp; video/documentary"/>
    <x v="4"/>
    <s v="documentary"/>
    <x v="2"/>
    <m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x v="375"/>
    <d v="2011-12-09T06:00:00"/>
    <b v="1"/>
    <b v="0"/>
    <s v="theater/plays"/>
    <x v="3"/>
    <s v="plays"/>
    <x v="8"/>
    <m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x v="376"/>
    <d v="2018-10-13T05:00:00"/>
    <b v="0"/>
    <b v="0"/>
    <s v="film &amp; video/drama"/>
    <x v="4"/>
    <s v="drama"/>
    <x v="9"/>
    <m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x v="377"/>
    <d v="2013-05-29T05:00:00"/>
    <b v="0"/>
    <b v="0"/>
    <s v="music/rock"/>
    <x v="1"/>
    <s v="rock"/>
    <x v="2"/>
    <m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x v="378"/>
    <d v="2018-05-10T05:00:00"/>
    <b v="0"/>
    <b v="1"/>
    <s v="film &amp; video/animation"/>
    <x v="4"/>
    <s v="animation"/>
    <x v="9"/>
    <m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x v="379"/>
    <d v="2011-02-09T06:00:00"/>
    <b v="0"/>
    <b v="0"/>
    <s v="music/indie rock"/>
    <x v="1"/>
    <s v="indie rock"/>
    <x v="8"/>
    <m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  <x v="2"/>
    <m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x v="381"/>
    <d v="2019-10-27T05:00:00"/>
    <b v="0"/>
    <b v="0"/>
    <s v="theater/plays"/>
    <x v="3"/>
    <s v="plays"/>
    <x v="3"/>
    <m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  <x v="4"/>
    <m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x v="125"/>
    <d v="2010-06-17T05:00:00"/>
    <b v="0"/>
    <b v="1"/>
    <s v="theater/plays"/>
    <x v="3"/>
    <s v="plays"/>
    <x v="6"/>
    <m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x v="383"/>
    <d v="2017-11-17T06:00:00"/>
    <b v="0"/>
    <b v="0"/>
    <s v="theater/plays"/>
    <x v="3"/>
    <s v="plays"/>
    <x v="5"/>
    <m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x v="384"/>
    <d v="2018-07-24T05:00:00"/>
    <b v="0"/>
    <b v="0"/>
    <s v="theater/plays"/>
    <x v="3"/>
    <s v="plays"/>
    <x v="9"/>
    <m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x v="385"/>
    <d v="2013-02-11T06:00:00"/>
    <b v="1"/>
    <b v="0"/>
    <s v="film &amp; video/documentary"/>
    <x v="4"/>
    <s v="documentary"/>
    <x v="2"/>
    <m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d v="2019-10-20T05:00:00"/>
    <b v="0"/>
    <b v="0"/>
    <s v="theater/plays"/>
    <x v="3"/>
    <s v="plays"/>
    <x v="3"/>
    <m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  <x v="7"/>
    <m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x v="388"/>
    <d v="2017-04-22T05:00:00"/>
    <b v="0"/>
    <b v="0"/>
    <s v="music/rock"/>
    <x v="1"/>
    <s v="rock"/>
    <x v="5"/>
    <m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x v="277"/>
    <d v="2015-04-28T05:00:00"/>
    <b v="0"/>
    <b v="0"/>
    <s v="games/mobile games"/>
    <x v="6"/>
    <s v="mobile games"/>
    <x v="0"/>
    <m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x v="389"/>
    <d v="2017-05-31T05:00:00"/>
    <b v="0"/>
    <b v="0"/>
    <s v="theater/plays"/>
    <x v="3"/>
    <s v="plays"/>
    <x v="5"/>
    <m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x v="390"/>
    <d v="2014-01-13T06:00:00"/>
    <b v="0"/>
    <b v="0"/>
    <s v="publishing/fiction"/>
    <x v="5"/>
    <s v="fiction"/>
    <x v="1"/>
    <m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x v="391"/>
    <d v="2018-12-24T06:00:00"/>
    <b v="0"/>
    <b v="0"/>
    <s v="film &amp; video/animation"/>
    <x v="4"/>
    <s v="animation"/>
    <x v="9"/>
    <m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x v="392"/>
    <d v="2010-04-28T05:00:00"/>
    <b v="0"/>
    <b v="1"/>
    <s v="food/food trucks"/>
    <x v="0"/>
    <s v="food trucks"/>
    <x v="6"/>
    <m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x v="393"/>
    <d v="2012-01-30T06:00:00"/>
    <b v="0"/>
    <b v="0"/>
    <s v="theater/plays"/>
    <x v="3"/>
    <s v="plays"/>
    <x v="4"/>
    <m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x v="394"/>
    <d v="2011-01-26T06:00:00"/>
    <b v="0"/>
    <b v="1"/>
    <s v="film &amp; video/documentary"/>
    <x v="4"/>
    <s v="documentary"/>
    <x v="8"/>
    <m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x v="395"/>
    <d v="2018-11-27T06:00:00"/>
    <b v="0"/>
    <b v="0"/>
    <s v="theater/plays"/>
    <x v="3"/>
    <s v="plays"/>
    <x v="9"/>
    <m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x v="396"/>
    <d v="2012-05-07T05:00:00"/>
    <b v="0"/>
    <b v="0"/>
    <s v="film &amp; video/documentary"/>
    <x v="4"/>
    <s v="documentary"/>
    <x v="4"/>
    <m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x v="397"/>
    <d v="2011-12-28T06:00:00"/>
    <b v="0"/>
    <b v="0"/>
    <s v="technology/web"/>
    <x v="2"/>
    <s v="web"/>
    <x v="8"/>
    <m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d v="2017-07-09T05:00:00"/>
    <b v="0"/>
    <b v="0"/>
    <s v="theater/plays"/>
    <x v="3"/>
    <s v="plays"/>
    <x v="5"/>
    <m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x v="399"/>
    <d v="2017-07-29T05:00:00"/>
    <b v="0"/>
    <b v="1"/>
    <s v="technology/wearables"/>
    <x v="2"/>
    <s v="wearables"/>
    <x v="5"/>
    <m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x v="400"/>
    <d v="2010-05-07T05:00:00"/>
    <b v="0"/>
    <b v="1"/>
    <s v="theater/plays"/>
    <x v="3"/>
    <s v="plays"/>
    <x v="6"/>
    <m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x v="116"/>
    <d v="2011-09-24T05:00:00"/>
    <b v="0"/>
    <b v="1"/>
    <s v="food/food trucks"/>
    <x v="0"/>
    <s v="food trucks"/>
    <x v="8"/>
    <m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x v="401"/>
    <d v="2018-04-24T05:00:00"/>
    <b v="0"/>
    <b v="0"/>
    <s v="music/indie rock"/>
    <x v="1"/>
    <s v="indie rock"/>
    <x v="9"/>
    <m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x v="402"/>
    <d v="2015-08-03T05:00:00"/>
    <b v="0"/>
    <b v="0"/>
    <s v="photography/photography books"/>
    <x v="7"/>
    <s v="photography books"/>
    <x v="0"/>
    <m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x v="403"/>
    <d v="2013-03-06T06:00:00"/>
    <b v="0"/>
    <b v="0"/>
    <s v="theater/plays"/>
    <x v="3"/>
    <s v="plays"/>
    <x v="2"/>
    <m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x v="404"/>
    <d v="2014-10-15T05:00:00"/>
    <b v="0"/>
    <b v="1"/>
    <s v="theater/plays"/>
    <x v="3"/>
    <s v="plays"/>
    <x v="1"/>
    <m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x v="405"/>
    <d v="2011-02-18T06:00:00"/>
    <b v="0"/>
    <b v="0"/>
    <s v="film &amp; video/animation"/>
    <x v="4"/>
    <s v="animation"/>
    <x v="8"/>
    <m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  <s v="photography books"/>
    <x v="1"/>
    <m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x v="407"/>
    <d v="2019-11-02T05:00:00"/>
    <b v="0"/>
    <b v="0"/>
    <s v="theater/plays"/>
    <x v="3"/>
    <s v="plays"/>
    <x v="3"/>
    <m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x v="408"/>
    <d v="2018-07-09T05:00:00"/>
    <b v="1"/>
    <b v="0"/>
    <s v="theater/plays"/>
    <x v="3"/>
    <s v="plays"/>
    <x v="9"/>
    <m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x v="409"/>
    <d v="2014-05-22T05:00:00"/>
    <b v="0"/>
    <b v="0"/>
    <s v="theater/plays"/>
    <x v="3"/>
    <s v="plays"/>
    <x v="1"/>
    <m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x v="410"/>
    <d v="2013-12-11T06:00:00"/>
    <b v="0"/>
    <b v="1"/>
    <s v="film &amp; video/documentary"/>
    <x v="4"/>
    <s v="documentary"/>
    <x v="2"/>
    <m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d v="2016-12-15T06:00:00"/>
    <b v="1"/>
    <b v="0"/>
    <s v="theater/plays"/>
    <x v="3"/>
    <s v="plays"/>
    <x v="7"/>
    <m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x v="412"/>
    <d v="2014-12-27T06:00:00"/>
    <b v="0"/>
    <b v="1"/>
    <s v="theater/plays"/>
    <x v="3"/>
    <s v="plays"/>
    <x v="1"/>
    <m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x v="413"/>
    <d v="2019-04-21T05:00:00"/>
    <b v="0"/>
    <b v="0"/>
    <s v="music/jazz"/>
    <x v="1"/>
    <s v="jazz"/>
    <x v="3"/>
    <m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x v="414"/>
    <d v="2015-09-16T05:00:00"/>
    <b v="0"/>
    <b v="1"/>
    <s v="film &amp; video/animation"/>
    <x v="4"/>
    <s v="animation"/>
    <x v="0"/>
    <m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x v="415"/>
    <d v="2013-04-03T05:00:00"/>
    <b v="0"/>
    <b v="0"/>
    <s v="theater/plays"/>
    <x v="3"/>
    <s v="plays"/>
    <x v="2"/>
    <m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x v="416"/>
    <d v="2016-11-13T06:00:00"/>
    <b v="0"/>
    <b v="0"/>
    <s v="film &amp; video/science fiction"/>
    <x v="4"/>
    <s v="science fiction"/>
    <x v="7"/>
    <m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x v="417"/>
    <d v="2017-07-10T05:00:00"/>
    <b v="0"/>
    <b v="0"/>
    <s v="film &amp; video/television"/>
    <x v="4"/>
    <s v="television"/>
    <x v="5"/>
    <m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  <x v="4"/>
    <m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x v="419"/>
    <d v="2017-09-18T05:00:00"/>
    <b v="0"/>
    <b v="0"/>
    <s v="theater/plays"/>
    <x v="3"/>
    <s v="plays"/>
    <x v="5"/>
    <m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x v="420"/>
    <d v="2010-10-19T05:00:00"/>
    <b v="0"/>
    <b v="0"/>
    <s v="theater/plays"/>
    <x v="3"/>
    <s v="plays"/>
    <x v="6"/>
    <m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x v="421"/>
    <d v="2011-07-26T05:00:00"/>
    <b v="0"/>
    <b v="1"/>
    <s v="music/indie rock"/>
    <x v="1"/>
    <s v="indie rock"/>
    <x v="8"/>
    <m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x v="422"/>
    <d v="2010-12-24T06:00:00"/>
    <b v="0"/>
    <b v="1"/>
    <s v="theater/plays"/>
    <x v="3"/>
    <s v="plays"/>
    <x v="6"/>
    <m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x v="423"/>
    <d v="2012-12-20T06:00:00"/>
    <b v="0"/>
    <b v="0"/>
    <s v="technology/wearables"/>
    <x v="2"/>
    <s v="wearables"/>
    <x v="4"/>
    <m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  <x v="5"/>
    <m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x v="425"/>
    <d v="2013-04-16T05:00:00"/>
    <b v="0"/>
    <b v="1"/>
    <s v="games/video games"/>
    <x v="6"/>
    <s v="video games"/>
    <x v="2"/>
    <m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x v="426"/>
    <d v="2019-03-23T05:00:00"/>
    <b v="0"/>
    <b v="0"/>
    <s v="games/video games"/>
    <x v="6"/>
    <s v="video games"/>
    <x v="3"/>
    <m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  <x v="9"/>
    <m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x v="428"/>
    <d v="2017-08-19T05:00:00"/>
    <b v="0"/>
    <b v="0"/>
    <s v="music/rock"/>
    <x v="1"/>
    <s v="rock"/>
    <x v="5"/>
    <m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x v="429"/>
    <d v="2010-07-07T05:00:00"/>
    <b v="0"/>
    <b v="0"/>
    <s v="film &amp; video/drama"/>
    <x v="4"/>
    <s v="drama"/>
    <x v="6"/>
    <m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x v="411"/>
    <d v="2017-01-11T06:00:00"/>
    <b v="0"/>
    <b v="0"/>
    <s v="film &amp; video/science fiction"/>
    <x v="4"/>
    <s v="science fiction"/>
    <x v="7"/>
    <m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x v="430"/>
    <d v="2013-11-26T06:00:00"/>
    <b v="0"/>
    <b v="1"/>
    <s v="film &amp; video/drama"/>
    <x v="4"/>
    <s v="drama"/>
    <x v="2"/>
    <m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x v="431"/>
    <d v="2011-10-16T05:00:00"/>
    <b v="0"/>
    <b v="0"/>
    <s v="theater/plays"/>
    <x v="3"/>
    <s v="plays"/>
    <x v="8"/>
    <m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x v="432"/>
    <d v="2018-02-10T06:00:00"/>
    <b v="0"/>
    <b v="1"/>
    <s v="music/indie rock"/>
    <x v="1"/>
    <s v="indie rock"/>
    <x v="9"/>
    <m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x v="433"/>
    <d v="2016-10-16T05:00:00"/>
    <b v="0"/>
    <b v="0"/>
    <s v="theater/plays"/>
    <x v="3"/>
    <s v="plays"/>
    <x v="7"/>
    <m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x v="434"/>
    <d v="2010-05-11T05:00:00"/>
    <b v="0"/>
    <b v="0"/>
    <s v="theater/plays"/>
    <x v="3"/>
    <s v="plays"/>
    <x v="6"/>
    <m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x v="435"/>
    <d v="2015-01-22T06:00:00"/>
    <b v="0"/>
    <b v="0"/>
    <s v="film &amp; video/documentary"/>
    <x v="4"/>
    <s v="documentary"/>
    <x v="1"/>
    <m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d v="2010-08-12T05:00:00"/>
    <b v="0"/>
    <b v="0"/>
    <s v="theater/plays"/>
    <x v="3"/>
    <s v="plays"/>
    <x v="6"/>
    <m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x v="436"/>
    <d v="2014-05-18T05:00:00"/>
    <b v="0"/>
    <b v="0"/>
    <s v="film &amp; video/drama"/>
    <x v="4"/>
    <s v="drama"/>
    <x v="1"/>
    <m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x v="385"/>
    <d v="2013-03-09T06:00:00"/>
    <b v="0"/>
    <b v="0"/>
    <s v="games/mobile games"/>
    <x v="6"/>
    <s v="mobile games"/>
    <x v="2"/>
    <m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  <x v="2"/>
    <m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x v="438"/>
    <d v="2018-02-25T06:00:00"/>
    <b v="0"/>
    <b v="0"/>
    <s v="theater/plays"/>
    <x v="3"/>
    <s v="plays"/>
    <x v="9"/>
    <m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x v="439"/>
    <d v="2018-02-05T06:00:00"/>
    <b v="0"/>
    <b v="0"/>
    <s v="publishing/translations"/>
    <x v="5"/>
    <s v="translations"/>
    <x v="9"/>
    <m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x v="440"/>
    <d v="2013-06-07T05:00:00"/>
    <b v="0"/>
    <b v="1"/>
    <s v="technology/wearables"/>
    <x v="2"/>
    <s v="wearables"/>
    <x v="2"/>
    <m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x v="441"/>
    <d v="2015-11-30T06:00:00"/>
    <b v="0"/>
    <b v="1"/>
    <s v="technology/web"/>
    <x v="2"/>
    <s v="web"/>
    <x v="0"/>
    <m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d v="2019-04-30T05:00:00"/>
    <b v="0"/>
    <b v="0"/>
    <s v="theater/plays"/>
    <x v="3"/>
    <s v="plays"/>
    <x v="3"/>
    <m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  <s v="drama"/>
    <x v="0"/>
    <m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x v="315"/>
    <d v="2016-12-19T06:00:00"/>
    <b v="0"/>
    <b v="0"/>
    <s v="technology/wearables"/>
    <x v="2"/>
    <s v="wearables"/>
    <x v="7"/>
    <m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x v="444"/>
    <d v="2012-05-02T05:00:00"/>
    <b v="0"/>
    <b v="1"/>
    <s v="food/food trucks"/>
    <x v="0"/>
    <s v="food trucks"/>
    <x v="4"/>
    <m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x v="445"/>
    <d v="2019-05-04T05:00:00"/>
    <b v="0"/>
    <b v="0"/>
    <s v="music/rock"/>
    <x v="1"/>
    <s v="rock"/>
    <x v="3"/>
    <m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x v="446"/>
    <d v="2018-06-27T05:00:00"/>
    <b v="0"/>
    <b v="0"/>
    <s v="music/electric music"/>
    <x v="1"/>
    <s v="electric music"/>
    <x v="9"/>
    <m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x v="447"/>
    <d v="2014-12-17T06:00:00"/>
    <b v="0"/>
    <b v="0"/>
    <s v="film &amp; video/television"/>
    <x v="4"/>
    <s v="television"/>
    <x v="1"/>
    <m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x v="448"/>
    <d v="2013-06-29T05:00:00"/>
    <b v="0"/>
    <b v="1"/>
    <s v="publishing/translations"/>
    <x v="5"/>
    <s v="translations"/>
    <x v="2"/>
    <m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x v="342"/>
    <d v="2018-08-16T05:00:00"/>
    <b v="0"/>
    <b v="0"/>
    <s v="publishing/fiction"/>
    <x v="5"/>
    <s v="fiction"/>
    <x v="9"/>
    <m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x v="449"/>
    <d v="2011-07-23T05:00:00"/>
    <b v="0"/>
    <b v="0"/>
    <s v="film &amp; video/science fiction"/>
    <x v="4"/>
    <s v="science fiction"/>
    <x v="8"/>
    <m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  <x v="0"/>
    <m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x v="451"/>
    <d v="2017-07-31T05:00:00"/>
    <b v="0"/>
    <b v="0"/>
    <s v="food/food trucks"/>
    <x v="0"/>
    <s v="food trucks"/>
    <x v="5"/>
    <m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x v="452"/>
    <d v="2010-03-20T05:00:00"/>
    <b v="0"/>
    <b v="1"/>
    <s v="photography/photography books"/>
    <x v="7"/>
    <s v="photography books"/>
    <x v="6"/>
    <m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x v="453"/>
    <d v="2014-11-12T06:00:00"/>
    <b v="0"/>
    <b v="1"/>
    <s v="theater/plays"/>
    <x v="3"/>
    <s v="plays"/>
    <x v="1"/>
    <m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x v="454"/>
    <d v="2012-03-06T06:00:00"/>
    <b v="0"/>
    <b v="1"/>
    <s v="publishing/fiction"/>
    <x v="5"/>
    <s v="fiction"/>
    <x v="4"/>
    <m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x v="455"/>
    <d v="2019-12-19T06:00:00"/>
    <b v="0"/>
    <b v="0"/>
    <s v="theater/plays"/>
    <x v="3"/>
    <s v="plays"/>
    <x v="3"/>
    <m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x v="456"/>
    <d v="2014-09-22T05:00:00"/>
    <b v="0"/>
    <b v="1"/>
    <s v="food/food trucks"/>
    <x v="0"/>
    <s v="food trucks"/>
    <x v="1"/>
    <m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x v="457"/>
    <d v="2019-07-21T05:00:00"/>
    <b v="0"/>
    <b v="0"/>
    <s v="theater/plays"/>
    <x v="3"/>
    <s v="plays"/>
    <x v="3"/>
    <m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x v="458"/>
    <d v="2018-03-24T05:00:00"/>
    <b v="0"/>
    <b v="1"/>
    <s v="publishing/translations"/>
    <x v="5"/>
    <s v="translations"/>
    <x v="9"/>
    <m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x v="459"/>
    <d v="2017-05-23T05:00:00"/>
    <b v="0"/>
    <b v="0"/>
    <s v="theater/plays"/>
    <x v="3"/>
    <s v="plays"/>
    <x v="5"/>
    <m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x v="460"/>
    <d v="2016-02-20T06:00:00"/>
    <b v="0"/>
    <b v="0"/>
    <s v="theater/plays"/>
    <x v="3"/>
    <s v="plays"/>
    <x v="7"/>
    <m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x v="461"/>
    <d v="2010-08-21T05:00:00"/>
    <b v="0"/>
    <b v="0"/>
    <s v="technology/wearables"/>
    <x v="2"/>
    <s v="wearables"/>
    <x v="6"/>
    <m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x v="462"/>
    <d v="2019-11-24T06:00:00"/>
    <b v="0"/>
    <b v="0"/>
    <s v="journalism/audio"/>
    <x v="8"/>
    <s v="audio"/>
    <x v="3"/>
    <m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x v="463"/>
    <d v="2013-07-27T05:00:00"/>
    <b v="0"/>
    <b v="1"/>
    <s v="food/food trucks"/>
    <x v="0"/>
    <s v="food trucks"/>
    <x v="2"/>
    <m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x v="464"/>
    <d v="2010-07-12T05:00:00"/>
    <b v="1"/>
    <b v="1"/>
    <s v="film &amp; video/shorts"/>
    <x v="4"/>
    <s v="shorts"/>
    <x v="6"/>
    <m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x v="465"/>
    <d v="2019-07-12T05:00:00"/>
    <b v="0"/>
    <b v="0"/>
    <s v="photography/photography books"/>
    <x v="7"/>
    <s v="photography books"/>
    <x v="3"/>
    <m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  <x v="4"/>
    <m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x v="467"/>
    <d v="2014-06-14T05:00:00"/>
    <b v="0"/>
    <b v="0"/>
    <s v="theater/plays"/>
    <x v="3"/>
    <s v="plays"/>
    <x v="1"/>
    <m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  <x v="5"/>
    <m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x v="469"/>
    <d v="2016-12-20T06:00:00"/>
    <b v="0"/>
    <b v="1"/>
    <s v="technology/wearables"/>
    <x v="2"/>
    <s v="wearables"/>
    <x v="7"/>
    <m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x v="470"/>
    <d v="2015-01-03T06:00:00"/>
    <b v="0"/>
    <b v="0"/>
    <s v="technology/web"/>
    <x v="2"/>
    <s v="web"/>
    <x v="0"/>
    <m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x v="471"/>
    <d v="2016-03-20T05:00:00"/>
    <b v="0"/>
    <b v="1"/>
    <s v="film &amp; video/documentary"/>
    <x v="4"/>
    <s v="documentary"/>
    <x v="7"/>
    <m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  <x v="2"/>
    <m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x v="473"/>
    <d v="2013-03-14T05:00:00"/>
    <b v="0"/>
    <b v="0"/>
    <s v="film &amp; video/documentary"/>
    <x v="4"/>
    <s v="documentary"/>
    <x v="2"/>
    <m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x v="474"/>
    <d v="2012-08-25T05:00:00"/>
    <b v="0"/>
    <b v="1"/>
    <s v="games/video games"/>
    <x v="6"/>
    <s v="video games"/>
    <x v="4"/>
    <m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x v="72"/>
    <d v="2015-07-21T05:00:00"/>
    <b v="0"/>
    <b v="0"/>
    <s v="film &amp; video/drama"/>
    <x v="4"/>
    <s v="drama"/>
    <x v="0"/>
    <m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x v="443"/>
    <d v="2015-05-19T05:00:00"/>
    <b v="0"/>
    <b v="0"/>
    <s v="music/rock"/>
    <x v="1"/>
    <s v="rock"/>
    <x v="0"/>
    <m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x v="475"/>
    <d v="2013-04-19T05:00:00"/>
    <b v="0"/>
    <b v="1"/>
    <s v="publishing/radio &amp; podcasts"/>
    <x v="5"/>
    <s v="radio &amp; podcasts"/>
    <x v="2"/>
    <m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  <x v="5"/>
    <m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x v="476"/>
    <d v="2013-05-28T05:00:00"/>
    <b v="0"/>
    <b v="1"/>
    <s v="technology/web"/>
    <x v="2"/>
    <s v="web"/>
    <x v="2"/>
    <m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d v="2018-08-19T05:00:00"/>
    <b v="0"/>
    <b v="0"/>
    <s v="theater/plays"/>
    <x v="3"/>
    <s v="plays"/>
    <x v="9"/>
    <m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d v="2012-05-15T05:00:00"/>
    <b v="0"/>
    <b v="0"/>
    <s v="theater/plays"/>
    <x v="3"/>
    <s v="plays"/>
    <x v="4"/>
    <m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x v="478"/>
    <d v="2018-06-24T05:00:00"/>
    <b v="0"/>
    <b v="0"/>
    <s v="film &amp; video/drama"/>
    <x v="4"/>
    <s v="drama"/>
    <x v="9"/>
    <m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x v="479"/>
    <d v="2019-08-04T05:00:00"/>
    <b v="0"/>
    <b v="0"/>
    <s v="theater/plays"/>
    <x v="3"/>
    <s v="plays"/>
    <x v="3"/>
    <m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x v="480"/>
    <d v="2014-07-06T05:00:00"/>
    <b v="0"/>
    <b v="1"/>
    <s v="games/video games"/>
    <x v="6"/>
    <s v="video games"/>
    <x v="1"/>
    <m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x v="180"/>
    <d v="2010-09-11T05:00:00"/>
    <b v="0"/>
    <b v="0"/>
    <s v="film &amp; video/television"/>
    <x v="4"/>
    <s v="television"/>
    <x v="6"/>
    <m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x v="481"/>
    <d v="2013-12-11T06:00:00"/>
    <b v="0"/>
    <b v="1"/>
    <s v="music/rock"/>
    <x v="1"/>
    <s v="rock"/>
    <x v="2"/>
    <m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x v="482"/>
    <d v="2011-12-25T06:00:00"/>
    <b v="0"/>
    <b v="1"/>
    <s v="theater/plays"/>
    <x v="3"/>
    <s v="plays"/>
    <x v="8"/>
    <m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x v="194"/>
    <d v="2010-09-13T05:00:00"/>
    <b v="0"/>
    <b v="0"/>
    <s v="publishing/nonfiction"/>
    <x v="5"/>
    <s v="nonfiction"/>
    <x v="6"/>
    <m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x v="483"/>
    <d v="2017-05-10T05:00:00"/>
    <b v="0"/>
    <b v="0"/>
    <s v="food/food trucks"/>
    <x v="0"/>
    <s v="food trucks"/>
    <x v="5"/>
    <m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  <x v="9"/>
    <m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x v="355"/>
    <d v="2015-01-22T06:00:00"/>
    <b v="0"/>
    <b v="1"/>
    <s v="music/rock"/>
    <x v="1"/>
    <s v="rock"/>
    <x v="0"/>
    <m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x v="485"/>
    <d v="2019-04-22T05:00:00"/>
    <b v="0"/>
    <b v="0"/>
    <s v="theater/plays"/>
    <x v="3"/>
    <s v="plays"/>
    <x v="3"/>
    <m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x v="486"/>
    <d v="2016-08-29T05:00:00"/>
    <b v="0"/>
    <b v="1"/>
    <s v="film &amp; video/drama"/>
    <x v="4"/>
    <s v="drama"/>
    <x v="7"/>
    <m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x v="487"/>
    <d v="2012-07-15T05:00:00"/>
    <b v="0"/>
    <b v="0"/>
    <s v="film &amp; video/shorts"/>
    <x v="4"/>
    <s v="shorts"/>
    <x v="4"/>
    <m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  <x v="6"/>
    <m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x v="489"/>
    <d v="2010-05-09T05:00:00"/>
    <b v="0"/>
    <b v="0"/>
    <s v="theater/plays"/>
    <x v="3"/>
    <s v="plays"/>
    <x v="6"/>
    <m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x v="490"/>
    <d v="2010-11-27T06:00:00"/>
    <b v="0"/>
    <b v="0"/>
    <s v="technology/wearables"/>
    <x v="2"/>
    <s v="wearables"/>
    <x v="6"/>
    <m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x v="312"/>
    <d v="2016-02-01T06:00:00"/>
    <b v="0"/>
    <b v="1"/>
    <s v="theater/plays"/>
    <x v="3"/>
    <s v="plays"/>
    <x v="0"/>
    <m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  <x v="7"/>
    <m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x v="492"/>
    <d v="2014-01-07T06:00:00"/>
    <b v="0"/>
    <b v="0"/>
    <s v="music/indie rock"/>
    <x v="1"/>
    <s v="indie rock"/>
    <x v="2"/>
    <m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x v="493"/>
    <d v="2014-06-07T05:00:00"/>
    <b v="0"/>
    <b v="0"/>
    <s v="games/video games"/>
    <x v="6"/>
    <s v="video games"/>
    <x v="1"/>
    <m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x v="494"/>
    <d v="2010-09-14T05:00:00"/>
    <b v="0"/>
    <b v="1"/>
    <s v="publishing/fiction"/>
    <x v="5"/>
    <s v="fiction"/>
    <x v="6"/>
    <m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x v="495"/>
    <d v="2014-01-06T06:00:00"/>
    <b v="0"/>
    <b v="0"/>
    <s v="games/video games"/>
    <x v="6"/>
    <s v="video games"/>
    <x v="2"/>
    <m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x v="496"/>
    <d v="2018-01-26T06:00:00"/>
    <b v="0"/>
    <b v="0"/>
    <s v="theater/plays"/>
    <x v="3"/>
    <s v="plays"/>
    <x v="9"/>
    <m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x v="497"/>
    <d v="2013-08-29T05:00:00"/>
    <b v="0"/>
    <b v="0"/>
    <s v="music/indie rock"/>
    <x v="1"/>
    <s v="indie rock"/>
    <x v="2"/>
    <m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x v="498"/>
    <d v="2018-08-18T05:00:00"/>
    <b v="0"/>
    <b v="1"/>
    <s v="film &amp; video/drama"/>
    <x v="4"/>
    <s v="drama"/>
    <x v="9"/>
    <m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x v="499"/>
    <d v="2018-06-10T05:00:00"/>
    <b v="0"/>
    <b v="1"/>
    <s v="theater/plays"/>
    <x v="3"/>
    <s v="plays"/>
    <x v="9"/>
    <m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x v="500"/>
    <d v="2010-09-19T05:00:00"/>
    <b v="0"/>
    <b v="0"/>
    <s v="publishing/fiction"/>
    <x v="5"/>
    <s v="fiction"/>
    <x v="6"/>
    <m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x v="501"/>
    <d v="2018-09-22T05:00:00"/>
    <b v="1"/>
    <b v="1"/>
    <s v="film &amp; video/documentary"/>
    <x v="4"/>
    <s v="documentary"/>
    <x v="9"/>
    <m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x v="502"/>
    <d v="2013-10-08T05:00:00"/>
    <b v="0"/>
    <b v="0"/>
    <s v="games/mobile games"/>
    <x v="6"/>
    <s v="mobile games"/>
    <x v="2"/>
    <m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x v="503"/>
    <d v="2019-07-07T05:00:00"/>
    <b v="0"/>
    <b v="1"/>
    <s v="food/food trucks"/>
    <x v="0"/>
    <s v="food trucks"/>
    <x v="3"/>
    <m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x v="504"/>
    <d v="2018-05-27T05:00:00"/>
    <b v="0"/>
    <b v="0"/>
    <s v="photography/photography books"/>
    <x v="7"/>
    <s v="photography books"/>
    <x v="9"/>
    <m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x v="505"/>
    <d v="2015-07-06T05:00:00"/>
    <b v="0"/>
    <b v="0"/>
    <s v="games/mobile games"/>
    <x v="6"/>
    <s v="mobile games"/>
    <x v="0"/>
    <m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x v="506"/>
    <d v="2016-02-21T06:00:00"/>
    <b v="0"/>
    <b v="0"/>
    <s v="music/indie rock"/>
    <x v="1"/>
    <s v="indie rock"/>
    <x v="7"/>
    <m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x v="507"/>
    <d v="2013-09-26T05:00:00"/>
    <b v="0"/>
    <b v="0"/>
    <s v="games/video games"/>
    <x v="6"/>
    <s v="video games"/>
    <x v="2"/>
    <m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x v="508"/>
    <d v="2016-01-21T06:00:00"/>
    <b v="0"/>
    <b v="0"/>
    <s v="music/rock"/>
    <x v="1"/>
    <s v="rock"/>
    <x v="7"/>
    <m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x v="509"/>
    <d v="2020-01-14T06:00:00"/>
    <b v="0"/>
    <b v="0"/>
    <s v="theater/plays"/>
    <x v="3"/>
    <s v="plays"/>
    <x v="3"/>
    <m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x v="510"/>
    <d v="2018-09-20T05:00:00"/>
    <b v="0"/>
    <b v="1"/>
    <s v="theater/plays"/>
    <x v="3"/>
    <s v="plays"/>
    <x v="9"/>
    <m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  <x v="0"/>
    <m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x v="512"/>
    <d v="2016-04-14T05:00:00"/>
    <b v="0"/>
    <b v="0"/>
    <s v="theater/plays"/>
    <x v="3"/>
    <s v="plays"/>
    <x v="7"/>
    <m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  <x v="2"/>
    <m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  <x v="4"/>
    <m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x v="515"/>
    <d v="2015-01-29T06:00:00"/>
    <b v="0"/>
    <b v="1"/>
    <s v="technology/web"/>
    <x v="2"/>
    <s v="web"/>
    <x v="1"/>
    <m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d v="2016-11-28T06:00:00"/>
    <b v="0"/>
    <b v="0"/>
    <s v="theater/plays"/>
    <x v="3"/>
    <s v="plays"/>
    <x v="7"/>
    <m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x v="517"/>
    <d v="2011-01-03T06:00:00"/>
    <b v="0"/>
    <b v="0"/>
    <s v="music/rock"/>
    <x v="1"/>
    <s v="rock"/>
    <x v="8"/>
    <m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x v="518"/>
    <d v="2016-12-25T06:00:00"/>
    <b v="0"/>
    <b v="0"/>
    <s v="music/indie rock"/>
    <x v="1"/>
    <s v="indie rock"/>
    <x v="7"/>
    <m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x v="519"/>
    <d v="2014-05-03T05:00:00"/>
    <b v="0"/>
    <b v="0"/>
    <s v="music/rock"/>
    <x v="1"/>
    <s v="rock"/>
    <x v="1"/>
    <m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x v="520"/>
    <d v="2011-09-13T05:00:00"/>
    <b v="0"/>
    <b v="1"/>
    <s v="publishing/translations"/>
    <x v="5"/>
    <s v="translations"/>
    <x v="8"/>
    <m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x v="521"/>
    <d v="2015-10-05T05:00:00"/>
    <b v="0"/>
    <b v="1"/>
    <s v="film &amp; video/science fiction"/>
    <x v="4"/>
    <s v="science fiction"/>
    <x v="0"/>
    <m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x v="522"/>
    <d v="2016-04-07T05:00:00"/>
    <b v="0"/>
    <b v="0"/>
    <s v="theater/plays"/>
    <x v="3"/>
    <s v="plays"/>
    <x v="7"/>
    <m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x v="523"/>
    <d v="2016-08-09T05:00:00"/>
    <b v="0"/>
    <b v="0"/>
    <s v="theater/plays"/>
    <x v="3"/>
    <s v="plays"/>
    <x v="7"/>
    <m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x v="524"/>
    <d v="2011-12-28T06:00:00"/>
    <b v="0"/>
    <b v="0"/>
    <s v="film &amp; video/animation"/>
    <x v="4"/>
    <s v="animation"/>
    <x v="8"/>
    <m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x v="525"/>
    <d v="2011-10-19T05:00:00"/>
    <b v="0"/>
    <b v="0"/>
    <s v="theater/plays"/>
    <x v="3"/>
    <s v="plays"/>
    <x v="8"/>
    <m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x v="188"/>
    <d v="2019-03-14T05:00:00"/>
    <b v="0"/>
    <b v="0"/>
    <s v="music/rock"/>
    <x v="1"/>
    <s v="rock"/>
    <x v="3"/>
    <m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x v="526"/>
    <d v="2018-12-03T06:00:00"/>
    <b v="0"/>
    <b v="0"/>
    <s v="film &amp; video/documentary"/>
    <x v="4"/>
    <s v="documentary"/>
    <x v="9"/>
    <m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x v="527"/>
    <d v="2015-03-23T05:00:00"/>
    <b v="0"/>
    <b v="0"/>
    <s v="theater/plays"/>
    <x v="3"/>
    <s v="plays"/>
    <x v="0"/>
    <m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x v="528"/>
    <d v="2011-12-05T06:00:00"/>
    <b v="0"/>
    <b v="0"/>
    <s v="theater/plays"/>
    <x v="3"/>
    <s v="plays"/>
    <x v="8"/>
    <m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x v="522"/>
    <d v="2016-03-18T05:00:00"/>
    <b v="0"/>
    <b v="1"/>
    <s v="music/electric music"/>
    <x v="1"/>
    <s v="electric music"/>
    <x v="7"/>
    <m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x v="529"/>
    <d v="2014-07-12T05:00:00"/>
    <b v="0"/>
    <b v="0"/>
    <s v="music/rock"/>
    <x v="1"/>
    <s v="rock"/>
    <x v="1"/>
    <m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x v="530"/>
    <d v="2010-08-29T05:00:00"/>
    <b v="0"/>
    <b v="0"/>
    <s v="theater/plays"/>
    <x v="3"/>
    <s v="plays"/>
    <x v="6"/>
    <m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  <s v="animation"/>
    <x v="8"/>
    <m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x v="515"/>
    <d v="2014-12-26T06:00:00"/>
    <b v="0"/>
    <b v="1"/>
    <s v="music/rock"/>
    <x v="1"/>
    <s v="rock"/>
    <x v="1"/>
    <m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x v="532"/>
    <d v="2015-08-05T05:00:00"/>
    <b v="0"/>
    <b v="0"/>
    <s v="film &amp; video/shorts"/>
    <x v="4"/>
    <s v="shorts"/>
    <x v="0"/>
    <m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x v="533"/>
    <d v="2015-10-14T05:00:00"/>
    <b v="0"/>
    <b v="1"/>
    <s v="music/rock"/>
    <x v="1"/>
    <s v="rock"/>
    <x v="0"/>
    <m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x v="409"/>
    <d v="2014-05-04T05:00:00"/>
    <b v="0"/>
    <b v="0"/>
    <s v="journalism/audio"/>
    <x v="8"/>
    <s v="audio"/>
    <x v="1"/>
    <m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x v="534"/>
    <d v="2019-12-17T06:00:00"/>
    <b v="0"/>
    <b v="1"/>
    <s v="food/food trucks"/>
    <x v="0"/>
    <s v="food trucks"/>
    <x v="3"/>
    <m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x v="53"/>
    <d v="2014-05-23T05:00:00"/>
    <b v="0"/>
    <b v="1"/>
    <s v="theater/plays"/>
    <x v="3"/>
    <s v="plays"/>
    <x v="1"/>
    <m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x v="535"/>
    <d v="2017-11-18T06:00:00"/>
    <b v="0"/>
    <b v="0"/>
    <s v="theater/plays"/>
    <x v="3"/>
    <s v="plays"/>
    <x v="5"/>
    <m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x v="536"/>
    <d v="2011-04-06T05:00:00"/>
    <b v="0"/>
    <b v="0"/>
    <s v="music/jazz"/>
    <x v="1"/>
    <s v="jazz"/>
    <x v="8"/>
    <m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  <s v="science fiction"/>
    <x v="8"/>
    <m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x v="538"/>
    <d v="2011-08-19T05:00:00"/>
    <b v="0"/>
    <b v="0"/>
    <s v="music/jazz"/>
    <x v="1"/>
    <s v="jazz"/>
    <x v="8"/>
    <m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x v="539"/>
    <d v="2014-03-06T06:00:00"/>
    <b v="0"/>
    <b v="0"/>
    <s v="theater/plays"/>
    <x v="3"/>
    <s v="plays"/>
    <x v="1"/>
    <m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x v="540"/>
    <d v="2011-05-14T05:00:00"/>
    <b v="0"/>
    <b v="0"/>
    <s v="technology/web"/>
    <x v="2"/>
    <s v="web"/>
    <x v="8"/>
    <m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x v="505"/>
    <d v="2015-06-15T05:00:00"/>
    <b v="0"/>
    <b v="1"/>
    <s v="games/video games"/>
    <x v="6"/>
    <s v="video games"/>
    <x v="0"/>
    <m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x v="541"/>
    <d v="2012-03-08T06:00:00"/>
    <b v="0"/>
    <b v="0"/>
    <s v="film &amp; video/documentary"/>
    <x v="4"/>
    <s v="documentary"/>
    <x v="4"/>
    <m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x v="542"/>
    <d v="2012-05-09T05:00:00"/>
    <b v="0"/>
    <b v="0"/>
    <s v="technology/web"/>
    <x v="2"/>
    <s v="web"/>
    <x v="4"/>
    <m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x v="543"/>
    <d v="2010-03-28T05:00:00"/>
    <b v="0"/>
    <b v="0"/>
    <s v="publishing/translations"/>
    <x v="5"/>
    <s v="translations"/>
    <x v="6"/>
    <m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x v="544"/>
    <d v="2010-12-06T06:00:00"/>
    <b v="0"/>
    <b v="0"/>
    <s v="music/rock"/>
    <x v="1"/>
    <s v="rock"/>
    <x v="6"/>
    <m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x v="35"/>
    <d v="2019-03-12T05:00:00"/>
    <b v="0"/>
    <b v="1"/>
    <s v="food/food trucks"/>
    <x v="0"/>
    <s v="food trucks"/>
    <x v="3"/>
    <m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x v="152"/>
    <d v="2010-04-25T05:00:00"/>
    <b v="0"/>
    <b v="0"/>
    <s v="theater/plays"/>
    <x v="3"/>
    <s v="plays"/>
    <x v="6"/>
    <m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x v="545"/>
    <d v="2015-07-12T05:00:00"/>
    <b v="0"/>
    <b v="0"/>
    <s v="film &amp; video/documentary"/>
    <x v="4"/>
    <s v="documentary"/>
    <x v="0"/>
    <m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x v="546"/>
    <d v="2015-01-01T06:00:00"/>
    <b v="0"/>
    <b v="0"/>
    <s v="publishing/radio &amp; podcasts"/>
    <x v="5"/>
    <s v="radio &amp; podcasts"/>
    <x v="1"/>
    <m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x v="547"/>
    <d v="2010-07-24T05:00:00"/>
    <b v="0"/>
    <b v="0"/>
    <s v="games/video games"/>
    <x v="6"/>
    <s v="video games"/>
    <x v="6"/>
    <m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x v="548"/>
    <d v="2014-06-08T05:00:00"/>
    <b v="0"/>
    <b v="0"/>
    <s v="theater/plays"/>
    <x v="3"/>
    <s v="plays"/>
    <x v="1"/>
    <m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x v="549"/>
    <d v="2014-04-08T05:00:00"/>
    <b v="0"/>
    <b v="0"/>
    <s v="film &amp; video/animation"/>
    <x v="4"/>
    <s v="animation"/>
    <x v="1"/>
    <m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x v="550"/>
    <d v="2016-06-30T05:00:00"/>
    <b v="0"/>
    <b v="1"/>
    <s v="theater/plays"/>
    <x v="3"/>
    <s v="plays"/>
    <x v="7"/>
    <m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x v="551"/>
    <d v="2010-04-06T05:00:00"/>
    <b v="0"/>
    <b v="1"/>
    <s v="theater/plays"/>
    <x v="3"/>
    <s v="plays"/>
    <x v="6"/>
    <m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x v="552"/>
    <d v="2016-03-12T06:00:00"/>
    <b v="0"/>
    <b v="1"/>
    <s v="film &amp; video/drama"/>
    <x v="4"/>
    <s v="drama"/>
    <x v="7"/>
    <m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x v="462"/>
    <d v="2019-12-05T06:00:00"/>
    <b v="0"/>
    <b v="0"/>
    <s v="theater/plays"/>
    <x v="3"/>
    <s v="plays"/>
    <x v="3"/>
    <m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x v="553"/>
    <d v="2010-07-14T05:00:00"/>
    <b v="0"/>
    <b v="0"/>
    <s v="music/rock"/>
    <x v="1"/>
    <s v="rock"/>
    <x v="6"/>
    <m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x v="554"/>
    <d v="2015-02-20T06:00:00"/>
    <b v="0"/>
    <b v="0"/>
    <s v="film &amp; video/documentary"/>
    <x v="4"/>
    <s v="documentary"/>
    <x v="0"/>
    <m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  <x v="2"/>
    <m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  <s v="wearables"/>
    <x v="1"/>
    <m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x v="62"/>
    <d v="2015-06-16T05:00:00"/>
    <b v="0"/>
    <b v="0"/>
    <s v="theater/plays"/>
    <x v="3"/>
    <s v="plays"/>
    <x v="0"/>
    <m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x v="556"/>
    <d v="2019-05-15T05:00:00"/>
    <b v="0"/>
    <b v="0"/>
    <s v="theater/plays"/>
    <x v="3"/>
    <s v="plays"/>
    <x v="3"/>
    <m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x v="557"/>
    <d v="2011-02-12T06:00:00"/>
    <b v="0"/>
    <b v="0"/>
    <s v="theater/plays"/>
    <x v="3"/>
    <s v="plays"/>
    <x v="8"/>
    <m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x v="27"/>
    <d v="2015-11-13T06:00:00"/>
    <b v="0"/>
    <b v="0"/>
    <s v="publishing/nonfiction"/>
    <x v="5"/>
    <s v="nonfiction"/>
    <x v="0"/>
    <m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x v="558"/>
    <d v="2016-03-18T05:00:00"/>
    <b v="0"/>
    <b v="0"/>
    <s v="music/rock"/>
    <x v="1"/>
    <s v="rock"/>
    <x v="7"/>
    <m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x v="559"/>
    <d v="2014-03-25T05:00:00"/>
    <b v="0"/>
    <b v="0"/>
    <s v="food/food trucks"/>
    <x v="0"/>
    <s v="food trucks"/>
    <x v="1"/>
    <m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x v="426"/>
    <d v="2019-03-10T06:00:00"/>
    <b v="0"/>
    <b v="1"/>
    <s v="music/jazz"/>
    <x v="1"/>
    <s v="jazz"/>
    <x v="3"/>
    <m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  <s v="science fiction"/>
    <x v="3"/>
    <m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x v="561"/>
    <d v="2012-12-30T06:00:00"/>
    <b v="0"/>
    <b v="0"/>
    <s v="theater/plays"/>
    <x v="3"/>
    <s v="plays"/>
    <x v="4"/>
    <m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x v="562"/>
    <d v="2013-08-06T05:00:00"/>
    <b v="0"/>
    <b v="0"/>
    <s v="theater/plays"/>
    <x v="3"/>
    <s v="plays"/>
    <x v="2"/>
    <m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x v="563"/>
    <d v="2010-11-15T06:00:00"/>
    <b v="0"/>
    <b v="0"/>
    <s v="music/electric music"/>
    <x v="1"/>
    <s v="electric music"/>
    <x v="6"/>
    <m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x v="564"/>
    <d v="2017-09-04T05:00:00"/>
    <b v="0"/>
    <b v="0"/>
    <s v="theater/plays"/>
    <x v="3"/>
    <s v="plays"/>
    <x v="5"/>
    <m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x v="565"/>
    <d v="2017-01-29T06:00:00"/>
    <b v="0"/>
    <b v="0"/>
    <s v="theater/plays"/>
    <x v="3"/>
    <s v="plays"/>
    <x v="5"/>
    <m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x v="566"/>
    <d v="2016-05-09T05:00:00"/>
    <b v="0"/>
    <b v="0"/>
    <s v="theater/plays"/>
    <x v="3"/>
    <s v="plays"/>
    <x v="7"/>
    <m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x v="567"/>
    <d v="2013-09-21T05:00:00"/>
    <b v="0"/>
    <b v="1"/>
    <s v="music/indie rock"/>
    <x v="1"/>
    <s v="indie rock"/>
    <x v="2"/>
    <m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x v="568"/>
    <d v="2014-06-14T05:00:00"/>
    <b v="0"/>
    <b v="0"/>
    <s v="theater/plays"/>
    <x v="3"/>
    <s v="plays"/>
    <x v="1"/>
    <m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x v="569"/>
    <d v="2013-05-23T05:00:00"/>
    <b v="0"/>
    <b v="0"/>
    <s v="publishing/nonfiction"/>
    <x v="5"/>
    <s v="nonfiction"/>
    <x v="2"/>
    <m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x v="570"/>
    <d v="2011-05-07T05:00:00"/>
    <b v="1"/>
    <b v="1"/>
    <s v="theater/plays"/>
    <x v="3"/>
    <s v="plays"/>
    <x v="8"/>
    <m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x v="571"/>
    <d v="2016-07-12T05:00:00"/>
    <b v="0"/>
    <b v="0"/>
    <s v="photography/photography books"/>
    <x v="7"/>
    <s v="photography books"/>
    <x v="7"/>
    <m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x v="572"/>
    <d v="2016-09-18T05:00:00"/>
    <b v="0"/>
    <b v="0"/>
    <s v="theater/plays"/>
    <x v="3"/>
    <s v="plays"/>
    <x v="7"/>
    <m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x v="573"/>
    <d v="2018-05-11T05:00:00"/>
    <b v="0"/>
    <b v="0"/>
    <s v="music/indie rock"/>
    <x v="1"/>
    <s v="indie rock"/>
    <x v="9"/>
    <m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x v="574"/>
    <d v="2015-07-21T05:00:00"/>
    <b v="0"/>
    <b v="0"/>
    <s v="theater/plays"/>
    <x v="3"/>
    <s v="plays"/>
    <x v="0"/>
    <m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  <s v="photography books"/>
    <x v="0"/>
    <m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x v="575"/>
    <d v="2020-02-10T06:00:00"/>
    <b v="0"/>
    <b v="0"/>
    <s v="theater/plays"/>
    <x v="3"/>
    <s v="plays"/>
    <x v="10"/>
    <m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x v="576"/>
    <d v="2010-10-07T05:00:00"/>
    <b v="0"/>
    <b v="1"/>
    <s v="theater/plays"/>
    <x v="3"/>
    <s v="plays"/>
    <x v="6"/>
    <m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  <x v="6"/>
    <m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x v="578"/>
    <d v="2010-10-07T05:00:00"/>
    <b v="0"/>
    <b v="0"/>
    <s v="music/indie rock"/>
    <x v="1"/>
    <s v="indie rock"/>
    <x v="6"/>
    <m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x v="579"/>
    <d v="2016-07-08T05:00:00"/>
    <b v="0"/>
    <b v="1"/>
    <s v="theater/plays"/>
    <x v="3"/>
    <s v="plays"/>
    <x v="7"/>
    <m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x v="580"/>
    <d v="2019-05-12T05:00:00"/>
    <b v="0"/>
    <b v="1"/>
    <s v="theater/plays"/>
    <x v="3"/>
    <s v="plays"/>
    <x v="3"/>
    <m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x v="581"/>
    <d v="2019-03-30T05:00:00"/>
    <b v="0"/>
    <b v="0"/>
    <s v="theater/plays"/>
    <x v="3"/>
    <s v="plays"/>
    <x v="3"/>
    <m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x v="582"/>
    <d v="2014-11-20T06:00:00"/>
    <b v="0"/>
    <b v="0"/>
    <s v="theater/plays"/>
    <x v="3"/>
    <s v="plays"/>
    <x v="1"/>
    <m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x v="336"/>
    <d v="2015-11-11T06:00:00"/>
    <b v="0"/>
    <b v="0"/>
    <s v="film &amp; video/animation"/>
    <x v="4"/>
    <s v="animation"/>
    <x v="0"/>
    <m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x v="583"/>
    <d v="2017-04-08T05:00:00"/>
    <b v="0"/>
    <b v="0"/>
    <s v="film &amp; video/television"/>
    <x v="4"/>
    <s v="television"/>
    <x v="5"/>
    <m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  <s v="television"/>
    <x v="2"/>
    <m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x v="585"/>
    <d v="2012-03-03T06:00:00"/>
    <b v="0"/>
    <b v="1"/>
    <s v="film &amp; video/animation"/>
    <x v="4"/>
    <s v="animation"/>
    <x v="4"/>
    <m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x v="586"/>
    <d v="2016-11-22T06:00:00"/>
    <b v="0"/>
    <b v="0"/>
    <s v="theater/plays"/>
    <x v="3"/>
    <s v="plays"/>
    <x v="7"/>
    <m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x v="587"/>
    <d v="2010-08-08T05:00:00"/>
    <b v="0"/>
    <b v="1"/>
    <s v="theater/plays"/>
    <x v="3"/>
    <s v="plays"/>
    <x v="6"/>
    <m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x v="588"/>
    <d v="2018-07-28T05:00:00"/>
    <b v="0"/>
    <b v="1"/>
    <s v="film &amp; video/drama"/>
    <x v="4"/>
    <s v="drama"/>
    <x v="9"/>
    <m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x v="589"/>
    <d v="2016-01-21T06:00:00"/>
    <b v="0"/>
    <b v="0"/>
    <s v="theater/plays"/>
    <x v="3"/>
    <s v="plays"/>
    <x v="7"/>
    <m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x v="590"/>
    <d v="2017-03-20T05:00:00"/>
    <b v="0"/>
    <b v="0"/>
    <s v="theater/plays"/>
    <x v="3"/>
    <s v="plays"/>
    <x v="5"/>
    <m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x v="591"/>
    <d v="2018-12-26T06:00:00"/>
    <b v="0"/>
    <b v="0"/>
    <s v="technology/wearables"/>
    <x v="2"/>
    <s v="wearables"/>
    <x v="9"/>
    <m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x v="592"/>
    <d v="2017-03-19T05:00:00"/>
    <b v="0"/>
    <b v="0"/>
    <s v="theater/plays"/>
    <x v="3"/>
    <s v="plays"/>
    <x v="5"/>
    <m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d v="2019-01-03T06:00:00"/>
    <b v="0"/>
    <b v="0"/>
    <s v="theater/plays"/>
    <x v="3"/>
    <s v="plays"/>
    <x v="9"/>
    <m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x v="594"/>
    <d v="2018-10-17T05:00:00"/>
    <b v="0"/>
    <b v="1"/>
    <s v="music/rock"/>
    <x v="1"/>
    <s v="rock"/>
    <x v="9"/>
    <m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x v="595"/>
    <d v="2013-03-24T05:00:00"/>
    <b v="0"/>
    <b v="0"/>
    <s v="games/video games"/>
    <x v="6"/>
    <s v="video games"/>
    <x v="2"/>
    <m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  <x v="9"/>
    <m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x v="597"/>
    <d v="2017-07-24T05:00:00"/>
    <b v="1"/>
    <b v="0"/>
    <s v="food/food trucks"/>
    <x v="0"/>
    <s v="food trucks"/>
    <x v="5"/>
    <m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x v="598"/>
    <d v="2010-10-31T05:00:00"/>
    <b v="1"/>
    <b v="1"/>
    <s v="theater/plays"/>
    <x v="3"/>
    <s v="plays"/>
    <x v="6"/>
    <m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  <x v="1"/>
    <m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x v="600"/>
    <d v="2014-03-09T06:00:00"/>
    <b v="0"/>
    <b v="0"/>
    <s v="film &amp; video/shorts"/>
    <x v="4"/>
    <s v="shorts"/>
    <x v="1"/>
    <m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x v="601"/>
    <d v="2016-09-17T05:00:00"/>
    <b v="0"/>
    <b v="0"/>
    <s v="technology/web"/>
    <x v="2"/>
    <s v="web"/>
    <x v="7"/>
    <m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d v="2016-04-10T05:00:00"/>
    <b v="0"/>
    <b v="0"/>
    <s v="technology/web"/>
    <x v="2"/>
    <s v="web"/>
    <x v="7"/>
    <m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x v="335"/>
    <d v="2015-08-29T05:00:00"/>
    <b v="0"/>
    <b v="0"/>
    <s v="music/metal"/>
    <x v="1"/>
    <s v="metal"/>
    <x v="0"/>
    <m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x v="603"/>
    <d v="2017-03-15T05:00:00"/>
    <b v="1"/>
    <b v="0"/>
    <s v="photography/photography books"/>
    <x v="7"/>
    <s v="photography books"/>
    <x v="5"/>
    <m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x v="604"/>
    <d v="2018-01-02T06:00:00"/>
    <b v="0"/>
    <b v="0"/>
    <s v="food/food trucks"/>
    <x v="0"/>
    <s v="food trucks"/>
    <x v="5"/>
    <m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x v="605"/>
    <d v="2018-01-12T06:00:00"/>
    <b v="0"/>
    <b v="0"/>
    <s v="film &amp; video/science fiction"/>
    <x v="4"/>
    <s v="science fiction"/>
    <x v="5"/>
    <m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  <x v="0"/>
    <m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  <s v="documentary"/>
    <x v="8"/>
    <m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x v="607"/>
    <d v="2015-08-30T05:00:00"/>
    <b v="1"/>
    <b v="0"/>
    <s v="theater/plays"/>
    <x v="3"/>
    <s v="plays"/>
    <x v="0"/>
    <m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x v="608"/>
    <d v="2012-04-27T05:00:00"/>
    <b v="0"/>
    <b v="0"/>
    <s v="music/jazz"/>
    <x v="1"/>
    <s v="jazz"/>
    <x v="4"/>
    <m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x v="609"/>
    <d v="2018-12-13T06:00:00"/>
    <b v="0"/>
    <b v="0"/>
    <s v="theater/plays"/>
    <x v="3"/>
    <s v="plays"/>
    <x v="9"/>
    <m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x v="610"/>
    <d v="2010-10-30T05:00:00"/>
    <b v="0"/>
    <b v="0"/>
    <s v="theater/plays"/>
    <x v="3"/>
    <s v="plays"/>
    <x v="6"/>
    <m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x v="541"/>
    <d v="2012-03-01T06:00:00"/>
    <b v="0"/>
    <b v="0"/>
    <s v="music/jazz"/>
    <x v="1"/>
    <s v="jazz"/>
    <x v="4"/>
    <m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x v="611"/>
    <d v="2011-07-23T05:00:00"/>
    <b v="0"/>
    <b v="1"/>
    <s v="film &amp; video/documentary"/>
    <x v="4"/>
    <s v="documentary"/>
    <x v="8"/>
    <m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  <x v="2"/>
    <m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  <x v="1"/>
    <m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x v="614"/>
    <d v="2012-08-13T05:00:00"/>
    <b v="0"/>
    <b v="0"/>
    <s v="theater/plays"/>
    <x v="3"/>
    <s v="plays"/>
    <x v="4"/>
    <m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  <x v="5"/>
    <m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x v="90"/>
    <d v="2016-03-08T06:00:00"/>
    <b v="0"/>
    <b v="0"/>
    <s v="music/indie rock"/>
    <x v="1"/>
    <s v="indie rock"/>
    <x v="7"/>
    <m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x v="616"/>
    <d v="2010-08-04T05:00:00"/>
    <b v="0"/>
    <b v="1"/>
    <s v="theater/plays"/>
    <x v="3"/>
    <s v="plays"/>
    <x v="6"/>
    <m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x v="617"/>
    <d v="2018-03-31T05:00:00"/>
    <b v="0"/>
    <b v="0"/>
    <s v="theater/plays"/>
    <x v="3"/>
    <s v="plays"/>
    <x v="9"/>
    <m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x v="618"/>
    <d v="2016-05-06T05:00:00"/>
    <b v="0"/>
    <b v="0"/>
    <s v="music/indie rock"/>
    <x v="1"/>
    <s v="indie rock"/>
    <x v="7"/>
    <m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x v="619"/>
    <d v="2011-10-05T05:00:00"/>
    <b v="0"/>
    <b v="0"/>
    <s v="photography/photography books"/>
    <x v="7"/>
    <s v="photography books"/>
    <x v="8"/>
    <m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x v="620"/>
    <d v="2019-09-18T05:00:00"/>
    <b v="0"/>
    <b v="0"/>
    <s v="journalism/audio"/>
    <x v="8"/>
    <s v="audio"/>
    <x v="3"/>
    <m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x v="621"/>
    <d v="2012-10-05T05:00:00"/>
    <b v="0"/>
    <b v="0"/>
    <s v="photography/photography books"/>
    <x v="7"/>
    <s v="photography books"/>
    <x v="4"/>
    <m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x v="622"/>
    <d v="2016-08-29T05:00:00"/>
    <b v="0"/>
    <b v="0"/>
    <s v="publishing/fiction"/>
    <x v="5"/>
    <s v="fiction"/>
    <x v="7"/>
    <m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x v="35"/>
    <d v="2019-01-21T06:00:00"/>
    <b v="0"/>
    <b v="0"/>
    <s v="film &amp; video/drama"/>
    <x v="4"/>
    <s v="drama"/>
    <x v="3"/>
    <m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x v="623"/>
    <d v="2019-10-23T05:00:00"/>
    <b v="0"/>
    <b v="1"/>
    <s v="food/food trucks"/>
    <x v="0"/>
    <s v="food trucks"/>
    <x v="3"/>
    <m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x v="624"/>
    <d v="2019-12-16T06:00:00"/>
    <b v="0"/>
    <b v="1"/>
    <s v="games/mobile games"/>
    <x v="6"/>
    <s v="mobile games"/>
    <x v="3"/>
    <m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x v="625"/>
    <d v="2011-12-27T06:00:00"/>
    <b v="0"/>
    <b v="0"/>
    <s v="theater/plays"/>
    <x v="3"/>
    <s v="plays"/>
    <x v="8"/>
    <m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x v="626"/>
    <d v="2013-12-20T06:00:00"/>
    <b v="0"/>
    <b v="0"/>
    <s v="theater/plays"/>
    <x v="3"/>
    <s v="plays"/>
    <x v="2"/>
    <m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x v="627"/>
    <d v="2018-09-18T05:00:00"/>
    <b v="0"/>
    <b v="0"/>
    <s v="theater/plays"/>
    <x v="3"/>
    <s v="plays"/>
    <x v="9"/>
    <m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x v="628"/>
    <d v="2010-07-19T05:00:00"/>
    <b v="0"/>
    <b v="0"/>
    <s v="publishing/nonfiction"/>
    <x v="5"/>
    <s v="nonfiction"/>
    <x v="6"/>
    <m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x v="629"/>
    <d v="2015-09-16T05:00:00"/>
    <b v="0"/>
    <b v="0"/>
    <s v="theater/plays"/>
    <x v="3"/>
    <s v="plays"/>
    <x v="0"/>
    <m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x v="630"/>
    <d v="2018-04-07T05:00:00"/>
    <b v="0"/>
    <b v="0"/>
    <s v="technology/wearables"/>
    <x v="2"/>
    <s v="wearables"/>
    <x v="9"/>
    <m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d v="2017-03-15T05:00:00"/>
    <b v="0"/>
    <b v="0"/>
    <s v="theater/plays"/>
    <x v="3"/>
    <s v="plays"/>
    <x v="5"/>
    <m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x v="632"/>
    <d v="2019-01-26T06:00:00"/>
    <b v="0"/>
    <b v="1"/>
    <s v="film &amp; video/television"/>
    <x v="4"/>
    <s v="television"/>
    <x v="3"/>
    <m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x v="633"/>
    <d v="2013-11-10T06:00:00"/>
    <b v="0"/>
    <b v="0"/>
    <s v="technology/web"/>
    <x v="2"/>
    <s v="web"/>
    <x v="2"/>
    <m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x v="634"/>
    <d v="2011-12-03T06:00:00"/>
    <b v="0"/>
    <b v="1"/>
    <s v="film &amp; video/documentary"/>
    <x v="4"/>
    <s v="documentary"/>
    <x v="8"/>
    <m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x v="635"/>
    <d v="2012-10-20T05:00:00"/>
    <b v="1"/>
    <b v="1"/>
    <s v="film &amp; video/documentary"/>
    <x v="4"/>
    <s v="documentary"/>
    <x v="4"/>
    <m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x v="636"/>
    <d v="2019-07-27T05:00:00"/>
    <b v="0"/>
    <b v="0"/>
    <s v="music/rock"/>
    <x v="1"/>
    <s v="rock"/>
    <x v="3"/>
    <m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x v="637"/>
    <d v="2017-11-03T05:00:00"/>
    <b v="0"/>
    <b v="0"/>
    <s v="theater/plays"/>
    <x v="3"/>
    <s v="plays"/>
    <x v="5"/>
    <m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x v="638"/>
    <d v="2018-01-03T06:00:00"/>
    <b v="0"/>
    <b v="0"/>
    <s v="theater/plays"/>
    <x v="3"/>
    <s v="plays"/>
    <x v="5"/>
    <m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x v="639"/>
    <d v="2015-11-30T06:00:00"/>
    <b v="1"/>
    <b v="0"/>
    <s v="music/rock"/>
    <x v="1"/>
    <s v="rock"/>
    <x v="0"/>
    <m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x v="640"/>
    <d v="2015-04-21T05:00:00"/>
    <b v="0"/>
    <b v="1"/>
    <s v="theater/plays"/>
    <x v="3"/>
    <s v="plays"/>
    <x v="0"/>
    <m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x v="641"/>
    <d v="2018-04-02T05:00:00"/>
    <b v="0"/>
    <b v="0"/>
    <s v="music/electric music"/>
    <x v="1"/>
    <s v="electric music"/>
    <x v="9"/>
    <m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x v="642"/>
    <d v="2011-12-08T06:00:00"/>
    <b v="0"/>
    <b v="0"/>
    <s v="technology/wearables"/>
    <x v="2"/>
    <s v="wearables"/>
    <x v="8"/>
    <m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x v="230"/>
    <d v="2019-06-26T05:00:00"/>
    <b v="0"/>
    <b v="0"/>
    <s v="film &amp; video/drama"/>
    <x v="4"/>
    <s v="drama"/>
    <x v="3"/>
    <m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  <x v="6"/>
    <m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x v="643"/>
    <d v="2011-04-03T05:00:00"/>
    <b v="1"/>
    <b v="0"/>
    <s v="theater/plays"/>
    <x v="3"/>
    <s v="plays"/>
    <x v="8"/>
    <m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x v="644"/>
    <d v="2013-07-27T05:00:00"/>
    <b v="0"/>
    <b v="0"/>
    <s v="technology/wearables"/>
    <x v="2"/>
    <s v="wearables"/>
    <x v="2"/>
    <m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x v="645"/>
    <d v="2012-05-08T05:00:00"/>
    <b v="1"/>
    <b v="1"/>
    <s v="publishing/translations"/>
    <x v="5"/>
    <s v="translations"/>
    <x v="4"/>
    <m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x v="646"/>
    <d v="2016-07-19T05:00:00"/>
    <b v="0"/>
    <b v="0"/>
    <s v="film &amp; video/animation"/>
    <x v="4"/>
    <s v="animation"/>
    <x v="7"/>
    <m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x v="626"/>
    <d v="2013-12-15T06:00:00"/>
    <b v="0"/>
    <b v="0"/>
    <s v="publishing/nonfiction"/>
    <x v="5"/>
    <s v="nonfiction"/>
    <x v="2"/>
    <m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x v="647"/>
    <d v="2019-01-14T06:00:00"/>
    <b v="0"/>
    <b v="1"/>
    <s v="technology/web"/>
    <x v="2"/>
    <s v="web"/>
    <x v="3"/>
    <m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x v="159"/>
    <d v="2019-01-13T06:00:00"/>
    <b v="0"/>
    <b v="0"/>
    <s v="film &amp; video/drama"/>
    <x v="4"/>
    <s v="drama"/>
    <x v="9"/>
    <m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x v="648"/>
    <d v="2017-06-01T05:00:00"/>
    <b v="0"/>
    <b v="0"/>
    <s v="theater/plays"/>
    <x v="3"/>
    <s v="plays"/>
    <x v="5"/>
    <m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x v="267"/>
    <d v="2012-04-26T05:00:00"/>
    <b v="0"/>
    <b v="0"/>
    <s v="theater/plays"/>
    <x v="3"/>
    <s v="plays"/>
    <x v="4"/>
    <m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x v="649"/>
    <d v="2018-07-21T05:00:00"/>
    <b v="0"/>
    <b v="1"/>
    <s v="theater/plays"/>
    <x v="3"/>
    <s v="plays"/>
    <x v="9"/>
    <m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d v="2016-01-26T06:00:00"/>
    <b v="1"/>
    <b v="1"/>
    <s v="theater/plays"/>
    <x v="3"/>
    <s v="plays"/>
    <x v="7"/>
    <m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x v="571"/>
    <d v="2016-08-18T05:00:00"/>
    <b v="0"/>
    <b v="0"/>
    <s v="theater/plays"/>
    <x v="3"/>
    <s v="plays"/>
    <x v="7"/>
    <m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x v="650"/>
    <d v="2016-09-03T05:00:00"/>
    <b v="0"/>
    <b v="0"/>
    <s v="publishing/radio &amp; podcasts"/>
    <x v="5"/>
    <s v="radio &amp; podcasts"/>
    <x v="7"/>
    <m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x v="1"/>
    <d v="2014-08-20T05:00:00"/>
    <b v="0"/>
    <b v="0"/>
    <s v="music/rock"/>
    <x v="1"/>
    <s v="rock"/>
    <x v="1"/>
    <m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x v="651"/>
    <d v="2010-08-12T05:00:00"/>
    <b v="0"/>
    <b v="0"/>
    <s v="games/mobile games"/>
    <x v="6"/>
    <s v="mobile games"/>
    <x v="6"/>
    <m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x v="652"/>
    <d v="2013-08-07T05:00:00"/>
    <b v="0"/>
    <b v="1"/>
    <s v="theater/plays"/>
    <x v="3"/>
    <s v="plays"/>
    <x v="2"/>
    <m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x v="653"/>
    <d v="2011-09-12T05:00:00"/>
    <b v="0"/>
    <b v="0"/>
    <s v="film &amp; video/documentary"/>
    <x v="4"/>
    <s v="documentary"/>
    <x v="8"/>
    <m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x v="654"/>
    <d v="2013-07-13T05:00:00"/>
    <b v="0"/>
    <b v="0"/>
    <s v="technology/wearables"/>
    <x v="2"/>
    <s v="wearables"/>
    <x v="2"/>
    <m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x v="655"/>
    <d v="2012-06-09T05:00:00"/>
    <b v="0"/>
    <b v="0"/>
    <s v="publishing/fiction"/>
    <x v="5"/>
    <s v="fiction"/>
    <x v="4"/>
    <m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x v="656"/>
    <d v="2018-03-07T06:00:00"/>
    <b v="0"/>
    <b v="1"/>
    <s v="theater/plays"/>
    <x v="3"/>
    <s v="plays"/>
    <x v="9"/>
    <m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x v="657"/>
    <d v="2018-04-10T05:00:00"/>
    <b v="0"/>
    <b v="0"/>
    <s v="music/rock"/>
    <x v="1"/>
    <s v="rock"/>
    <x v="9"/>
    <m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x v="265"/>
    <d v="2017-12-03T06:00:00"/>
    <b v="0"/>
    <b v="0"/>
    <s v="film &amp; video/documentary"/>
    <x v="4"/>
    <s v="documentary"/>
    <x v="5"/>
    <m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x v="658"/>
    <d v="2016-03-23T05:00:00"/>
    <b v="0"/>
    <b v="0"/>
    <s v="theater/plays"/>
    <x v="3"/>
    <s v="plays"/>
    <x v="7"/>
    <m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x v="659"/>
    <d v="2014-10-24T05:00:00"/>
    <b v="0"/>
    <b v="1"/>
    <s v="theater/plays"/>
    <x v="3"/>
    <s v="plays"/>
    <x v="1"/>
    <m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x v="660"/>
    <d v="2014-11-17T06:00:00"/>
    <b v="0"/>
    <b v="0"/>
    <s v="games/mobile games"/>
    <x v="6"/>
    <s v="mobile games"/>
    <x v="1"/>
    <m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x v="661"/>
    <d v="2010-10-31T05:00:00"/>
    <b v="0"/>
    <b v="1"/>
    <s v="theater/plays"/>
    <x v="3"/>
    <s v="plays"/>
    <x v="6"/>
    <m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x v="4"/>
    <d v="2019-03-19T05:00:00"/>
    <b v="0"/>
    <b v="0"/>
    <s v="technology/web"/>
    <x v="2"/>
    <s v="web"/>
    <x v="3"/>
    <m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d v="2016-06-05T05:00:00"/>
    <b v="0"/>
    <b v="0"/>
    <s v="theater/plays"/>
    <x v="3"/>
    <s v="plays"/>
    <x v="7"/>
    <m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x v="663"/>
    <d v="2013-02-06T06:00:00"/>
    <b v="0"/>
    <b v="0"/>
    <s v="film &amp; video/drama"/>
    <x v="4"/>
    <s v="drama"/>
    <x v="2"/>
    <m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x v="664"/>
    <d v="2015-05-29T05:00:00"/>
    <b v="0"/>
    <b v="0"/>
    <s v="technology/wearables"/>
    <x v="2"/>
    <s v="wearables"/>
    <x v="0"/>
    <m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x v="665"/>
    <d v="2017-07-24T05:00:00"/>
    <b v="0"/>
    <b v="0"/>
    <s v="technology/web"/>
    <x v="2"/>
    <s v="web"/>
    <x v="5"/>
    <m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x v="666"/>
    <d v="2017-04-14T05:00:00"/>
    <b v="0"/>
    <b v="1"/>
    <s v="music/rock"/>
    <x v="1"/>
    <s v="rock"/>
    <x v="5"/>
    <m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x v="43"/>
    <d v="2014-08-06T05:00:00"/>
    <b v="0"/>
    <b v="0"/>
    <s v="music/metal"/>
    <x v="1"/>
    <s v="metal"/>
    <x v="1"/>
    <m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x v="667"/>
    <d v="2017-02-09T06:00:00"/>
    <b v="0"/>
    <b v="1"/>
    <s v="theater/plays"/>
    <x v="3"/>
    <s v="plays"/>
    <x v="5"/>
    <m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x v="668"/>
    <d v="2016-04-06T05:00:00"/>
    <b v="0"/>
    <b v="0"/>
    <s v="photography/photography books"/>
    <x v="7"/>
    <s v="photography books"/>
    <x v="7"/>
    <m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x v="669"/>
    <d v="2015-02-24T06:00:00"/>
    <b v="0"/>
    <b v="0"/>
    <s v="publishing/nonfiction"/>
    <x v="5"/>
    <s v="nonfiction"/>
    <x v="0"/>
    <m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x v="670"/>
    <d v="2016-11-23T06:00:00"/>
    <b v="0"/>
    <b v="0"/>
    <s v="music/indie rock"/>
    <x v="1"/>
    <s v="indie rock"/>
    <x v="7"/>
    <m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d v="2014-12-08T06:00:00"/>
    <b v="0"/>
    <b v="1"/>
    <s v="theater/plays"/>
    <x v="3"/>
    <s v="plays"/>
    <x v="1"/>
    <m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x v="672"/>
    <d v="2012-06-30T05:00:00"/>
    <b v="0"/>
    <b v="0"/>
    <s v="music/indie rock"/>
    <x v="1"/>
    <s v="indie rock"/>
    <x v="4"/>
    <m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d v="2017-02-06T06:00:00"/>
    <b v="0"/>
    <b v="0"/>
    <s v="theater/plays"/>
    <x v="3"/>
    <s v="plays"/>
    <x v="5"/>
    <m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x v="674"/>
    <d v="2010-05-24T05:00:00"/>
    <b v="0"/>
    <b v="0"/>
    <s v="theater/plays"/>
    <x v="3"/>
    <s v="plays"/>
    <x v="6"/>
    <m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x v="675"/>
    <d v="2010-03-02T06:00:00"/>
    <b v="0"/>
    <b v="0"/>
    <s v="music/electric music"/>
    <x v="1"/>
    <s v="electric music"/>
    <x v="6"/>
    <m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x v="676"/>
    <d v="2015-10-27T05:00:00"/>
    <b v="0"/>
    <b v="1"/>
    <s v="theater/plays"/>
    <x v="3"/>
    <s v="plays"/>
    <x v="0"/>
    <m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x v="342"/>
    <d v="2018-08-12T05:00:00"/>
    <b v="0"/>
    <b v="1"/>
    <s v="theater/plays"/>
    <x v="3"/>
    <s v="plays"/>
    <x v="9"/>
    <m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  <x v="6"/>
    <m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d v="2011-10-14T05:00:00"/>
    <b v="0"/>
    <b v="0"/>
    <s v="technology/web"/>
    <x v="2"/>
    <s v="web"/>
    <x v="8"/>
    <m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  <x v="6"/>
    <m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x v="680"/>
    <d v="2010-03-26T05:00:00"/>
    <b v="0"/>
    <b v="1"/>
    <s v="film &amp; video/animation"/>
    <x v="4"/>
    <s v="animation"/>
    <x v="6"/>
    <m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x v="681"/>
    <d v="2014-10-20T05:00:00"/>
    <b v="0"/>
    <b v="1"/>
    <s v="technology/wearables"/>
    <x v="2"/>
    <s v="wearables"/>
    <x v="1"/>
    <m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  <x v="6"/>
    <m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x v="683"/>
    <d v="2016-04-01T05:00:00"/>
    <b v="1"/>
    <b v="1"/>
    <s v="publishing/nonfiction"/>
    <x v="5"/>
    <s v="nonfiction"/>
    <x v="7"/>
    <m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x v="684"/>
    <d v="2010-08-23T05:00:00"/>
    <b v="0"/>
    <b v="1"/>
    <s v="theater/plays"/>
    <x v="3"/>
    <s v="plays"/>
    <x v="6"/>
    <m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x v="674"/>
    <d v="2010-06-07T05:00:00"/>
    <b v="0"/>
    <b v="0"/>
    <s v="photography/photography books"/>
    <x v="7"/>
    <s v="photography books"/>
    <x v="6"/>
    <m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x v="685"/>
    <d v="2012-12-20T06:00:00"/>
    <b v="0"/>
    <b v="0"/>
    <s v="theater/plays"/>
    <x v="3"/>
    <s v="plays"/>
    <x v="4"/>
    <m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x v="605"/>
    <d v="2018-01-08T06:00:00"/>
    <b v="0"/>
    <b v="1"/>
    <s v="theater/plays"/>
    <x v="3"/>
    <s v="plays"/>
    <x v="5"/>
    <m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x v="686"/>
    <d v="2015-01-26T06:00:00"/>
    <b v="0"/>
    <b v="0"/>
    <s v="theater/plays"/>
    <x v="3"/>
    <s v="plays"/>
    <x v="0"/>
    <m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x v="687"/>
    <d v="2011-05-16T05:00:00"/>
    <b v="0"/>
    <b v="0"/>
    <s v="film &amp; video/drama"/>
    <x v="4"/>
    <s v="drama"/>
    <x v="8"/>
    <m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x v="688"/>
    <d v="2014-11-02T05:00:00"/>
    <b v="0"/>
    <b v="0"/>
    <s v="music/rock"/>
    <x v="1"/>
    <s v="rock"/>
    <x v="1"/>
    <m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x v="689"/>
    <d v="2018-03-07T06:00:00"/>
    <b v="0"/>
    <b v="0"/>
    <s v="music/electric music"/>
    <x v="1"/>
    <s v="electric music"/>
    <x v="9"/>
    <m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  <x v="3"/>
    <m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x v="691"/>
    <d v="2017-07-27T05:00:00"/>
    <b v="0"/>
    <b v="0"/>
    <s v="music/rock"/>
    <x v="1"/>
    <s v="rock"/>
    <x v="5"/>
    <m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d v="2012-12-09T06:00:00"/>
    <b v="0"/>
    <b v="0"/>
    <s v="music/jazz"/>
    <x v="1"/>
    <s v="jazz"/>
    <x v="4"/>
    <m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x v="693"/>
    <d v="2012-06-12T05:00:00"/>
    <b v="0"/>
    <b v="1"/>
    <s v="theater/plays"/>
    <x v="3"/>
    <s v="plays"/>
    <x v="4"/>
    <m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x v="694"/>
    <d v="2011-05-21T05:00:00"/>
    <b v="0"/>
    <b v="0"/>
    <s v="music/rock"/>
    <x v="1"/>
    <s v="rock"/>
    <x v="8"/>
    <m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x v="695"/>
    <d v="2017-05-10T05:00:00"/>
    <b v="1"/>
    <b v="1"/>
    <s v="music/indie rock"/>
    <x v="1"/>
    <s v="indie rock"/>
    <x v="5"/>
    <m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x v="123"/>
    <d v="2018-09-20T05:00:00"/>
    <b v="0"/>
    <b v="0"/>
    <s v="film &amp; video/science fiction"/>
    <x v="4"/>
    <s v="science fiction"/>
    <x v="9"/>
    <m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x v="696"/>
    <d v="2015-11-20T06:00:00"/>
    <b v="0"/>
    <b v="0"/>
    <s v="publishing/translations"/>
    <x v="5"/>
    <s v="translations"/>
    <x v="0"/>
    <m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  <x v="2"/>
    <m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x v="697"/>
    <d v="2013-09-10T05:00:00"/>
    <b v="0"/>
    <b v="0"/>
    <s v="games/video games"/>
    <x v="6"/>
    <s v="video games"/>
    <x v="2"/>
    <m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x v="698"/>
    <d v="2014-04-21T05:00:00"/>
    <b v="0"/>
    <b v="1"/>
    <s v="theater/plays"/>
    <x v="3"/>
    <s v="plays"/>
    <x v="1"/>
    <m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d v="2019-02-22T06:00:00"/>
    <b v="0"/>
    <b v="0"/>
    <s v="theater/plays"/>
    <x v="3"/>
    <s v="plays"/>
    <x v="3"/>
    <m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  <x v="3"/>
    <m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x v="701"/>
    <d v="2017-04-23T05:00:00"/>
    <b v="0"/>
    <b v="0"/>
    <s v="theater/plays"/>
    <x v="3"/>
    <s v="plays"/>
    <x v="5"/>
    <m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x v="702"/>
    <d v="2016-07-03T05:00:00"/>
    <b v="0"/>
    <b v="0"/>
    <s v="technology/web"/>
    <x v="2"/>
    <s v="web"/>
    <x v="7"/>
    <m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d v="2014-11-16T06:00:00"/>
    <b v="0"/>
    <b v="0"/>
    <s v="music/rock"/>
    <x v="1"/>
    <s v="rock"/>
    <x v="1"/>
    <m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x v="704"/>
    <d v="2019-07-22T05:00:00"/>
    <b v="0"/>
    <b v="0"/>
    <s v="theater/plays"/>
    <x v="3"/>
    <s v="plays"/>
    <x v="3"/>
    <m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x v="431"/>
    <d v="2011-10-22T05:00:00"/>
    <b v="0"/>
    <b v="0"/>
    <s v="theater/plays"/>
    <x v="3"/>
    <s v="plays"/>
    <x v="8"/>
    <m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x v="705"/>
    <d v="2011-08-18T05:00:00"/>
    <b v="0"/>
    <b v="0"/>
    <s v="film &amp; video/animation"/>
    <x v="4"/>
    <s v="animation"/>
    <x v="8"/>
    <m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x v="706"/>
    <d v="2015-08-23T05:00:00"/>
    <b v="0"/>
    <b v="1"/>
    <s v="theater/plays"/>
    <x v="3"/>
    <s v="plays"/>
    <x v="0"/>
    <m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  <s v="drama"/>
    <x v="7"/>
    <m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x v="708"/>
    <d v="2010-12-21T06:00:00"/>
    <b v="0"/>
    <b v="0"/>
    <s v="theater/plays"/>
    <x v="3"/>
    <s v="plays"/>
    <x v="6"/>
    <m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x v="709"/>
    <d v="2011-03-29T05:00:00"/>
    <b v="0"/>
    <b v="1"/>
    <s v="film &amp; video/animation"/>
    <x v="4"/>
    <s v="animation"/>
    <x v="8"/>
    <m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x v="710"/>
    <d v="2013-12-24T06:00:00"/>
    <b v="0"/>
    <b v="0"/>
    <s v="music/rock"/>
    <x v="1"/>
    <s v="rock"/>
    <x v="2"/>
    <m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x v="711"/>
    <d v="2016-03-17T05:00:00"/>
    <b v="0"/>
    <b v="0"/>
    <s v="technology/web"/>
    <x v="2"/>
    <s v="web"/>
    <x v="7"/>
    <m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x v="157"/>
    <d v="2019-05-31T05:00:00"/>
    <b v="0"/>
    <b v="1"/>
    <s v="film &amp; video/animation"/>
    <x v="4"/>
    <s v="animation"/>
    <x v="3"/>
    <m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x v="630"/>
    <d v="2018-04-03T05:00:00"/>
    <b v="0"/>
    <b v="1"/>
    <s v="music/jazz"/>
    <x v="1"/>
    <s v="jazz"/>
    <x v="9"/>
    <m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x v="712"/>
    <d v="2011-05-30T05:00:00"/>
    <b v="0"/>
    <b v="0"/>
    <s v="music/rock"/>
    <x v="1"/>
    <s v="rock"/>
    <x v="8"/>
    <m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x v="93"/>
    <d v="2012-11-10T06:00:00"/>
    <b v="0"/>
    <b v="0"/>
    <s v="film &amp; video/animation"/>
    <x v="4"/>
    <s v="animation"/>
    <x v="4"/>
    <m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x v="713"/>
    <d v="2014-07-03T05:00:00"/>
    <b v="0"/>
    <b v="0"/>
    <s v="theater/plays"/>
    <x v="3"/>
    <s v="plays"/>
    <x v="1"/>
    <m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  <x v="6"/>
    <m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  <x v="7"/>
    <m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x v="716"/>
    <d v="2013-07-24T05:00:00"/>
    <b v="0"/>
    <b v="1"/>
    <s v="theater/plays"/>
    <x v="3"/>
    <s v="plays"/>
    <x v="2"/>
    <m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  <s v="nonfiction"/>
    <x v="2"/>
    <m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x v="717"/>
    <d v="2018-01-03T06:00:00"/>
    <b v="0"/>
    <b v="0"/>
    <s v="music/rock"/>
    <x v="1"/>
    <s v="rock"/>
    <x v="5"/>
    <m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x v="718"/>
    <d v="2016-11-04T05:00:00"/>
    <b v="0"/>
    <b v="0"/>
    <s v="film &amp; video/drama"/>
    <x v="4"/>
    <s v="drama"/>
    <x v="7"/>
    <m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x v="719"/>
    <d v="2014-08-15T05:00:00"/>
    <b v="0"/>
    <b v="1"/>
    <s v="games/mobile games"/>
    <x v="6"/>
    <s v="mobile games"/>
    <x v="1"/>
    <m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x v="720"/>
    <d v="2019-01-22T06:00:00"/>
    <b v="0"/>
    <b v="0"/>
    <s v="technology/web"/>
    <x v="2"/>
    <s v="web"/>
    <x v="9"/>
    <m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x v="721"/>
    <d v="2012-06-28T05:00:00"/>
    <b v="0"/>
    <b v="1"/>
    <s v="theater/plays"/>
    <x v="3"/>
    <s v="plays"/>
    <x v="4"/>
    <m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x v="722"/>
    <d v="2016-02-03T06:00:00"/>
    <b v="0"/>
    <b v="0"/>
    <s v="theater/plays"/>
    <x v="3"/>
    <s v="plays"/>
    <x v="7"/>
    <m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  <x v="0"/>
    <m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x v="723"/>
    <d v="2020-01-22T06:00:00"/>
    <b v="0"/>
    <b v="1"/>
    <s v="photography/photography books"/>
    <x v="7"/>
    <s v="photography books"/>
    <x v="3"/>
    <m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x v="704"/>
    <d v="2019-07-06T05:00:00"/>
    <b v="0"/>
    <b v="0"/>
    <s v="photography/photography books"/>
    <x v="7"/>
    <s v="photography books"/>
    <x v="3"/>
    <m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x v="724"/>
    <d v="2019-03-02T06:00:00"/>
    <b v="0"/>
    <b v="0"/>
    <s v="theater/plays"/>
    <x v="3"/>
    <s v="plays"/>
    <x v="3"/>
    <m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  <x v="9"/>
    <m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x v="660"/>
    <d v="2015-01-05T06:00:00"/>
    <b v="0"/>
    <b v="0"/>
    <s v="film &amp; video/documentary"/>
    <x v="4"/>
    <s v="documentary"/>
    <x v="1"/>
    <m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x v="726"/>
    <d v="2012-03-29T05:00:00"/>
    <b v="0"/>
    <b v="1"/>
    <s v="film &amp; video/drama"/>
    <x v="4"/>
    <s v="drama"/>
    <x v="4"/>
    <m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x v="727"/>
    <d v="2019-11-28T06:00:00"/>
    <b v="0"/>
    <b v="1"/>
    <s v="theater/plays"/>
    <x v="3"/>
    <s v="plays"/>
    <x v="3"/>
    <m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x v="728"/>
    <d v="2016-06-03T05:00:00"/>
    <b v="0"/>
    <b v="0"/>
    <s v="food/food trucks"/>
    <x v="0"/>
    <s v="food trucks"/>
    <x v="7"/>
    <m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  <x v="4"/>
    <m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x v="730"/>
    <d v="2017-12-08T06:00:00"/>
    <b v="0"/>
    <b v="1"/>
    <s v="theater/plays"/>
    <x v="3"/>
    <s v="plays"/>
    <x v="5"/>
    <m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x v="731"/>
    <d v="2016-01-11T06:00:00"/>
    <b v="0"/>
    <b v="1"/>
    <s v="games/video games"/>
    <x v="6"/>
    <s v="video games"/>
    <x v="7"/>
    <m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  <x v="9"/>
    <m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x v="732"/>
    <d v="2012-09-06T05:00:00"/>
    <b v="0"/>
    <b v="0"/>
    <s v="games/video games"/>
    <x v="6"/>
    <s v="video games"/>
    <x v="4"/>
    <m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x v="733"/>
    <d v="2016-05-29T05:00:00"/>
    <b v="0"/>
    <b v="1"/>
    <s v="music/rock"/>
    <x v="1"/>
    <s v="rock"/>
    <x v="7"/>
    <m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x v="734"/>
    <d v="2017-12-25T06:00:00"/>
    <b v="0"/>
    <b v="0"/>
    <s v="music/rock"/>
    <x v="1"/>
    <s v="rock"/>
    <x v="5"/>
    <m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x v="406"/>
    <d v="2014-02-12T06:00:00"/>
    <b v="1"/>
    <b v="1"/>
    <s v="theater/plays"/>
    <x v="3"/>
    <s v="plays"/>
    <x v="1"/>
    <m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  <s v="nonfiction"/>
    <x v="3"/>
    <m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x v="736"/>
    <d v="2019-02-03T06:00:00"/>
    <b v="0"/>
    <b v="1"/>
    <s v="theater/plays"/>
    <x v="3"/>
    <s v="plays"/>
    <x v="3"/>
    <m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x v="737"/>
    <d v="2012-12-09T06:00:00"/>
    <b v="1"/>
    <b v="0"/>
    <s v="games/video games"/>
    <x v="6"/>
    <s v="video games"/>
    <x v="4"/>
    <m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x v="192"/>
    <d v="2018-08-11T05:00:00"/>
    <b v="0"/>
    <b v="1"/>
    <s v="music/rock"/>
    <x v="1"/>
    <s v="rock"/>
    <x v="9"/>
    <m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x v="738"/>
    <d v="2017-03-13T05:00:00"/>
    <b v="0"/>
    <b v="0"/>
    <s v="film &amp; video/documentary"/>
    <x v="4"/>
    <s v="documentary"/>
    <x v="5"/>
    <m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x v="739"/>
    <d v="2014-03-17T05:00:00"/>
    <b v="0"/>
    <b v="0"/>
    <s v="music/rock"/>
    <x v="1"/>
    <s v="rock"/>
    <x v="1"/>
    <m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x v="613"/>
    <d v="2014-10-05T05:00:00"/>
    <b v="1"/>
    <b v="1"/>
    <s v="music/rock"/>
    <x v="1"/>
    <s v="rock"/>
    <x v="1"/>
    <m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x v="740"/>
    <d v="2010-07-21T05:00:00"/>
    <b v="0"/>
    <b v="1"/>
    <s v="publishing/nonfiction"/>
    <x v="5"/>
    <s v="nonfiction"/>
    <x v="6"/>
    <m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x v="145"/>
    <d v="2017-08-06T05:00:00"/>
    <b v="0"/>
    <b v="0"/>
    <s v="film &amp; video/shorts"/>
    <x v="4"/>
    <s v="shorts"/>
    <x v="5"/>
    <m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x v="741"/>
    <d v="2011-01-10T06:00:00"/>
    <b v="0"/>
    <b v="1"/>
    <s v="theater/plays"/>
    <x v="3"/>
    <s v="plays"/>
    <x v="6"/>
    <m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x v="742"/>
    <d v="2011-05-15T05:00:00"/>
    <b v="0"/>
    <b v="1"/>
    <s v="film &amp; video/drama"/>
    <x v="4"/>
    <s v="drama"/>
    <x v="8"/>
    <m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x v="202"/>
    <d v="2018-09-22T05:00:00"/>
    <b v="0"/>
    <b v="0"/>
    <s v="theater/plays"/>
    <x v="3"/>
    <s v="plays"/>
    <x v="9"/>
    <m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x v="743"/>
    <d v="2015-06-24T05:00:00"/>
    <b v="0"/>
    <b v="0"/>
    <s v="theater/plays"/>
    <x v="3"/>
    <s v="plays"/>
    <x v="0"/>
    <m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x v="744"/>
    <d v="2018-03-03T06:00:00"/>
    <b v="0"/>
    <b v="0"/>
    <s v="theater/plays"/>
    <x v="3"/>
    <s v="plays"/>
    <x v="9"/>
    <m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x v="745"/>
    <d v="2012-04-29T05:00:00"/>
    <b v="0"/>
    <b v="0"/>
    <s v="photography/photography books"/>
    <x v="7"/>
    <s v="photography books"/>
    <x v="4"/>
    <m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x v="746"/>
    <d v="2015-11-25T06:00:00"/>
    <b v="1"/>
    <b v="0"/>
    <s v="publishing/translations"/>
    <x v="5"/>
    <s v="translations"/>
    <x v="0"/>
    <m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  <s v="translations"/>
    <x v="8"/>
    <m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x v="362"/>
    <d v="2013-06-29T05:00:00"/>
    <b v="0"/>
    <b v="0"/>
    <s v="theater/plays"/>
    <x v="3"/>
    <s v="plays"/>
    <x v="2"/>
    <m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x v="748"/>
    <d v="2015-03-06T06:00:00"/>
    <b v="0"/>
    <b v="0"/>
    <s v="technology/web"/>
    <x v="2"/>
    <s v="web"/>
    <x v="0"/>
    <m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x v="749"/>
    <d v="2010-02-16T06:00:00"/>
    <b v="0"/>
    <b v="0"/>
    <s v="music/indie rock"/>
    <x v="1"/>
    <s v="indie rock"/>
    <x v="6"/>
    <m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x v="643"/>
    <d v="2011-05-20T05:00:00"/>
    <b v="0"/>
    <b v="0"/>
    <s v="music/jazz"/>
    <x v="1"/>
    <s v="jazz"/>
    <x v="8"/>
    <m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x v="750"/>
    <d v="2018-10-06T05:00:00"/>
    <b v="0"/>
    <b v="0"/>
    <s v="theater/plays"/>
    <x v="3"/>
    <s v="plays"/>
    <x v="9"/>
    <m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x v="751"/>
    <d v="2014-05-01T05:00:00"/>
    <b v="0"/>
    <b v="1"/>
    <s v="film &amp; video/documentary"/>
    <x v="4"/>
    <s v="documentary"/>
    <x v="1"/>
    <m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x v="752"/>
    <d v="2014-07-18T05:00:00"/>
    <b v="0"/>
    <b v="1"/>
    <s v="theater/plays"/>
    <x v="3"/>
    <s v="plays"/>
    <x v="1"/>
    <m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x v="753"/>
    <d v="2016-03-06T06:00:00"/>
    <b v="0"/>
    <b v="0"/>
    <s v="technology/web"/>
    <x v="2"/>
    <s v="web"/>
    <x v="7"/>
    <m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x v="754"/>
    <d v="2018-06-18T05:00:00"/>
    <b v="0"/>
    <b v="0"/>
    <s v="technology/wearables"/>
    <x v="2"/>
    <s v="wearables"/>
    <x v="9"/>
    <m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x v="755"/>
    <d v="2018-09-01T05:00:00"/>
    <b v="0"/>
    <b v="0"/>
    <s v="photography/photography books"/>
    <x v="7"/>
    <s v="photography books"/>
    <x v="9"/>
    <m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x v="756"/>
    <d v="2012-01-25T06:00:00"/>
    <b v="0"/>
    <b v="0"/>
    <s v="film &amp; video/documentary"/>
    <x v="4"/>
    <s v="documentary"/>
    <x v="4"/>
    <m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x v="757"/>
    <d v="2018-06-21T05:00:00"/>
    <b v="0"/>
    <b v="0"/>
    <s v="technology/web"/>
    <x v="2"/>
    <s v="web"/>
    <x v="9"/>
    <m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x v="758"/>
    <d v="2018-08-26T05:00:00"/>
    <b v="1"/>
    <b v="1"/>
    <s v="technology/web"/>
    <x v="2"/>
    <s v="web"/>
    <x v="9"/>
    <m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x v="759"/>
    <d v="2018-01-10T06:00:00"/>
    <b v="0"/>
    <b v="0"/>
    <s v="food/food trucks"/>
    <x v="0"/>
    <s v="food trucks"/>
    <x v="9"/>
    <m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x v="760"/>
    <d v="2010-06-21T05:00:00"/>
    <b v="0"/>
    <b v="0"/>
    <s v="film &amp; video/drama"/>
    <x v="4"/>
    <s v="drama"/>
    <x v="6"/>
    <m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x v="761"/>
    <d v="2012-02-12T06:00:00"/>
    <b v="0"/>
    <b v="1"/>
    <s v="music/indie rock"/>
    <x v="1"/>
    <s v="indie rock"/>
    <x v="4"/>
    <m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  <x v="8"/>
    <m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  <s v="electric music"/>
    <x v="4"/>
    <m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x v="763"/>
    <d v="2011-07-26T05:00:00"/>
    <b v="0"/>
    <b v="1"/>
    <s v="games/video games"/>
    <x v="6"/>
    <s v="video games"/>
    <x v="8"/>
    <m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x v="764"/>
    <d v="2011-06-25T05:00:00"/>
    <b v="0"/>
    <b v="1"/>
    <s v="music/indie rock"/>
    <x v="1"/>
    <s v="indie rock"/>
    <x v="8"/>
    <m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x v="765"/>
    <d v="2019-12-15T06:00:00"/>
    <b v="0"/>
    <b v="0"/>
    <s v="publishing/fiction"/>
    <x v="5"/>
    <s v="fiction"/>
    <x v="3"/>
    <m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d v="2011-07-19T05:00:00"/>
    <b v="0"/>
    <b v="0"/>
    <s v="theater/plays"/>
    <x v="3"/>
    <s v="plays"/>
    <x v="8"/>
    <m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x v="767"/>
    <d v="2012-05-11T05:00:00"/>
    <b v="0"/>
    <b v="0"/>
    <s v="food/food trucks"/>
    <x v="0"/>
    <s v="food trucks"/>
    <x v="4"/>
    <m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  <s v="shorts"/>
    <x v="4"/>
    <m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x v="769"/>
    <d v="2018-04-28T05:00:00"/>
    <b v="1"/>
    <b v="0"/>
    <s v="food/food trucks"/>
    <x v="0"/>
    <s v="food trucks"/>
    <x v="9"/>
    <m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x v="770"/>
    <d v="2013-03-19T05:00:00"/>
    <b v="0"/>
    <b v="1"/>
    <s v="theater/plays"/>
    <x v="3"/>
    <s v="plays"/>
    <x v="2"/>
    <m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x v="771"/>
    <d v="2019-03-01T06:00:00"/>
    <b v="0"/>
    <b v="1"/>
    <s v="technology/wearables"/>
    <x v="2"/>
    <s v="wearables"/>
    <x v="3"/>
    <m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d v="2010-03-29T05:00:00"/>
    <b v="0"/>
    <b v="0"/>
    <s v="theater/plays"/>
    <x v="3"/>
    <s v="plays"/>
    <x v="6"/>
    <m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x v="773"/>
    <d v="2011-08-05T05:00:00"/>
    <b v="0"/>
    <b v="0"/>
    <s v="theater/plays"/>
    <x v="3"/>
    <s v="plays"/>
    <x v="8"/>
    <m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x v="774"/>
    <d v="2015-07-10T05:00:00"/>
    <b v="0"/>
    <b v="1"/>
    <s v="film &amp; video/television"/>
    <x v="4"/>
    <s v="television"/>
    <x v="0"/>
    <m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  <x v="7"/>
    <m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x v="776"/>
    <d v="2014-09-24T05:00:00"/>
    <b v="0"/>
    <b v="0"/>
    <s v="theater/plays"/>
    <x v="3"/>
    <s v="plays"/>
    <x v="1"/>
    <m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x v="777"/>
    <d v="2011-05-09T05:00:00"/>
    <b v="0"/>
    <b v="0"/>
    <s v="photography/photography books"/>
    <x v="7"/>
    <s v="photography books"/>
    <x v="8"/>
    <m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  <x v="9"/>
    <m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  <x v="2"/>
    <m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  <s v="drama"/>
    <x v="6"/>
    <m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d v="2015-09-18T05:00:00"/>
    <b v="0"/>
    <b v="0"/>
    <s v="theater/plays"/>
    <x v="3"/>
    <s v="plays"/>
    <x v="0"/>
    <m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x v="535"/>
    <d v="2017-11-19T06:00:00"/>
    <b v="0"/>
    <b v="1"/>
    <s v="theater/plays"/>
    <x v="3"/>
    <s v="plays"/>
    <x v="5"/>
    <m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x v="270"/>
    <d v="2018-09-08T05:00:00"/>
    <b v="0"/>
    <b v="0"/>
    <s v="film &amp; video/science fiction"/>
    <x v="4"/>
    <s v="science fiction"/>
    <x v="9"/>
    <m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x v="781"/>
    <d v="2014-01-13T06:00:00"/>
    <b v="0"/>
    <b v="0"/>
    <s v="photography/photography books"/>
    <x v="7"/>
    <s v="photography books"/>
    <x v="1"/>
    <m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x v="782"/>
    <d v="2010-05-31T05:00:00"/>
    <b v="0"/>
    <b v="1"/>
    <s v="photography/photography books"/>
    <x v="7"/>
    <s v="photography books"/>
    <x v="6"/>
    <m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x v="783"/>
    <d v="2011-01-14T06:00:00"/>
    <b v="0"/>
    <b v="0"/>
    <s v="music/rock"/>
    <x v="1"/>
    <s v="rock"/>
    <x v="8"/>
    <m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x v="784"/>
    <d v="2019-07-02T05:00:00"/>
    <b v="0"/>
    <b v="0"/>
    <s v="photography/photography books"/>
    <x v="7"/>
    <s v="photography books"/>
    <x v="3"/>
    <m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x v="785"/>
    <d v="2016-07-27T05:00:00"/>
    <b v="0"/>
    <b v="0"/>
    <s v="food/food trucks"/>
    <x v="0"/>
    <s v="food trucks"/>
    <x v="7"/>
    <m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x v="786"/>
    <d v="2020-02-08T06:00:00"/>
    <b v="0"/>
    <b v="0"/>
    <s v="music/metal"/>
    <x v="1"/>
    <s v="metal"/>
    <x v="10"/>
    <m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x v="787"/>
    <d v="2017-03-03T06:00:00"/>
    <b v="0"/>
    <b v="0"/>
    <s v="publishing/nonfiction"/>
    <x v="5"/>
    <s v="nonfiction"/>
    <x v="5"/>
    <m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  <s v="electric music"/>
    <x v="3"/>
    <m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x v="330"/>
    <d v="2015-08-07T05:00:00"/>
    <b v="0"/>
    <b v="1"/>
    <s v="theater/plays"/>
    <x v="3"/>
    <s v="plays"/>
    <x v="0"/>
    <m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  <x v="0"/>
    <m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x v="790"/>
    <d v="2010-06-30T05:00:00"/>
    <b v="0"/>
    <b v="0"/>
    <s v="film &amp; video/shorts"/>
    <x v="4"/>
    <s v="shorts"/>
    <x v="6"/>
    <m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x v="791"/>
    <d v="2014-05-06T05:00:00"/>
    <b v="0"/>
    <b v="1"/>
    <s v="theater/plays"/>
    <x v="3"/>
    <s v="plays"/>
    <x v="1"/>
    <m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x v="792"/>
    <d v="2010-07-14T05:00:00"/>
    <b v="0"/>
    <b v="0"/>
    <s v="theater/plays"/>
    <x v="3"/>
    <s v="plays"/>
    <x v="6"/>
    <m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x v="793"/>
    <d v="2010-09-13T05:00:00"/>
    <b v="0"/>
    <b v="0"/>
    <s v="music/indie rock"/>
    <x v="1"/>
    <s v="indie rock"/>
    <x v="6"/>
    <m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x v="794"/>
    <d v="2015-09-02T05:00:00"/>
    <b v="0"/>
    <b v="1"/>
    <s v="theater/plays"/>
    <x v="3"/>
    <s v="plays"/>
    <x v="0"/>
    <m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x v="795"/>
    <d v="2017-04-30T05:00:00"/>
    <b v="0"/>
    <b v="0"/>
    <s v="theater/plays"/>
    <x v="3"/>
    <s v="plays"/>
    <x v="5"/>
    <m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  <s v="electric music"/>
    <x v="1"/>
    <m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  <x v="3"/>
    <m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x v="798"/>
    <d v="2012-01-16T06:00:00"/>
    <b v="0"/>
    <b v="0"/>
    <s v="film &amp; video/documentary"/>
    <x v="4"/>
    <s v="documentary"/>
    <x v="8"/>
    <m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x v="799"/>
    <d v="2010-07-01T05:00:00"/>
    <b v="0"/>
    <b v="0"/>
    <s v="publishing/translations"/>
    <x v="5"/>
    <s v="translations"/>
    <x v="6"/>
    <m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x v="800"/>
    <d v="2015-06-19T05:00:00"/>
    <b v="0"/>
    <b v="1"/>
    <s v="film &amp; video/documentary"/>
    <x v="4"/>
    <s v="documentary"/>
    <x v="0"/>
    <m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x v="801"/>
    <d v="2013-08-10T05:00:00"/>
    <b v="0"/>
    <b v="1"/>
    <s v="film &amp; video/television"/>
    <x v="4"/>
    <s v="television"/>
    <x v="2"/>
    <m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x v="802"/>
    <d v="2018-02-12T06:00:00"/>
    <b v="0"/>
    <b v="0"/>
    <s v="theater/plays"/>
    <x v="3"/>
    <s v="plays"/>
    <x v="9"/>
    <m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x v="803"/>
    <d v="2011-07-17T05:00:00"/>
    <b v="0"/>
    <b v="1"/>
    <s v="food/food trucks"/>
    <x v="0"/>
    <s v="food trucks"/>
    <x v="8"/>
    <m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x v="212"/>
    <d v="2019-04-30T05:00:00"/>
    <b v="0"/>
    <b v="0"/>
    <s v="theater/plays"/>
    <x v="3"/>
    <s v="plays"/>
    <x v="3"/>
    <m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x v="804"/>
    <d v="2019-12-22T06:00:00"/>
    <b v="0"/>
    <b v="0"/>
    <s v="film &amp; video/documentary"/>
    <x v="4"/>
    <s v="documentary"/>
    <x v="3"/>
    <m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x v="805"/>
    <d v="2013-10-25T05:00:00"/>
    <b v="0"/>
    <b v="0"/>
    <s v="music/jazz"/>
    <x v="1"/>
    <s v="jazz"/>
    <x v="2"/>
    <m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  <x v="1"/>
    <m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x v="807"/>
    <d v="2018-08-19T05:00:00"/>
    <b v="0"/>
    <b v="1"/>
    <s v="music/rock"/>
    <x v="1"/>
    <s v="rock"/>
    <x v="9"/>
    <m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x v="722"/>
    <d v="2016-03-12T06:00:00"/>
    <b v="0"/>
    <b v="0"/>
    <s v="technology/web"/>
    <x v="2"/>
    <s v="web"/>
    <x v="7"/>
    <m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x v="477"/>
    <d v="2012-05-20T05:00:00"/>
    <b v="0"/>
    <b v="1"/>
    <s v="publishing/nonfiction"/>
    <x v="5"/>
    <s v="nonfiction"/>
    <x v="4"/>
    <m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x v="259"/>
    <d v="2012-10-08T05:00:00"/>
    <b v="0"/>
    <b v="0"/>
    <s v="publishing/radio &amp; podcasts"/>
    <x v="5"/>
    <s v="radio &amp; podcasts"/>
    <x v="4"/>
    <m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x v="9"/>
    <d v="2013-09-22T05:00:00"/>
    <b v="0"/>
    <b v="0"/>
    <s v="theater/plays"/>
    <x v="3"/>
    <s v="plays"/>
    <x v="2"/>
    <m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x v="808"/>
    <d v="2017-06-18T05:00:00"/>
    <b v="1"/>
    <b v="1"/>
    <s v="film &amp; video/documentary"/>
    <x v="4"/>
    <s v="documentary"/>
    <x v="5"/>
    <m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x v="809"/>
    <d v="2011-05-04T05:00:00"/>
    <b v="0"/>
    <b v="0"/>
    <s v="theater/plays"/>
    <x v="3"/>
    <s v="plays"/>
    <x v="8"/>
    <m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x v="444"/>
    <d v="2012-05-13T05:00:00"/>
    <b v="0"/>
    <b v="0"/>
    <s v="games/video games"/>
    <x v="6"/>
    <s v="video games"/>
    <x v="4"/>
    <m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x v="384"/>
    <d v="2018-07-01T05:00:00"/>
    <b v="0"/>
    <b v="1"/>
    <s v="theater/plays"/>
    <x v="3"/>
    <s v="plays"/>
    <x v="9"/>
    <m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x v="810"/>
    <d v="2015-01-23T06:00:00"/>
    <b v="0"/>
    <b v="0"/>
    <s v="theater/plays"/>
    <x v="3"/>
    <s v="plays"/>
    <x v="0"/>
    <m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x v="811"/>
    <d v="2019-09-11T05:00:00"/>
    <b v="1"/>
    <b v="0"/>
    <s v="technology/web"/>
    <x v="2"/>
    <s v="web"/>
    <x v="3"/>
    <m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x v="812"/>
    <d v="2012-09-18T05:00:00"/>
    <b v="1"/>
    <b v="0"/>
    <s v="film &amp; video/drama"/>
    <x v="4"/>
    <s v="drama"/>
    <x v="4"/>
    <m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x v="813"/>
    <d v="2019-05-25T05:00:00"/>
    <b v="0"/>
    <b v="0"/>
    <s v="film &amp; video/drama"/>
    <x v="4"/>
    <s v="drama"/>
    <x v="3"/>
    <m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x v="814"/>
    <d v="2013-08-16T05:00:00"/>
    <b v="0"/>
    <b v="0"/>
    <s v="theater/plays"/>
    <x v="3"/>
    <s v="plays"/>
    <x v="2"/>
    <m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x v="80"/>
    <d v="2017-09-07T05:00:00"/>
    <b v="0"/>
    <b v="0"/>
    <s v="film &amp; video/television"/>
    <x v="4"/>
    <s v="television"/>
    <x v="5"/>
    <m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x v="815"/>
    <d v="2014-12-27T06:00:00"/>
    <b v="0"/>
    <b v="0"/>
    <s v="photography/photography books"/>
    <x v="7"/>
    <s v="photography books"/>
    <x v="1"/>
    <m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x v="816"/>
    <d v="2011-07-22T05:00:00"/>
    <b v="0"/>
    <b v="1"/>
    <s v="film &amp; video/shorts"/>
    <x v="4"/>
    <s v="shorts"/>
    <x v="8"/>
    <m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x v="474"/>
    <d v="2012-08-07T05:00:00"/>
    <b v="0"/>
    <b v="0"/>
    <s v="publishing/radio &amp; podcasts"/>
    <x v="5"/>
    <s v="radio &amp; podcasts"/>
    <x v="4"/>
    <m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x v="817"/>
    <d v="2017-11-15T06:00:00"/>
    <b v="0"/>
    <b v="1"/>
    <s v="theater/plays"/>
    <x v="3"/>
    <s v="plays"/>
    <x v="5"/>
    <m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  <s v="animation"/>
    <x v="3"/>
    <m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x v="819"/>
    <d v="2012-02-26T06:00:00"/>
    <b v="0"/>
    <b v="0"/>
    <s v="technology/web"/>
    <x v="2"/>
    <s v="web"/>
    <x v="4"/>
    <m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  <x v="9"/>
    <m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d v="2010-07-15T05:00:00"/>
    <b v="0"/>
    <b v="0"/>
    <s v="theater/plays"/>
    <x v="3"/>
    <s v="plays"/>
    <x v="6"/>
    <m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x v="820"/>
    <d v="2019-11-11T06:00:00"/>
    <b v="0"/>
    <b v="0"/>
    <s v="theater/plays"/>
    <x v="3"/>
    <s v="plays"/>
    <x v="3"/>
    <m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x v="821"/>
    <d v="2017-10-04T05:00:00"/>
    <b v="0"/>
    <b v="0"/>
    <s v="theater/plays"/>
    <x v="3"/>
    <s v="plays"/>
    <x v="5"/>
    <m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x v="151"/>
    <d v="2016-05-16T05:00:00"/>
    <b v="0"/>
    <b v="0"/>
    <s v="food/food trucks"/>
    <x v="0"/>
    <s v="food trucks"/>
    <x v="7"/>
    <m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x v="822"/>
    <d v="2012-08-10T05:00:00"/>
    <b v="0"/>
    <b v="0"/>
    <s v="theater/plays"/>
    <x v="3"/>
    <s v="plays"/>
    <x v="4"/>
    <m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x v="823"/>
    <d v="2014-01-07T06:00:00"/>
    <b v="0"/>
    <b v="0"/>
    <s v="technology/web"/>
    <x v="2"/>
    <s v="web"/>
    <x v="2"/>
    <m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x v="824"/>
    <d v="2017-05-17T05:00:00"/>
    <b v="0"/>
    <b v="0"/>
    <s v="theater/plays"/>
    <x v="3"/>
    <s v="plays"/>
    <x v="5"/>
    <m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x v="825"/>
    <d v="2015-03-04T06:00:00"/>
    <b v="0"/>
    <b v="1"/>
    <s v="theater/plays"/>
    <x v="3"/>
    <s v="plays"/>
    <x v="0"/>
    <m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x v="826"/>
    <d v="2014-06-30T05:00:00"/>
    <b v="0"/>
    <b v="1"/>
    <s v="theater/plays"/>
    <x v="3"/>
    <s v="plays"/>
    <x v="1"/>
    <m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  <x v="1"/>
    <m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x v="828"/>
    <d v="2013-04-21T05:00:00"/>
    <b v="0"/>
    <b v="0"/>
    <s v="theater/plays"/>
    <x v="3"/>
    <s v="plays"/>
    <x v="2"/>
    <m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x v="829"/>
    <d v="2016-02-28T06:00:00"/>
    <b v="0"/>
    <b v="0"/>
    <s v="theater/plays"/>
    <x v="3"/>
    <s v="plays"/>
    <x v="7"/>
    <m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x v="830"/>
    <d v="2015-07-31T05:00:00"/>
    <b v="0"/>
    <b v="0"/>
    <s v="theater/plays"/>
    <x v="3"/>
    <s v="plays"/>
    <x v="0"/>
    <m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x v="831"/>
    <d v="2019-07-25T05:00:00"/>
    <b v="1"/>
    <b v="0"/>
    <s v="theater/plays"/>
    <x v="3"/>
    <s v="plays"/>
    <x v="3"/>
    <m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x v="832"/>
    <d v="2015-12-05T06:00:00"/>
    <b v="0"/>
    <b v="0"/>
    <s v="film &amp; video/documentary"/>
    <x v="4"/>
    <s v="documentary"/>
    <x v="0"/>
    <m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x v="833"/>
    <d v="2018-07-18T05:00:00"/>
    <b v="0"/>
    <b v="1"/>
    <s v="publishing/fiction"/>
    <x v="5"/>
    <s v="fiction"/>
    <x v="9"/>
    <m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x v="834"/>
    <d v="2011-05-24T05:00:00"/>
    <b v="0"/>
    <b v="1"/>
    <s v="games/video games"/>
    <x v="6"/>
    <s v="video games"/>
    <x v="8"/>
    <m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x v="835"/>
    <d v="2012-12-23T06:00:00"/>
    <b v="0"/>
    <b v="0"/>
    <s v="technology/web"/>
    <x v="2"/>
    <s v="web"/>
    <x v="4"/>
    <m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x v="836"/>
    <d v="2011-02-13T06:00:00"/>
    <b v="1"/>
    <b v="0"/>
    <s v="theater/plays"/>
    <x v="3"/>
    <s v="plays"/>
    <x v="8"/>
    <m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x v="837"/>
    <d v="2011-01-28T06:00:00"/>
    <b v="0"/>
    <b v="0"/>
    <s v="theater/plays"/>
    <x v="3"/>
    <s v="plays"/>
    <x v="8"/>
    <m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x v="219"/>
    <d v="2014-10-29T05:00:00"/>
    <b v="0"/>
    <b v="0"/>
    <s v="food/food trucks"/>
    <x v="0"/>
    <s v="food trucks"/>
    <x v="1"/>
    <m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x v="365"/>
    <d v="2017-03-01T06:00:00"/>
    <b v="0"/>
    <b v="0"/>
    <s v="photography/photography books"/>
    <x v="7"/>
    <s v="photography books"/>
    <x v="5"/>
    <m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x v="838"/>
    <d v="2012-04-20T05:00:00"/>
    <b v="1"/>
    <b v="0"/>
    <s v="photography/photography books"/>
    <x v="7"/>
    <s v="photography books"/>
    <x v="4"/>
    <m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x v="839"/>
    <d v="2011-06-18T05:00:00"/>
    <b v="0"/>
    <b v="0"/>
    <s v="theater/plays"/>
    <x v="3"/>
    <s v="plays"/>
    <x v="8"/>
    <m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x v="840"/>
    <d v="2014-10-03T05:00:00"/>
    <b v="0"/>
    <b v="0"/>
    <s v="theater/plays"/>
    <x v="3"/>
    <s v="plays"/>
    <x v="1"/>
    <m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x v="841"/>
    <d v="2014-12-22T06:00:00"/>
    <b v="1"/>
    <b v="1"/>
    <s v="film &amp; video/documentary"/>
    <x v="4"/>
    <s v="documentary"/>
    <x v="1"/>
    <m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x v="842"/>
    <d v="2015-05-07T05:00:00"/>
    <b v="0"/>
    <b v="0"/>
    <s v="technology/web"/>
    <x v="2"/>
    <s v="web"/>
    <x v="0"/>
    <m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  <x v="3"/>
    <m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x v="844"/>
    <d v="2016-12-27T06:00:00"/>
    <b v="0"/>
    <b v="1"/>
    <s v="music/rock"/>
    <x v="1"/>
    <s v="rock"/>
    <x v="7"/>
    <m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x v="845"/>
    <d v="2016-08-23T05:00:00"/>
    <b v="0"/>
    <b v="0"/>
    <s v="film &amp; video/documentary"/>
    <x v="4"/>
    <s v="documentary"/>
    <x v="7"/>
    <m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x v="846"/>
    <d v="2016-01-25T06:00:00"/>
    <b v="0"/>
    <b v="1"/>
    <s v="film &amp; video/science fiction"/>
    <x v="4"/>
    <s v="science fiction"/>
    <x v="0"/>
    <m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x v="110"/>
    <d v="2012-10-16T05:00:00"/>
    <b v="0"/>
    <b v="0"/>
    <s v="technology/web"/>
    <x v="2"/>
    <s v="web"/>
    <x v="4"/>
    <m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x v="847"/>
    <d v="2012-11-27T06:00:00"/>
    <b v="0"/>
    <b v="0"/>
    <s v="theater/plays"/>
    <x v="3"/>
    <s v="plays"/>
    <x v="4"/>
    <m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  <x v="0"/>
    <m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x v="849"/>
    <d v="2012-02-19T06:00:00"/>
    <b v="0"/>
    <b v="0"/>
    <s v="theater/plays"/>
    <x v="3"/>
    <s v="plays"/>
    <x v="4"/>
    <m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  <s v="animation"/>
    <x v="6"/>
    <m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x v="140"/>
    <d v="2010-07-26T05:00:00"/>
    <b v="0"/>
    <b v="0"/>
    <s v="publishing/translations"/>
    <x v="5"/>
    <s v="translations"/>
    <x v="6"/>
    <m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x v="850"/>
    <d v="2016-03-16T05:00:00"/>
    <b v="0"/>
    <b v="0"/>
    <s v="technology/web"/>
    <x v="2"/>
    <s v="web"/>
    <x v="7"/>
    <m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x v="851"/>
    <d v="2011-02-21T06:00:00"/>
    <b v="0"/>
    <b v="0"/>
    <s v="publishing/translations"/>
    <x v="5"/>
    <s v="translations"/>
    <x v="8"/>
    <m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x v="852"/>
    <d v="2013-12-05T06:00:00"/>
    <b v="0"/>
    <b v="0"/>
    <s v="food/food trucks"/>
    <x v="0"/>
    <s v="food trucks"/>
    <x v="2"/>
    <m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x v="853"/>
    <d v="2011-03-11T06:00:00"/>
    <b v="0"/>
    <b v="1"/>
    <s v="photography/photography books"/>
    <x v="7"/>
    <s v="photography books"/>
    <x v="8"/>
    <m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x v="854"/>
    <d v="2015-05-16T05:00:00"/>
    <b v="0"/>
    <b v="0"/>
    <s v="theater/plays"/>
    <x v="3"/>
    <s v="plays"/>
    <x v="0"/>
    <m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x v="67"/>
    <d v="2010-03-06T06:00:00"/>
    <b v="0"/>
    <b v="0"/>
    <s v="music/rock"/>
    <x v="1"/>
    <s v="rock"/>
    <x v="6"/>
    <m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x v="855"/>
    <d v="2017-06-17T05:00:00"/>
    <b v="0"/>
    <b v="0"/>
    <s v="theater/plays"/>
    <x v="3"/>
    <s v="plays"/>
    <x v="5"/>
    <m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x v="107"/>
    <d v="2012-05-13T05:00:00"/>
    <b v="0"/>
    <b v="0"/>
    <s v="music/world music"/>
    <x v="1"/>
    <s v="world music"/>
    <x v="4"/>
    <m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x v="344"/>
    <d v="2011-01-16T06:00:00"/>
    <b v="0"/>
    <b v="0"/>
    <s v="food/food trucks"/>
    <x v="0"/>
    <s v="food trucks"/>
    <x v="8"/>
    <m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x v="856"/>
    <d v="2019-12-29T06:00:00"/>
    <b v="0"/>
    <b v="0"/>
    <s v="theater/plays"/>
    <x v="3"/>
    <s v="plays"/>
    <x v="3"/>
    <m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x v="857"/>
    <d v="2011-05-10T05:00:00"/>
    <b v="0"/>
    <b v="0"/>
    <s v="theater/plays"/>
    <x v="3"/>
    <s v="plays"/>
    <x v="8"/>
    <m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x v="858"/>
    <d v="2013-10-14T05:00:00"/>
    <b v="0"/>
    <b v="0"/>
    <s v="film &amp; video/television"/>
    <x v="4"/>
    <s v="television"/>
    <x v="2"/>
    <m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x v="859"/>
    <d v="2014-06-11T05:00:00"/>
    <b v="0"/>
    <b v="1"/>
    <s v="technology/web"/>
    <x v="2"/>
    <s v="web"/>
    <x v="1"/>
    <m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x v="860"/>
    <d v="2010-12-12T06:00:00"/>
    <b v="0"/>
    <b v="1"/>
    <s v="theater/plays"/>
    <x v="3"/>
    <s v="plays"/>
    <x v="6"/>
    <m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x v="170"/>
    <d v="2013-05-19T05:00:00"/>
    <b v="0"/>
    <b v="0"/>
    <s v="music/indie rock"/>
    <x v="1"/>
    <s v="indie rock"/>
    <x v="2"/>
    <m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x v="861"/>
    <d v="2016-01-07T06:00:00"/>
    <b v="0"/>
    <b v="1"/>
    <s v="theater/plays"/>
    <x v="3"/>
    <s v="plays"/>
    <x v="0"/>
    <m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x v="862"/>
    <d v="2011-02-03T06:00:00"/>
    <b v="0"/>
    <b v="1"/>
    <s v="theater/plays"/>
    <x v="3"/>
    <s v="plays"/>
    <x v="8"/>
    <m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x v="863"/>
    <d v="2018-03-11T06:00:00"/>
    <b v="0"/>
    <b v="0"/>
    <s v="food/food trucks"/>
    <x v="0"/>
    <s v="food trucks"/>
    <x v="9"/>
    <m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x v="864"/>
    <d v="2016-12-04T06:00:00"/>
    <b v="0"/>
    <b v="0"/>
    <s v="games/video games"/>
    <x v="6"/>
    <s v="video games"/>
    <x v="7"/>
    <m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x v="527"/>
    <d v="2015-03-21T05:00:00"/>
    <b v="0"/>
    <b v="0"/>
    <s v="theater/plays"/>
    <x v="3"/>
    <s v="plays"/>
    <x v="0"/>
    <m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  <x v="0"/>
    <m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x v="866"/>
    <d v="2018-01-27T06:00:00"/>
    <b v="0"/>
    <b v="0"/>
    <s v="technology/web"/>
    <x v="2"/>
    <s v="web"/>
    <x v="5"/>
    <m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x v="867"/>
    <d v="2011-07-21T05:00:00"/>
    <b v="0"/>
    <b v="1"/>
    <s v="film &amp; video/documentary"/>
    <x v="4"/>
    <s v="documentary"/>
    <x v="8"/>
    <m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x v="868"/>
    <d v="2019-08-19T05:00:00"/>
    <b v="0"/>
    <b v="0"/>
    <s v="film &amp; video/documentary"/>
    <x v="4"/>
    <s v="documentary"/>
    <x v="3"/>
    <m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d v="2019-10-04T05:00:00"/>
    <b v="0"/>
    <b v="0"/>
    <s v="theater/plays"/>
    <x v="3"/>
    <s v="plays"/>
    <x v="3"/>
    <m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x v="481"/>
    <d v="2014-01-01T06:00:00"/>
    <b v="0"/>
    <b v="1"/>
    <s v="music/rock"/>
    <x v="1"/>
    <s v="rock"/>
    <x v="2"/>
    <m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x v="253"/>
    <d v="2011-04-19T05:00:00"/>
    <b v="0"/>
    <b v="0"/>
    <s v="music/rock"/>
    <x v="1"/>
    <s v="rock"/>
    <x v="8"/>
    <m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x v="869"/>
    <d v="2017-05-11T05:00:00"/>
    <b v="0"/>
    <b v="0"/>
    <s v="film &amp; video/documentary"/>
    <x v="4"/>
    <s v="documentary"/>
    <x v="5"/>
    <m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x v="864"/>
    <d v="2016-12-03T06:00:00"/>
    <b v="0"/>
    <b v="0"/>
    <s v="publishing/radio &amp; podcasts"/>
    <x v="5"/>
    <s v="radio &amp; podcasts"/>
    <x v="7"/>
    <m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x v="843"/>
    <d v="2019-04-21T05:00:00"/>
    <b v="0"/>
    <b v="0"/>
    <s v="publishing/translations"/>
    <x v="5"/>
    <s v="translations"/>
    <x v="3"/>
    <m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x v="289"/>
    <d v="2016-03-25T05:00:00"/>
    <b v="0"/>
    <b v="1"/>
    <s v="film &amp; video/drama"/>
    <x v="4"/>
    <s v="drama"/>
    <x v="7"/>
    <m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x v="870"/>
    <d v="2014-09-29T05:00:00"/>
    <b v="0"/>
    <b v="1"/>
    <s v="music/rock"/>
    <x v="1"/>
    <s v="rock"/>
    <x v="1"/>
    <m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x v="871"/>
    <d v="2018-05-21T05:00:00"/>
    <b v="0"/>
    <b v="1"/>
    <s v="film &amp; video/drama"/>
    <x v="4"/>
    <s v="drama"/>
    <x v="9"/>
    <m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  <x v="0"/>
    <m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x v="873"/>
    <d v="2014-10-23T05:00:00"/>
    <b v="0"/>
    <b v="1"/>
    <s v="publishing/translations"/>
    <x v="5"/>
    <s v="translations"/>
    <x v="1"/>
    <m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x v="874"/>
    <d v="2018-12-03T06:00:00"/>
    <b v="0"/>
    <b v="1"/>
    <s v="food/food trucks"/>
    <x v="0"/>
    <s v="food trucks"/>
    <x v="9"/>
    <m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x v="875"/>
    <d v="2013-02-01T06:00:00"/>
    <b v="0"/>
    <b v="0"/>
    <s v="theater/plays"/>
    <x v="3"/>
    <s v="plays"/>
    <x v="2"/>
    <m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x v="876"/>
    <d v="2014-01-25T06:00:00"/>
    <b v="0"/>
    <b v="0"/>
    <s v="theater/plays"/>
    <x v="3"/>
    <s v="plays"/>
    <x v="1"/>
    <m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x v="877"/>
    <d v="2010-02-25T06:00:00"/>
    <b v="0"/>
    <b v="1"/>
    <s v="music/indie rock"/>
    <x v="1"/>
    <s v="indie rock"/>
    <x v="6"/>
    <m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x v="878"/>
    <d v="2016-07-06T05:00:00"/>
    <b v="0"/>
    <b v="0"/>
    <s v="food/food trucks"/>
    <x v="0"/>
    <s v="food trucks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9D697-F532-FB44-8B21-0F36E62E6A36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5D45DE-1D5D-1148-9E81-7088C05ED85F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B42A36-7B7A-D746-AE20-4F254DED7569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1"/>
  <sheetViews>
    <sheetView zoomScale="85" workbookViewId="0">
      <selection activeCell="P15" sqref="A1:V100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7.5" customWidth="1"/>
    <col min="8" max="8" width="14.6640625" customWidth="1"/>
    <col min="9" max="9" width="19.6640625" customWidth="1"/>
    <col min="12" max="12" width="15.6640625" customWidth="1"/>
    <col min="13" max="13" width="14.1640625" customWidth="1"/>
    <col min="14" max="14" width="23.1640625" style="5" customWidth="1"/>
    <col min="15" max="15" width="23.1640625" customWidth="1"/>
    <col min="16" max="16" width="14.1640625" customWidth="1"/>
    <col min="18" max="18" width="28" bestFit="1" customWidth="1"/>
    <col min="19" max="19" width="15.6640625" customWidth="1"/>
    <col min="20" max="20" width="16.1640625" customWidth="1"/>
  </cols>
  <sheetData>
    <row r="1" spans="1:22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2031</v>
      </c>
      <c r="O1" s="1" t="s">
        <v>2032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  <c r="U1" s="1" t="s">
        <v>2073</v>
      </c>
      <c r="V1" s="1" t="s">
        <v>2074</v>
      </c>
    </row>
    <row r="2" spans="1:22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5">
        <f>(((L2/60)/60)/24)+DATE(1970,1,1)</f>
        <v>42336.25</v>
      </c>
      <c r="O2" s="5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  <c r="U2">
        <f>YEAR(N2)</f>
        <v>2015</v>
      </c>
    </row>
    <row r="3" spans="1:22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5">
        <f t="shared" ref="N3:N66" si="2">(((L3/60)/60)/24)+DATE(1970,1,1)</f>
        <v>41870.208333333336</v>
      </c>
      <c r="O3" s="5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  <c r="U3">
        <f t="shared" ref="U3:U66" si="6">YEAR(N3)</f>
        <v>2014</v>
      </c>
    </row>
    <row r="4" spans="1:22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5">
        <f t="shared" si="2"/>
        <v>41595.25</v>
      </c>
      <c r="O4" s="5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  <c r="U4">
        <f t="shared" si="6"/>
        <v>2013</v>
      </c>
    </row>
    <row r="5" spans="1:22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5">
        <f t="shared" si="2"/>
        <v>43688.208333333328</v>
      </c>
      <c r="O5" s="5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  <c r="U5">
        <f t="shared" si="6"/>
        <v>2019</v>
      </c>
    </row>
    <row r="6" spans="1:22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5">
        <f t="shared" si="2"/>
        <v>43485.25</v>
      </c>
      <c r="O6" s="5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  <c r="U6">
        <f t="shared" si="6"/>
        <v>2019</v>
      </c>
    </row>
    <row r="7" spans="1:22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5">
        <f t="shared" si="2"/>
        <v>41149.208333333336</v>
      </c>
      <c r="O7" s="5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  <c r="U7">
        <f t="shared" si="6"/>
        <v>2012</v>
      </c>
    </row>
    <row r="8" spans="1:22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5">
        <f t="shared" si="2"/>
        <v>42991.208333333328</v>
      </c>
      <c r="O8" s="5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  <c r="U8">
        <f t="shared" si="6"/>
        <v>2017</v>
      </c>
    </row>
    <row r="9" spans="1:22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5">
        <f t="shared" si="2"/>
        <v>42229.208333333328</v>
      </c>
      <c r="O9" s="5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  <c r="U9">
        <f t="shared" si="6"/>
        <v>2015</v>
      </c>
    </row>
    <row r="10" spans="1:22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5">
        <f t="shared" si="2"/>
        <v>40399.208333333336</v>
      </c>
      <c r="O10" s="5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  <c r="U10">
        <f t="shared" si="6"/>
        <v>2010</v>
      </c>
    </row>
    <row r="11" spans="1:22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5">
        <f t="shared" si="2"/>
        <v>41536.208333333336</v>
      </c>
      <c r="O11" s="5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  <c r="U11">
        <f t="shared" si="6"/>
        <v>2013</v>
      </c>
    </row>
    <row r="12" spans="1:22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5">
        <f t="shared" si="2"/>
        <v>40404.208333333336</v>
      </c>
      <c r="O12" s="5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  <c r="U12">
        <f t="shared" si="6"/>
        <v>2010</v>
      </c>
    </row>
    <row r="13" spans="1:22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5">
        <f t="shared" si="2"/>
        <v>40442.208333333336</v>
      </c>
      <c r="O13" s="5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  <c r="U13">
        <f t="shared" si="6"/>
        <v>2010</v>
      </c>
    </row>
    <row r="14" spans="1:22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5">
        <f t="shared" si="2"/>
        <v>43760.208333333328</v>
      </c>
      <c r="O14" s="5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  <c r="U14">
        <f t="shared" si="6"/>
        <v>2019</v>
      </c>
    </row>
    <row r="15" spans="1:22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5">
        <f t="shared" si="2"/>
        <v>42532.208333333328</v>
      </c>
      <c r="O15" s="5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  <c r="U15">
        <f t="shared" si="6"/>
        <v>2016</v>
      </c>
    </row>
    <row r="16" spans="1:22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5">
        <f t="shared" si="2"/>
        <v>40974.25</v>
      </c>
      <c r="O16" s="5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  <c r="U16">
        <f t="shared" si="6"/>
        <v>2012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5">
        <f t="shared" si="2"/>
        <v>43809.25</v>
      </c>
      <c r="O17" s="5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  <c r="U17">
        <f t="shared" si="6"/>
        <v>2019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5">
        <f t="shared" si="2"/>
        <v>41661.25</v>
      </c>
      <c r="O18" s="5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  <c r="U18">
        <f t="shared" si="6"/>
        <v>2014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5">
        <f t="shared" si="2"/>
        <v>40555.25</v>
      </c>
      <c r="O19" s="5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  <c r="U19">
        <f t="shared" si="6"/>
        <v>2011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5">
        <f t="shared" si="2"/>
        <v>43351.208333333328</v>
      </c>
      <c r="O20" s="5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  <c r="U20">
        <f t="shared" si="6"/>
        <v>2018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5">
        <f t="shared" si="2"/>
        <v>43528.25</v>
      </c>
      <c r="O21" s="5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  <c r="U21">
        <f t="shared" si="6"/>
        <v>2019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5">
        <f t="shared" si="2"/>
        <v>41848.208333333336</v>
      </c>
      <c r="O22" s="5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  <c r="U22">
        <f t="shared" si="6"/>
        <v>2014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5">
        <f t="shared" si="2"/>
        <v>40770.208333333336</v>
      </c>
      <c r="O23" s="5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  <c r="U23">
        <f t="shared" si="6"/>
        <v>2011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5">
        <f t="shared" si="2"/>
        <v>43193.208333333328</v>
      </c>
      <c r="O24" s="5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  <c r="U24">
        <f t="shared" si="6"/>
        <v>2018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5">
        <f t="shared" si="2"/>
        <v>43510.25</v>
      </c>
      <c r="O25" s="5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  <c r="U25">
        <f t="shared" si="6"/>
        <v>2019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5">
        <f t="shared" si="2"/>
        <v>41811.208333333336</v>
      </c>
      <c r="O26" s="5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  <c r="U26">
        <f t="shared" si="6"/>
        <v>2014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5">
        <f t="shared" si="2"/>
        <v>40681.208333333336</v>
      </c>
      <c r="O27" s="5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  <c r="U27">
        <f t="shared" si="6"/>
        <v>2011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5">
        <f t="shared" si="2"/>
        <v>43312.208333333328</v>
      </c>
      <c r="O28" s="5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  <c r="U28">
        <f t="shared" si="6"/>
        <v>2018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5">
        <f t="shared" si="2"/>
        <v>42280.208333333328</v>
      </c>
      <c r="O29" s="5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  <c r="U29">
        <f t="shared" si="6"/>
        <v>2015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5">
        <f t="shared" si="2"/>
        <v>40218.25</v>
      </c>
      <c r="O30" s="5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  <c r="U30">
        <f t="shared" si="6"/>
        <v>2010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5">
        <f t="shared" si="2"/>
        <v>43301.208333333328</v>
      </c>
      <c r="O31" s="5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  <c r="U31">
        <f t="shared" si="6"/>
        <v>2018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5">
        <f t="shared" si="2"/>
        <v>43609.208333333328</v>
      </c>
      <c r="O32" s="5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  <c r="U32">
        <f t="shared" si="6"/>
        <v>2019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5">
        <f t="shared" si="2"/>
        <v>42374.25</v>
      </c>
      <c r="O33" s="5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  <c r="U33">
        <f t="shared" si="6"/>
        <v>2016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5">
        <f t="shared" si="2"/>
        <v>43110.25</v>
      </c>
      <c r="O34" s="5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  <c r="U34">
        <f t="shared" si="6"/>
        <v>2018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5">
        <f t="shared" si="2"/>
        <v>41917.208333333336</v>
      </c>
      <c r="O35" s="5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  <c r="U35">
        <f t="shared" si="6"/>
        <v>2014</v>
      </c>
    </row>
    <row r="36" spans="1:21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5">
        <f t="shared" si="2"/>
        <v>42817.208333333328</v>
      </c>
      <c r="O36" s="5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  <c r="U36">
        <f t="shared" si="6"/>
        <v>2017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5">
        <f t="shared" si="2"/>
        <v>43484.25</v>
      </c>
      <c r="O37" s="5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  <c r="U37">
        <f t="shared" si="6"/>
        <v>2019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5">
        <f t="shared" si="2"/>
        <v>40600.25</v>
      </c>
      <c r="O38" s="5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  <c r="U38">
        <f t="shared" si="6"/>
        <v>2011</v>
      </c>
    </row>
    <row r="39" spans="1:21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5">
        <f t="shared" si="2"/>
        <v>43744.208333333328</v>
      </c>
      <c r="O39" s="5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  <c r="U39">
        <f t="shared" si="6"/>
        <v>2019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5">
        <f t="shared" si="2"/>
        <v>40469.208333333336</v>
      </c>
      <c r="O40" s="5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  <c r="U40">
        <f t="shared" si="6"/>
        <v>2010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5">
        <f t="shared" si="2"/>
        <v>41330.25</v>
      </c>
      <c r="O41" s="5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  <c r="U41">
        <f t="shared" si="6"/>
        <v>2013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5">
        <f t="shared" si="2"/>
        <v>40334.208333333336</v>
      </c>
      <c r="O42" s="5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  <c r="U42">
        <f t="shared" si="6"/>
        <v>2010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5">
        <f t="shared" si="2"/>
        <v>41156.208333333336</v>
      </c>
      <c r="O43" s="5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  <c r="U43">
        <f t="shared" si="6"/>
        <v>2012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5">
        <f t="shared" si="2"/>
        <v>40728.208333333336</v>
      </c>
      <c r="O44" s="5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  <c r="U44">
        <f t="shared" si="6"/>
        <v>2011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5">
        <f t="shared" si="2"/>
        <v>41844.208333333336</v>
      </c>
      <c r="O45" s="5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  <c r="U45">
        <f t="shared" si="6"/>
        <v>2014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5">
        <f t="shared" si="2"/>
        <v>43541.208333333328</v>
      </c>
      <c r="O46" s="5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  <c r="U46">
        <f t="shared" si="6"/>
        <v>2019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5">
        <f t="shared" si="2"/>
        <v>42676.208333333328</v>
      </c>
      <c r="O47" s="5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  <c r="U47">
        <f t="shared" si="6"/>
        <v>2016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5">
        <f t="shared" si="2"/>
        <v>40367.208333333336</v>
      </c>
      <c r="O48" s="5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  <c r="U48">
        <f t="shared" si="6"/>
        <v>2010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5">
        <f t="shared" si="2"/>
        <v>41727.208333333336</v>
      </c>
      <c r="O49" s="5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  <c r="U49">
        <f t="shared" si="6"/>
        <v>2014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5">
        <f t="shared" si="2"/>
        <v>42180.208333333328</v>
      </c>
      <c r="O50" s="5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  <c r="U50">
        <f t="shared" si="6"/>
        <v>2015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5">
        <f t="shared" si="2"/>
        <v>43758.208333333328</v>
      </c>
      <c r="O51" s="5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  <c r="U51">
        <f t="shared" si="6"/>
        <v>2019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5">
        <f t="shared" si="2"/>
        <v>41487.208333333336</v>
      </c>
      <c r="O52" s="5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  <c r="U52">
        <f t="shared" si="6"/>
        <v>2013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5">
        <f t="shared" si="2"/>
        <v>40995.208333333336</v>
      </c>
      <c r="O53" s="5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  <c r="U53">
        <f t="shared" si="6"/>
        <v>2012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5">
        <f t="shared" si="2"/>
        <v>40436.208333333336</v>
      </c>
      <c r="O54" s="5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  <c r="U54">
        <f t="shared" si="6"/>
        <v>2010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5">
        <f t="shared" si="2"/>
        <v>41779.208333333336</v>
      </c>
      <c r="O55" s="5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  <c r="U55">
        <f t="shared" si="6"/>
        <v>2014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5">
        <f t="shared" si="2"/>
        <v>43170.25</v>
      </c>
      <c r="O56" s="5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  <c r="U56">
        <f t="shared" si="6"/>
        <v>2018</v>
      </c>
    </row>
    <row r="57" spans="1:21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5">
        <f t="shared" si="2"/>
        <v>43311.208333333328</v>
      </c>
      <c r="O57" s="5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  <c r="U57">
        <f t="shared" si="6"/>
        <v>2018</v>
      </c>
    </row>
    <row r="58" spans="1:21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5">
        <f t="shared" si="2"/>
        <v>42014.25</v>
      </c>
      <c r="O58" s="5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  <c r="U58">
        <f t="shared" si="6"/>
        <v>2015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5">
        <f t="shared" si="2"/>
        <v>42979.208333333328</v>
      </c>
      <c r="O59" s="5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  <c r="U59">
        <f t="shared" si="6"/>
        <v>2017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5">
        <f t="shared" si="2"/>
        <v>42268.208333333328</v>
      </c>
      <c r="O60" s="5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  <c r="U60">
        <f t="shared" si="6"/>
        <v>2015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5">
        <f t="shared" si="2"/>
        <v>42898.208333333328</v>
      </c>
      <c r="O61" s="5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  <c r="U61">
        <f t="shared" si="6"/>
        <v>2017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5">
        <f t="shared" si="2"/>
        <v>41107.208333333336</v>
      </c>
      <c r="O62" s="5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  <c r="U62">
        <f t="shared" si="6"/>
        <v>2012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5">
        <f t="shared" si="2"/>
        <v>40595.25</v>
      </c>
      <c r="O63" s="5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  <c r="U63">
        <f t="shared" si="6"/>
        <v>2011</v>
      </c>
    </row>
    <row r="64" spans="1:21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5">
        <f t="shared" si="2"/>
        <v>42160.208333333328</v>
      </c>
      <c r="O64" s="5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  <c r="U64">
        <f t="shared" si="6"/>
        <v>2015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5">
        <f t="shared" si="2"/>
        <v>42853.208333333328</v>
      </c>
      <c r="O65" s="5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  <c r="U65">
        <f t="shared" si="6"/>
        <v>2017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5">
        <f t="shared" si="2"/>
        <v>43283.208333333328</v>
      </c>
      <c r="O66" s="5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  <c r="U66">
        <f t="shared" si="6"/>
        <v>2018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7">ROUND((E67/D67)*100,0)</f>
        <v>236</v>
      </c>
      <c r="G67" t="s">
        <v>20</v>
      </c>
      <c r="H67">
        <v>236</v>
      </c>
      <c r="I67">
        <f t="shared" ref="I67:I130" si="8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5">
        <f t="shared" ref="N67:N130" si="9">(((L67/60)/60)/24)+DATE(1970,1,1)</f>
        <v>40570.25</v>
      </c>
      <c r="O67" s="5">
        <f t="shared" ref="O67:O130" si="10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1">LEFT(R67,SEARCH("/",R67)-1)</f>
        <v>theater</v>
      </c>
      <c r="T67" t="str">
        <f t="shared" ref="T67:T130" si="12">RIGHT(R67,LEN(R67)-SEARCH("/",R67))</f>
        <v>plays</v>
      </c>
      <c r="U67">
        <f t="shared" ref="U67:U130" si="13">YEAR(N67)</f>
        <v>2011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7"/>
        <v>45</v>
      </c>
      <c r="G68" t="s">
        <v>14</v>
      </c>
      <c r="H68">
        <v>12</v>
      </c>
      <c r="I68">
        <f t="shared" si="8"/>
        <v>108.92</v>
      </c>
      <c r="J68" t="s">
        <v>21</v>
      </c>
      <c r="K68" t="s">
        <v>22</v>
      </c>
      <c r="L68">
        <v>1428469200</v>
      </c>
      <c r="M68">
        <v>1428901200</v>
      </c>
      <c r="N68" s="5">
        <f t="shared" si="9"/>
        <v>42102.208333333328</v>
      </c>
      <c r="O68" s="5">
        <f t="shared" si="10"/>
        <v>42107.208333333328</v>
      </c>
      <c r="P68" t="b">
        <v>0</v>
      </c>
      <c r="Q68" t="b">
        <v>1</v>
      </c>
      <c r="R68" t="s">
        <v>33</v>
      </c>
      <c r="S68" t="str">
        <f t="shared" si="11"/>
        <v>theater</v>
      </c>
      <c r="T68" t="str">
        <f t="shared" si="12"/>
        <v>plays</v>
      </c>
      <c r="U68">
        <f t="shared" si="13"/>
        <v>2015</v>
      </c>
    </row>
    <row r="69" spans="1:21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7"/>
        <v>162</v>
      </c>
      <c r="G69" t="s">
        <v>20</v>
      </c>
      <c r="H69">
        <v>4065</v>
      </c>
      <c r="I69">
        <f t="shared" si="8"/>
        <v>29</v>
      </c>
      <c r="J69" t="s">
        <v>40</v>
      </c>
      <c r="K69" t="s">
        <v>41</v>
      </c>
      <c r="L69">
        <v>1264399200</v>
      </c>
      <c r="M69">
        <v>1264831200</v>
      </c>
      <c r="N69" s="5">
        <f t="shared" si="9"/>
        <v>40203.25</v>
      </c>
      <c r="O69" s="5">
        <f t="shared" si="10"/>
        <v>40208.25</v>
      </c>
      <c r="P69" t="b">
        <v>0</v>
      </c>
      <c r="Q69" t="b">
        <v>1</v>
      </c>
      <c r="R69" t="s">
        <v>65</v>
      </c>
      <c r="S69" t="str">
        <f t="shared" si="11"/>
        <v>technology</v>
      </c>
      <c r="T69" t="str">
        <f t="shared" si="12"/>
        <v>wearables</v>
      </c>
      <c r="U69">
        <f t="shared" si="13"/>
        <v>2010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255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5">
        <f t="shared" si="9"/>
        <v>42943.208333333328</v>
      </c>
      <c r="O70" s="5">
        <f t="shared" si="10"/>
        <v>42990.208333333328</v>
      </c>
      <c r="P70" t="b">
        <v>0</v>
      </c>
      <c r="Q70" t="b">
        <v>1</v>
      </c>
      <c r="R70" t="s">
        <v>33</v>
      </c>
      <c r="S70" t="str">
        <f t="shared" si="11"/>
        <v>theater</v>
      </c>
      <c r="T70" t="str">
        <f t="shared" si="12"/>
        <v>plays</v>
      </c>
      <c r="U70">
        <f t="shared" si="13"/>
        <v>2017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5">
        <f t="shared" si="9"/>
        <v>40531.25</v>
      </c>
      <c r="O71" s="5">
        <f t="shared" si="10"/>
        <v>40565.25</v>
      </c>
      <c r="P71" t="b">
        <v>0</v>
      </c>
      <c r="Q71" t="b">
        <v>0</v>
      </c>
      <c r="R71" t="s">
        <v>33</v>
      </c>
      <c r="S71" t="str">
        <f t="shared" si="11"/>
        <v>theater</v>
      </c>
      <c r="T71" t="str">
        <f t="shared" si="12"/>
        <v>plays</v>
      </c>
      <c r="U71">
        <f t="shared" si="13"/>
        <v>2010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124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5">
        <f t="shared" si="9"/>
        <v>40484.208333333336</v>
      </c>
      <c r="O72" s="5">
        <f t="shared" si="10"/>
        <v>40533.25</v>
      </c>
      <c r="P72" t="b">
        <v>0</v>
      </c>
      <c r="Q72" t="b">
        <v>1</v>
      </c>
      <c r="R72" t="s">
        <v>33</v>
      </c>
      <c r="S72" t="str">
        <f t="shared" si="11"/>
        <v>theater</v>
      </c>
      <c r="T72" t="str">
        <f t="shared" si="12"/>
        <v>plays</v>
      </c>
      <c r="U72">
        <f t="shared" si="13"/>
        <v>2010</v>
      </c>
    </row>
    <row r="73" spans="1:21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108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5">
        <f t="shared" si="9"/>
        <v>43799.25</v>
      </c>
      <c r="O73" s="5">
        <f t="shared" si="10"/>
        <v>43803.25</v>
      </c>
      <c r="P73" t="b">
        <v>0</v>
      </c>
      <c r="Q73" t="b">
        <v>0</v>
      </c>
      <c r="R73" t="s">
        <v>33</v>
      </c>
      <c r="S73" t="str">
        <f t="shared" si="11"/>
        <v>theater</v>
      </c>
      <c r="T73" t="str">
        <f t="shared" si="12"/>
        <v>plays</v>
      </c>
      <c r="U73">
        <f t="shared" si="13"/>
        <v>2019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5">
        <f t="shared" si="9"/>
        <v>42186.208333333328</v>
      </c>
      <c r="O74" s="5">
        <f t="shared" si="10"/>
        <v>42222.208333333328</v>
      </c>
      <c r="P74" t="b">
        <v>0</v>
      </c>
      <c r="Q74" t="b">
        <v>0</v>
      </c>
      <c r="R74" t="s">
        <v>71</v>
      </c>
      <c r="S74" t="str">
        <f t="shared" si="11"/>
        <v>film &amp; video</v>
      </c>
      <c r="T74" t="str">
        <f t="shared" si="12"/>
        <v>animation</v>
      </c>
      <c r="U74">
        <f t="shared" si="13"/>
        <v>2015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661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5">
        <f t="shared" si="9"/>
        <v>42701.25</v>
      </c>
      <c r="O75" s="5">
        <f t="shared" si="10"/>
        <v>42704.25</v>
      </c>
      <c r="P75" t="b">
        <v>0</v>
      </c>
      <c r="Q75" t="b">
        <v>0</v>
      </c>
      <c r="R75" t="s">
        <v>159</v>
      </c>
      <c r="S75" t="str">
        <f t="shared" si="11"/>
        <v>music</v>
      </c>
      <c r="T75" t="str">
        <f t="shared" si="12"/>
        <v>jazz</v>
      </c>
      <c r="U75">
        <f t="shared" si="13"/>
        <v>2016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5">
        <f t="shared" si="9"/>
        <v>42456.208333333328</v>
      </c>
      <c r="O76" s="5">
        <f t="shared" si="10"/>
        <v>42457.208333333328</v>
      </c>
      <c r="P76" t="b">
        <v>0</v>
      </c>
      <c r="Q76" t="b">
        <v>0</v>
      </c>
      <c r="R76" t="s">
        <v>148</v>
      </c>
      <c r="S76" t="str">
        <f t="shared" si="11"/>
        <v>music</v>
      </c>
      <c r="T76" t="str">
        <f t="shared" si="12"/>
        <v>metal</v>
      </c>
      <c r="U76">
        <f t="shared" si="13"/>
        <v>2016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151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5">
        <f t="shared" si="9"/>
        <v>43296.208333333328</v>
      </c>
      <c r="O77" s="5">
        <f t="shared" si="10"/>
        <v>43304.208333333328</v>
      </c>
      <c r="P77" t="b">
        <v>0</v>
      </c>
      <c r="Q77" t="b">
        <v>0</v>
      </c>
      <c r="R77" t="s">
        <v>122</v>
      </c>
      <c r="S77" t="str">
        <f t="shared" si="11"/>
        <v>photography</v>
      </c>
      <c r="T77" t="str">
        <f t="shared" si="12"/>
        <v>photography books</v>
      </c>
      <c r="U77">
        <f t="shared" si="13"/>
        <v>2018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5">
        <f t="shared" si="9"/>
        <v>42027.25</v>
      </c>
      <c r="O78" s="5">
        <f t="shared" si="10"/>
        <v>42076.208333333328</v>
      </c>
      <c r="P78" t="b">
        <v>1</v>
      </c>
      <c r="Q78" t="b">
        <v>1</v>
      </c>
      <c r="R78" t="s">
        <v>33</v>
      </c>
      <c r="S78" t="str">
        <f t="shared" si="11"/>
        <v>theater</v>
      </c>
      <c r="T78" t="str">
        <f t="shared" si="12"/>
        <v>plays</v>
      </c>
      <c r="U78">
        <f t="shared" si="13"/>
        <v>2015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47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5">
        <f t="shared" si="9"/>
        <v>40448.208333333336</v>
      </c>
      <c r="O79" s="5">
        <f t="shared" si="10"/>
        <v>40462.208333333336</v>
      </c>
      <c r="P79" t="b">
        <v>0</v>
      </c>
      <c r="Q79" t="b">
        <v>1</v>
      </c>
      <c r="R79" t="s">
        <v>71</v>
      </c>
      <c r="S79" t="str">
        <f t="shared" si="11"/>
        <v>film &amp; video</v>
      </c>
      <c r="T79" t="str">
        <f t="shared" si="12"/>
        <v>animation</v>
      </c>
      <c r="U79">
        <f t="shared" si="13"/>
        <v>2010</v>
      </c>
    </row>
    <row r="80" spans="1:21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301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5">
        <f t="shared" si="9"/>
        <v>43206.208333333328</v>
      </c>
      <c r="O80" s="5">
        <f t="shared" si="10"/>
        <v>43207.208333333328</v>
      </c>
      <c r="P80" t="b">
        <v>0</v>
      </c>
      <c r="Q80" t="b">
        <v>0</v>
      </c>
      <c r="R80" t="s">
        <v>206</v>
      </c>
      <c r="S80" t="str">
        <f t="shared" si="11"/>
        <v>publishing</v>
      </c>
      <c r="T80" t="str">
        <f t="shared" si="12"/>
        <v>translations</v>
      </c>
      <c r="U80">
        <f t="shared" si="13"/>
        <v>2018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70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5">
        <f t="shared" si="9"/>
        <v>43267.208333333328</v>
      </c>
      <c r="O81" s="5">
        <f t="shared" si="10"/>
        <v>43272.208333333328</v>
      </c>
      <c r="P81" t="b">
        <v>0</v>
      </c>
      <c r="Q81" t="b">
        <v>0</v>
      </c>
      <c r="R81" t="s">
        <v>33</v>
      </c>
      <c r="S81" t="str">
        <f t="shared" si="11"/>
        <v>theater</v>
      </c>
      <c r="T81" t="str">
        <f t="shared" si="12"/>
        <v>plays</v>
      </c>
      <c r="U81">
        <f t="shared" si="13"/>
        <v>2018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5">
        <f t="shared" si="9"/>
        <v>42976.208333333328</v>
      </c>
      <c r="O82" s="5">
        <f t="shared" si="10"/>
        <v>43006.208333333328</v>
      </c>
      <c r="P82" t="b">
        <v>0</v>
      </c>
      <c r="Q82" t="b">
        <v>0</v>
      </c>
      <c r="R82" t="s">
        <v>89</v>
      </c>
      <c r="S82" t="str">
        <f t="shared" si="11"/>
        <v>games</v>
      </c>
      <c r="T82" t="str">
        <f t="shared" si="12"/>
        <v>video games</v>
      </c>
      <c r="U82">
        <f t="shared" si="13"/>
        <v>2017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5">
        <f t="shared" si="9"/>
        <v>43062.25</v>
      </c>
      <c r="O83" s="5">
        <f t="shared" si="10"/>
        <v>43087.25</v>
      </c>
      <c r="P83" t="b">
        <v>0</v>
      </c>
      <c r="Q83" t="b">
        <v>0</v>
      </c>
      <c r="R83" t="s">
        <v>23</v>
      </c>
      <c r="S83" t="str">
        <f t="shared" si="11"/>
        <v>music</v>
      </c>
      <c r="T83" t="str">
        <f t="shared" si="12"/>
        <v>rock</v>
      </c>
      <c r="U83">
        <f t="shared" si="13"/>
        <v>2017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5">
        <f t="shared" si="9"/>
        <v>43482.25</v>
      </c>
      <c r="O84" s="5">
        <f t="shared" si="10"/>
        <v>43489.25</v>
      </c>
      <c r="P84" t="b">
        <v>0</v>
      </c>
      <c r="Q84" t="b">
        <v>1</v>
      </c>
      <c r="R84" t="s">
        <v>89</v>
      </c>
      <c r="S84" t="str">
        <f t="shared" si="11"/>
        <v>games</v>
      </c>
      <c r="T84" t="str">
        <f t="shared" si="12"/>
        <v>video games</v>
      </c>
      <c r="U84">
        <f t="shared" si="13"/>
        <v>2019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38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5">
        <f t="shared" si="9"/>
        <v>42579.208333333328</v>
      </c>
      <c r="O85" s="5">
        <f t="shared" si="10"/>
        <v>42601.208333333328</v>
      </c>
      <c r="P85" t="b">
        <v>0</v>
      </c>
      <c r="Q85" t="b">
        <v>0</v>
      </c>
      <c r="R85" t="s">
        <v>50</v>
      </c>
      <c r="S85" t="str">
        <f t="shared" si="11"/>
        <v>music</v>
      </c>
      <c r="T85" t="str">
        <f t="shared" si="12"/>
        <v>electric music</v>
      </c>
      <c r="U85">
        <f t="shared" si="13"/>
        <v>2016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5">
        <f t="shared" si="9"/>
        <v>41118.208333333336</v>
      </c>
      <c r="O86" s="5">
        <f t="shared" si="10"/>
        <v>41128.208333333336</v>
      </c>
      <c r="P86" t="b">
        <v>0</v>
      </c>
      <c r="Q86" t="b">
        <v>0</v>
      </c>
      <c r="R86" t="s">
        <v>65</v>
      </c>
      <c r="S86" t="str">
        <f t="shared" si="11"/>
        <v>technology</v>
      </c>
      <c r="T86" t="str">
        <f t="shared" si="12"/>
        <v>wearables</v>
      </c>
      <c r="U86">
        <f t="shared" si="13"/>
        <v>2012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5">
        <f t="shared" si="9"/>
        <v>40797.208333333336</v>
      </c>
      <c r="O87" s="5">
        <f t="shared" si="10"/>
        <v>40805.208333333336</v>
      </c>
      <c r="P87" t="b">
        <v>0</v>
      </c>
      <c r="Q87" t="b">
        <v>0</v>
      </c>
      <c r="R87" t="s">
        <v>60</v>
      </c>
      <c r="S87" t="str">
        <f t="shared" si="11"/>
        <v>music</v>
      </c>
      <c r="T87" t="str">
        <f t="shared" si="12"/>
        <v>indie rock</v>
      </c>
      <c r="U87">
        <f t="shared" si="13"/>
        <v>2011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168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5">
        <f t="shared" si="9"/>
        <v>42128.208333333328</v>
      </c>
      <c r="O88" s="5">
        <f t="shared" si="10"/>
        <v>42141.208333333328</v>
      </c>
      <c r="P88" t="b">
        <v>1</v>
      </c>
      <c r="Q88" t="b">
        <v>0</v>
      </c>
      <c r="R88" t="s">
        <v>33</v>
      </c>
      <c r="S88" t="str">
        <f t="shared" si="11"/>
        <v>theater</v>
      </c>
      <c r="T88" t="str">
        <f t="shared" si="12"/>
        <v>plays</v>
      </c>
      <c r="U88">
        <f t="shared" si="13"/>
        <v>2015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62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5">
        <f t="shared" si="9"/>
        <v>40610.25</v>
      </c>
      <c r="O89" s="5">
        <f t="shared" si="10"/>
        <v>40621.208333333336</v>
      </c>
      <c r="P89" t="b">
        <v>0</v>
      </c>
      <c r="Q89" t="b">
        <v>1</v>
      </c>
      <c r="R89" t="s">
        <v>23</v>
      </c>
      <c r="S89" t="str">
        <f t="shared" si="11"/>
        <v>music</v>
      </c>
      <c r="T89" t="str">
        <f t="shared" si="12"/>
        <v>rock</v>
      </c>
      <c r="U89">
        <f t="shared" si="13"/>
        <v>2011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261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5">
        <f t="shared" si="9"/>
        <v>42110.208333333328</v>
      </c>
      <c r="O90" s="5">
        <f t="shared" si="10"/>
        <v>42132.208333333328</v>
      </c>
      <c r="P90" t="b">
        <v>0</v>
      </c>
      <c r="Q90" t="b">
        <v>0</v>
      </c>
      <c r="R90" t="s">
        <v>206</v>
      </c>
      <c r="S90" t="str">
        <f t="shared" si="11"/>
        <v>publishing</v>
      </c>
      <c r="T90" t="str">
        <f t="shared" si="12"/>
        <v>translations</v>
      </c>
      <c r="U90">
        <f t="shared" si="13"/>
        <v>2015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253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5">
        <f t="shared" si="9"/>
        <v>40283.208333333336</v>
      </c>
      <c r="O91" s="5">
        <f t="shared" si="10"/>
        <v>40285.208333333336</v>
      </c>
      <c r="P91" t="b">
        <v>0</v>
      </c>
      <c r="Q91" t="b">
        <v>0</v>
      </c>
      <c r="R91" t="s">
        <v>33</v>
      </c>
      <c r="S91" t="str">
        <f t="shared" si="11"/>
        <v>theater</v>
      </c>
      <c r="T91" t="str">
        <f t="shared" si="12"/>
        <v>plays</v>
      </c>
      <c r="U91">
        <f t="shared" si="13"/>
        <v>2010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79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5">
        <f t="shared" si="9"/>
        <v>42425.25</v>
      </c>
      <c r="O92" s="5">
        <f t="shared" si="10"/>
        <v>42425.25</v>
      </c>
      <c r="P92" t="b">
        <v>0</v>
      </c>
      <c r="Q92" t="b">
        <v>1</v>
      </c>
      <c r="R92" t="s">
        <v>33</v>
      </c>
      <c r="S92" t="str">
        <f t="shared" si="11"/>
        <v>theater</v>
      </c>
      <c r="T92" t="str">
        <f t="shared" si="12"/>
        <v>plays</v>
      </c>
      <c r="U92">
        <f t="shared" si="13"/>
        <v>2016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5">
        <f t="shared" si="9"/>
        <v>42588.208333333328</v>
      </c>
      <c r="O93" s="5">
        <f t="shared" si="10"/>
        <v>42616.208333333328</v>
      </c>
      <c r="P93" t="b">
        <v>0</v>
      </c>
      <c r="Q93" t="b">
        <v>0</v>
      </c>
      <c r="R93" t="s">
        <v>206</v>
      </c>
      <c r="S93" t="str">
        <f t="shared" si="11"/>
        <v>publishing</v>
      </c>
      <c r="T93" t="str">
        <f t="shared" si="12"/>
        <v>translations</v>
      </c>
      <c r="U93">
        <f t="shared" si="13"/>
        <v>2016</v>
      </c>
    </row>
    <row r="94" spans="1:21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259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5">
        <f t="shared" si="9"/>
        <v>40352.208333333336</v>
      </c>
      <c r="O94" s="5">
        <f t="shared" si="10"/>
        <v>40353.208333333336</v>
      </c>
      <c r="P94" t="b">
        <v>0</v>
      </c>
      <c r="Q94" t="b">
        <v>1</v>
      </c>
      <c r="R94" t="s">
        <v>89</v>
      </c>
      <c r="S94" t="str">
        <f t="shared" si="11"/>
        <v>games</v>
      </c>
      <c r="T94" t="str">
        <f t="shared" si="12"/>
        <v>video games</v>
      </c>
      <c r="U94">
        <f t="shared" si="13"/>
        <v>2010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61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5">
        <f t="shared" si="9"/>
        <v>41202.208333333336</v>
      </c>
      <c r="O95" s="5">
        <f t="shared" si="10"/>
        <v>41206.208333333336</v>
      </c>
      <c r="P95" t="b">
        <v>0</v>
      </c>
      <c r="Q95" t="b">
        <v>1</v>
      </c>
      <c r="R95" t="s">
        <v>33</v>
      </c>
      <c r="S95" t="str">
        <f t="shared" si="11"/>
        <v>theater</v>
      </c>
      <c r="T95" t="str">
        <f t="shared" si="12"/>
        <v>plays</v>
      </c>
      <c r="U95">
        <f t="shared" si="13"/>
        <v>2012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304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5">
        <f t="shared" si="9"/>
        <v>43562.208333333328</v>
      </c>
      <c r="O96" s="5">
        <f t="shared" si="10"/>
        <v>43573.208333333328</v>
      </c>
      <c r="P96" t="b">
        <v>0</v>
      </c>
      <c r="Q96" t="b">
        <v>0</v>
      </c>
      <c r="R96" t="s">
        <v>28</v>
      </c>
      <c r="S96" t="str">
        <f t="shared" si="11"/>
        <v>technology</v>
      </c>
      <c r="T96" t="str">
        <f t="shared" si="12"/>
        <v>web</v>
      </c>
      <c r="U96">
        <f t="shared" si="13"/>
        <v>2019</v>
      </c>
    </row>
    <row r="97" spans="1:21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5">
        <f t="shared" si="9"/>
        <v>43752.208333333328</v>
      </c>
      <c r="O97" s="5">
        <f t="shared" si="10"/>
        <v>43759.208333333328</v>
      </c>
      <c r="P97" t="b">
        <v>0</v>
      </c>
      <c r="Q97" t="b">
        <v>0</v>
      </c>
      <c r="R97" t="s">
        <v>42</v>
      </c>
      <c r="S97" t="str">
        <f t="shared" si="11"/>
        <v>film &amp; video</v>
      </c>
      <c r="T97" t="str">
        <f t="shared" si="12"/>
        <v>documentary</v>
      </c>
      <c r="U97">
        <f t="shared" si="13"/>
        <v>2019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5">
        <f t="shared" si="9"/>
        <v>40612.25</v>
      </c>
      <c r="O98" s="5">
        <f t="shared" si="10"/>
        <v>40625.208333333336</v>
      </c>
      <c r="P98" t="b">
        <v>0</v>
      </c>
      <c r="Q98" t="b">
        <v>0</v>
      </c>
      <c r="R98" t="s">
        <v>33</v>
      </c>
      <c r="S98" t="str">
        <f t="shared" si="11"/>
        <v>theater</v>
      </c>
      <c r="T98" t="str">
        <f t="shared" si="12"/>
        <v>plays</v>
      </c>
      <c r="U98">
        <f t="shared" si="13"/>
        <v>2011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927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5">
        <f t="shared" si="9"/>
        <v>42180.208333333328</v>
      </c>
      <c r="O99" s="5">
        <f t="shared" si="10"/>
        <v>42234.208333333328</v>
      </c>
      <c r="P99" t="b">
        <v>0</v>
      </c>
      <c r="Q99" t="b">
        <v>0</v>
      </c>
      <c r="R99" t="s">
        <v>17</v>
      </c>
      <c r="S99" t="str">
        <f t="shared" si="11"/>
        <v>food</v>
      </c>
      <c r="T99" t="str">
        <f t="shared" si="12"/>
        <v>food trucks</v>
      </c>
      <c r="U99">
        <f t="shared" si="13"/>
        <v>2015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34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5">
        <f t="shared" si="9"/>
        <v>42212.208333333328</v>
      </c>
      <c r="O100" s="5">
        <f t="shared" si="10"/>
        <v>42216.208333333328</v>
      </c>
      <c r="P100" t="b">
        <v>0</v>
      </c>
      <c r="Q100" t="b">
        <v>0</v>
      </c>
      <c r="R100" t="s">
        <v>89</v>
      </c>
      <c r="S100" t="str">
        <f t="shared" si="11"/>
        <v>games</v>
      </c>
      <c r="T100" t="str">
        <f t="shared" si="12"/>
        <v>video games</v>
      </c>
      <c r="U100">
        <f t="shared" si="13"/>
        <v>2015</v>
      </c>
    </row>
    <row r="101" spans="1:21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197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5">
        <f t="shared" si="9"/>
        <v>41968.25</v>
      </c>
      <c r="O101" s="5">
        <f t="shared" si="10"/>
        <v>41997.25</v>
      </c>
      <c r="P101" t="b">
        <v>0</v>
      </c>
      <c r="Q101" t="b">
        <v>0</v>
      </c>
      <c r="R101" t="s">
        <v>33</v>
      </c>
      <c r="S101" t="str">
        <f t="shared" si="11"/>
        <v>theater</v>
      </c>
      <c r="T101" t="str">
        <f t="shared" si="12"/>
        <v>plays</v>
      </c>
      <c r="U101">
        <f t="shared" si="13"/>
        <v>2014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5">
        <f t="shared" si="9"/>
        <v>40835.208333333336</v>
      </c>
      <c r="O102" s="5">
        <f t="shared" si="10"/>
        <v>40853.208333333336</v>
      </c>
      <c r="P102" t="b">
        <v>0</v>
      </c>
      <c r="Q102" t="b">
        <v>0</v>
      </c>
      <c r="R102" t="s">
        <v>33</v>
      </c>
      <c r="S102" t="str">
        <f t="shared" si="11"/>
        <v>theater</v>
      </c>
      <c r="T102" t="str">
        <f t="shared" si="12"/>
        <v>plays</v>
      </c>
      <c r="U102">
        <f t="shared" si="13"/>
        <v>2011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5">
        <f t="shared" si="9"/>
        <v>42056.25</v>
      </c>
      <c r="O103" s="5">
        <f t="shared" si="10"/>
        <v>42063.25</v>
      </c>
      <c r="P103" t="b">
        <v>0</v>
      </c>
      <c r="Q103" t="b">
        <v>1</v>
      </c>
      <c r="R103" t="s">
        <v>50</v>
      </c>
      <c r="S103" t="str">
        <f t="shared" si="11"/>
        <v>music</v>
      </c>
      <c r="T103" t="str">
        <f t="shared" si="12"/>
        <v>electric music</v>
      </c>
      <c r="U103">
        <f t="shared" si="13"/>
        <v>2015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282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5">
        <f t="shared" si="9"/>
        <v>43234.208333333328</v>
      </c>
      <c r="O104" s="5">
        <f t="shared" si="10"/>
        <v>43241.208333333328</v>
      </c>
      <c r="P104" t="b">
        <v>0</v>
      </c>
      <c r="Q104" t="b">
        <v>1</v>
      </c>
      <c r="R104" t="s">
        <v>65</v>
      </c>
      <c r="S104" t="str">
        <f t="shared" si="11"/>
        <v>technology</v>
      </c>
      <c r="T104" t="str">
        <f t="shared" si="12"/>
        <v>wearables</v>
      </c>
      <c r="U104">
        <f t="shared" si="13"/>
        <v>2018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25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5">
        <f t="shared" si="9"/>
        <v>40475.208333333336</v>
      </c>
      <c r="O105" s="5">
        <f t="shared" si="10"/>
        <v>40484.208333333336</v>
      </c>
      <c r="P105" t="b">
        <v>0</v>
      </c>
      <c r="Q105" t="b">
        <v>0</v>
      </c>
      <c r="R105" t="s">
        <v>50</v>
      </c>
      <c r="S105" t="str">
        <f t="shared" si="11"/>
        <v>music</v>
      </c>
      <c r="T105" t="str">
        <f t="shared" si="12"/>
        <v>electric music</v>
      </c>
      <c r="U105">
        <f t="shared" si="13"/>
        <v>2010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5">
        <f t="shared" si="9"/>
        <v>42878.208333333328</v>
      </c>
      <c r="O106" s="5">
        <f t="shared" si="10"/>
        <v>42879.208333333328</v>
      </c>
      <c r="P106" t="b">
        <v>0</v>
      </c>
      <c r="Q106" t="b">
        <v>0</v>
      </c>
      <c r="R106" t="s">
        <v>60</v>
      </c>
      <c r="S106" t="str">
        <f t="shared" si="11"/>
        <v>music</v>
      </c>
      <c r="T106" t="str">
        <f t="shared" si="12"/>
        <v>indie rock</v>
      </c>
      <c r="U106">
        <f t="shared" si="13"/>
        <v>2017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145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5">
        <f t="shared" si="9"/>
        <v>41366.208333333336</v>
      </c>
      <c r="O107" s="5">
        <f t="shared" si="10"/>
        <v>41384.208333333336</v>
      </c>
      <c r="P107" t="b">
        <v>0</v>
      </c>
      <c r="Q107" t="b">
        <v>0</v>
      </c>
      <c r="R107" t="s">
        <v>28</v>
      </c>
      <c r="S107" t="str">
        <f t="shared" si="11"/>
        <v>technology</v>
      </c>
      <c r="T107" t="str">
        <f t="shared" si="12"/>
        <v>web</v>
      </c>
      <c r="U107">
        <f t="shared" si="13"/>
        <v>2013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5">
        <f t="shared" si="9"/>
        <v>43716.208333333328</v>
      </c>
      <c r="O108" s="5">
        <f t="shared" si="10"/>
        <v>43721.208333333328</v>
      </c>
      <c r="P108" t="b">
        <v>0</v>
      </c>
      <c r="Q108" t="b">
        <v>0</v>
      </c>
      <c r="R108" t="s">
        <v>33</v>
      </c>
      <c r="S108" t="str">
        <f t="shared" si="11"/>
        <v>theater</v>
      </c>
      <c r="T108" t="str">
        <f t="shared" si="12"/>
        <v>plays</v>
      </c>
      <c r="U108">
        <f t="shared" si="13"/>
        <v>2019</v>
      </c>
    </row>
    <row r="109" spans="1:21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5">
        <f t="shared" si="9"/>
        <v>43213.208333333328</v>
      </c>
      <c r="O109" s="5">
        <f t="shared" si="10"/>
        <v>43230.208333333328</v>
      </c>
      <c r="P109" t="b">
        <v>0</v>
      </c>
      <c r="Q109" t="b">
        <v>1</v>
      </c>
      <c r="R109" t="s">
        <v>33</v>
      </c>
      <c r="S109" t="str">
        <f t="shared" si="11"/>
        <v>theater</v>
      </c>
      <c r="T109" t="str">
        <f t="shared" si="12"/>
        <v>plays</v>
      </c>
      <c r="U109">
        <f t="shared" si="13"/>
        <v>2018</v>
      </c>
    </row>
    <row r="110" spans="1:21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5">
        <f t="shared" si="9"/>
        <v>41005.208333333336</v>
      </c>
      <c r="O110" s="5">
        <f t="shared" si="10"/>
        <v>41042.208333333336</v>
      </c>
      <c r="P110" t="b">
        <v>0</v>
      </c>
      <c r="Q110" t="b">
        <v>0</v>
      </c>
      <c r="R110" t="s">
        <v>42</v>
      </c>
      <c r="S110" t="str">
        <f t="shared" si="11"/>
        <v>film &amp; video</v>
      </c>
      <c r="T110" t="str">
        <f t="shared" si="12"/>
        <v>documentary</v>
      </c>
      <c r="U110">
        <f t="shared" si="13"/>
        <v>2012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5">
        <f t="shared" si="9"/>
        <v>41651.25</v>
      </c>
      <c r="O111" s="5">
        <f t="shared" si="10"/>
        <v>41653.25</v>
      </c>
      <c r="P111" t="b">
        <v>0</v>
      </c>
      <c r="Q111" t="b">
        <v>0</v>
      </c>
      <c r="R111" t="s">
        <v>269</v>
      </c>
      <c r="S111" t="str">
        <f t="shared" si="11"/>
        <v>film &amp; video</v>
      </c>
      <c r="T111" t="str">
        <f t="shared" si="12"/>
        <v>television</v>
      </c>
      <c r="U111">
        <f t="shared" si="13"/>
        <v>2014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5">
        <f t="shared" si="9"/>
        <v>43354.208333333328</v>
      </c>
      <c r="O112" s="5">
        <f t="shared" si="10"/>
        <v>43373.208333333328</v>
      </c>
      <c r="P112" t="b">
        <v>0</v>
      </c>
      <c r="Q112" t="b">
        <v>0</v>
      </c>
      <c r="R112" t="s">
        <v>17</v>
      </c>
      <c r="S112" t="str">
        <f t="shared" si="11"/>
        <v>food</v>
      </c>
      <c r="T112" t="str">
        <f t="shared" si="12"/>
        <v>food trucks</v>
      </c>
      <c r="U112">
        <f t="shared" si="13"/>
        <v>2018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120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5">
        <f t="shared" si="9"/>
        <v>41174.208333333336</v>
      </c>
      <c r="O113" s="5">
        <f t="shared" si="10"/>
        <v>41180.208333333336</v>
      </c>
      <c r="P113" t="b">
        <v>0</v>
      </c>
      <c r="Q113" t="b">
        <v>0</v>
      </c>
      <c r="R113" t="s">
        <v>133</v>
      </c>
      <c r="S113" t="str">
        <f t="shared" si="11"/>
        <v>publishing</v>
      </c>
      <c r="T113" t="str">
        <f t="shared" si="12"/>
        <v>radio &amp; podcasts</v>
      </c>
      <c r="U113">
        <f t="shared" si="13"/>
        <v>2012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269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5">
        <f t="shared" si="9"/>
        <v>41875.208333333336</v>
      </c>
      <c r="O114" s="5">
        <f t="shared" si="10"/>
        <v>41890.208333333336</v>
      </c>
      <c r="P114" t="b">
        <v>0</v>
      </c>
      <c r="Q114" t="b">
        <v>0</v>
      </c>
      <c r="R114" t="s">
        <v>28</v>
      </c>
      <c r="S114" t="str">
        <f t="shared" si="11"/>
        <v>technology</v>
      </c>
      <c r="T114" t="str">
        <f t="shared" si="12"/>
        <v>web</v>
      </c>
      <c r="U114">
        <f t="shared" si="13"/>
        <v>2014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377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5">
        <f t="shared" si="9"/>
        <v>42990.208333333328</v>
      </c>
      <c r="O115" s="5">
        <f t="shared" si="10"/>
        <v>42997.208333333328</v>
      </c>
      <c r="P115" t="b">
        <v>0</v>
      </c>
      <c r="Q115" t="b">
        <v>0</v>
      </c>
      <c r="R115" t="s">
        <v>17</v>
      </c>
      <c r="S115" t="str">
        <f t="shared" si="11"/>
        <v>food</v>
      </c>
      <c r="T115" t="str">
        <f t="shared" si="12"/>
        <v>food trucks</v>
      </c>
      <c r="U115">
        <f t="shared" si="13"/>
        <v>2017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5">
        <f t="shared" si="9"/>
        <v>43564.208333333328</v>
      </c>
      <c r="O116" s="5">
        <f t="shared" si="10"/>
        <v>43565.208333333328</v>
      </c>
      <c r="P116" t="b">
        <v>0</v>
      </c>
      <c r="Q116" t="b">
        <v>1</v>
      </c>
      <c r="R116" t="s">
        <v>65</v>
      </c>
      <c r="S116" t="str">
        <f t="shared" si="11"/>
        <v>technology</v>
      </c>
      <c r="T116" t="str">
        <f t="shared" si="12"/>
        <v>wearables</v>
      </c>
      <c r="U116">
        <f t="shared" si="13"/>
        <v>2019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5">
        <f t="shared" si="9"/>
        <v>43056.25</v>
      </c>
      <c r="O117" s="5">
        <f t="shared" si="10"/>
        <v>43091.25</v>
      </c>
      <c r="P117" t="b">
        <v>0</v>
      </c>
      <c r="Q117" t="b">
        <v>0</v>
      </c>
      <c r="R117" t="s">
        <v>119</v>
      </c>
      <c r="S117" t="str">
        <f t="shared" si="11"/>
        <v>publishing</v>
      </c>
      <c r="T117" t="str">
        <f t="shared" si="12"/>
        <v>fiction</v>
      </c>
      <c r="U117">
        <f t="shared" si="13"/>
        <v>2017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5">
        <f t="shared" si="9"/>
        <v>42265.208333333328</v>
      </c>
      <c r="O118" s="5">
        <f t="shared" si="10"/>
        <v>42266.208333333328</v>
      </c>
      <c r="P118" t="b">
        <v>0</v>
      </c>
      <c r="Q118" t="b">
        <v>0</v>
      </c>
      <c r="R118" t="s">
        <v>33</v>
      </c>
      <c r="S118" t="str">
        <f t="shared" si="11"/>
        <v>theater</v>
      </c>
      <c r="T118" t="str">
        <f t="shared" si="12"/>
        <v>plays</v>
      </c>
      <c r="U118">
        <f t="shared" si="13"/>
        <v>2015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174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5">
        <f t="shared" si="9"/>
        <v>40808.208333333336</v>
      </c>
      <c r="O119" s="5">
        <f t="shared" si="10"/>
        <v>40814.208333333336</v>
      </c>
      <c r="P119" t="b">
        <v>0</v>
      </c>
      <c r="Q119" t="b">
        <v>0</v>
      </c>
      <c r="R119" t="s">
        <v>269</v>
      </c>
      <c r="S119" t="str">
        <f t="shared" si="11"/>
        <v>film &amp; video</v>
      </c>
      <c r="T119" t="str">
        <f t="shared" si="12"/>
        <v>television</v>
      </c>
      <c r="U119">
        <f t="shared" si="13"/>
        <v>2011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118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5">
        <f t="shared" si="9"/>
        <v>41665.25</v>
      </c>
      <c r="O120" s="5">
        <f t="shared" si="10"/>
        <v>41671.25</v>
      </c>
      <c r="P120" t="b">
        <v>0</v>
      </c>
      <c r="Q120" t="b">
        <v>0</v>
      </c>
      <c r="R120" t="s">
        <v>122</v>
      </c>
      <c r="S120" t="str">
        <f t="shared" si="11"/>
        <v>photography</v>
      </c>
      <c r="T120" t="str">
        <f t="shared" si="12"/>
        <v>photography books</v>
      </c>
      <c r="U120">
        <f t="shared" si="13"/>
        <v>2014</v>
      </c>
    </row>
    <row r="121" spans="1:21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215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5">
        <f t="shared" si="9"/>
        <v>41806.208333333336</v>
      </c>
      <c r="O121" s="5">
        <f t="shared" si="10"/>
        <v>41823.208333333336</v>
      </c>
      <c r="P121" t="b">
        <v>0</v>
      </c>
      <c r="Q121" t="b">
        <v>1</v>
      </c>
      <c r="R121" t="s">
        <v>42</v>
      </c>
      <c r="S121" t="str">
        <f t="shared" si="11"/>
        <v>film &amp; video</v>
      </c>
      <c r="T121" t="str">
        <f t="shared" si="12"/>
        <v>documentary</v>
      </c>
      <c r="U121">
        <f t="shared" si="13"/>
        <v>2014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5">
        <f t="shared" si="9"/>
        <v>42111.208333333328</v>
      </c>
      <c r="O122" s="5">
        <f t="shared" si="10"/>
        <v>42115.208333333328</v>
      </c>
      <c r="P122" t="b">
        <v>0</v>
      </c>
      <c r="Q122" t="b">
        <v>1</v>
      </c>
      <c r="R122" t="s">
        <v>292</v>
      </c>
      <c r="S122" t="str">
        <f t="shared" si="11"/>
        <v>games</v>
      </c>
      <c r="T122" t="str">
        <f t="shared" si="12"/>
        <v>mobile games</v>
      </c>
      <c r="U122">
        <f t="shared" si="13"/>
        <v>2015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5">
        <f t="shared" si="9"/>
        <v>41917.208333333336</v>
      </c>
      <c r="O123" s="5">
        <f t="shared" si="10"/>
        <v>41930.208333333336</v>
      </c>
      <c r="P123" t="b">
        <v>0</v>
      </c>
      <c r="Q123" t="b">
        <v>0</v>
      </c>
      <c r="R123" t="s">
        <v>89</v>
      </c>
      <c r="S123" t="str">
        <f t="shared" si="11"/>
        <v>games</v>
      </c>
      <c r="T123" t="str">
        <f t="shared" si="12"/>
        <v>video games</v>
      </c>
      <c r="U123">
        <f t="shared" si="13"/>
        <v>2014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5">
        <f t="shared" si="9"/>
        <v>41970.25</v>
      </c>
      <c r="O124" s="5">
        <f t="shared" si="10"/>
        <v>41997.25</v>
      </c>
      <c r="P124" t="b">
        <v>0</v>
      </c>
      <c r="Q124" t="b">
        <v>0</v>
      </c>
      <c r="R124" t="s">
        <v>119</v>
      </c>
      <c r="S124" t="str">
        <f t="shared" si="11"/>
        <v>publishing</v>
      </c>
      <c r="T124" t="str">
        <f t="shared" si="12"/>
        <v>fiction</v>
      </c>
      <c r="U124">
        <f t="shared" si="13"/>
        <v>2014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19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5">
        <f t="shared" si="9"/>
        <v>42332.25</v>
      </c>
      <c r="O125" s="5">
        <f t="shared" si="10"/>
        <v>42335.25</v>
      </c>
      <c r="P125" t="b">
        <v>1</v>
      </c>
      <c r="Q125" t="b">
        <v>0</v>
      </c>
      <c r="R125" t="s">
        <v>33</v>
      </c>
      <c r="S125" t="str">
        <f t="shared" si="11"/>
        <v>theater</v>
      </c>
      <c r="T125" t="str">
        <f t="shared" si="12"/>
        <v>plays</v>
      </c>
      <c r="U125">
        <f t="shared" si="13"/>
        <v>2015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368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5">
        <f t="shared" si="9"/>
        <v>43598.208333333328</v>
      </c>
      <c r="O126" s="5">
        <f t="shared" si="10"/>
        <v>43651.208333333328</v>
      </c>
      <c r="P126" t="b">
        <v>0</v>
      </c>
      <c r="Q126" t="b">
        <v>0</v>
      </c>
      <c r="R126" t="s">
        <v>122</v>
      </c>
      <c r="S126" t="str">
        <f t="shared" si="11"/>
        <v>photography</v>
      </c>
      <c r="T126" t="str">
        <f t="shared" si="12"/>
        <v>photography books</v>
      </c>
      <c r="U126">
        <f t="shared" si="13"/>
        <v>2019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160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5">
        <f t="shared" si="9"/>
        <v>43362.208333333328</v>
      </c>
      <c r="O127" s="5">
        <f t="shared" si="10"/>
        <v>43366.208333333328</v>
      </c>
      <c r="P127" t="b">
        <v>0</v>
      </c>
      <c r="Q127" t="b">
        <v>0</v>
      </c>
      <c r="R127" t="s">
        <v>33</v>
      </c>
      <c r="S127" t="str">
        <f t="shared" si="11"/>
        <v>theater</v>
      </c>
      <c r="T127" t="str">
        <f t="shared" si="12"/>
        <v>plays</v>
      </c>
      <c r="U127">
        <f t="shared" si="13"/>
        <v>2018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39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5">
        <f t="shared" si="9"/>
        <v>42596.208333333328</v>
      </c>
      <c r="O128" s="5">
        <f t="shared" si="10"/>
        <v>42624.208333333328</v>
      </c>
      <c r="P128" t="b">
        <v>0</v>
      </c>
      <c r="Q128" t="b">
        <v>1</v>
      </c>
      <c r="R128" t="s">
        <v>33</v>
      </c>
      <c r="S128" t="str">
        <f t="shared" si="11"/>
        <v>theater</v>
      </c>
      <c r="T128" t="str">
        <f t="shared" si="12"/>
        <v>plays</v>
      </c>
      <c r="U128">
        <f t="shared" si="13"/>
        <v>2016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5">
        <f t="shared" si="9"/>
        <v>40310.208333333336</v>
      </c>
      <c r="O129" s="5">
        <f t="shared" si="10"/>
        <v>40313.208333333336</v>
      </c>
      <c r="P129" t="b">
        <v>0</v>
      </c>
      <c r="Q129" t="b">
        <v>0</v>
      </c>
      <c r="R129" t="s">
        <v>33</v>
      </c>
      <c r="S129" t="str">
        <f t="shared" si="11"/>
        <v>theater</v>
      </c>
      <c r="T129" t="str">
        <f t="shared" si="12"/>
        <v>plays</v>
      </c>
      <c r="U129">
        <f t="shared" si="13"/>
        <v>2010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5">
        <f t="shared" si="9"/>
        <v>40417.208333333336</v>
      </c>
      <c r="O130" s="5">
        <f t="shared" si="10"/>
        <v>40430.208333333336</v>
      </c>
      <c r="P130" t="b">
        <v>0</v>
      </c>
      <c r="Q130" t="b">
        <v>0</v>
      </c>
      <c r="R130" t="s">
        <v>23</v>
      </c>
      <c r="S130" t="str">
        <f t="shared" si="11"/>
        <v>music</v>
      </c>
      <c r="T130" t="str">
        <f t="shared" si="12"/>
        <v>rock</v>
      </c>
      <c r="U130">
        <f t="shared" si="13"/>
        <v>2010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4">ROUND((E131/D131)*100,0)</f>
        <v>3</v>
      </c>
      <c r="G131" t="s">
        <v>74</v>
      </c>
      <c r="H131">
        <v>55</v>
      </c>
      <c r="I131">
        <f t="shared" ref="I131:I194" si="15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5">
        <f t="shared" ref="N131:N194" si="16">(((L131/60)/60)/24)+DATE(1970,1,1)</f>
        <v>42038.25</v>
      </c>
      <c r="O131" s="5">
        <f t="shared" ref="O131:O194" si="17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8">LEFT(R131,SEARCH("/",R131)-1)</f>
        <v>food</v>
      </c>
      <c r="T131" t="str">
        <f t="shared" ref="T131:T194" si="19">RIGHT(R131,LEN(R131)-SEARCH("/",R131))</f>
        <v>food trucks</v>
      </c>
      <c r="U131">
        <f t="shared" ref="U131:U194" si="20">YEAR(N131)</f>
        <v>2015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4"/>
        <v>155</v>
      </c>
      <c r="G132" t="s">
        <v>20</v>
      </c>
      <c r="H132">
        <v>533</v>
      </c>
      <c r="I132">
        <f t="shared" si="15"/>
        <v>28</v>
      </c>
      <c r="J132" t="s">
        <v>36</v>
      </c>
      <c r="K132" t="s">
        <v>37</v>
      </c>
      <c r="L132">
        <v>1319605200</v>
      </c>
      <c r="M132">
        <v>1320991200</v>
      </c>
      <c r="N132" s="5">
        <f t="shared" si="16"/>
        <v>40842.208333333336</v>
      </c>
      <c r="O132" s="5">
        <f t="shared" si="17"/>
        <v>40858.25</v>
      </c>
      <c r="P132" t="b">
        <v>0</v>
      </c>
      <c r="Q132" t="b">
        <v>0</v>
      </c>
      <c r="R132" t="s">
        <v>53</v>
      </c>
      <c r="S132" t="str">
        <f t="shared" si="18"/>
        <v>film &amp; video</v>
      </c>
      <c r="T132" t="str">
        <f t="shared" si="19"/>
        <v>drama</v>
      </c>
      <c r="U132">
        <f t="shared" si="20"/>
        <v>2011</v>
      </c>
    </row>
    <row r="133" spans="1:21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4"/>
        <v>101</v>
      </c>
      <c r="G133" t="s">
        <v>20</v>
      </c>
      <c r="H133">
        <v>2443</v>
      </c>
      <c r="I133">
        <f t="shared" si="15"/>
        <v>68</v>
      </c>
      <c r="J133" t="s">
        <v>40</v>
      </c>
      <c r="K133" t="s">
        <v>41</v>
      </c>
      <c r="L133">
        <v>1385704800</v>
      </c>
      <c r="M133">
        <v>1386828000</v>
      </c>
      <c r="N133" s="5">
        <f t="shared" si="16"/>
        <v>41607.25</v>
      </c>
      <c r="O133" s="5">
        <f t="shared" si="17"/>
        <v>41620.25</v>
      </c>
      <c r="P133" t="b">
        <v>0</v>
      </c>
      <c r="Q133" t="b">
        <v>0</v>
      </c>
      <c r="R133" t="s">
        <v>28</v>
      </c>
      <c r="S133" t="str">
        <f t="shared" si="18"/>
        <v>technology</v>
      </c>
      <c r="T133" t="str">
        <f t="shared" si="19"/>
        <v>web</v>
      </c>
      <c r="U133">
        <f t="shared" si="20"/>
        <v>2013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4"/>
        <v>116</v>
      </c>
      <c r="G134" t="s">
        <v>20</v>
      </c>
      <c r="H134">
        <v>89</v>
      </c>
      <c r="I134">
        <f t="shared" si="15"/>
        <v>43.08</v>
      </c>
      <c r="J134" t="s">
        <v>21</v>
      </c>
      <c r="K134" t="s">
        <v>22</v>
      </c>
      <c r="L134">
        <v>1515736800</v>
      </c>
      <c r="M134">
        <v>1517119200</v>
      </c>
      <c r="N134" s="5">
        <f t="shared" si="16"/>
        <v>43112.25</v>
      </c>
      <c r="O134" s="5">
        <f t="shared" si="17"/>
        <v>43128.25</v>
      </c>
      <c r="P134" t="b">
        <v>0</v>
      </c>
      <c r="Q134" t="b">
        <v>1</v>
      </c>
      <c r="R134" t="s">
        <v>33</v>
      </c>
      <c r="S134" t="str">
        <f t="shared" si="18"/>
        <v>theater</v>
      </c>
      <c r="T134" t="str">
        <f t="shared" si="19"/>
        <v>plays</v>
      </c>
      <c r="U134">
        <f t="shared" si="20"/>
        <v>2018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4"/>
        <v>311</v>
      </c>
      <c r="G135" t="s">
        <v>20</v>
      </c>
      <c r="H135">
        <v>159</v>
      </c>
      <c r="I135">
        <f t="shared" si="15"/>
        <v>87.96</v>
      </c>
      <c r="J135" t="s">
        <v>21</v>
      </c>
      <c r="K135" t="s">
        <v>22</v>
      </c>
      <c r="L135">
        <v>1313125200</v>
      </c>
      <c r="M135">
        <v>1315026000</v>
      </c>
      <c r="N135" s="5">
        <f t="shared" si="16"/>
        <v>40767.208333333336</v>
      </c>
      <c r="O135" s="5">
        <f t="shared" si="17"/>
        <v>40789.208333333336</v>
      </c>
      <c r="P135" t="b">
        <v>0</v>
      </c>
      <c r="Q135" t="b">
        <v>0</v>
      </c>
      <c r="R135" t="s">
        <v>319</v>
      </c>
      <c r="S135" t="str">
        <f t="shared" si="18"/>
        <v>music</v>
      </c>
      <c r="T135" t="str">
        <f t="shared" si="19"/>
        <v>world music</v>
      </c>
      <c r="U135">
        <f t="shared" si="20"/>
        <v>2011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4"/>
        <v>90</v>
      </c>
      <c r="G136" t="s">
        <v>14</v>
      </c>
      <c r="H136">
        <v>940</v>
      </c>
      <c r="I136">
        <f t="shared" si="15"/>
        <v>94.99</v>
      </c>
      <c r="J136" t="s">
        <v>98</v>
      </c>
      <c r="K136" t="s">
        <v>99</v>
      </c>
      <c r="L136">
        <v>1308459600</v>
      </c>
      <c r="M136">
        <v>1312693200</v>
      </c>
      <c r="N136" s="5">
        <f t="shared" si="16"/>
        <v>40713.208333333336</v>
      </c>
      <c r="O136" s="5">
        <f t="shared" si="17"/>
        <v>40762.208333333336</v>
      </c>
      <c r="P136" t="b">
        <v>0</v>
      </c>
      <c r="Q136" t="b">
        <v>1</v>
      </c>
      <c r="R136" t="s">
        <v>42</v>
      </c>
      <c r="S136" t="str">
        <f t="shared" si="18"/>
        <v>film &amp; video</v>
      </c>
      <c r="T136" t="str">
        <f t="shared" si="19"/>
        <v>documentary</v>
      </c>
      <c r="U136">
        <f t="shared" si="20"/>
        <v>2011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4"/>
        <v>71</v>
      </c>
      <c r="G137" t="s">
        <v>14</v>
      </c>
      <c r="H137">
        <v>117</v>
      </c>
      <c r="I137">
        <f t="shared" si="15"/>
        <v>46.91</v>
      </c>
      <c r="J137" t="s">
        <v>21</v>
      </c>
      <c r="K137" t="s">
        <v>22</v>
      </c>
      <c r="L137">
        <v>1362636000</v>
      </c>
      <c r="M137">
        <v>1363064400</v>
      </c>
      <c r="N137" s="5">
        <f t="shared" si="16"/>
        <v>41340.25</v>
      </c>
      <c r="O137" s="5">
        <f t="shared" si="17"/>
        <v>41345.208333333336</v>
      </c>
      <c r="P137" t="b">
        <v>0</v>
      </c>
      <c r="Q137" t="b">
        <v>1</v>
      </c>
      <c r="R137" t="s">
        <v>33</v>
      </c>
      <c r="S137" t="str">
        <f t="shared" si="18"/>
        <v>theater</v>
      </c>
      <c r="T137" t="str">
        <f t="shared" si="19"/>
        <v>plays</v>
      </c>
      <c r="U137">
        <f t="shared" si="20"/>
        <v>2013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4"/>
        <v>3</v>
      </c>
      <c r="G138" t="s">
        <v>74</v>
      </c>
      <c r="H138">
        <v>58</v>
      </c>
      <c r="I138">
        <f t="shared" si="15"/>
        <v>46.91</v>
      </c>
      <c r="J138" t="s">
        <v>21</v>
      </c>
      <c r="K138" t="s">
        <v>22</v>
      </c>
      <c r="L138">
        <v>1402117200</v>
      </c>
      <c r="M138">
        <v>1403154000</v>
      </c>
      <c r="N138" s="5">
        <f t="shared" si="16"/>
        <v>41797.208333333336</v>
      </c>
      <c r="O138" s="5">
        <f t="shared" si="17"/>
        <v>41809.208333333336</v>
      </c>
      <c r="P138" t="b">
        <v>0</v>
      </c>
      <c r="Q138" t="b">
        <v>1</v>
      </c>
      <c r="R138" t="s">
        <v>53</v>
      </c>
      <c r="S138" t="str">
        <f t="shared" si="18"/>
        <v>film &amp; video</v>
      </c>
      <c r="T138" t="str">
        <f t="shared" si="19"/>
        <v>drama</v>
      </c>
      <c r="U138">
        <f t="shared" si="20"/>
        <v>2014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4"/>
        <v>262</v>
      </c>
      <c r="G139" t="s">
        <v>20</v>
      </c>
      <c r="H139">
        <v>50</v>
      </c>
      <c r="I139">
        <f t="shared" si="15"/>
        <v>94.24</v>
      </c>
      <c r="J139" t="s">
        <v>21</v>
      </c>
      <c r="K139" t="s">
        <v>22</v>
      </c>
      <c r="L139">
        <v>1286341200</v>
      </c>
      <c r="M139">
        <v>1286859600</v>
      </c>
      <c r="N139" s="5">
        <f t="shared" si="16"/>
        <v>40457.208333333336</v>
      </c>
      <c r="O139" s="5">
        <f t="shared" si="17"/>
        <v>40463.208333333336</v>
      </c>
      <c r="P139" t="b">
        <v>0</v>
      </c>
      <c r="Q139" t="b">
        <v>0</v>
      </c>
      <c r="R139" t="s">
        <v>68</v>
      </c>
      <c r="S139" t="str">
        <f t="shared" si="18"/>
        <v>publishing</v>
      </c>
      <c r="T139" t="str">
        <f t="shared" si="19"/>
        <v>nonfiction</v>
      </c>
      <c r="U139">
        <f t="shared" si="20"/>
        <v>2010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4"/>
        <v>96</v>
      </c>
      <c r="G140" t="s">
        <v>14</v>
      </c>
      <c r="H140">
        <v>115</v>
      </c>
      <c r="I140">
        <f t="shared" si="15"/>
        <v>80.14</v>
      </c>
      <c r="J140" t="s">
        <v>21</v>
      </c>
      <c r="K140" t="s">
        <v>22</v>
      </c>
      <c r="L140">
        <v>1348808400</v>
      </c>
      <c r="M140">
        <v>1349326800</v>
      </c>
      <c r="N140" s="5">
        <f t="shared" si="16"/>
        <v>41180.208333333336</v>
      </c>
      <c r="O140" s="5">
        <f t="shared" si="17"/>
        <v>41186.208333333336</v>
      </c>
      <c r="P140" t="b">
        <v>0</v>
      </c>
      <c r="Q140" t="b">
        <v>0</v>
      </c>
      <c r="R140" t="s">
        <v>292</v>
      </c>
      <c r="S140" t="str">
        <f t="shared" si="18"/>
        <v>games</v>
      </c>
      <c r="T140" t="str">
        <f t="shared" si="19"/>
        <v>mobile games</v>
      </c>
      <c r="U140">
        <f t="shared" si="20"/>
        <v>2012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4"/>
        <v>21</v>
      </c>
      <c r="G141" t="s">
        <v>14</v>
      </c>
      <c r="H141">
        <v>326</v>
      </c>
      <c r="I141">
        <f t="shared" si="15"/>
        <v>59.04</v>
      </c>
      <c r="J141" t="s">
        <v>21</v>
      </c>
      <c r="K141" t="s">
        <v>22</v>
      </c>
      <c r="L141">
        <v>1429592400</v>
      </c>
      <c r="M141">
        <v>1430974800</v>
      </c>
      <c r="N141" s="5">
        <f t="shared" si="16"/>
        <v>42115.208333333328</v>
      </c>
      <c r="O141" s="5">
        <f t="shared" si="17"/>
        <v>42131.208333333328</v>
      </c>
      <c r="P141" t="b">
        <v>0</v>
      </c>
      <c r="Q141" t="b">
        <v>1</v>
      </c>
      <c r="R141" t="s">
        <v>65</v>
      </c>
      <c r="S141" t="str">
        <f t="shared" si="18"/>
        <v>technology</v>
      </c>
      <c r="T141" t="str">
        <f t="shared" si="19"/>
        <v>wearables</v>
      </c>
      <c r="U141">
        <f t="shared" si="20"/>
        <v>2015</v>
      </c>
    </row>
    <row r="142" spans="1:21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4"/>
        <v>223</v>
      </c>
      <c r="G142" t="s">
        <v>20</v>
      </c>
      <c r="H142">
        <v>186</v>
      </c>
      <c r="I142">
        <f t="shared" si="15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5">
        <f t="shared" si="16"/>
        <v>43156.25</v>
      </c>
      <c r="O142" s="5">
        <f t="shared" si="17"/>
        <v>43161.25</v>
      </c>
      <c r="P142" t="b">
        <v>0</v>
      </c>
      <c r="Q142" t="b">
        <v>0</v>
      </c>
      <c r="R142" t="s">
        <v>42</v>
      </c>
      <c r="S142" t="str">
        <f t="shared" si="18"/>
        <v>film &amp; video</v>
      </c>
      <c r="T142" t="str">
        <f t="shared" si="19"/>
        <v>documentary</v>
      </c>
      <c r="U142">
        <f t="shared" si="20"/>
        <v>2018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4"/>
        <v>102</v>
      </c>
      <c r="G143" t="s">
        <v>20</v>
      </c>
      <c r="H143">
        <v>1071</v>
      </c>
      <c r="I143">
        <f t="shared" si="15"/>
        <v>60.99</v>
      </c>
      <c r="J143" t="s">
        <v>21</v>
      </c>
      <c r="K143" t="s">
        <v>22</v>
      </c>
      <c r="L143">
        <v>1434085200</v>
      </c>
      <c r="M143">
        <v>1434603600</v>
      </c>
      <c r="N143" s="5">
        <f t="shared" si="16"/>
        <v>42167.208333333328</v>
      </c>
      <c r="O143" s="5">
        <f t="shared" si="17"/>
        <v>42173.208333333328</v>
      </c>
      <c r="P143" t="b">
        <v>0</v>
      </c>
      <c r="Q143" t="b">
        <v>0</v>
      </c>
      <c r="R143" t="s">
        <v>28</v>
      </c>
      <c r="S143" t="str">
        <f t="shared" si="18"/>
        <v>technology</v>
      </c>
      <c r="T143" t="str">
        <f t="shared" si="19"/>
        <v>web</v>
      </c>
      <c r="U143">
        <f t="shared" si="20"/>
        <v>2015</v>
      </c>
    </row>
    <row r="144" spans="1:21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4"/>
        <v>230</v>
      </c>
      <c r="G144" t="s">
        <v>20</v>
      </c>
      <c r="H144">
        <v>117</v>
      </c>
      <c r="I144">
        <f t="shared" si="15"/>
        <v>98.31</v>
      </c>
      <c r="J144" t="s">
        <v>21</v>
      </c>
      <c r="K144" t="s">
        <v>22</v>
      </c>
      <c r="L144">
        <v>1333688400</v>
      </c>
      <c r="M144">
        <v>1337230800</v>
      </c>
      <c r="N144" s="5">
        <f t="shared" si="16"/>
        <v>41005.208333333336</v>
      </c>
      <c r="O144" s="5">
        <f t="shared" si="17"/>
        <v>41046.208333333336</v>
      </c>
      <c r="P144" t="b">
        <v>0</v>
      </c>
      <c r="Q144" t="b">
        <v>0</v>
      </c>
      <c r="R144" t="s">
        <v>28</v>
      </c>
      <c r="S144" t="str">
        <f t="shared" si="18"/>
        <v>technology</v>
      </c>
      <c r="T144" t="str">
        <f t="shared" si="19"/>
        <v>web</v>
      </c>
      <c r="U144">
        <f t="shared" si="20"/>
        <v>2012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4"/>
        <v>136</v>
      </c>
      <c r="G145" t="s">
        <v>20</v>
      </c>
      <c r="H145">
        <v>70</v>
      </c>
      <c r="I145">
        <f t="shared" si="15"/>
        <v>104.6</v>
      </c>
      <c r="J145" t="s">
        <v>21</v>
      </c>
      <c r="K145" t="s">
        <v>22</v>
      </c>
      <c r="L145">
        <v>1277701200</v>
      </c>
      <c r="M145">
        <v>1279429200</v>
      </c>
      <c r="N145" s="5">
        <f t="shared" si="16"/>
        <v>40357.208333333336</v>
      </c>
      <c r="O145" s="5">
        <f t="shared" si="17"/>
        <v>40377.208333333336</v>
      </c>
      <c r="P145" t="b">
        <v>0</v>
      </c>
      <c r="Q145" t="b">
        <v>0</v>
      </c>
      <c r="R145" t="s">
        <v>60</v>
      </c>
      <c r="S145" t="str">
        <f t="shared" si="18"/>
        <v>music</v>
      </c>
      <c r="T145" t="str">
        <f t="shared" si="19"/>
        <v>indie rock</v>
      </c>
      <c r="U145">
        <f t="shared" si="20"/>
        <v>2010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4"/>
        <v>129</v>
      </c>
      <c r="G146" t="s">
        <v>20</v>
      </c>
      <c r="H146">
        <v>135</v>
      </c>
      <c r="I146">
        <f t="shared" si="15"/>
        <v>86.07</v>
      </c>
      <c r="J146" t="s">
        <v>21</v>
      </c>
      <c r="K146" t="s">
        <v>22</v>
      </c>
      <c r="L146">
        <v>1560747600</v>
      </c>
      <c r="M146">
        <v>1561438800</v>
      </c>
      <c r="N146" s="5">
        <f t="shared" si="16"/>
        <v>43633.208333333328</v>
      </c>
      <c r="O146" s="5">
        <f t="shared" si="17"/>
        <v>43641.208333333328</v>
      </c>
      <c r="P146" t="b">
        <v>0</v>
      </c>
      <c r="Q146" t="b">
        <v>0</v>
      </c>
      <c r="R146" t="s">
        <v>33</v>
      </c>
      <c r="S146" t="str">
        <f t="shared" si="18"/>
        <v>theater</v>
      </c>
      <c r="T146" t="str">
        <f t="shared" si="19"/>
        <v>plays</v>
      </c>
      <c r="U146">
        <f t="shared" si="20"/>
        <v>2019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4"/>
        <v>237</v>
      </c>
      <c r="G147" t="s">
        <v>20</v>
      </c>
      <c r="H147">
        <v>768</v>
      </c>
      <c r="I147">
        <f t="shared" si="15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5">
        <f t="shared" si="16"/>
        <v>41889.208333333336</v>
      </c>
      <c r="O147" s="5">
        <f t="shared" si="17"/>
        <v>41894.208333333336</v>
      </c>
      <c r="P147" t="b">
        <v>0</v>
      </c>
      <c r="Q147" t="b">
        <v>0</v>
      </c>
      <c r="R147" t="s">
        <v>65</v>
      </c>
      <c r="S147" t="str">
        <f t="shared" si="18"/>
        <v>technology</v>
      </c>
      <c r="T147" t="str">
        <f t="shared" si="19"/>
        <v>wearables</v>
      </c>
      <c r="U147">
        <f t="shared" si="20"/>
        <v>2014</v>
      </c>
    </row>
    <row r="148" spans="1:21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4"/>
        <v>17</v>
      </c>
      <c r="G148" t="s">
        <v>74</v>
      </c>
      <c r="H148">
        <v>51</v>
      </c>
      <c r="I148">
        <f t="shared" si="15"/>
        <v>29.76</v>
      </c>
      <c r="J148" t="s">
        <v>21</v>
      </c>
      <c r="K148" t="s">
        <v>22</v>
      </c>
      <c r="L148">
        <v>1320732000</v>
      </c>
      <c r="M148">
        <v>1322460000</v>
      </c>
      <c r="N148" s="5">
        <f t="shared" si="16"/>
        <v>40855.25</v>
      </c>
      <c r="O148" s="5">
        <f t="shared" si="17"/>
        <v>40875.25</v>
      </c>
      <c r="P148" t="b">
        <v>0</v>
      </c>
      <c r="Q148" t="b">
        <v>0</v>
      </c>
      <c r="R148" t="s">
        <v>33</v>
      </c>
      <c r="S148" t="str">
        <f t="shared" si="18"/>
        <v>theater</v>
      </c>
      <c r="T148" t="str">
        <f t="shared" si="19"/>
        <v>plays</v>
      </c>
      <c r="U148">
        <f t="shared" si="20"/>
        <v>2011</v>
      </c>
    </row>
    <row r="149" spans="1:21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4"/>
        <v>112</v>
      </c>
      <c r="G149" t="s">
        <v>20</v>
      </c>
      <c r="H149">
        <v>199</v>
      </c>
      <c r="I149">
        <f t="shared" si="15"/>
        <v>46.92</v>
      </c>
      <c r="J149" t="s">
        <v>21</v>
      </c>
      <c r="K149" t="s">
        <v>22</v>
      </c>
      <c r="L149">
        <v>1465794000</v>
      </c>
      <c r="M149">
        <v>1466312400</v>
      </c>
      <c r="N149" s="5">
        <f t="shared" si="16"/>
        <v>42534.208333333328</v>
      </c>
      <c r="O149" s="5">
        <f t="shared" si="17"/>
        <v>42540.208333333328</v>
      </c>
      <c r="P149" t="b">
        <v>0</v>
      </c>
      <c r="Q149" t="b">
        <v>1</v>
      </c>
      <c r="R149" t="s">
        <v>33</v>
      </c>
      <c r="S149" t="str">
        <f t="shared" si="18"/>
        <v>theater</v>
      </c>
      <c r="T149" t="str">
        <f t="shared" si="19"/>
        <v>plays</v>
      </c>
      <c r="U149">
        <f t="shared" si="20"/>
        <v>2016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4"/>
        <v>121</v>
      </c>
      <c r="G150" t="s">
        <v>20</v>
      </c>
      <c r="H150">
        <v>107</v>
      </c>
      <c r="I150">
        <f t="shared" si="15"/>
        <v>105.19</v>
      </c>
      <c r="J150" t="s">
        <v>21</v>
      </c>
      <c r="K150" t="s">
        <v>22</v>
      </c>
      <c r="L150">
        <v>1500958800</v>
      </c>
      <c r="M150">
        <v>1501736400</v>
      </c>
      <c r="N150" s="5">
        <f t="shared" si="16"/>
        <v>42941.208333333328</v>
      </c>
      <c r="O150" s="5">
        <f t="shared" si="17"/>
        <v>42950.208333333328</v>
      </c>
      <c r="P150" t="b">
        <v>0</v>
      </c>
      <c r="Q150" t="b">
        <v>0</v>
      </c>
      <c r="R150" t="s">
        <v>65</v>
      </c>
      <c r="S150" t="str">
        <f t="shared" si="18"/>
        <v>technology</v>
      </c>
      <c r="T150" t="str">
        <f t="shared" si="19"/>
        <v>wearables</v>
      </c>
      <c r="U150">
        <f t="shared" si="20"/>
        <v>2017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4"/>
        <v>220</v>
      </c>
      <c r="G151" t="s">
        <v>20</v>
      </c>
      <c r="H151">
        <v>195</v>
      </c>
      <c r="I151">
        <f t="shared" si="15"/>
        <v>69.91</v>
      </c>
      <c r="J151" t="s">
        <v>21</v>
      </c>
      <c r="K151" t="s">
        <v>22</v>
      </c>
      <c r="L151">
        <v>1357020000</v>
      </c>
      <c r="M151">
        <v>1361512800</v>
      </c>
      <c r="N151" s="5">
        <f t="shared" si="16"/>
        <v>41275.25</v>
      </c>
      <c r="O151" s="5">
        <f t="shared" si="17"/>
        <v>41327.25</v>
      </c>
      <c r="P151" t="b">
        <v>0</v>
      </c>
      <c r="Q151" t="b">
        <v>0</v>
      </c>
      <c r="R151" t="s">
        <v>60</v>
      </c>
      <c r="S151" t="str">
        <f t="shared" si="18"/>
        <v>music</v>
      </c>
      <c r="T151" t="str">
        <f t="shared" si="19"/>
        <v>indie rock</v>
      </c>
      <c r="U151">
        <f t="shared" si="20"/>
        <v>2013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4"/>
        <v>1</v>
      </c>
      <c r="G152" t="s">
        <v>14</v>
      </c>
      <c r="H152">
        <v>1</v>
      </c>
      <c r="I152">
        <f t="shared" si="15"/>
        <v>1</v>
      </c>
      <c r="J152" t="s">
        <v>21</v>
      </c>
      <c r="K152" t="s">
        <v>22</v>
      </c>
      <c r="L152">
        <v>1544940000</v>
      </c>
      <c r="M152">
        <v>1545026400</v>
      </c>
      <c r="N152" s="5">
        <f t="shared" si="16"/>
        <v>43450.25</v>
      </c>
      <c r="O152" s="5">
        <f t="shared" si="17"/>
        <v>43451.25</v>
      </c>
      <c r="P152" t="b">
        <v>0</v>
      </c>
      <c r="Q152" t="b">
        <v>0</v>
      </c>
      <c r="R152" t="s">
        <v>23</v>
      </c>
      <c r="S152" t="str">
        <f t="shared" si="18"/>
        <v>music</v>
      </c>
      <c r="T152" t="str">
        <f t="shared" si="19"/>
        <v>rock</v>
      </c>
      <c r="U152">
        <f t="shared" si="20"/>
        <v>2018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4"/>
        <v>64</v>
      </c>
      <c r="G153" t="s">
        <v>14</v>
      </c>
      <c r="H153">
        <v>1467</v>
      </c>
      <c r="I153">
        <f t="shared" si="15"/>
        <v>60.01</v>
      </c>
      <c r="J153" t="s">
        <v>21</v>
      </c>
      <c r="K153" t="s">
        <v>22</v>
      </c>
      <c r="L153">
        <v>1402290000</v>
      </c>
      <c r="M153">
        <v>1406696400</v>
      </c>
      <c r="N153" s="5">
        <f t="shared" si="16"/>
        <v>41799.208333333336</v>
      </c>
      <c r="O153" s="5">
        <f t="shared" si="17"/>
        <v>41850.208333333336</v>
      </c>
      <c r="P153" t="b">
        <v>0</v>
      </c>
      <c r="Q153" t="b">
        <v>0</v>
      </c>
      <c r="R153" t="s">
        <v>50</v>
      </c>
      <c r="S153" t="str">
        <f t="shared" si="18"/>
        <v>music</v>
      </c>
      <c r="T153" t="str">
        <f t="shared" si="19"/>
        <v>electric music</v>
      </c>
      <c r="U153">
        <f t="shared" si="20"/>
        <v>2014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4"/>
        <v>423</v>
      </c>
      <c r="G154" t="s">
        <v>20</v>
      </c>
      <c r="H154">
        <v>3376</v>
      </c>
      <c r="I154">
        <f t="shared" si="15"/>
        <v>52.01</v>
      </c>
      <c r="J154" t="s">
        <v>21</v>
      </c>
      <c r="K154" t="s">
        <v>22</v>
      </c>
      <c r="L154">
        <v>1487311200</v>
      </c>
      <c r="M154">
        <v>1487916000</v>
      </c>
      <c r="N154" s="5">
        <f t="shared" si="16"/>
        <v>42783.25</v>
      </c>
      <c r="O154" s="5">
        <f t="shared" si="17"/>
        <v>42790.25</v>
      </c>
      <c r="P154" t="b">
        <v>0</v>
      </c>
      <c r="Q154" t="b">
        <v>0</v>
      </c>
      <c r="R154" t="s">
        <v>60</v>
      </c>
      <c r="S154" t="str">
        <f t="shared" si="18"/>
        <v>music</v>
      </c>
      <c r="T154" t="str">
        <f t="shared" si="19"/>
        <v>indie rock</v>
      </c>
      <c r="U154">
        <f t="shared" si="20"/>
        <v>2017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4"/>
        <v>93</v>
      </c>
      <c r="G155" t="s">
        <v>14</v>
      </c>
      <c r="H155">
        <v>5681</v>
      </c>
      <c r="I155">
        <f t="shared" si="15"/>
        <v>31</v>
      </c>
      <c r="J155" t="s">
        <v>21</v>
      </c>
      <c r="K155" t="s">
        <v>22</v>
      </c>
      <c r="L155">
        <v>1350622800</v>
      </c>
      <c r="M155">
        <v>1351141200</v>
      </c>
      <c r="N155" s="5">
        <f t="shared" si="16"/>
        <v>41201.208333333336</v>
      </c>
      <c r="O155" s="5">
        <f t="shared" si="17"/>
        <v>41207.208333333336</v>
      </c>
      <c r="P155" t="b">
        <v>0</v>
      </c>
      <c r="Q155" t="b">
        <v>0</v>
      </c>
      <c r="R155" t="s">
        <v>33</v>
      </c>
      <c r="S155" t="str">
        <f t="shared" si="18"/>
        <v>theater</v>
      </c>
      <c r="T155" t="str">
        <f t="shared" si="19"/>
        <v>plays</v>
      </c>
      <c r="U155">
        <f t="shared" si="20"/>
        <v>2012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4"/>
        <v>59</v>
      </c>
      <c r="G156" t="s">
        <v>14</v>
      </c>
      <c r="H156">
        <v>1059</v>
      </c>
      <c r="I156">
        <f t="shared" si="15"/>
        <v>95.04</v>
      </c>
      <c r="J156" t="s">
        <v>21</v>
      </c>
      <c r="K156" t="s">
        <v>22</v>
      </c>
      <c r="L156">
        <v>1463029200</v>
      </c>
      <c r="M156">
        <v>1465016400</v>
      </c>
      <c r="N156" s="5">
        <f t="shared" si="16"/>
        <v>42502.208333333328</v>
      </c>
      <c r="O156" s="5">
        <f t="shared" si="17"/>
        <v>42525.208333333328</v>
      </c>
      <c r="P156" t="b">
        <v>0</v>
      </c>
      <c r="Q156" t="b">
        <v>1</v>
      </c>
      <c r="R156" t="s">
        <v>60</v>
      </c>
      <c r="S156" t="str">
        <f t="shared" si="18"/>
        <v>music</v>
      </c>
      <c r="T156" t="str">
        <f t="shared" si="19"/>
        <v>indie rock</v>
      </c>
      <c r="U156">
        <f t="shared" si="20"/>
        <v>2016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4"/>
        <v>65</v>
      </c>
      <c r="G157" t="s">
        <v>14</v>
      </c>
      <c r="H157">
        <v>1194</v>
      </c>
      <c r="I157">
        <f t="shared" si="15"/>
        <v>75.97</v>
      </c>
      <c r="J157" t="s">
        <v>21</v>
      </c>
      <c r="K157" t="s">
        <v>22</v>
      </c>
      <c r="L157">
        <v>1269493200</v>
      </c>
      <c r="M157">
        <v>1270789200</v>
      </c>
      <c r="N157" s="5">
        <f t="shared" si="16"/>
        <v>40262.208333333336</v>
      </c>
      <c r="O157" s="5">
        <f t="shared" si="17"/>
        <v>40277.208333333336</v>
      </c>
      <c r="P157" t="b">
        <v>0</v>
      </c>
      <c r="Q157" t="b">
        <v>0</v>
      </c>
      <c r="R157" t="s">
        <v>33</v>
      </c>
      <c r="S157" t="str">
        <f t="shared" si="18"/>
        <v>theater</v>
      </c>
      <c r="T157" t="str">
        <f t="shared" si="19"/>
        <v>plays</v>
      </c>
      <c r="U157">
        <f t="shared" si="20"/>
        <v>2010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4"/>
        <v>74</v>
      </c>
      <c r="G158" t="s">
        <v>74</v>
      </c>
      <c r="H158">
        <v>379</v>
      </c>
      <c r="I158">
        <f t="shared" si="15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5">
        <f t="shared" si="16"/>
        <v>43743.208333333328</v>
      </c>
      <c r="O158" s="5">
        <f t="shared" si="17"/>
        <v>43767.208333333328</v>
      </c>
      <c r="P158" t="b">
        <v>0</v>
      </c>
      <c r="Q158" t="b">
        <v>0</v>
      </c>
      <c r="R158" t="s">
        <v>23</v>
      </c>
      <c r="S158" t="str">
        <f t="shared" si="18"/>
        <v>music</v>
      </c>
      <c r="T158" t="str">
        <f t="shared" si="19"/>
        <v>rock</v>
      </c>
      <c r="U158">
        <f t="shared" si="20"/>
        <v>2019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4"/>
        <v>53</v>
      </c>
      <c r="G159" t="s">
        <v>14</v>
      </c>
      <c r="H159">
        <v>30</v>
      </c>
      <c r="I159">
        <f t="shared" si="15"/>
        <v>73.73</v>
      </c>
      <c r="J159" t="s">
        <v>26</v>
      </c>
      <c r="K159" t="s">
        <v>27</v>
      </c>
      <c r="L159">
        <v>1388383200</v>
      </c>
      <c r="M159">
        <v>1389420000</v>
      </c>
      <c r="N159" s="5">
        <f t="shared" si="16"/>
        <v>41638.25</v>
      </c>
      <c r="O159" s="5">
        <f t="shared" si="17"/>
        <v>41650.25</v>
      </c>
      <c r="P159" t="b">
        <v>0</v>
      </c>
      <c r="Q159" t="b">
        <v>0</v>
      </c>
      <c r="R159" t="s">
        <v>122</v>
      </c>
      <c r="S159" t="str">
        <f t="shared" si="18"/>
        <v>photography</v>
      </c>
      <c r="T159" t="str">
        <f t="shared" si="19"/>
        <v>photography books</v>
      </c>
      <c r="U159">
        <f t="shared" si="20"/>
        <v>2013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4"/>
        <v>221</v>
      </c>
      <c r="G160" t="s">
        <v>20</v>
      </c>
      <c r="H160">
        <v>41</v>
      </c>
      <c r="I160">
        <f t="shared" si="15"/>
        <v>113.17</v>
      </c>
      <c r="J160" t="s">
        <v>21</v>
      </c>
      <c r="K160" t="s">
        <v>22</v>
      </c>
      <c r="L160">
        <v>1449554400</v>
      </c>
      <c r="M160">
        <v>1449640800</v>
      </c>
      <c r="N160" s="5">
        <f t="shared" si="16"/>
        <v>42346.25</v>
      </c>
      <c r="O160" s="5">
        <f t="shared" si="17"/>
        <v>42347.25</v>
      </c>
      <c r="P160" t="b">
        <v>0</v>
      </c>
      <c r="Q160" t="b">
        <v>0</v>
      </c>
      <c r="R160" t="s">
        <v>23</v>
      </c>
      <c r="S160" t="str">
        <f t="shared" si="18"/>
        <v>music</v>
      </c>
      <c r="T160" t="str">
        <f t="shared" si="19"/>
        <v>rock</v>
      </c>
      <c r="U160">
        <f t="shared" si="20"/>
        <v>2015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4"/>
        <v>100</v>
      </c>
      <c r="G161" t="s">
        <v>20</v>
      </c>
      <c r="H161">
        <v>1821</v>
      </c>
      <c r="I161">
        <f t="shared" si="15"/>
        <v>105.01</v>
      </c>
      <c r="J161" t="s">
        <v>21</v>
      </c>
      <c r="K161" t="s">
        <v>22</v>
      </c>
      <c r="L161">
        <v>1553662800</v>
      </c>
      <c r="M161">
        <v>1555218000</v>
      </c>
      <c r="N161" s="5">
        <f t="shared" si="16"/>
        <v>43551.208333333328</v>
      </c>
      <c r="O161" s="5">
        <f t="shared" si="17"/>
        <v>43569.208333333328</v>
      </c>
      <c r="P161" t="b">
        <v>0</v>
      </c>
      <c r="Q161" t="b">
        <v>1</v>
      </c>
      <c r="R161" t="s">
        <v>33</v>
      </c>
      <c r="S161" t="str">
        <f t="shared" si="18"/>
        <v>theater</v>
      </c>
      <c r="T161" t="str">
        <f t="shared" si="19"/>
        <v>plays</v>
      </c>
      <c r="U161">
        <f t="shared" si="20"/>
        <v>2019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4"/>
        <v>162</v>
      </c>
      <c r="G162" t="s">
        <v>20</v>
      </c>
      <c r="H162">
        <v>164</v>
      </c>
      <c r="I162">
        <f t="shared" si="15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5">
        <f t="shared" si="16"/>
        <v>43582.208333333328</v>
      </c>
      <c r="O162" s="5">
        <f t="shared" si="17"/>
        <v>43598.208333333328</v>
      </c>
      <c r="P162" t="b">
        <v>0</v>
      </c>
      <c r="Q162" t="b">
        <v>0</v>
      </c>
      <c r="R162" t="s">
        <v>65</v>
      </c>
      <c r="S162" t="str">
        <f t="shared" si="18"/>
        <v>technology</v>
      </c>
      <c r="T162" t="str">
        <f t="shared" si="19"/>
        <v>wearables</v>
      </c>
      <c r="U162">
        <f t="shared" si="20"/>
        <v>2019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4"/>
        <v>78</v>
      </c>
      <c r="G163" t="s">
        <v>14</v>
      </c>
      <c r="H163">
        <v>75</v>
      </c>
      <c r="I163">
        <f t="shared" si="15"/>
        <v>57.33</v>
      </c>
      <c r="J163" t="s">
        <v>21</v>
      </c>
      <c r="K163" t="s">
        <v>22</v>
      </c>
      <c r="L163">
        <v>1442984400</v>
      </c>
      <c r="M163">
        <v>1443502800</v>
      </c>
      <c r="N163" s="5">
        <f t="shared" si="16"/>
        <v>42270.208333333328</v>
      </c>
      <c r="O163" s="5">
        <f t="shared" si="17"/>
        <v>42276.208333333328</v>
      </c>
      <c r="P163" t="b">
        <v>0</v>
      </c>
      <c r="Q163" t="b">
        <v>1</v>
      </c>
      <c r="R163" t="s">
        <v>28</v>
      </c>
      <c r="S163" t="str">
        <f t="shared" si="18"/>
        <v>technology</v>
      </c>
      <c r="T163" t="str">
        <f t="shared" si="19"/>
        <v>web</v>
      </c>
      <c r="U163">
        <f t="shared" si="20"/>
        <v>2015</v>
      </c>
    </row>
    <row r="164" spans="1:21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4"/>
        <v>150</v>
      </c>
      <c r="G164" t="s">
        <v>20</v>
      </c>
      <c r="H164">
        <v>157</v>
      </c>
      <c r="I164">
        <f t="shared" si="15"/>
        <v>58.18</v>
      </c>
      <c r="J164" t="s">
        <v>98</v>
      </c>
      <c r="K164" t="s">
        <v>99</v>
      </c>
      <c r="L164">
        <v>1544248800</v>
      </c>
      <c r="M164">
        <v>1546840800</v>
      </c>
      <c r="N164" s="5">
        <f t="shared" si="16"/>
        <v>43442.25</v>
      </c>
      <c r="O164" s="5">
        <f t="shared" si="17"/>
        <v>43472.25</v>
      </c>
      <c r="P164" t="b">
        <v>0</v>
      </c>
      <c r="Q164" t="b">
        <v>0</v>
      </c>
      <c r="R164" t="s">
        <v>23</v>
      </c>
      <c r="S164" t="str">
        <f t="shared" si="18"/>
        <v>music</v>
      </c>
      <c r="T164" t="str">
        <f t="shared" si="19"/>
        <v>rock</v>
      </c>
      <c r="U164">
        <f t="shared" si="20"/>
        <v>2018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4"/>
        <v>253</v>
      </c>
      <c r="G165" t="s">
        <v>20</v>
      </c>
      <c r="H165">
        <v>246</v>
      </c>
      <c r="I165">
        <f t="shared" si="15"/>
        <v>36.03</v>
      </c>
      <c r="J165" t="s">
        <v>21</v>
      </c>
      <c r="K165" t="s">
        <v>22</v>
      </c>
      <c r="L165">
        <v>1508475600</v>
      </c>
      <c r="M165">
        <v>1512712800</v>
      </c>
      <c r="N165" s="5">
        <f t="shared" si="16"/>
        <v>43028.208333333328</v>
      </c>
      <c r="O165" s="5">
        <f t="shared" si="17"/>
        <v>43077.25</v>
      </c>
      <c r="P165" t="b">
        <v>0</v>
      </c>
      <c r="Q165" t="b">
        <v>1</v>
      </c>
      <c r="R165" t="s">
        <v>122</v>
      </c>
      <c r="S165" t="str">
        <f t="shared" si="18"/>
        <v>photography</v>
      </c>
      <c r="T165" t="str">
        <f t="shared" si="19"/>
        <v>photography books</v>
      </c>
      <c r="U165">
        <f t="shared" si="20"/>
        <v>2017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4"/>
        <v>100</v>
      </c>
      <c r="G166" t="s">
        <v>20</v>
      </c>
      <c r="H166">
        <v>1396</v>
      </c>
      <c r="I166">
        <f t="shared" si="15"/>
        <v>107.99</v>
      </c>
      <c r="J166" t="s">
        <v>21</v>
      </c>
      <c r="K166" t="s">
        <v>22</v>
      </c>
      <c r="L166">
        <v>1507438800</v>
      </c>
      <c r="M166">
        <v>1507525200</v>
      </c>
      <c r="N166" s="5">
        <f t="shared" si="16"/>
        <v>43016.208333333328</v>
      </c>
      <c r="O166" s="5">
        <f t="shared" si="17"/>
        <v>43017.208333333328</v>
      </c>
      <c r="P166" t="b">
        <v>0</v>
      </c>
      <c r="Q166" t="b">
        <v>0</v>
      </c>
      <c r="R166" t="s">
        <v>33</v>
      </c>
      <c r="S166" t="str">
        <f t="shared" si="18"/>
        <v>theater</v>
      </c>
      <c r="T166" t="str">
        <f t="shared" si="19"/>
        <v>plays</v>
      </c>
      <c r="U166">
        <f t="shared" si="20"/>
        <v>2017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4"/>
        <v>122</v>
      </c>
      <c r="G167" t="s">
        <v>20</v>
      </c>
      <c r="H167">
        <v>2506</v>
      </c>
      <c r="I167">
        <f t="shared" si="15"/>
        <v>44.01</v>
      </c>
      <c r="J167" t="s">
        <v>21</v>
      </c>
      <c r="K167" t="s">
        <v>22</v>
      </c>
      <c r="L167">
        <v>1501563600</v>
      </c>
      <c r="M167">
        <v>1504328400</v>
      </c>
      <c r="N167" s="5">
        <f t="shared" si="16"/>
        <v>42948.208333333328</v>
      </c>
      <c r="O167" s="5">
        <f t="shared" si="17"/>
        <v>42980.208333333328</v>
      </c>
      <c r="P167" t="b">
        <v>0</v>
      </c>
      <c r="Q167" t="b">
        <v>0</v>
      </c>
      <c r="R167" t="s">
        <v>28</v>
      </c>
      <c r="S167" t="str">
        <f t="shared" si="18"/>
        <v>technology</v>
      </c>
      <c r="T167" t="str">
        <f t="shared" si="19"/>
        <v>web</v>
      </c>
      <c r="U167">
        <f t="shared" si="20"/>
        <v>2017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4"/>
        <v>137</v>
      </c>
      <c r="G168" t="s">
        <v>20</v>
      </c>
      <c r="H168">
        <v>244</v>
      </c>
      <c r="I168">
        <f t="shared" si="15"/>
        <v>55.08</v>
      </c>
      <c r="J168" t="s">
        <v>21</v>
      </c>
      <c r="K168" t="s">
        <v>22</v>
      </c>
      <c r="L168">
        <v>1292997600</v>
      </c>
      <c r="M168">
        <v>1293343200</v>
      </c>
      <c r="N168" s="5">
        <f t="shared" si="16"/>
        <v>40534.25</v>
      </c>
      <c r="O168" s="5">
        <f t="shared" si="17"/>
        <v>40538.25</v>
      </c>
      <c r="P168" t="b">
        <v>0</v>
      </c>
      <c r="Q168" t="b">
        <v>0</v>
      </c>
      <c r="R168" t="s">
        <v>122</v>
      </c>
      <c r="S168" t="str">
        <f t="shared" si="18"/>
        <v>photography</v>
      </c>
      <c r="T168" t="str">
        <f t="shared" si="19"/>
        <v>photography books</v>
      </c>
      <c r="U168">
        <f t="shared" si="20"/>
        <v>2010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4"/>
        <v>416</v>
      </c>
      <c r="G169" t="s">
        <v>20</v>
      </c>
      <c r="H169">
        <v>146</v>
      </c>
      <c r="I169">
        <f t="shared" si="15"/>
        <v>74</v>
      </c>
      <c r="J169" t="s">
        <v>26</v>
      </c>
      <c r="K169" t="s">
        <v>27</v>
      </c>
      <c r="L169">
        <v>1370840400</v>
      </c>
      <c r="M169">
        <v>1371704400</v>
      </c>
      <c r="N169" s="5">
        <f t="shared" si="16"/>
        <v>41435.208333333336</v>
      </c>
      <c r="O169" s="5">
        <f t="shared" si="17"/>
        <v>41445.208333333336</v>
      </c>
      <c r="P169" t="b">
        <v>0</v>
      </c>
      <c r="Q169" t="b">
        <v>0</v>
      </c>
      <c r="R169" t="s">
        <v>33</v>
      </c>
      <c r="S169" t="str">
        <f t="shared" si="18"/>
        <v>theater</v>
      </c>
      <c r="T169" t="str">
        <f t="shared" si="19"/>
        <v>plays</v>
      </c>
      <c r="U169">
        <f t="shared" si="20"/>
        <v>2013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4"/>
        <v>31</v>
      </c>
      <c r="G170" t="s">
        <v>14</v>
      </c>
      <c r="H170">
        <v>955</v>
      </c>
      <c r="I170">
        <f t="shared" si="15"/>
        <v>42</v>
      </c>
      <c r="J170" t="s">
        <v>36</v>
      </c>
      <c r="K170" t="s">
        <v>37</v>
      </c>
      <c r="L170">
        <v>1550815200</v>
      </c>
      <c r="M170">
        <v>1552798800</v>
      </c>
      <c r="N170" s="5">
        <f t="shared" si="16"/>
        <v>43518.25</v>
      </c>
      <c r="O170" s="5">
        <f t="shared" si="17"/>
        <v>43541.208333333328</v>
      </c>
      <c r="P170" t="b">
        <v>0</v>
      </c>
      <c r="Q170" t="b">
        <v>1</v>
      </c>
      <c r="R170" t="s">
        <v>60</v>
      </c>
      <c r="S170" t="str">
        <f t="shared" si="18"/>
        <v>music</v>
      </c>
      <c r="T170" t="str">
        <f t="shared" si="19"/>
        <v>indie rock</v>
      </c>
      <c r="U170">
        <f t="shared" si="20"/>
        <v>2019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4"/>
        <v>424</v>
      </c>
      <c r="G171" t="s">
        <v>20</v>
      </c>
      <c r="H171">
        <v>1267</v>
      </c>
      <c r="I171">
        <f t="shared" si="15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5">
        <f t="shared" si="16"/>
        <v>41077.208333333336</v>
      </c>
      <c r="O171" s="5">
        <f t="shared" si="17"/>
        <v>41105.208333333336</v>
      </c>
      <c r="P171" t="b">
        <v>0</v>
      </c>
      <c r="Q171" t="b">
        <v>1</v>
      </c>
      <c r="R171" t="s">
        <v>100</v>
      </c>
      <c r="S171" t="str">
        <f t="shared" si="18"/>
        <v>film &amp; video</v>
      </c>
      <c r="T171" t="str">
        <f t="shared" si="19"/>
        <v>shorts</v>
      </c>
      <c r="U171">
        <f t="shared" si="20"/>
        <v>2012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4"/>
        <v>3</v>
      </c>
      <c r="G172" t="s">
        <v>14</v>
      </c>
      <c r="H172">
        <v>67</v>
      </c>
      <c r="I172">
        <f t="shared" si="15"/>
        <v>82.51</v>
      </c>
      <c r="J172" t="s">
        <v>21</v>
      </c>
      <c r="K172" t="s">
        <v>22</v>
      </c>
      <c r="L172">
        <v>1501736400</v>
      </c>
      <c r="M172">
        <v>1502341200</v>
      </c>
      <c r="N172" s="5">
        <f t="shared" si="16"/>
        <v>42950.208333333328</v>
      </c>
      <c r="O172" s="5">
        <f t="shared" si="17"/>
        <v>42957.208333333328</v>
      </c>
      <c r="P172" t="b">
        <v>0</v>
      </c>
      <c r="Q172" t="b">
        <v>0</v>
      </c>
      <c r="R172" t="s">
        <v>60</v>
      </c>
      <c r="S172" t="str">
        <f t="shared" si="18"/>
        <v>music</v>
      </c>
      <c r="T172" t="str">
        <f t="shared" si="19"/>
        <v>indie rock</v>
      </c>
      <c r="U172">
        <f t="shared" si="20"/>
        <v>2017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4"/>
        <v>11</v>
      </c>
      <c r="G173" t="s">
        <v>14</v>
      </c>
      <c r="H173">
        <v>5</v>
      </c>
      <c r="I173">
        <f t="shared" si="15"/>
        <v>104.2</v>
      </c>
      <c r="J173" t="s">
        <v>21</v>
      </c>
      <c r="K173" t="s">
        <v>22</v>
      </c>
      <c r="L173">
        <v>1395291600</v>
      </c>
      <c r="M173">
        <v>1397192400</v>
      </c>
      <c r="N173" s="5">
        <f t="shared" si="16"/>
        <v>41718.208333333336</v>
      </c>
      <c r="O173" s="5">
        <f t="shared" si="17"/>
        <v>41740.208333333336</v>
      </c>
      <c r="P173" t="b">
        <v>0</v>
      </c>
      <c r="Q173" t="b">
        <v>0</v>
      </c>
      <c r="R173" t="s">
        <v>206</v>
      </c>
      <c r="S173" t="str">
        <f t="shared" si="18"/>
        <v>publishing</v>
      </c>
      <c r="T173" t="str">
        <f t="shared" si="19"/>
        <v>translations</v>
      </c>
      <c r="U173">
        <f t="shared" si="20"/>
        <v>2014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4"/>
        <v>83</v>
      </c>
      <c r="G174" t="s">
        <v>14</v>
      </c>
      <c r="H174">
        <v>26</v>
      </c>
      <c r="I174">
        <f t="shared" si="15"/>
        <v>25.5</v>
      </c>
      <c r="J174" t="s">
        <v>21</v>
      </c>
      <c r="K174" t="s">
        <v>22</v>
      </c>
      <c r="L174">
        <v>1405746000</v>
      </c>
      <c r="M174">
        <v>1407042000</v>
      </c>
      <c r="N174" s="5">
        <f t="shared" si="16"/>
        <v>41839.208333333336</v>
      </c>
      <c r="O174" s="5">
        <f t="shared" si="17"/>
        <v>41854.208333333336</v>
      </c>
      <c r="P174" t="b">
        <v>0</v>
      </c>
      <c r="Q174" t="b">
        <v>1</v>
      </c>
      <c r="R174" t="s">
        <v>42</v>
      </c>
      <c r="S174" t="str">
        <f t="shared" si="18"/>
        <v>film &amp; video</v>
      </c>
      <c r="T174" t="str">
        <f t="shared" si="19"/>
        <v>documentary</v>
      </c>
      <c r="U174">
        <f t="shared" si="20"/>
        <v>2014</v>
      </c>
    </row>
    <row r="175" spans="1:21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4"/>
        <v>163</v>
      </c>
      <c r="G175" t="s">
        <v>20</v>
      </c>
      <c r="H175">
        <v>1561</v>
      </c>
      <c r="I175">
        <f t="shared" si="15"/>
        <v>100.98</v>
      </c>
      <c r="J175" t="s">
        <v>21</v>
      </c>
      <c r="K175" t="s">
        <v>22</v>
      </c>
      <c r="L175">
        <v>1368853200</v>
      </c>
      <c r="M175">
        <v>1369371600</v>
      </c>
      <c r="N175" s="5">
        <f t="shared" si="16"/>
        <v>41412.208333333336</v>
      </c>
      <c r="O175" s="5">
        <f t="shared" si="17"/>
        <v>41418.208333333336</v>
      </c>
      <c r="P175" t="b">
        <v>0</v>
      </c>
      <c r="Q175" t="b">
        <v>0</v>
      </c>
      <c r="R175" t="s">
        <v>33</v>
      </c>
      <c r="S175" t="str">
        <f t="shared" si="18"/>
        <v>theater</v>
      </c>
      <c r="T175" t="str">
        <f t="shared" si="19"/>
        <v>plays</v>
      </c>
      <c r="U175">
        <f t="shared" si="20"/>
        <v>2013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4"/>
        <v>895</v>
      </c>
      <c r="G176" t="s">
        <v>20</v>
      </c>
      <c r="H176">
        <v>48</v>
      </c>
      <c r="I176">
        <f t="shared" si="15"/>
        <v>111.83</v>
      </c>
      <c r="J176" t="s">
        <v>21</v>
      </c>
      <c r="K176" t="s">
        <v>22</v>
      </c>
      <c r="L176">
        <v>1444021200</v>
      </c>
      <c r="M176">
        <v>1444107600</v>
      </c>
      <c r="N176" s="5">
        <f t="shared" si="16"/>
        <v>42282.208333333328</v>
      </c>
      <c r="O176" s="5">
        <f t="shared" si="17"/>
        <v>42283.208333333328</v>
      </c>
      <c r="P176" t="b">
        <v>0</v>
      </c>
      <c r="Q176" t="b">
        <v>1</v>
      </c>
      <c r="R176" t="s">
        <v>65</v>
      </c>
      <c r="S176" t="str">
        <f t="shared" si="18"/>
        <v>technology</v>
      </c>
      <c r="T176" t="str">
        <f t="shared" si="19"/>
        <v>wearables</v>
      </c>
      <c r="U176">
        <f t="shared" si="20"/>
        <v>2015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4"/>
        <v>26</v>
      </c>
      <c r="G177" t="s">
        <v>14</v>
      </c>
      <c r="H177">
        <v>1130</v>
      </c>
      <c r="I177">
        <f t="shared" si="15"/>
        <v>42</v>
      </c>
      <c r="J177" t="s">
        <v>21</v>
      </c>
      <c r="K177" t="s">
        <v>22</v>
      </c>
      <c r="L177">
        <v>1472619600</v>
      </c>
      <c r="M177">
        <v>1474261200</v>
      </c>
      <c r="N177" s="5">
        <f t="shared" si="16"/>
        <v>42613.208333333328</v>
      </c>
      <c r="O177" s="5">
        <f t="shared" si="17"/>
        <v>42632.208333333328</v>
      </c>
      <c r="P177" t="b">
        <v>0</v>
      </c>
      <c r="Q177" t="b">
        <v>0</v>
      </c>
      <c r="R177" t="s">
        <v>33</v>
      </c>
      <c r="S177" t="str">
        <f t="shared" si="18"/>
        <v>theater</v>
      </c>
      <c r="T177" t="str">
        <f t="shared" si="19"/>
        <v>plays</v>
      </c>
      <c r="U177">
        <f t="shared" si="20"/>
        <v>2016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4"/>
        <v>75</v>
      </c>
      <c r="G178" t="s">
        <v>14</v>
      </c>
      <c r="H178">
        <v>782</v>
      </c>
      <c r="I178">
        <f t="shared" si="15"/>
        <v>110.05</v>
      </c>
      <c r="J178" t="s">
        <v>21</v>
      </c>
      <c r="K178" t="s">
        <v>22</v>
      </c>
      <c r="L178">
        <v>1472878800</v>
      </c>
      <c r="M178">
        <v>1473656400</v>
      </c>
      <c r="N178" s="5">
        <f t="shared" si="16"/>
        <v>42616.208333333328</v>
      </c>
      <c r="O178" s="5">
        <f t="shared" si="17"/>
        <v>42625.208333333328</v>
      </c>
      <c r="P178" t="b">
        <v>0</v>
      </c>
      <c r="Q178" t="b">
        <v>0</v>
      </c>
      <c r="R178" t="s">
        <v>33</v>
      </c>
      <c r="S178" t="str">
        <f t="shared" si="18"/>
        <v>theater</v>
      </c>
      <c r="T178" t="str">
        <f t="shared" si="19"/>
        <v>plays</v>
      </c>
      <c r="U178">
        <f t="shared" si="20"/>
        <v>2016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4"/>
        <v>416</v>
      </c>
      <c r="G179" t="s">
        <v>20</v>
      </c>
      <c r="H179">
        <v>2739</v>
      </c>
      <c r="I179">
        <f t="shared" si="15"/>
        <v>59</v>
      </c>
      <c r="J179" t="s">
        <v>21</v>
      </c>
      <c r="K179" t="s">
        <v>22</v>
      </c>
      <c r="L179">
        <v>1289800800</v>
      </c>
      <c r="M179">
        <v>1291960800</v>
      </c>
      <c r="N179" s="5">
        <f t="shared" si="16"/>
        <v>40497.25</v>
      </c>
      <c r="O179" s="5">
        <f t="shared" si="17"/>
        <v>40522.25</v>
      </c>
      <c r="P179" t="b">
        <v>0</v>
      </c>
      <c r="Q179" t="b">
        <v>0</v>
      </c>
      <c r="R179" t="s">
        <v>33</v>
      </c>
      <c r="S179" t="str">
        <f t="shared" si="18"/>
        <v>theater</v>
      </c>
      <c r="T179" t="str">
        <f t="shared" si="19"/>
        <v>plays</v>
      </c>
      <c r="U179">
        <f t="shared" si="20"/>
        <v>2010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4"/>
        <v>96</v>
      </c>
      <c r="G180" t="s">
        <v>14</v>
      </c>
      <c r="H180">
        <v>210</v>
      </c>
      <c r="I180">
        <f t="shared" si="15"/>
        <v>32.99</v>
      </c>
      <c r="J180" t="s">
        <v>21</v>
      </c>
      <c r="K180" t="s">
        <v>22</v>
      </c>
      <c r="L180">
        <v>1505970000</v>
      </c>
      <c r="M180">
        <v>1506747600</v>
      </c>
      <c r="N180" s="5">
        <f t="shared" si="16"/>
        <v>42999.208333333328</v>
      </c>
      <c r="O180" s="5">
        <f t="shared" si="17"/>
        <v>43008.208333333328</v>
      </c>
      <c r="P180" t="b">
        <v>0</v>
      </c>
      <c r="Q180" t="b">
        <v>0</v>
      </c>
      <c r="R180" t="s">
        <v>17</v>
      </c>
      <c r="S180" t="str">
        <f t="shared" si="18"/>
        <v>food</v>
      </c>
      <c r="T180" t="str">
        <f t="shared" si="19"/>
        <v>food trucks</v>
      </c>
      <c r="U180">
        <f t="shared" si="20"/>
        <v>2017</v>
      </c>
    </row>
    <row r="181" spans="1:21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4"/>
        <v>358</v>
      </c>
      <c r="G181" t="s">
        <v>20</v>
      </c>
      <c r="H181">
        <v>3537</v>
      </c>
      <c r="I181">
        <f t="shared" si="15"/>
        <v>45.01</v>
      </c>
      <c r="J181" t="s">
        <v>15</v>
      </c>
      <c r="K181" t="s">
        <v>16</v>
      </c>
      <c r="L181">
        <v>1363496400</v>
      </c>
      <c r="M181">
        <v>1363582800</v>
      </c>
      <c r="N181" s="5">
        <f t="shared" si="16"/>
        <v>41350.208333333336</v>
      </c>
      <c r="O181" s="5">
        <f t="shared" si="17"/>
        <v>41351.208333333336</v>
      </c>
      <c r="P181" t="b">
        <v>0</v>
      </c>
      <c r="Q181" t="b">
        <v>1</v>
      </c>
      <c r="R181" t="s">
        <v>33</v>
      </c>
      <c r="S181" t="str">
        <f t="shared" si="18"/>
        <v>theater</v>
      </c>
      <c r="T181" t="str">
        <f t="shared" si="19"/>
        <v>plays</v>
      </c>
      <c r="U181">
        <f t="shared" si="20"/>
        <v>2013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4"/>
        <v>308</v>
      </c>
      <c r="G182" t="s">
        <v>20</v>
      </c>
      <c r="H182">
        <v>2107</v>
      </c>
      <c r="I182">
        <f t="shared" si="15"/>
        <v>81.98</v>
      </c>
      <c r="J182" t="s">
        <v>26</v>
      </c>
      <c r="K182" t="s">
        <v>27</v>
      </c>
      <c r="L182">
        <v>1269234000</v>
      </c>
      <c r="M182">
        <v>1269666000</v>
      </c>
      <c r="N182" s="5">
        <f t="shared" si="16"/>
        <v>40259.208333333336</v>
      </c>
      <c r="O182" s="5">
        <f t="shared" si="17"/>
        <v>40264.208333333336</v>
      </c>
      <c r="P182" t="b">
        <v>0</v>
      </c>
      <c r="Q182" t="b">
        <v>0</v>
      </c>
      <c r="R182" t="s">
        <v>65</v>
      </c>
      <c r="S182" t="str">
        <f t="shared" si="18"/>
        <v>technology</v>
      </c>
      <c r="T182" t="str">
        <f t="shared" si="19"/>
        <v>wearables</v>
      </c>
      <c r="U182">
        <f t="shared" si="20"/>
        <v>2010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4"/>
        <v>62</v>
      </c>
      <c r="G183" t="s">
        <v>14</v>
      </c>
      <c r="H183">
        <v>136</v>
      </c>
      <c r="I183">
        <f t="shared" si="15"/>
        <v>39.08</v>
      </c>
      <c r="J183" t="s">
        <v>21</v>
      </c>
      <c r="K183" t="s">
        <v>22</v>
      </c>
      <c r="L183">
        <v>1507093200</v>
      </c>
      <c r="M183">
        <v>1508648400</v>
      </c>
      <c r="N183" s="5">
        <f t="shared" si="16"/>
        <v>43012.208333333328</v>
      </c>
      <c r="O183" s="5">
        <f t="shared" si="17"/>
        <v>43030.208333333328</v>
      </c>
      <c r="P183" t="b">
        <v>0</v>
      </c>
      <c r="Q183" t="b">
        <v>0</v>
      </c>
      <c r="R183" t="s">
        <v>28</v>
      </c>
      <c r="S183" t="str">
        <f t="shared" si="18"/>
        <v>technology</v>
      </c>
      <c r="T183" t="str">
        <f t="shared" si="19"/>
        <v>web</v>
      </c>
      <c r="U183">
        <f t="shared" si="20"/>
        <v>2017</v>
      </c>
    </row>
    <row r="184" spans="1:21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4"/>
        <v>722</v>
      </c>
      <c r="G184" t="s">
        <v>20</v>
      </c>
      <c r="H184">
        <v>3318</v>
      </c>
      <c r="I184">
        <f t="shared" si="15"/>
        <v>59</v>
      </c>
      <c r="J184" t="s">
        <v>36</v>
      </c>
      <c r="K184" t="s">
        <v>37</v>
      </c>
      <c r="L184">
        <v>1560574800</v>
      </c>
      <c r="M184">
        <v>1561957200</v>
      </c>
      <c r="N184" s="5">
        <f t="shared" si="16"/>
        <v>43631.208333333328</v>
      </c>
      <c r="O184" s="5">
        <f t="shared" si="17"/>
        <v>43647.208333333328</v>
      </c>
      <c r="P184" t="b">
        <v>0</v>
      </c>
      <c r="Q184" t="b">
        <v>0</v>
      </c>
      <c r="R184" t="s">
        <v>33</v>
      </c>
      <c r="S184" t="str">
        <f t="shared" si="18"/>
        <v>theater</v>
      </c>
      <c r="T184" t="str">
        <f t="shared" si="19"/>
        <v>plays</v>
      </c>
      <c r="U184">
        <f t="shared" si="20"/>
        <v>2019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4"/>
        <v>69</v>
      </c>
      <c r="G185" t="s">
        <v>14</v>
      </c>
      <c r="H185">
        <v>86</v>
      </c>
      <c r="I185">
        <f t="shared" si="15"/>
        <v>40.99</v>
      </c>
      <c r="J185" t="s">
        <v>15</v>
      </c>
      <c r="K185" t="s">
        <v>16</v>
      </c>
      <c r="L185">
        <v>1284008400</v>
      </c>
      <c r="M185">
        <v>1285131600</v>
      </c>
      <c r="N185" s="5">
        <f t="shared" si="16"/>
        <v>40430.208333333336</v>
      </c>
      <c r="O185" s="5">
        <f t="shared" si="17"/>
        <v>40443.208333333336</v>
      </c>
      <c r="P185" t="b">
        <v>0</v>
      </c>
      <c r="Q185" t="b">
        <v>0</v>
      </c>
      <c r="R185" t="s">
        <v>23</v>
      </c>
      <c r="S185" t="str">
        <f t="shared" si="18"/>
        <v>music</v>
      </c>
      <c r="T185" t="str">
        <f t="shared" si="19"/>
        <v>rock</v>
      </c>
      <c r="U185">
        <f t="shared" si="20"/>
        <v>2010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4"/>
        <v>293</v>
      </c>
      <c r="G186" t="s">
        <v>20</v>
      </c>
      <c r="H186">
        <v>340</v>
      </c>
      <c r="I186">
        <f t="shared" si="15"/>
        <v>31.03</v>
      </c>
      <c r="J186" t="s">
        <v>21</v>
      </c>
      <c r="K186" t="s">
        <v>22</v>
      </c>
      <c r="L186">
        <v>1556859600</v>
      </c>
      <c r="M186">
        <v>1556946000</v>
      </c>
      <c r="N186" s="5">
        <f t="shared" si="16"/>
        <v>43588.208333333328</v>
      </c>
      <c r="O186" s="5">
        <f t="shared" si="17"/>
        <v>43589.208333333328</v>
      </c>
      <c r="P186" t="b">
        <v>0</v>
      </c>
      <c r="Q186" t="b">
        <v>0</v>
      </c>
      <c r="R186" t="s">
        <v>33</v>
      </c>
      <c r="S186" t="str">
        <f t="shared" si="18"/>
        <v>theater</v>
      </c>
      <c r="T186" t="str">
        <f t="shared" si="19"/>
        <v>plays</v>
      </c>
      <c r="U186">
        <f t="shared" si="20"/>
        <v>2019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4"/>
        <v>72</v>
      </c>
      <c r="G187" t="s">
        <v>14</v>
      </c>
      <c r="H187">
        <v>19</v>
      </c>
      <c r="I187">
        <f t="shared" si="15"/>
        <v>37.79</v>
      </c>
      <c r="J187" t="s">
        <v>21</v>
      </c>
      <c r="K187" t="s">
        <v>22</v>
      </c>
      <c r="L187">
        <v>1526187600</v>
      </c>
      <c r="M187">
        <v>1527138000</v>
      </c>
      <c r="N187" s="5">
        <f t="shared" si="16"/>
        <v>43233.208333333328</v>
      </c>
      <c r="O187" s="5">
        <f t="shared" si="17"/>
        <v>43244.208333333328</v>
      </c>
      <c r="P187" t="b">
        <v>0</v>
      </c>
      <c r="Q187" t="b">
        <v>0</v>
      </c>
      <c r="R187" t="s">
        <v>269</v>
      </c>
      <c r="S187" t="str">
        <f t="shared" si="18"/>
        <v>film &amp; video</v>
      </c>
      <c r="T187" t="str">
        <f t="shared" si="19"/>
        <v>television</v>
      </c>
      <c r="U187">
        <f t="shared" si="20"/>
        <v>2018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4"/>
        <v>32</v>
      </c>
      <c r="G188" t="s">
        <v>14</v>
      </c>
      <c r="H188">
        <v>886</v>
      </c>
      <c r="I188">
        <f t="shared" si="15"/>
        <v>32.01</v>
      </c>
      <c r="J188" t="s">
        <v>21</v>
      </c>
      <c r="K188" t="s">
        <v>22</v>
      </c>
      <c r="L188">
        <v>1400821200</v>
      </c>
      <c r="M188">
        <v>1402117200</v>
      </c>
      <c r="N188" s="5">
        <f t="shared" si="16"/>
        <v>41782.208333333336</v>
      </c>
      <c r="O188" s="5">
        <f t="shared" si="17"/>
        <v>41797.208333333336</v>
      </c>
      <c r="P188" t="b">
        <v>0</v>
      </c>
      <c r="Q188" t="b">
        <v>0</v>
      </c>
      <c r="R188" t="s">
        <v>33</v>
      </c>
      <c r="S188" t="str">
        <f t="shared" si="18"/>
        <v>theater</v>
      </c>
      <c r="T188" t="str">
        <f t="shared" si="19"/>
        <v>plays</v>
      </c>
      <c r="U188">
        <f t="shared" si="20"/>
        <v>2014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4"/>
        <v>230</v>
      </c>
      <c r="G189" t="s">
        <v>20</v>
      </c>
      <c r="H189">
        <v>1442</v>
      </c>
      <c r="I189">
        <f t="shared" si="15"/>
        <v>95.97</v>
      </c>
      <c r="J189" t="s">
        <v>15</v>
      </c>
      <c r="K189" t="s">
        <v>16</v>
      </c>
      <c r="L189">
        <v>1361599200</v>
      </c>
      <c r="M189">
        <v>1364014800</v>
      </c>
      <c r="N189" s="5">
        <f t="shared" si="16"/>
        <v>41328.25</v>
      </c>
      <c r="O189" s="5">
        <f t="shared" si="17"/>
        <v>41356.208333333336</v>
      </c>
      <c r="P189" t="b">
        <v>0</v>
      </c>
      <c r="Q189" t="b">
        <v>1</v>
      </c>
      <c r="R189" t="s">
        <v>100</v>
      </c>
      <c r="S189" t="str">
        <f t="shared" si="18"/>
        <v>film &amp; video</v>
      </c>
      <c r="T189" t="str">
        <f t="shared" si="19"/>
        <v>shorts</v>
      </c>
      <c r="U189">
        <f t="shared" si="20"/>
        <v>2013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4"/>
        <v>32</v>
      </c>
      <c r="G190" t="s">
        <v>14</v>
      </c>
      <c r="H190">
        <v>35</v>
      </c>
      <c r="I190">
        <f t="shared" si="15"/>
        <v>75</v>
      </c>
      <c r="J190" t="s">
        <v>107</v>
      </c>
      <c r="K190" t="s">
        <v>108</v>
      </c>
      <c r="L190">
        <v>1417500000</v>
      </c>
      <c r="M190">
        <v>1417586400</v>
      </c>
      <c r="N190" s="5">
        <f t="shared" si="16"/>
        <v>41975.25</v>
      </c>
      <c r="O190" s="5">
        <f t="shared" si="17"/>
        <v>41976.25</v>
      </c>
      <c r="P190" t="b">
        <v>0</v>
      </c>
      <c r="Q190" t="b">
        <v>0</v>
      </c>
      <c r="R190" t="s">
        <v>33</v>
      </c>
      <c r="S190" t="str">
        <f t="shared" si="18"/>
        <v>theater</v>
      </c>
      <c r="T190" t="str">
        <f t="shared" si="19"/>
        <v>plays</v>
      </c>
      <c r="U190">
        <f t="shared" si="20"/>
        <v>2014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4"/>
        <v>24</v>
      </c>
      <c r="G191" t="s">
        <v>74</v>
      </c>
      <c r="H191">
        <v>441</v>
      </c>
      <c r="I191">
        <f t="shared" si="15"/>
        <v>102.05</v>
      </c>
      <c r="J191" t="s">
        <v>21</v>
      </c>
      <c r="K191" t="s">
        <v>22</v>
      </c>
      <c r="L191">
        <v>1457071200</v>
      </c>
      <c r="M191">
        <v>1457071200</v>
      </c>
      <c r="N191" s="5">
        <f t="shared" si="16"/>
        <v>42433.25</v>
      </c>
      <c r="O191" s="5">
        <f t="shared" si="17"/>
        <v>42433.25</v>
      </c>
      <c r="P191" t="b">
        <v>0</v>
      </c>
      <c r="Q191" t="b">
        <v>0</v>
      </c>
      <c r="R191" t="s">
        <v>33</v>
      </c>
      <c r="S191" t="str">
        <f t="shared" si="18"/>
        <v>theater</v>
      </c>
      <c r="T191" t="str">
        <f t="shared" si="19"/>
        <v>plays</v>
      </c>
      <c r="U191">
        <f t="shared" si="20"/>
        <v>2016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4"/>
        <v>69</v>
      </c>
      <c r="G192" t="s">
        <v>14</v>
      </c>
      <c r="H192">
        <v>24</v>
      </c>
      <c r="I192">
        <f t="shared" si="15"/>
        <v>105.75</v>
      </c>
      <c r="J192" t="s">
        <v>21</v>
      </c>
      <c r="K192" t="s">
        <v>22</v>
      </c>
      <c r="L192">
        <v>1370322000</v>
      </c>
      <c r="M192">
        <v>1370408400</v>
      </c>
      <c r="N192" s="5">
        <f t="shared" si="16"/>
        <v>41429.208333333336</v>
      </c>
      <c r="O192" s="5">
        <f t="shared" si="17"/>
        <v>41430.208333333336</v>
      </c>
      <c r="P192" t="b">
        <v>0</v>
      </c>
      <c r="Q192" t="b">
        <v>1</v>
      </c>
      <c r="R192" t="s">
        <v>33</v>
      </c>
      <c r="S192" t="str">
        <f t="shared" si="18"/>
        <v>theater</v>
      </c>
      <c r="T192" t="str">
        <f t="shared" si="19"/>
        <v>plays</v>
      </c>
      <c r="U192">
        <f t="shared" si="20"/>
        <v>2013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4"/>
        <v>38</v>
      </c>
      <c r="G193" t="s">
        <v>14</v>
      </c>
      <c r="H193">
        <v>86</v>
      </c>
      <c r="I193">
        <f t="shared" si="15"/>
        <v>37.07</v>
      </c>
      <c r="J193" t="s">
        <v>107</v>
      </c>
      <c r="K193" t="s">
        <v>108</v>
      </c>
      <c r="L193">
        <v>1552366800</v>
      </c>
      <c r="M193">
        <v>1552626000</v>
      </c>
      <c r="N193" s="5">
        <f t="shared" si="16"/>
        <v>43536.208333333328</v>
      </c>
      <c r="O193" s="5">
        <f t="shared" si="17"/>
        <v>43539.208333333328</v>
      </c>
      <c r="P193" t="b">
        <v>0</v>
      </c>
      <c r="Q193" t="b">
        <v>0</v>
      </c>
      <c r="R193" t="s">
        <v>33</v>
      </c>
      <c r="S193" t="str">
        <f t="shared" si="18"/>
        <v>theater</v>
      </c>
      <c r="T193" t="str">
        <f t="shared" si="19"/>
        <v>plays</v>
      </c>
      <c r="U193">
        <f t="shared" si="20"/>
        <v>2019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4"/>
        <v>20</v>
      </c>
      <c r="G194" t="s">
        <v>14</v>
      </c>
      <c r="H194">
        <v>243</v>
      </c>
      <c r="I194">
        <f t="shared" si="15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5">
        <f t="shared" si="16"/>
        <v>41817.208333333336</v>
      </c>
      <c r="O194" s="5">
        <f t="shared" si="17"/>
        <v>41821.208333333336</v>
      </c>
      <c r="P194" t="b">
        <v>0</v>
      </c>
      <c r="Q194" t="b">
        <v>0</v>
      </c>
      <c r="R194" t="s">
        <v>23</v>
      </c>
      <c r="S194" t="str">
        <f t="shared" si="18"/>
        <v>music</v>
      </c>
      <c r="T194" t="str">
        <f t="shared" si="19"/>
        <v>rock</v>
      </c>
      <c r="U194">
        <f t="shared" si="20"/>
        <v>2014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21">ROUND((E195/D195)*100,0)</f>
        <v>46</v>
      </c>
      <c r="G195" t="s">
        <v>14</v>
      </c>
      <c r="H195">
        <v>65</v>
      </c>
      <c r="I195">
        <f t="shared" ref="I195:I258" si="22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5">
        <f t="shared" ref="N195:N258" si="23">(((L195/60)/60)/24)+DATE(1970,1,1)</f>
        <v>43198.208333333328</v>
      </c>
      <c r="O195" s="5">
        <f t="shared" ref="O195:O258" si="24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5">LEFT(R195,SEARCH("/",R195)-1)</f>
        <v>music</v>
      </c>
      <c r="T195" t="str">
        <f t="shared" ref="T195:T258" si="26">RIGHT(R195,LEN(R195)-SEARCH("/",R195))</f>
        <v>indie rock</v>
      </c>
      <c r="U195">
        <f t="shared" ref="U195:U258" si="27">YEAR(N195)</f>
        <v>2018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21"/>
        <v>123</v>
      </c>
      <c r="G196" t="s">
        <v>20</v>
      </c>
      <c r="H196">
        <v>126</v>
      </c>
      <c r="I196">
        <f t="shared" si="22"/>
        <v>69.17</v>
      </c>
      <c r="J196" t="s">
        <v>21</v>
      </c>
      <c r="K196" t="s">
        <v>22</v>
      </c>
      <c r="L196">
        <v>1442206800</v>
      </c>
      <c r="M196">
        <v>1443589200</v>
      </c>
      <c r="N196" s="5">
        <f t="shared" si="23"/>
        <v>42261.208333333328</v>
      </c>
      <c r="O196" s="5">
        <f t="shared" si="24"/>
        <v>42277.208333333328</v>
      </c>
      <c r="P196" t="b">
        <v>0</v>
      </c>
      <c r="Q196" t="b">
        <v>0</v>
      </c>
      <c r="R196" t="s">
        <v>148</v>
      </c>
      <c r="S196" t="str">
        <f t="shared" si="25"/>
        <v>music</v>
      </c>
      <c r="T196" t="str">
        <f t="shared" si="26"/>
        <v>metal</v>
      </c>
      <c r="U196">
        <f t="shared" si="27"/>
        <v>2015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21"/>
        <v>362</v>
      </c>
      <c r="G197" t="s">
        <v>20</v>
      </c>
      <c r="H197">
        <v>524</v>
      </c>
      <c r="I197">
        <f t="shared" si="22"/>
        <v>109.08</v>
      </c>
      <c r="J197" t="s">
        <v>21</v>
      </c>
      <c r="K197" t="s">
        <v>22</v>
      </c>
      <c r="L197">
        <v>1532840400</v>
      </c>
      <c r="M197">
        <v>1533445200</v>
      </c>
      <c r="N197" s="5">
        <f t="shared" si="23"/>
        <v>43310.208333333328</v>
      </c>
      <c r="O197" s="5">
        <f t="shared" si="24"/>
        <v>43317.208333333328</v>
      </c>
      <c r="P197" t="b">
        <v>0</v>
      </c>
      <c r="Q197" t="b">
        <v>0</v>
      </c>
      <c r="R197" t="s">
        <v>50</v>
      </c>
      <c r="S197" t="str">
        <f t="shared" si="25"/>
        <v>music</v>
      </c>
      <c r="T197" t="str">
        <f t="shared" si="26"/>
        <v>electric music</v>
      </c>
      <c r="U197">
        <f t="shared" si="27"/>
        <v>2018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21"/>
        <v>63</v>
      </c>
      <c r="G198" t="s">
        <v>14</v>
      </c>
      <c r="H198">
        <v>100</v>
      </c>
      <c r="I198">
        <f t="shared" si="22"/>
        <v>51.78</v>
      </c>
      <c r="J198" t="s">
        <v>36</v>
      </c>
      <c r="K198" t="s">
        <v>37</v>
      </c>
      <c r="L198">
        <v>1472878800</v>
      </c>
      <c r="M198">
        <v>1474520400</v>
      </c>
      <c r="N198" s="5">
        <f t="shared" si="23"/>
        <v>42616.208333333328</v>
      </c>
      <c r="O198" s="5">
        <f t="shared" si="24"/>
        <v>42635.208333333328</v>
      </c>
      <c r="P198" t="b">
        <v>0</v>
      </c>
      <c r="Q198" t="b">
        <v>0</v>
      </c>
      <c r="R198" t="s">
        <v>65</v>
      </c>
      <c r="S198" t="str">
        <f t="shared" si="25"/>
        <v>technology</v>
      </c>
      <c r="T198" t="str">
        <f t="shared" si="26"/>
        <v>wearables</v>
      </c>
      <c r="U198">
        <f t="shared" si="27"/>
        <v>2016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21"/>
        <v>298</v>
      </c>
      <c r="G199" t="s">
        <v>20</v>
      </c>
      <c r="H199">
        <v>1989</v>
      </c>
      <c r="I199">
        <f t="shared" si="22"/>
        <v>82.01</v>
      </c>
      <c r="J199" t="s">
        <v>21</v>
      </c>
      <c r="K199" t="s">
        <v>22</v>
      </c>
      <c r="L199">
        <v>1498194000</v>
      </c>
      <c r="M199">
        <v>1499403600</v>
      </c>
      <c r="N199" s="5">
        <f t="shared" si="23"/>
        <v>42909.208333333328</v>
      </c>
      <c r="O199" s="5">
        <f t="shared" si="24"/>
        <v>42923.208333333328</v>
      </c>
      <c r="P199" t="b">
        <v>0</v>
      </c>
      <c r="Q199" t="b">
        <v>0</v>
      </c>
      <c r="R199" t="s">
        <v>53</v>
      </c>
      <c r="S199" t="str">
        <f t="shared" si="25"/>
        <v>film &amp; video</v>
      </c>
      <c r="T199" t="str">
        <f t="shared" si="26"/>
        <v>drama</v>
      </c>
      <c r="U199">
        <f t="shared" si="27"/>
        <v>2017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21"/>
        <v>10</v>
      </c>
      <c r="G200" t="s">
        <v>14</v>
      </c>
      <c r="H200">
        <v>168</v>
      </c>
      <c r="I200">
        <f t="shared" si="22"/>
        <v>35.96</v>
      </c>
      <c r="J200" t="s">
        <v>21</v>
      </c>
      <c r="K200" t="s">
        <v>22</v>
      </c>
      <c r="L200">
        <v>1281070800</v>
      </c>
      <c r="M200">
        <v>1283576400</v>
      </c>
      <c r="N200" s="5">
        <f t="shared" si="23"/>
        <v>40396.208333333336</v>
      </c>
      <c r="O200" s="5">
        <f t="shared" si="24"/>
        <v>40425.208333333336</v>
      </c>
      <c r="P200" t="b">
        <v>0</v>
      </c>
      <c r="Q200" t="b">
        <v>0</v>
      </c>
      <c r="R200" t="s">
        <v>50</v>
      </c>
      <c r="S200" t="str">
        <f t="shared" si="25"/>
        <v>music</v>
      </c>
      <c r="T200" t="str">
        <f t="shared" si="26"/>
        <v>electric music</v>
      </c>
      <c r="U200">
        <f t="shared" si="27"/>
        <v>2010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21"/>
        <v>54</v>
      </c>
      <c r="G201" t="s">
        <v>14</v>
      </c>
      <c r="H201">
        <v>13</v>
      </c>
      <c r="I201">
        <f t="shared" si="22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5">
        <f t="shared" si="23"/>
        <v>42192.208333333328</v>
      </c>
      <c r="O201" s="5">
        <f t="shared" si="24"/>
        <v>42196.208333333328</v>
      </c>
      <c r="P201" t="b">
        <v>0</v>
      </c>
      <c r="Q201" t="b">
        <v>0</v>
      </c>
      <c r="R201" t="s">
        <v>23</v>
      </c>
      <c r="S201" t="str">
        <f t="shared" si="25"/>
        <v>music</v>
      </c>
      <c r="T201" t="str">
        <f t="shared" si="26"/>
        <v>rock</v>
      </c>
      <c r="U201">
        <f t="shared" si="27"/>
        <v>2015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21"/>
        <v>2</v>
      </c>
      <c r="G202" t="s">
        <v>14</v>
      </c>
      <c r="H202">
        <v>1</v>
      </c>
      <c r="I202">
        <f t="shared" si="22"/>
        <v>2</v>
      </c>
      <c r="J202" t="s">
        <v>15</v>
      </c>
      <c r="K202" t="s">
        <v>16</v>
      </c>
      <c r="L202">
        <v>1269493200</v>
      </c>
      <c r="M202">
        <v>1270443600</v>
      </c>
      <c r="N202" s="5">
        <f t="shared" si="23"/>
        <v>40262.208333333336</v>
      </c>
      <c r="O202" s="5">
        <f t="shared" si="24"/>
        <v>40273.208333333336</v>
      </c>
      <c r="P202" t="b">
        <v>0</v>
      </c>
      <c r="Q202" t="b">
        <v>0</v>
      </c>
      <c r="R202" t="s">
        <v>33</v>
      </c>
      <c r="S202" t="str">
        <f t="shared" si="25"/>
        <v>theater</v>
      </c>
      <c r="T202" t="str">
        <f t="shared" si="26"/>
        <v>plays</v>
      </c>
      <c r="U202">
        <f t="shared" si="27"/>
        <v>2010</v>
      </c>
    </row>
    <row r="203" spans="1:21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21"/>
        <v>681</v>
      </c>
      <c r="G203" t="s">
        <v>20</v>
      </c>
      <c r="H203">
        <v>157</v>
      </c>
      <c r="I203">
        <f t="shared" si="22"/>
        <v>91.11</v>
      </c>
      <c r="J203" t="s">
        <v>21</v>
      </c>
      <c r="K203" t="s">
        <v>22</v>
      </c>
      <c r="L203">
        <v>1406264400</v>
      </c>
      <c r="M203">
        <v>1407819600</v>
      </c>
      <c r="N203" s="5">
        <f t="shared" si="23"/>
        <v>41845.208333333336</v>
      </c>
      <c r="O203" s="5">
        <f t="shared" si="24"/>
        <v>41863.208333333336</v>
      </c>
      <c r="P203" t="b">
        <v>0</v>
      </c>
      <c r="Q203" t="b">
        <v>0</v>
      </c>
      <c r="R203" t="s">
        <v>28</v>
      </c>
      <c r="S203" t="str">
        <f t="shared" si="25"/>
        <v>technology</v>
      </c>
      <c r="T203" t="str">
        <f t="shared" si="26"/>
        <v>web</v>
      </c>
      <c r="U203">
        <f t="shared" si="27"/>
        <v>2014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21"/>
        <v>79</v>
      </c>
      <c r="G204" t="s">
        <v>74</v>
      </c>
      <c r="H204">
        <v>82</v>
      </c>
      <c r="I204">
        <f t="shared" si="22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5">
        <f t="shared" si="23"/>
        <v>40818.208333333336</v>
      </c>
      <c r="O204" s="5">
        <f t="shared" si="24"/>
        <v>40822.208333333336</v>
      </c>
      <c r="P204" t="b">
        <v>0</v>
      </c>
      <c r="Q204" t="b">
        <v>0</v>
      </c>
      <c r="R204" t="s">
        <v>17</v>
      </c>
      <c r="S204" t="str">
        <f t="shared" si="25"/>
        <v>food</v>
      </c>
      <c r="T204" t="str">
        <f t="shared" si="26"/>
        <v>food trucks</v>
      </c>
      <c r="U204">
        <f t="shared" si="27"/>
        <v>2011</v>
      </c>
    </row>
    <row r="205" spans="1:21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21"/>
        <v>134</v>
      </c>
      <c r="G205" t="s">
        <v>20</v>
      </c>
      <c r="H205">
        <v>4498</v>
      </c>
      <c r="I205">
        <f t="shared" si="22"/>
        <v>43</v>
      </c>
      <c r="J205" t="s">
        <v>26</v>
      </c>
      <c r="K205" t="s">
        <v>27</v>
      </c>
      <c r="L205">
        <v>1484632800</v>
      </c>
      <c r="M205">
        <v>1484805600</v>
      </c>
      <c r="N205" s="5">
        <f t="shared" si="23"/>
        <v>42752.25</v>
      </c>
      <c r="O205" s="5">
        <f t="shared" si="24"/>
        <v>42754.25</v>
      </c>
      <c r="P205" t="b">
        <v>0</v>
      </c>
      <c r="Q205" t="b">
        <v>0</v>
      </c>
      <c r="R205" t="s">
        <v>33</v>
      </c>
      <c r="S205" t="str">
        <f t="shared" si="25"/>
        <v>theater</v>
      </c>
      <c r="T205" t="str">
        <f t="shared" si="26"/>
        <v>plays</v>
      </c>
      <c r="U205">
        <f t="shared" si="27"/>
        <v>2017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21"/>
        <v>3</v>
      </c>
      <c r="G206" t="s">
        <v>14</v>
      </c>
      <c r="H206">
        <v>40</v>
      </c>
      <c r="I206">
        <f t="shared" si="22"/>
        <v>63.23</v>
      </c>
      <c r="J206" t="s">
        <v>21</v>
      </c>
      <c r="K206" t="s">
        <v>22</v>
      </c>
      <c r="L206">
        <v>1301806800</v>
      </c>
      <c r="M206">
        <v>1302670800</v>
      </c>
      <c r="N206" s="5">
        <f t="shared" si="23"/>
        <v>40636.208333333336</v>
      </c>
      <c r="O206" s="5">
        <f t="shared" si="24"/>
        <v>40646.208333333336</v>
      </c>
      <c r="P206" t="b">
        <v>0</v>
      </c>
      <c r="Q206" t="b">
        <v>0</v>
      </c>
      <c r="R206" t="s">
        <v>159</v>
      </c>
      <c r="S206" t="str">
        <f t="shared" si="25"/>
        <v>music</v>
      </c>
      <c r="T206" t="str">
        <f t="shared" si="26"/>
        <v>jazz</v>
      </c>
      <c r="U206">
        <f t="shared" si="27"/>
        <v>2011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21"/>
        <v>432</v>
      </c>
      <c r="G207" t="s">
        <v>20</v>
      </c>
      <c r="H207">
        <v>80</v>
      </c>
      <c r="I207">
        <f t="shared" si="22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5">
        <f t="shared" si="23"/>
        <v>43390.208333333328</v>
      </c>
      <c r="O207" s="5">
        <f t="shared" si="24"/>
        <v>43402.208333333328</v>
      </c>
      <c r="P207" t="b">
        <v>1</v>
      </c>
      <c r="Q207" t="b">
        <v>0</v>
      </c>
      <c r="R207" t="s">
        <v>33</v>
      </c>
      <c r="S207" t="str">
        <f t="shared" si="25"/>
        <v>theater</v>
      </c>
      <c r="T207" t="str">
        <f t="shared" si="26"/>
        <v>plays</v>
      </c>
      <c r="U207">
        <f t="shared" si="27"/>
        <v>2018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21"/>
        <v>39</v>
      </c>
      <c r="G208" t="s">
        <v>74</v>
      </c>
      <c r="H208">
        <v>57</v>
      </c>
      <c r="I208">
        <f t="shared" si="22"/>
        <v>61.33</v>
      </c>
      <c r="J208" t="s">
        <v>21</v>
      </c>
      <c r="K208" t="s">
        <v>22</v>
      </c>
      <c r="L208">
        <v>1267250400</v>
      </c>
      <c r="M208">
        <v>1268028000</v>
      </c>
      <c r="N208" s="5">
        <f t="shared" si="23"/>
        <v>40236.25</v>
      </c>
      <c r="O208" s="5">
        <f t="shared" si="24"/>
        <v>40245.25</v>
      </c>
      <c r="P208" t="b">
        <v>0</v>
      </c>
      <c r="Q208" t="b">
        <v>0</v>
      </c>
      <c r="R208" t="s">
        <v>119</v>
      </c>
      <c r="S208" t="str">
        <f t="shared" si="25"/>
        <v>publishing</v>
      </c>
      <c r="T208" t="str">
        <f t="shared" si="26"/>
        <v>fiction</v>
      </c>
      <c r="U208">
        <f t="shared" si="27"/>
        <v>2010</v>
      </c>
    </row>
    <row r="209" spans="1:21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21"/>
        <v>426</v>
      </c>
      <c r="G209" t="s">
        <v>20</v>
      </c>
      <c r="H209">
        <v>43</v>
      </c>
      <c r="I209">
        <f t="shared" si="22"/>
        <v>99</v>
      </c>
      <c r="J209" t="s">
        <v>21</v>
      </c>
      <c r="K209" t="s">
        <v>22</v>
      </c>
      <c r="L209">
        <v>1535432400</v>
      </c>
      <c r="M209">
        <v>1537160400</v>
      </c>
      <c r="N209" s="5">
        <f t="shared" si="23"/>
        <v>43340.208333333328</v>
      </c>
      <c r="O209" s="5">
        <f t="shared" si="24"/>
        <v>43360.208333333328</v>
      </c>
      <c r="P209" t="b">
        <v>0</v>
      </c>
      <c r="Q209" t="b">
        <v>1</v>
      </c>
      <c r="R209" t="s">
        <v>23</v>
      </c>
      <c r="S209" t="str">
        <f t="shared" si="25"/>
        <v>music</v>
      </c>
      <c r="T209" t="str">
        <f t="shared" si="26"/>
        <v>rock</v>
      </c>
      <c r="U209">
        <f t="shared" si="27"/>
        <v>2018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21"/>
        <v>101</v>
      </c>
      <c r="G210" t="s">
        <v>20</v>
      </c>
      <c r="H210">
        <v>2053</v>
      </c>
      <c r="I210">
        <f t="shared" si="22"/>
        <v>96.98</v>
      </c>
      <c r="J210" t="s">
        <v>21</v>
      </c>
      <c r="K210" t="s">
        <v>22</v>
      </c>
      <c r="L210">
        <v>1510207200</v>
      </c>
      <c r="M210">
        <v>1512280800</v>
      </c>
      <c r="N210" s="5">
        <f t="shared" si="23"/>
        <v>43048.25</v>
      </c>
      <c r="O210" s="5">
        <f t="shared" si="24"/>
        <v>43072.25</v>
      </c>
      <c r="P210" t="b">
        <v>0</v>
      </c>
      <c r="Q210" t="b">
        <v>0</v>
      </c>
      <c r="R210" t="s">
        <v>42</v>
      </c>
      <c r="S210" t="str">
        <f t="shared" si="25"/>
        <v>film &amp; video</v>
      </c>
      <c r="T210" t="str">
        <f t="shared" si="26"/>
        <v>documentary</v>
      </c>
      <c r="U210">
        <f t="shared" si="27"/>
        <v>2017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21"/>
        <v>21</v>
      </c>
      <c r="G211" t="s">
        <v>47</v>
      </c>
      <c r="H211">
        <v>808</v>
      </c>
      <c r="I211">
        <f t="shared" si="22"/>
        <v>51</v>
      </c>
      <c r="J211" t="s">
        <v>26</v>
      </c>
      <c r="K211" t="s">
        <v>27</v>
      </c>
      <c r="L211">
        <v>1462510800</v>
      </c>
      <c r="M211">
        <v>1463115600</v>
      </c>
      <c r="N211" s="5">
        <f t="shared" si="23"/>
        <v>42496.208333333328</v>
      </c>
      <c r="O211" s="5">
        <f t="shared" si="24"/>
        <v>42503.208333333328</v>
      </c>
      <c r="P211" t="b">
        <v>0</v>
      </c>
      <c r="Q211" t="b">
        <v>0</v>
      </c>
      <c r="R211" t="s">
        <v>42</v>
      </c>
      <c r="S211" t="str">
        <f t="shared" si="25"/>
        <v>film &amp; video</v>
      </c>
      <c r="T211" t="str">
        <f t="shared" si="26"/>
        <v>documentary</v>
      </c>
      <c r="U211">
        <f t="shared" si="27"/>
        <v>2016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21"/>
        <v>67</v>
      </c>
      <c r="G212" t="s">
        <v>14</v>
      </c>
      <c r="H212">
        <v>226</v>
      </c>
      <c r="I212">
        <f t="shared" si="22"/>
        <v>28.04</v>
      </c>
      <c r="J212" t="s">
        <v>36</v>
      </c>
      <c r="K212" t="s">
        <v>37</v>
      </c>
      <c r="L212">
        <v>1488520800</v>
      </c>
      <c r="M212">
        <v>1490850000</v>
      </c>
      <c r="N212" s="5">
        <f t="shared" si="23"/>
        <v>42797.25</v>
      </c>
      <c r="O212" s="5">
        <f t="shared" si="24"/>
        <v>42824.208333333328</v>
      </c>
      <c r="P212" t="b">
        <v>0</v>
      </c>
      <c r="Q212" t="b">
        <v>0</v>
      </c>
      <c r="R212" t="s">
        <v>474</v>
      </c>
      <c r="S212" t="str">
        <f t="shared" si="25"/>
        <v>film &amp; video</v>
      </c>
      <c r="T212" t="str">
        <f t="shared" si="26"/>
        <v>science fiction</v>
      </c>
      <c r="U212">
        <f t="shared" si="27"/>
        <v>2017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21"/>
        <v>95</v>
      </c>
      <c r="G213" t="s">
        <v>14</v>
      </c>
      <c r="H213">
        <v>1625</v>
      </c>
      <c r="I213">
        <f t="shared" si="22"/>
        <v>60.98</v>
      </c>
      <c r="J213" t="s">
        <v>21</v>
      </c>
      <c r="K213" t="s">
        <v>22</v>
      </c>
      <c r="L213">
        <v>1377579600</v>
      </c>
      <c r="M213">
        <v>1379653200</v>
      </c>
      <c r="N213" s="5">
        <f t="shared" si="23"/>
        <v>41513.208333333336</v>
      </c>
      <c r="O213" s="5">
        <f t="shared" si="24"/>
        <v>41537.208333333336</v>
      </c>
      <c r="P213" t="b">
        <v>0</v>
      </c>
      <c r="Q213" t="b">
        <v>0</v>
      </c>
      <c r="R213" t="s">
        <v>33</v>
      </c>
      <c r="S213" t="str">
        <f t="shared" si="25"/>
        <v>theater</v>
      </c>
      <c r="T213" t="str">
        <f t="shared" si="26"/>
        <v>plays</v>
      </c>
      <c r="U213">
        <f t="shared" si="27"/>
        <v>2013</v>
      </c>
    </row>
    <row r="214" spans="1:21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21"/>
        <v>152</v>
      </c>
      <c r="G214" t="s">
        <v>20</v>
      </c>
      <c r="H214">
        <v>168</v>
      </c>
      <c r="I214">
        <f t="shared" si="22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5">
        <f t="shared" si="23"/>
        <v>43814.25</v>
      </c>
      <c r="O214" s="5">
        <f t="shared" si="24"/>
        <v>43860.25</v>
      </c>
      <c r="P214" t="b">
        <v>0</v>
      </c>
      <c r="Q214" t="b">
        <v>0</v>
      </c>
      <c r="R214" t="s">
        <v>33</v>
      </c>
      <c r="S214" t="str">
        <f t="shared" si="25"/>
        <v>theater</v>
      </c>
      <c r="T214" t="str">
        <f t="shared" si="26"/>
        <v>plays</v>
      </c>
      <c r="U214">
        <f t="shared" si="27"/>
        <v>2019</v>
      </c>
    </row>
    <row r="215" spans="1:21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21"/>
        <v>195</v>
      </c>
      <c r="G215" t="s">
        <v>20</v>
      </c>
      <c r="H215">
        <v>4289</v>
      </c>
      <c r="I215">
        <f t="shared" si="22"/>
        <v>40</v>
      </c>
      <c r="J215" t="s">
        <v>21</v>
      </c>
      <c r="K215" t="s">
        <v>22</v>
      </c>
      <c r="L215">
        <v>1289019600</v>
      </c>
      <c r="M215">
        <v>1289714400</v>
      </c>
      <c r="N215" s="5">
        <f t="shared" si="23"/>
        <v>40488.208333333336</v>
      </c>
      <c r="O215" s="5">
        <f t="shared" si="24"/>
        <v>40496.25</v>
      </c>
      <c r="P215" t="b">
        <v>0</v>
      </c>
      <c r="Q215" t="b">
        <v>1</v>
      </c>
      <c r="R215" t="s">
        <v>60</v>
      </c>
      <c r="S215" t="str">
        <f t="shared" si="25"/>
        <v>music</v>
      </c>
      <c r="T215" t="str">
        <f t="shared" si="26"/>
        <v>indie rock</v>
      </c>
      <c r="U215">
        <f t="shared" si="27"/>
        <v>2010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21"/>
        <v>1023</v>
      </c>
      <c r="G216" t="s">
        <v>20</v>
      </c>
      <c r="H216">
        <v>165</v>
      </c>
      <c r="I216">
        <f t="shared" si="22"/>
        <v>86.81</v>
      </c>
      <c r="J216" t="s">
        <v>21</v>
      </c>
      <c r="K216" t="s">
        <v>22</v>
      </c>
      <c r="L216">
        <v>1282194000</v>
      </c>
      <c r="M216">
        <v>1282712400</v>
      </c>
      <c r="N216" s="5">
        <f t="shared" si="23"/>
        <v>40409.208333333336</v>
      </c>
      <c r="O216" s="5">
        <f t="shared" si="24"/>
        <v>40415.208333333336</v>
      </c>
      <c r="P216" t="b">
        <v>0</v>
      </c>
      <c r="Q216" t="b">
        <v>0</v>
      </c>
      <c r="R216" t="s">
        <v>23</v>
      </c>
      <c r="S216" t="str">
        <f t="shared" si="25"/>
        <v>music</v>
      </c>
      <c r="T216" t="str">
        <f t="shared" si="26"/>
        <v>rock</v>
      </c>
      <c r="U216">
        <f t="shared" si="27"/>
        <v>2010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21"/>
        <v>4</v>
      </c>
      <c r="G217" t="s">
        <v>14</v>
      </c>
      <c r="H217">
        <v>143</v>
      </c>
      <c r="I217">
        <f t="shared" si="22"/>
        <v>42.13</v>
      </c>
      <c r="J217" t="s">
        <v>21</v>
      </c>
      <c r="K217" t="s">
        <v>22</v>
      </c>
      <c r="L217">
        <v>1550037600</v>
      </c>
      <c r="M217">
        <v>1550210400</v>
      </c>
      <c r="N217" s="5">
        <f t="shared" si="23"/>
        <v>43509.25</v>
      </c>
      <c r="O217" s="5">
        <f t="shared" si="24"/>
        <v>43511.25</v>
      </c>
      <c r="P217" t="b">
        <v>0</v>
      </c>
      <c r="Q217" t="b">
        <v>0</v>
      </c>
      <c r="R217" t="s">
        <v>33</v>
      </c>
      <c r="S217" t="str">
        <f t="shared" si="25"/>
        <v>theater</v>
      </c>
      <c r="T217" t="str">
        <f t="shared" si="26"/>
        <v>plays</v>
      </c>
      <c r="U217">
        <f t="shared" si="27"/>
        <v>2019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21"/>
        <v>155</v>
      </c>
      <c r="G218" t="s">
        <v>20</v>
      </c>
      <c r="H218">
        <v>1815</v>
      </c>
      <c r="I218">
        <f t="shared" si="22"/>
        <v>103.98</v>
      </c>
      <c r="J218" t="s">
        <v>21</v>
      </c>
      <c r="K218" t="s">
        <v>22</v>
      </c>
      <c r="L218">
        <v>1321941600</v>
      </c>
      <c r="M218">
        <v>1322114400</v>
      </c>
      <c r="N218" s="5">
        <f t="shared" si="23"/>
        <v>40869.25</v>
      </c>
      <c r="O218" s="5">
        <f t="shared" si="24"/>
        <v>40871.25</v>
      </c>
      <c r="P218" t="b">
        <v>0</v>
      </c>
      <c r="Q218" t="b">
        <v>0</v>
      </c>
      <c r="R218" t="s">
        <v>33</v>
      </c>
      <c r="S218" t="str">
        <f t="shared" si="25"/>
        <v>theater</v>
      </c>
      <c r="T218" t="str">
        <f t="shared" si="26"/>
        <v>plays</v>
      </c>
      <c r="U218">
        <f t="shared" si="27"/>
        <v>2011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21"/>
        <v>45</v>
      </c>
      <c r="G219" t="s">
        <v>14</v>
      </c>
      <c r="H219">
        <v>934</v>
      </c>
      <c r="I219">
        <f t="shared" si="22"/>
        <v>62</v>
      </c>
      <c r="J219" t="s">
        <v>21</v>
      </c>
      <c r="K219" t="s">
        <v>22</v>
      </c>
      <c r="L219">
        <v>1556427600</v>
      </c>
      <c r="M219">
        <v>1557205200</v>
      </c>
      <c r="N219" s="5">
        <f t="shared" si="23"/>
        <v>43583.208333333328</v>
      </c>
      <c r="O219" s="5">
        <f t="shared" si="24"/>
        <v>43592.208333333328</v>
      </c>
      <c r="P219" t="b">
        <v>0</v>
      </c>
      <c r="Q219" t="b">
        <v>0</v>
      </c>
      <c r="R219" t="s">
        <v>474</v>
      </c>
      <c r="S219" t="str">
        <f t="shared" si="25"/>
        <v>film &amp; video</v>
      </c>
      <c r="T219" t="str">
        <f t="shared" si="26"/>
        <v>science fiction</v>
      </c>
      <c r="U219">
        <f t="shared" si="27"/>
        <v>2019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21"/>
        <v>216</v>
      </c>
      <c r="G220" t="s">
        <v>20</v>
      </c>
      <c r="H220">
        <v>397</v>
      </c>
      <c r="I220">
        <f t="shared" si="22"/>
        <v>31.01</v>
      </c>
      <c r="J220" t="s">
        <v>40</v>
      </c>
      <c r="K220" t="s">
        <v>41</v>
      </c>
      <c r="L220">
        <v>1320991200</v>
      </c>
      <c r="M220">
        <v>1323928800</v>
      </c>
      <c r="N220" s="5">
        <f t="shared" si="23"/>
        <v>40858.25</v>
      </c>
      <c r="O220" s="5">
        <f t="shared" si="24"/>
        <v>40892.25</v>
      </c>
      <c r="P220" t="b">
        <v>0</v>
      </c>
      <c r="Q220" t="b">
        <v>1</v>
      </c>
      <c r="R220" t="s">
        <v>100</v>
      </c>
      <c r="S220" t="str">
        <f t="shared" si="25"/>
        <v>film &amp; video</v>
      </c>
      <c r="T220" t="str">
        <f t="shared" si="26"/>
        <v>shorts</v>
      </c>
      <c r="U220">
        <f t="shared" si="27"/>
        <v>2011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21"/>
        <v>332</v>
      </c>
      <c r="G221" t="s">
        <v>20</v>
      </c>
      <c r="H221">
        <v>1539</v>
      </c>
      <c r="I221">
        <f t="shared" si="22"/>
        <v>89.99</v>
      </c>
      <c r="J221" t="s">
        <v>21</v>
      </c>
      <c r="K221" t="s">
        <v>22</v>
      </c>
      <c r="L221">
        <v>1345093200</v>
      </c>
      <c r="M221">
        <v>1346130000</v>
      </c>
      <c r="N221" s="5">
        <f t="shared" si="23"/>
        <v>41137.208333333336</v>
      </c>
      <c r="O221" s="5">
        <f t="shared" si="24"/>
        <v>41149.208333333336</v>
      </c>
      <c r="P221" t="b">
        <v>0</v>
      </c>
      <c r="Q221" t="b">
        <v>0</v>
      </c>
      <c r="R221" t="s">
        <v>71</v>
      </c>
      <c r="S221" t="str">
        <f t="shared" si="25"/>
        <v>film &amp; video</v>
      </c>
      <c r="T221" t="str">
        <f t="shared" si="26"/>
        <v>animation</v>
      </c>
      <c r="U221">
        <f t="shared" si="27"/>
        <v>2012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21"/>
        <v>8</v>
      </c>
      <c r="G222" t="s">
        <v>14</v>
      </c>
      <c r="H222">
        <v>17</v>
      </c>
      <c r="I222">
        <f t="shared" si="22"/>
        <v>39.24</v>
      </c>
      <c r="J222" t="s">
        <v>21</v>
      </c>
      <c r="K222" t="s">
        <v>22</v>
      </c>
      <c r="L222">
        <v>1309496400</v>
      </c>
      <c r="M222">
        <v>1311051600</v>
      </c>
      <c r="N222" s="5">
        <f t="shared" si="23"/>
        <v>40725.208333333336</v>
      </c>
      <c r="O222" s="5">
        <f t="shared" si="24"/>
        <v>40743.208333333336</v>
      </c>
      <c r="P222" t="b">
        <v>1</v>
      </c>
      <c r="Q222" t="b">
        <v>0</v>
      </c>
      <c r="R222" t="s">
        <v>33</v>
      </c>
      <c r="S222" t="str">
        <f t="shared" si="25"/>
        <v>theater</v>
      </c>
      <c r="T222" t="str">
        <f t="shared" si="26"/>
        <v>plays</v>
      </c>
      <c r="U222">
        <f t="shared" si="27"/>
        <v>2011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21"/>
        <v>99</v>
      </c>
      <c r="G223" t="s">
        <v>14</v>
      </c>
      <c r="H223">
        <v>2179</v>
      </c>
      <c r="I223">
        <f t="shared" si="22"/>
        <v>54.99</v>
      </c>
      <c r="J223" t="s">
        <v>21</v>
      </c>
      <c r="K223" t="s">
        <v>22</v>
      </c>
      <c r="L223">
        <v>1340254800</v>
      </c>
      <c r="M223">
        <v>1340427600</v>
      </c>
      <c r="N223" s="5">
        <f t="shared" si="23"/>
        <v>41081.208333333336</v>
      </c>
      <c r="O223" s="5">
        <f t="shared" si="24"/>
        <v>41083.208333333336</v>
      </c>
      <c r="P223" t="b">
        <v>1</v>
      </c>
      <c r="Q223" t="b">
        <v>0</v>
      </c>
      <c r="R223" t="s">
        <v>17</v>
      </c>
      <c r="S223" t="str">
        <f t="shared" si="25"/>
        <v>food</v>
      </c>
      <c r="T223" t="str">
        <f t="shared" si="26"/>
        <v>food trucks</v>
      </c>
      <c r="U223">
        <f t="shared" si="27"/>
        <v>2012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21"/>
        <v>138</v>
      </c>
      <c r="G224" t="s">
        <v>20</v>
      </c>
      <c r="H224">
        <v>138</v>
      </c>
      <c r="I224">
        <f t="shared" si="22"/>
        <v>47.99</v>
      </c>
      <c r="J224" t="s">
        <v>21</v>
      </c>
      <c r="K224" t="s">
        <v>22</v>
      </c>
      <c r="L224">
        <v>1412226000</v>
      </c>
      <c r="M224">
        <v>1412312400</v>
      </c>
      <c r="N224" s="5">
        <f t="shared" si="23"/>
        <v>41914.208333333336</v>
      </c>
      <c r="O224" s="5">
        <f t="shared" si="24"/>
        <v>41915.208333333336</v>
      </c>
      <c r="P224" t="b">
        <v>0</v>
      </c>
      <c r="Q224" t="b">
        <v>0</v>
      </c>
      <c r="R224" t="s">
        <v>122</v>
      </c>
      <c r="S224" t="str">
        <f t="shared" si="25"/>
        <v>photography</v>
      </c>
      <c r="T224" t="str">
        <f t="shared" si="26"/>
        <v>photography books</v>
      </c>
      <c r="U224">
        <f t="shared" si="27"/>
        <v>2014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21"/>
        <v>94</v>
      </c>
      <c r="G225" t="s">
        <v>14</v>
      </c>
      <c r="H225">
        <v>931</v>
      </c>
      <c r="I225">
        <f t="shared" si="22"/>
        <v>87.97</v>
      </c>
      <c r="J225" t="s">
        <v>21</v>
      </c>
      <c r="K225" t="s">
        <v>22</v>
      </c>
      <c r="L225">
        <v>1458104400</v>
      </c>
      <c r="M225">
        <v>1459314000</v>
      </c>
      <c r="N225" s="5">
        <f t="shared" si="23"/>
        <v>42445.208333333328</v>
      </c>
      <c r="O225" s="5">
        <f t="shared" si="24"/>
        <v>42459.208333333328</v>
      </c>
      <c r="P225" t="b">
        <v>0</v>
      </c>
      <c r="Q225" t="b">
        <v>0</v>
      </c>
      <c r="R225" t="s">
        <v>33</v>
      </c>
      <c r="S225" t="str">
        <f t="shared" si="25"/>
        <v>theater</v>
      </c>
      <c r="T225" t="str">
        <f t="shared" si="26"/>
        <v>plays</v>
      </c>
      <c r="U225">
        <f t="shared" si="27"/>
        <v>2016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21"/>
        <v>404</v>
      </c>
      <c r="G226" t="s">
        <v>20</v>
      </c>
      <c r="H226">
        <v>3594</v>
      </c>
      <c r="I226">
        <f t="shared" si="22"/>
        <v>52</v>
      </c>
      <c r="J226" t="s">
        <v>21</v>
      </c>
      <c r="K226" t="s">
        <v>22</v>
      </c>
      <c r="L226">
        <v>1411534800</v>
      </c>
      <c r="M226">
        <v>1415426400</v>
      </c>
      <c r="N226" s="5">
        <f t="shared" si="23"/>
        <v>41906.208333333336</v>
      </c>
      <c r="O226" s="5">
        <f t="shared" si="24"/>
        <v>41951.25</v>
      </c>
      <c r="P226" t="b">
        <v>0</v>
      </c>
      <c r="Q226" t="b">
        <v>0</v>
      </c>
      <c r="R226" t="s">
        <v>474</v>
      </c>
      <c r="S226" t="str">
        <f t="shared" si="25"/>
        <v>film &amp; video</v>
      </c>
      <c r="T226" t="str">
        <f t="shared" si="26"/>
        <v>science fiction</v>
      </c>
      <c r="U226">
        <f t="shared" si="27"/>
        <v>2014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21"/>
        <v>260</v>
      </c>
      <c r="G227" t="s">
        <v>20</v>
      </c>
      <c r="H227">
        <v>5880</v>
      </c>
      <c r="I227">
        <f t="shared" si="22"/>
        <v>30</v>
      </c>
      <c r="J227" t="s">
        <v>21</v>
      </c>
      <c r="K227" t="s">
        <v>22</v>
      </c>
      <c r="L227">
        <v>1399093200</v>
      </c>
      <c r="M227">
        <v>1399093200</v>
      </c>
      <c r="N227" s="5">
        <f t="shared" si="23"/>
        <v>41762.208333333336</v>
      </c>
      <c r="O227" s="5">
        <f t="shared" si="24"/>
        <v>41762.208333333336</v>
      </c>
      <c r="P227" t="b">
        <v>1</v>
      </c>
      <c r="Q227" t="b">
        <v>0</v>
      </c>
      <c r="R227" t="s">
        <v>23</v>
      </c>
      <c r="S227" t="str">
        <f t="shared" si="25"/>
        <v>music</v>
      </c>
      <c r="T227" t="str">
        <f t="shared" si="26"/>
        <v>rock</v>
      </c>
      <c r="U227">
        <f t="shared" si="27"/>
        <v>2014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21"/>
        <v>367</v>
      </c>
      <c r="G228" t="s">
        <v>20</v>
      </c>
      <c r="H228">
        <v>112</v>
      </c>
      <c r="I228">
        <f t="shared" si="22"/>
        <v>98.21</v>
      </c>
      <c r="J228" t="s">
        <v>21</v>
      </c>
      <c r="K228" t="s">
        <v>22</v>
      </c>
      <c r="L228">
        <v>1270702800</v>
      </c>
      <c r="M228">
        <v>1273899600</v>
      </c>
      <c r="N228" s="5">
        <f t="shared" si="23"/>
        <v>40276.208333333336</v>
      </c>
      <c r="O228" s="5">
        <f t="shared" si="24"/>
        <v>40313.208333333336</v>
      </c>
      <c r="P228" t="b">
        <v>0</v>
      </c>
      <c r="Q228" t="b">
        <v>0</v>
      </c>
      <c r="R228" t="s">
        <v>122</v>
      </c>
      <c r="S228" t="str">
        <f t="shared" si="25"/>
        <v>photography</v>
      </c>
      <c r="T228" t="str">
        <f t="shared" si="26"/>
        <v>photography books</v>
      </c>
      <c r="U228">
        <f t="shared" si="27"/>
        <v>2010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21"/>
        <v>169</v>
      </c>
      <c r="G229" t="s">
        <v>20</v>
      </c>
      <c r="H229">
        <v>943</v>
      </c>
      <c r="I229">
        <f t="shared" si="22"/>
        <v>108.96</v>
      </c>
      <c r="J229" t="s">
        <v>21</v>
      </c>
      <c r="K229" t="s">
        <v>22</v>
      </c>
      <c r="L229">
        <v>1431666000</v>
      </c>
      <c r="M229">
        <v>1432184400</v>
      </c>
      <c r="N229" s="5">
        <f t="shared" si="23"/>
        <v>42139.208333333328</v>
      </c>
      <c r="O229" s="5">
        <f t="shared" si="24"/>
        <v>42145.208333333328</v>
      </c>
      <c r="P229" t="b">
        <v>0</v>
      </c>
      <c r="Q229" t="b">
        <v>0</v>
      </c>
      <c r="R229" t="s">
        <v>292</v>
      </c>
      <c r="S229" t="str">
        <f t="shared" si="25"/>
        <v>games</v>
      </c>
      <c r="T229" t="str">
        <f t="shared" si="26"/>
        <v>mobile games</v>
      </c>
      <c r="U229">
        <f t="shared" si="27"/>
        <v>2015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21"/>
        <v>120</v>
      </c>
      <c r="G230" t="s">
        <v>20</v>
      </c>
      <c r="H230">
        <v>2468</v>
      </c>
      <c r="I230">
        <f t="shared" si="22"/>
        <v>67</v>
      </c>
      <c r="J230" t="s">
        <v>21</v>
      </c>
      <c r="K230" t="s">
        <v>22</v>
      </c>
      <c r="L230">
        <v>1472619600</v>
      </c>
      <c r="M230">
        <v>1474779600</v>
      </c>
      <c r="N230" s="5">
        <f t="shared" si="23"/>
        <v>42613.208333333328</v>
      </c>
      <c r="O230" s="5">
        <f t="shared" si="24"/>
        <v>42638.208333333328</v>
      </c>
      <c r="P230" t="b">
        <v>0</v>
      </c>
      <c r="Q230" t="b">
        <v>0</v>
      </c>
      <c r="R230" t="s">
        <v>71</v>
      </c>
      <c r="S230" t="str">
        <f t="shared" si="25"/>
        <v>film &amp; video</v>
      </c>
      <c r="T230" t="str">
        <f t="shared" si="26"/>
        <v>animation</v>
      </c>
      <c r="U230">
        <f t="shared" si="27"/>
        <v>2016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21"/>
        <v>194</v>
      </c>
      <c r="G231" t="s">
        <v>20</v>
      </c>
      <c r="H231">
        <v>2551</v>
      </c>
      <c r="I231">
        <f t="shared" si="22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5">
        <f t="shared" si="23"/>
        <v>42887.208333333328</v>
      </c>
      <c r="O231" s="5">
        <f t="shared" si="24"/>
        <v>42935.208333333328</v>
      </c>
      <c r="P231" t="b">
        <v>0</v>
      </c>
      <c r="Q231" t="b">
        <v>1</v>
      </c>
      <c r="R231" t="s">
        <v>292</v>
      </c>
      <c r="S231" t="str">
        <f t="shared" si="25"/>
        <v>games</v>
      </c>
      <c r="T231" t="str">
        <f t="shared" si="26"/>
        <v>mobile games</v>
      </c>
      <c r="U231">
        <f t="shared" si="27"/>
        <v>2017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21"/>
        <v>420</v>
      </c>
      <c r="G232" t="s">
        <v>20</v>
      </c>
      <c r="H232">
        <v>101</v>
      </c>
      <c r="I232">
        <f t="shared" si="22"/>
        <v>99.84</v>
      </c>
      <c r="J232" t="s">
        <v>21</v>
      </c>
      <c r="K232" t="s">
        <v>22</v>
      </c>
      <c r="L232">
        <v>1575612000</v>
      </c>
      <c r="M232">
        <v>1575612000</v>
      </c>
      <c r="N232" s="5">
        <f t="shared" si="23"/>
        <v>43805.25</v>
      </c>
      <c r="O232" s="5">
        <f t="shared" si="24"/>
        <v>43805.25</v>
      </c>
      <c r="P232" t="b">
        <v>0</v>
      </c>
      <c r="Q232" t="b">
        <v>0</v>
      </c>
      <c r="R232" t="s">
        <v>89</v>
      </c>
      <c r="S232" t="str">
        <f t="shared" si="25"/>
        <v>games</v>
      </c>
      <c r="T232" t="str">
        <f t="shared" si="26"/>
        <v>video games</v>
      </c>
      <c r="U232">
        <f t="shared" si="27"/>
        <v>2019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21"/>
        <v>77</v>
      </c>
      <c r="G233" t="s">
        <v>74</v>
      </c>
      <c r="H233">
        <v>67</v>
      </c>
      <c r="I233">
        <f t="shared" si="22"/>
        <v>82.43</v>
      </c>
      <c r="J233" t="s">
        <v>21</v>
      </c>
      <c r="K233" t="s">
        <v>22</v>
      </c>
      <c r="L233">
        <v>1369112400</v>
      </c>
      <c r="M233">
        <v>1374123600</v>
      </c>
      <c r="N233" s="5">
        <f t="shared" si="23"/>
        <v>41415.208333333336</v>
      </c>
      <c r="O233" s="5">
        <f t="shared" si="24"/>
        <v>41473.208333333336</v>
      </c>
      <c r="P233" t="b">
        <v>0</v>
      </c>
      <c r="Q233" t="b">
        <v>0</v>
      </c>
      <c r="R233" t="s">
        <v>33</v>
      </c>
      <c r="S233" t="str">
        <f t="shared" si="25"/>
        <v>theater</v>
      </c>
      <c r="T233" t="str">
        <f t="shared" si="26"/>
        <v>plays</v>
      </c>
      <c r="U233">
        <f t="shared" si="27"/>
        <v>2013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21"/>
        <v>171</v>
      </c>
      <c r="G234" t="s">
        <v>20</v>
      </c>
      <c r="H234">
        <v>92</v>
      </c>
      <c r="I234">
        <f t="shared" si="22"/>
        <v>63.29</v>
      </c>
      <c r="J234" t="s">
        <v>21</v>
      </c>
      <c r="K234" t="s">
        <v>22</v>
      </c>
      <c r="L234">
        <v>1469422800</v>
      </c>
      <c r="M234">
        <v>1469509200</v>
      </c>
      <c r="N234" s="5">
        <f t="shared" si="23"/>
        <v>42576.208333333328</v>
      </c>
      <c r="O234" s="5">
        <f t="shared" si="24"/>
        <v>42577.208333333328</v>
      </c>
      <c r="P234" t="b">
        <v>0</v>
      </c>
      <c r="Q234" t="b">
        <v>0</v>
      </c>
      <c r="R234" t="s">
        <v>33</v>
      </c>
      <c r="S234" t="str">
        <f t="shared" si="25"/>
        <v>theater</v>
      </c>
      <c r="T234" t="str">
        <f t="shared" si="26"/>
        <v>plays</v>
      </c>
      <c r="U234">
        <f t="shared" si="27"/>
        <v>2016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21"/>
        <v>158</v>
      </c>
      <c r="G235" t="s">
        <v>20</v>
      </c>
      <c r="H235">
        <v>62</v>
      </c>
      <c r="I235">
        <f t="shared" si="22"/>
        <v>96.77</v>
      </c>
      <c r="J235" t="s">
        <v>21</v>
      </c>
      <c r="K235" t="s">
        <v>22</v>
      </c>
      <c r="L235">
        <v>1307854800</v>
      </c>
      <c r="M235">
        <v>1309237200</v>
      </c>
      <c r="N235" s="5">
        <f t="shared" si="23"/>
        <v>40706.208333333336</v>
      </c>
      <c r="O235" s="5">
        <f t="shared" si="24"/>
        <v>40722.208333333336</v>
      </c>
      <c r="P235" t="b">
        <v>0</v>
      </c>
      <c r="Q235" t="b">
        <v>0</v>
      </c>
      <c r="R235" t="s">
        <v>71</v>
      </c>
      <c r="S235" t="str">
        <f t="shared" si="25"/>
        <v>film &amp; video</v>
      </c>
      <c r="T235" t="str">
        <f t="shared" si="26"/>
        <v>animation</v>
      </c>
      <c r="U235">
        <f t="shared" si="27"/>
        <v>2011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21"/>
        <v>109</v>
      </c>
      <c r="G236" t="s">
        <v>20</v>
      </c>
      <c r="H236">
        <v>149</v>
      </c>
      <c r="I236">
        <f t="shared" si="22"/>
        <v>54.91</v>
      </c>
      <c r="J236" t="s">
        <v>107</v>
      </c>
      <c r="K236" t="s">
        <v>108</v>
      </c>
      <c r="L236">
        <v>1503378000</v>
      </c>
      <c r="M236">
        <v>1503982800</v>
      </c>
      <c r="N236" s="5">
        <f t="shared" si="23"/>
        <v>42969.208333333328</v>
      </c>
      <c r="O236" s="5">
        <f t="shared" si="24"/>
        <v>42976.208333333328</v>
      </c>
      <c r="P236" t="b">
        <v>0</v>
      </c>
      <c r="Q236" t="b">
        <v>1</v>
      </c>
      <c r="R236" t="s">
        <v>89</v>
      </c>
      <c r="S236" t="str">
        <f t="shared" si="25"/>
        <v>games</v>
      </c>
      <c r="T236" t="str">
        <f t="shared" si="26"/>
        <v>video games</v>
      </c>
      <c r="U236">
        <f t="shared" si="27"/>
        <v>2017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21"/>
        <v>42</v>
      </c>
      <c r="G237" t="s">
        <v>14</v>
      </c>
      <c r="H237">
        <v>92</v>
      </c>
      <c r="I237">
        <f t="shared" si="22"/>
        <v>39.01</v>
      </c>
      <c r="J237" t="s">
        <v>21</v>
      </c>
      <c r="K237" t="s">
        <v>22</v>
      </c>
      <c r="L237">
        <v>1486965600</v>
      </c>
      <c r="M237">
        <v>1487397600</v>
      </c>
      <c r="N237" s="5">
        <f t="shared" si="23"/>
        <v>42779.25</v>
      </c>
      <c r="O237" s="5">
        <f t="shared" si="24"/>
        <v>42784.25</v>
      </c>
      <c r="P237" t="b">
        <v>0</v>
      </c>
      <c r="Q237" t="b">
        <v>0</v>
      </c>
      <c r="R237" t="s">
        <v>71</v>
      </c>
      <c r="S237" t="str">
        <f t="shared" si="25"/>
        <v>film &amp; video</v>
      </c>
      <c r="T237" t="str">
        <f t="shared" si="26"/>
        <v>animation</v>
      </c>
      <c r="U237">
        <f t="shared" si="27"/>
        <v>2017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21"/>
        <v>11</v>
      </c>
      <c r="G238" t="s">
        <v>14</v>
      </c>
      <c r="H238">
        <v>57</v>
      </c>
      <c r="I238">
        <f t="shared" si="22"/>
        <v>75.84</v>
      </c>
      <c r="J238" t="s">
        <v>26</v>
      </c>
      <c r="K238" t="s">
        <v>27</v>
      </c>
      <c r="L238">
        <v>1561438800</v>
      </c>
      <c r="M238">
        <v>1562043600</v>
      </c>
      <c r="N238" s="5">
        <f t="shared" si="23"/>
        <v>43641.208333333328</v>
      </c>
      <c r="O238" s="5">
        <f t="shared" si="24"/>
        <v>43648.208333333328</v>
      </c>
      <c r="P238" t="b">
        <v>0</v>
      </c>
      <c r="Q238" t="b">
        <v>1</v>
      </c>
      <c r="R238" t="s">
        <v>23</v>
      </c>
      <c r="S238" t="str">
        <f t="shared" si="25"/>
        <v>music</v>
      </c>
      <c r="T238" t="str">
        <f t="shared" si="26"/>
        <v>rock</v>
      </c>
      <c r="U238">
        <f t="shared" si="27"/>
        <v>2019</v>
      </c>
    </row>
    <row r="239" spans="1:21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21"/>
        <v>159</v>
      </c>
      <c r="G239" t="s">
        <v>20</v>
      </c>
      <c r="H239">
        <v>329</v>
      </c>
      <c r="I239">
        <f t="shared" si="22"/>
        <v>45.05</v>
      </c>
      <c r="J239" t="s">
        <v>21</v>
      </c>
      <c r="K239" t="s">
        <v>22</v>
      </c>
      <c r="L239">
        <v>1398402000</v>
      </c>
      <c r="M239">
        <v>1398574800</v>
      </c>
      <c r="N239" s="5">
        <f t="shared" si="23"/>
        <v>41754.208333333336</v>
      </c>
      <c r="O239" s="5">
        <f t="shared" si="24"/>
        <v>41756.208333333336</v>
      </c>
      <c r="P239" t="b">
        <v>0</v>
      </c>
      <c r="Q239" t="b">
        <v>0</v>
      </c>
      <c r="R239" t="s">
        <v>71</v>
      </c>
      <c r="S239" t="str">
        <f t="shared" si="25"/>
        <v>film &amp; video</v>
      </c>
      <c r="T239" t="str">
        <f t="shared" si="26"/>
        <v>animation</v>
      </c>
      <c r="U239">
        <f t="shared" si="27"/>
        <v>2014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21"/>
        <v>422</v>
      </c>
      <c r="G240" t="s">
        <v>20</v>
      </c>
      <c r="H240">
        <v>97</v>
      </c>
      <c r="I240">
        <f t="shared" si="22"/>
        <v>104.52</v>
      </c>
      <c r="J240" t="s">
        <v>36</v>
      </c>
      <c r="K240" t="s">
        <v>37</v>
      </c>
      <c r="L240">
        <v>1513231200</v>
      </c>
      <c r="M240">
        <v>1515391200</v>
      </c>
      <c r="N240" s="5">
        <f t="shared" si="23"/>
        <v>43083.25</v>
      </c>
      <c r="O240" s="5">
        <f t="shared" si="24"/>
        <v>43108.25</v>
      </c>
      <c r="P240" t="b">
        <v>0</v>
      </c>
      <c r="Q240" t="b">
        <v>1</v>
      </c>
      <c r="R240" t="s">
        <v>33</v>
      </c>
      <c r="S240" t="str">
        <f t="shared" si="25"/>
        <v>theater</v>
      </c>
      <c r="T240" t="str">
        <f t="shared" si="26"/>
        <v>plays</v>
      </c>
      <c r="U240">
        <f t="shared" si="27"/>
        <v>2017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21"/>
        <v>98</v>
      </c>
      <c r="G241" t="s">
        <v>14</v>
      </c>
      <c r="H241">
        <v>41</v>
      </c>
      <c r="I241">
        <f t="shared" si="22"/>
        <v>76.27</v>
      </c>
      <c r="J241" t="s">
        <v>21</v>
      </c>
      <c r="K241" t="s">
        <v>22</v>
      </c>
      <c r="L241">
        <v>1440824400</v>
      </c>
      <c r="M241">
        <v>1441170000</v>
      </c>
      <c r="N241" s="5">
        <f t="shared" si="23"/>
        <v>42245.208333333328</v>
      </c>
      <c r="O241" s="5">
        <f t="shared" si="24"/>
        <v>42249.208333333328</v>
      </c>
      <c r="P241" t="b">
        <v>0</v>
      </c>
      <c r="Q241" t="b">
        <v>0</v>
      </c>
      <c r="R241" t="s">
        <v>65</v>
      </c>
      <c r="S241" t="str">
        <f t="shared" si="25"/>
        <v>technology</v>
      </c>
      <c r="T241" t="str">
        <f t="shared" si="26"/>
        <v>wearables</v>
      </c>
      <c r="U241">
        <f t="shared" si="27"/>
        <v>2015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21"/>
        <v>419</v>
      </c>
      <c r="G242" t="s">
        <v>20</v>
      </c>
      <c r="H242">
        <v>1784</v>
      </c>
      <c r="I242">
        <f t="shared" si="22"/>
        <v>69.02</v>
      </c>
      <c r="J242" t="s">
        <v>21</v>
      </c>
      <c r="K242" t="s">
        <v>22</v>
      </c>
      <c r="L242">
        <v>1281070800</v>
      </c>
      <c r="M242">
        <v>1281157200</v>
      </c>
      <c r="N242" s="5">
        <f t="shared" si="23"/>
        <v>40396.208333333336</v>
      </c>
      <c r="O242" s="5">
        <f t="shared" si="24"/>
        <v>40397.208333333336</v>
      </c>
      <c r="P242" t="b">
        <v>0</v>
      </c>
      <c r="Q242" t="b">
        <v>0</v>
      </c>
      <c r="R242" t="s">
        <v>33</v>
      </c>
      <c r="S242" t="str">
        <f t="shared" si="25"/>
        <v>theater</v>
      </c>
      <c r="T242" t="str">
        <f t="shared" si="26"/>
        <v>plays</v>
      </c>
      <c r="U242">
        <f t="shared" si="27"/>
        <v>2010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21"/>
        <v>102</v>
      </c>
      <c r="G243" t="s">
        <v>20</v>
      </c>
      <c r="H243">
        <v>1684</v>
      </c>
      <c r="I243">
        <f t="shared" si="22"/>
        <v>101.98</v>
      </c>
      <c r="J243" t="s">
        <v>26</v>
      </c>
      <c r="K243" t="s">
        <v>27</v>
      </c>
      <c r="L243">
        <v>1397365200</v>
      </c>
      <c r="M243">
        <v>1398229200</v>
      </c>
      <c r="N243" s="5">
        <f t="shared" si="23"/>
        <v>41742.208333333336</v>
      </c>
      <c r="O243" s="5">
        <f t="shared" si="24"/>
        <v>41752.208333333336</v>
      </c>
      <c r="P243" t="b">
        <v>0</v>
      </c>
      <c r="Q243" t="b">
        <v>1</v>
      </c>
      <c r="R243" t="s">
        <v>68</v>
      </c>
      <c r="S243" t="str">
        <f t="shared" si="25"/>
        <v>publishing</v>
      </c>
      <c r="T243" t="str">
        <f t="shared" si="26"/>
        <v>nonfiction</v>
      </c>
      <c r="U243">
        <f t="shared" si="27"/>
        <v>2014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21"/>
        <v>128</v>
      </c>
      <c r="G244" t="s">
        <v>20</v>
      </c>
      <c r="H244">
        <v>250</v>
      </c>
      <c r="I244">
        <f t="shared" si="22"/>
        <v>42.92</v>
      </c>
      <c r="J244" t="s">
        <v>21</v>
      </c>
      <c r="K244" t="s">
        <v>22</v>
      </c>
      <c r="L244">
        <v>1494392400</v>
      </c>
      <c r="M244">
        <v>1495256400</v>
      </c>
      <c r="N244" s="5">
        <f t="shared" si="23"/>
        <v>42865.208333333328</v>
      </c>
      <c r="O244" s="5">
        <f t="shared" si="24"/>
        <v>42875.208333333328</v>
      </c>
      <c r="P244" t="b">
        <v>0</v>
      </c>
      <c r="Q244" t="b">
        <v>1</v>
      </c>
      <c r="R244" t="s">
        <v>23</v>
      </c>
      <c r="S244" t="str">
        <f t="shared" si="25"/>
        <v>music</v>
      </c>
      <c r="T244" t="str">
        <f t="shared" si="26"/>
        <v>rock</v>
      </c>
      <c r="U244">
        <f t="shared" si="27"/>
        <v>2017</v>
      </c>
    </row>
    <row r="245" spans="1:21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21"/>
        <v>445</v>
      </c>
      <c r="G245" t="s">
        <v>20</v>
      </c>
      <c r="H245">
        <v>238</v>
      </c>
      <c r="I245">
        <f t="shared" si="22"/>
        <v>43.03</v>
      </c>
      <c r="J245" t="s">
        <v>21</v>
      </c>
      <c r="K245" t="s">
        <v>22</v>
      </c>
      <c r="L245">
        <v>1520143200</v>
      </c>
      <c r="M245">
        <v>1520402400</v>
      </c>
      <c r="N245" s="5">
        <f t="shared" si="23"/>
        <v>43163.25</v>
      </c>
      <c r="O245" s="5">
        <f t="shared" si="24"/>
        <v>43166.25</v>
      </c>
      <c r="P245" t="b">
        <v>0</v>
      </c>
      <c r="Q245" t="b">
        <v>0</v>
      </c>
      <c r="R245" t="s">
        <v>33</v>
      </c>
      <c r="S245" t="str">
        <f t="shared" si="25"/>
        <v>theater</v>
      </c>
      <c r="T245" t="str">
        <f t="shared" si="26"/>
        <v>plays</v>
      </c>
      <c r="U245">
        <f t="shared" si="27"/>
        <v>2018</v>
      </c>
    </row>
    <row r="246" spans="1:21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21"/>
        <v>570</v>
      </c>
      <c r="G246" t="s">
        <v>20</v>
      </c>
      <c r="H246">
        <v>53</v>
      </c>
      <c r="I246">
        <f t="shared" si="22"/>
        <v>75.25</v>
      </c>
      <c r="J246" t="s">
        <v>21</v>
      </c>
      <c r="K246" t="s">
        <v>22</v>
      </c>
      <c r="L246">
        <v>1405314000</v>
      </c>
      <c r="M246">
        <v>1409806800</v>
      </c>
      <c r="N246" s="5">
        <f t="shared" si="23"/>
        <v>41834.208333333336</v>
      </c>
      <c r="O246" s="5">
        <f t="shared" si="24"/>
        <v>41886.208333333336</v>
      </c>
      <c r="P246" t="b">
        <v>0</v>
      </c>
      <c r="Q246" t="b">
        <v>0</v>
      </c>
      <c r="R246" t="s">
        <v>33</v>
      </c>
      <c r="S246" t="str">
        <f t="shared" si="25"/>
        <v>theater</v>
      </c>
      <c r="T246" t="str">
        <f t="shared" si="26"/>
        <v>plays</v>
      </c>
      <c r="U246">
        <f t="shared" si="27"/>
        <v>2014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21"/>
        <v>509</v>
      </c>
      <c r="G247" t="s">
        <v>20</v>
      </c>
      <c r="H247">
        <v>214</v>
      </c>
      <c r="I247">
        <f t="shared" si="22"/>
        <v>69.02</v>
      </c>
      <c r="J247" t="s">
        <v>21</v>
      </c>
      <c r="K247" t="s">
        <v>22</v>
      </c>
      <c r="L247">
        <v>1396846800</v>
      </c>
      <c r="M247">
        <v>1396933200</v>
      </c>
      <c r="N247" s="5">
        <f t="shared" si="23"/>
        <v>41736.208333333336</v>
      </c>
      <c r="O247" s="5">
        <f t="shared" si="24"/>
        <v>41737.208333333336</v>
      </c>
      <c r="P247" t="b">
        <v>0</v>
      </c>
      <c r="Q247" t="b">
        <v>0</v>
      </c>
      <c r="R247" t="s">
        <v>33</v>
      </c>
      <c r="S247" t="str">
        <f t="shared" si="25"/>
        <v>theater</v>
      </c>
      <c r="T247" t="str">
        <f t="shared" si="26"/>
        <v>plays</v>
      </c>
      <c r="U247">
        <f t="shared" si="27"/>
        <v>2014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21"/>
        <v>326</v>
      </c>
      <c r="G248" t="s">
        <v>20</v>
      </c>
      <c r="H248">
        <v>222</v>
      </c>
      <c r="I248">
        <f t="shared" si="22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5">
        <f t="shared" si="23"/>
        <v>41491.208333333336</v>
      </c>
      <c r="O248" s="5">
        <f t="shared" si="24"/>
        <v>41495.208333333336</v>
      </c>
      <c r="P248" t="b">
        <v>0</v>
      </c>
      <c r="Q248" t="b">
        <v>0</v>
      </c>
      <c r="R248" t="s">
        <v>28</v>
      </c>
      <c r="S248" t="str">
        <f t="shared" si="25"/>
        <v>technology</v>
      </c>
      <c r="T248" t="str">
        <f t="shared" si="26"/>
        <v>web</v>
      </c>
      <c r="U248">
        <f t="shared" si="27"/>
        <v>2013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21"/>
        <v>933</v>
      </c>
      <c r="G249" t="s">
        <v>20</v>
      </c>
      <c r="H249">
        <v>1884</v>
      </c>
      <c r="I249">
        <f t="shared" si="22"/>
        <v>98.01</v>
      </c>
      <c r="J249" t="s">
        <v>21</v>
      </c>
      <c r="K249" t="s">
        <v>22</v>
      </c>
      <c r="L249">
        <v>1482386400</v>
      </c>
      <c r="M249">
        <v>1483682400</v>
      </c>
      <c r="N249" s="5">
        <f t="shared" si="23"/>
        <v>42726.25</v>
      </c>
      <c r="O249" s="5">
        <f t="shared" si="24"/>
        <v>42741.25</v>
      </c>
      <c r="P249" t="b">
        <v>0</v>
      </c>
      <c r="Q249" t="b">
        <v>1</v>
      </c>
      <c r="R249" t="s">
        <v>119</v>
      </c>
      <c r="S249" t="str">
        <f t="shared" si="25"/>
        <v>publishing</v>
      </c>
      <c r="T249" t="str">
        <f t="shared" si="26"/>
        <v>fiction</v>
      </c>
      <c r="U249">
        <f t="shared" si="27"/>
        <v>2016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21"/>
        <v>211</v>
      </c>
      <c r="G250" t="s">
        <v>20</v>
      </c>
      <c r="H250">
        <v>218</v>
      </c>
      <c r="I250">
        <f t="shared" si="22"/>
        <v>60.11</v>
      </c>
      <c r="J250" t="s">
        <v>26</v>
      </c>
      <c r="K250" t="s">
        <v>27</v>
      </c>
      <c r="L250">
        <v>1420005600</v>
      </c>
      <c r="M250">
        <v>1420437600</v>
      </c>
      <c r="N250" s="5">
        <f t="shared" si="23"/>
        <v>42004.25</v>
      </c>
      <c r="O250" s="5">
        <f t="shared" si="24"/>
        <v>42009.25</v>
      </c>
      <c r="P250" t="b">
        <v>0</v>
      </c>
      <c r="Q250" t="b">
        <v>0</v>
      </c>
      <c r="R250" t="s">
        <v>292</v>
      </c>
      <c r="S250" t="str">
        <f t="shared" si="25"/>
        <v>games</v>
      </c>
      <c r="T250" t="str">
        <f t="shared" si="26"/>
        <v>mobile games</v>
      </c>
      <c r="U250">
        <f t="shared" si="27"/>
        <v>2014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21"/>
        <v>273</v>
      </c>
      <c r="G251" t="s">
        <v>20</v>
      </c>
      <c r="H251">
        <v>6465</v>
      </c>
      <c r="I251">
        <f t="shared" si="22"/>
        <v>26</v>
      </c>
      <c r="J251" t="s">
        <v>21</v>
      </c>
      <c r="K251" t="s">
        <v>22</v>
      </c>
      <c r="L251">
        <v>1420178400</v>
      </c>
      <c r="M251">
        <v>1420783200</v>
      </c>
      <c r="N251" s="5">
        <f t="shared" si="23"/>
        <v>42006.25</v>
      </c>
      <c r="O251" s="5">
        <f t="shared" si="24"/>
        <v>42013.25</v>
      </c>
      <c r="P251" t="b">
        <v>0</v>
      </c>
      <c r="Q251" t="b">
        <v>0</v>
      </c>
      <c r="R251" t="s">
        <v>206</v>
      </c>
      <c r="S251" t="str">
        <f t="shared" si="25"/>
        <v>publishing</v>
      </c>
      <c r="T251" t="str">
        <f t="shared" si="26"/>
        <v>translations</v>
      </c>
      <c r="U251">
        <f t="shared" si="27"/>
        <v>2015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21"/>
        <v>3</v>
      </c>
      <c r="G252" t="s">
        <v>14</v>
      </c>
      <c r="H252">
        <v>1</v>
      </c>
      <c r="I252">
        <f t="shared" si="22"/>
        <v>3</v>
      </c>
      <c r="J252" t="s">
        <v>21</v>
      </c>
      <c r="K252" t="s">
        <v>22</v>
      </c>
      <c r="L252">
        <v>1264399200</v>
      </c>
      <c r="M252">
        <v>1267423200</v>
      </c>
      <c r="N252" s="5">
        <f t="shared" si="23"/>
        <v>40203.25</v>
      </c>
      <c r="O252" s="5">
        <f t="shared" si="24"/>
        <v>40238.25</v>
      </c>
      <c r="P252" t="b">
        <v>0</v>
      </c>
      <c r="Q252" t="b">
        <v>0</v>
      </c>
      <c r="R252" t="s">
        <v>23</v>
      </c>
      <c r="S252" t="str">
        <f t="shared" si="25"/>
        <v>music</v>
      </c>
      <c r="T252" t="str">
        <f t="shared" si="26"/>
        <v>rock</v>
      </c>
      <c r="U252">
        <f t="shared" si="27"/>
        <v>2010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21"/>
        <v>54</v>
      </c>
      <c r="G253" t="s">
        <v>14</v>
      </c>
      <c r="H253">
        <v>101</v>
      </c>
      <c r="I253">
        <f t="shared" si="22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5">
        <f t="shared" si="23"/>
        <v>41252.25</v>
      </c>
      <c r="O253" s="5">
        <f t="shared" si="24"/>
        <v>41254.25</v>
      </c>
      <c r="P253" t="b">
        <v>0</v>
      </c>
      <c r="Q253" t="b">
        <v>0</v>
      </c>
      <c r="R253" t="s">
        <v>33</v>
      </c>
      <c r="S253" t="str">
        <f t="shared" si="25"/>
        <v>theater</v>
      </c>
      <c r="T253" t="str">
        <f t="shared" si="26"/>
        <v>plays</v>
      </c>
      <c r="U253">
        <f t="shared" si="27"/>
        <v>2012</v>
      </c>
    </row>
    <row r="254" spans="1:21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21"/>
        <v>626</v>
      </c>
      <c r="G254" t="s">
        <v>20</v>
      </c>
      <c r="H254">
        <v>59</v>
      </c>
      <c r="I254">
        <f t="shared" si="22"/>
        <v>106.15</v>
      </c>
      <c r="J254" t="s">
        <v>21</v>
      </c>
      <c r="K254" t="s">
        <v>22</v>
      </c>
      <c r="L254">
        <v>1382677200</v>
      </c>
      <c r="M254">
        <v>1383109200</v>
      </c>
      <c r="N254" s="5">
        <f t="shared" si="23"/>
        <v>41572.208333333336</v>
      </c>
      <c r="O254" s="5">
        <f t="shared" si="24"/>
        <v>41577.208333333336</v>
      </c>
      <c r="P254" t="b">
        <v>0</v>
      </c>
      <c r="Q254" t="b">
        <v>0</v>
      </c>
      <c r="R254" t="s">
        <v>33</v>
      </c>
      <c r="S254" t="str">
        <f t="shared" si="25"/>
        <v>theater</v>
      </c>
      <c r="T254" t="str">
        <f t="shared" si="26"/>
        <v>plays</v>
      </c>
      <c r="U254">
        <f t="shared" si="27"/>
        <v>2013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21"/>
        <v>89</v>
      </c>
      <c r="G255" t="s">
        <v>14</v>
      </c>
      <c r="H255">
        <v>1335</v>
      </c>
      <c r="I255">
        <f t="shared" si="22"/>
        <v>81.02</v>
      </c>
      <c r="J255" t="s">
        <v>15</v>
      </c>
      <c r="K255" t="s">
        <v>16</v>
      </c>
      <c r="L255">
        <v>1302238800</v>
      </c>
      <c r="M255">
        <v>1303275600</v>
      </c>
      <c r="N255" s="5">
        <f t="shared" si="23"/>
        <v>40641.208333333336</v>
      </c>
      <c r="O255" s="5">
        <f t="shared" si="24"/>
        <v>40653.208333333336</v>
      </c>
      <c r="P255" t="b">
        <v>0</v>
      </c>
      <c r="Q255" t="b">
        <v>0</v>
      </c>
      <c r="R255" t="s">
        <v>53</v>
      </c>
      <c r="S255" t="str">
        <f t="shared" si="25"/>
        <v>film &amp; video</v>
      </c>
      <c r="T255" t="str">
        <f t="shared" si="26"/>
        <v>drama</v>
      </c>
      <c r="U255">
        <f t="shared" si="27"/>
        <v>2011</v>
      </c>
    </row>
    <row r="256" spans="1:21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21"/>
        <v>185</v>
      </c>
      <c r="G256" t="s">
        <v>20</v>
      </c>
      <c r="H256">
        <v>88</v>
      </c>
      <c r="I256">
        <f t="shared" si="22"/>
        <v>96.65</v>
      </c>
      <c r="J256" t="s">
        <v>21</v>
      </c>
      <c r="K256" t="s">
        <v>22</v>
      </c>
      <c r="L256">
        <v>1487656800</v>
      </c>
      <c r="M256">
        <v>1487829600</v>
      </c>
      <c r="N256" s="5">
        <f t="shared" si="23"/>
        <v>42787.25</v>
      </c>
      <c r="O256" s="5">
        <f t="shared" si="24"/>
        <v>42789.25</v>
      </c>
      <c r="P256" t="b">
        <v>0</v>
      </c>
      <c r="Q256" t="b">
        <v>0</v>
      </c>
      <c r="R256" t="s">
        <v>68</v>
      </c>
      <c r="S256" t="str">
        <f t="shared" si="25"/>
        <v>publishing</v>
      </c>
      <c r="T256" t="str">
        <f t="shared" si="26"/>
        <v>nonfiction</v>
      </c>
      <c r="U256">
        <f t="shared" si="27"/>
        <v>2017</v>
      </c>
    </row>
    <row r="257" spans="1:21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21"/>
        <v>120</v>
      </c>
      <c r="G257" t="s">
        <v>20</v>
      </c>
      <c r="H257">
        <v>1697</v>
      </c>
      <c r="I257">
        <f t="shared" si="22"/>
        <v>57</v>
      </c>
      <c r="J257" t="s">
        <v>21</v>
      </c>
      <c r="K257" t="s">
        <v>22</v>
      </c>
      <c r="L257">
        <v>1297836000</v>
      </c>
      <c r="M257">
        <v>1298268000</v>
      </c>
      <c r="N257" s="5">
        <f t="shared" si="23"/>
        <v>40590.25</v>
      </c>
      <c r="O257" s="5">
        <f t="shared" si="24"/>
        <v>40595.25</v>
      </c>
      <c r="P257" t="b">
        <v>0</v>
      </c>
      <c r="Q257" t="b">
        <v>1</v>
      </c>
      <c r="R257" t="s">
        <v>23</v>
      </c>
      <c r="S257" t="str">
        <f t="shared" si="25"/>
        <v>music</v>
      </c>
      <c r="T257" t="str">
        <f t="shared" si="26"/>
        <v>rock</v>
      </c>
      <c r="U257">
        <f t="shared" si="27"/>
        <v>2011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21"/>
        <v>23</v>
      </c>
      <c r="G258" t="s">
        <v>14</v>
      </c>
      <c r="H258">
        <v>15</v>
      </c>
      <c r="I258">
        <f t="shared" si="22"/>
        <v>63.93</v>
      </c>
      <c r="J258" t="s">
        <v>40</v>
      </c>
      <c r="K258" t="s">
        <v>41</v>
      </c>
      <c r="L258">
        <v>1453615200</v>
      </c>
      <c r="M258">
        <v>1456812000</v>
      </c>
      <c r="N258" s="5">
        <f t="shared" si="23"/>
        <v>42393.25</v>
      </c>
      <c r="O258" s="5">
        <f t="shared" si="24"/>
        <v>42430.25</v>
      </c>
      <c r="P258" t="b">
        <v>0</v>
      </c>
      <c r="Q258" t="b">
        <v>0</v>
      </c>
      <c r="R258" t="s">
        <v>23</v>
      </c>
      <c r="S258" t="str">
        <f t="shared" si="25"/>
        <v>music</v>
      </c>
      <c r="T258" t="str">
        <f t="shared" si="26"/>
        <v>rock</v>
      </c>
      <c r="U258">
        <f t="shared" si="27"/>
        <v>2016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8">ROUND((E259/D259)*100,0)</f>
        <v>146</v>
      </c>
      <c r="G259" t="s">
        <v>20</v>
      </c>
      <c r="H259">
        <v>92</v>
      </c>
      <c r="I259">
        <f t="shared" ref="I259:I322" si="29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5">
        <f t="shared" ref="N259:N322" si="30">(((L259/60)/60)/24)+DATE(1970,1,1)</f>
        <v>41338.25</v>
      </c>
      <c r="O259" s="5">
        <f t="shared" ref="O259:O322" si="31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32">LEFT(R259,SEARCH("/",R259)-1)</f>
        <v>theater</v>
      </c>
      <c r="T259" t="str">
        <f t="shared" ref="T259:T322" si="33">RIGHT(R259,LEN(R259)-SEARCH("/",R259))</f>
        <v>plays</v>
      </c>
      <c r="U259">
        <f t="shared" ref="U259:U322" si="34">YEAR(N259)</f>
        <v>2013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8"/>
        <v>268</v>
      </c>
      <c r="G260" t="s">
        <v>20</v>
      </c>
      <c r="H260">
        <v>186</v>
      </c>
      <c r="I260">
        <f t="shared" si="29"/>
        <v>72.17</v>
      </c>
      <c r="J260" t="s">
        <v>21</v>
      </c>
      <c r="K260" t="s">
        <v>22</v>
      </c>
      <c r="L260">
        <v>1481176800</v>
      </c>
      <c r="M260">
        <v>1482904800</v>
      </c>
      <c r="N260" s="5">
        <f t="shared" si="30"/>
        <v>42712.25</v>
      </c>
      <c r="O260" s="5">
        <f t="shared" si="31"/>
        <v>42732.25</v>
      </c>
      <c r="P260" t="b">
        <v>0</v>
      </c>
      <c r="Q260" t="b">
        <v>1</v>
      </c>
      <c r="R260" t="s">
        <v>33</v>
      </c>
      <c r="S260" t="str">
        <f t="shared" si="32"/>
        <v>theater</v>
      </c>
      <c r="T260" t="str">
        <f t="shared" si="33"/>
        <v>plays</v>
      </c>
      <c r="U260">
        <f t="shared" si="34"/>
        <v>2016</v>
      </c>
    </row>
    <row r="261" spans="1:21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8"/>
        <v>598</v>
      </c>
      <c r="G261" t="s">
        <v>20</v>
      </c>
      <c r="H261">
        <v>138</v>
      </c>
      <c r="I261">
        <f t="shared" si="2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5">
        <f t="shared" si="30"/>
        <v>41251.25</v>
      </c>
      <c r="O261" s="5">
        <f t="shared" si="31"/>
        <v>41270.25</v>
      </c>
      <c r="P261" t="b">
        <v>1</v>
      </c>
      <c r="Q261" t="b">
        <v>0</v>
      </c>
      <c r="R261" t="s">
        <v>122</v>
      </c>
      <c r="S261" t="str">
        <f t="shared" si="32"/>
        <v>photography</v>
      </c>
      <c r="T261" t="str">
        <f t="shared" si="33"/>
        <v>photography books</v>
      </c>
      <c r="U261">
        <f t="shared" si="34"/>
        <v>2012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8"/>
        <v>158</v>
      </c>
      <c r="G262" t="s">
        <v>20</v>
      </c>
      <c r="H262">
        <v>261</v>
      </c>
      <c r="I262">
        <f t="shared" si="29"/>
        <v>38.07</v>
      </c>
      <c r="J262" t="s">
        <v>21</v>
      </c>
      <c r="K262" t="s">
        <v>22</v>
      </c>
      <c r="L262">
        <v>1348808400</v>
      </c>
      <c r="M262">
        <v>1349845200</v>
      </c>
      <c r="N262" s="5">
        <f t="shared" si="30"/>
        <v>41180.208333333336</v>
      </c>
      <c r="O262" s="5">
        <f t="shared" si="31"/>
        <v>41192.208333333336</v>
      </c>
      <c r="P262" t="b">
        <v>0</v>
      </c>
      <c r="Q262" t="b">
        <v>0</v>
      </c>
      <c r="R262" t="s">
        <v>23</v>
      </c>
      <c r="S262" t="str">
        <f t="shared" si="32"/>
        <v>music</v>
      </c>
      <c r="T262" t="str">
        <f t="shared" si="33"/>
        <v>rock</v>
      </c>
      <c r="U262">
        <f t="shared" si="34"/>
        <v>2012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8"/>
        <v>31</v>
      </c>
      <c r="G263" t="s">
        <v>14</v>
      </c>
      <c r="H263">
        <v>454</v>
      </c>
      <c r="I263">
        <f t="shared" si="29"/>
        <v>57.94</v>
      </c>
      <c r="J263" t="s">
        <v>21</v>
      </c>
      <c r="K263" t="s">
        <v>22</v>
      </c>
      <c r="L263">
        <v>1282712400</v>
      </c>
      <c r="M263">
        <v>1283058000</v>
      </c>
      <c r="N263" s="5">
        <f t="shared" si="30"/>
        <v>40415.208333333336</v>
      </c>
      <c r="O263" s="5">
        <f t="shared" si="31"/>
        <v>40419.208333333336</v>
      </c>
      <c r="P263" t="b">
        <v>0</v>
      </c>
      <c r="Q263" t="b">
        <v>1</v>
      </c>
      <c r="R263" t="s">
        <v>23</v>
      </c>
      <c r="S263" t="str">
        <f t="shared" si="32"/>
        <v>music</v>
      </c>
      <c r="T263" t="str">
        <f t="shared" si="33"/>
        <v>rock</v>
      </c>
      <c r="U263">
        <f t="shared" si="34"/>
        <v>2010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8"/>
        <v>313</v>
      </c>
      <c r="G264" t="s">
        <v>20</v>
      </c>
      <c r="H264">
        <v>107</v>
      </c>
      <c r="I264">
        <f t="shared" si="29"/>
        <v>49.79</v>
      </c>
      <c r="J264" t="s">
        <v>21</v>
      </c>
      <c r="K264" t="s">
        <v>22</v>
      </c>
      <c r="L264">
        <v>1301979600</v>
      </c>
      <c r="M264">
        <v>1304226000</v>
      </c>
      <c r="N264" s="5">
        <f t="shared" si="30"/>
        <v>40638.208333333336</v>
      </c>
      <c r="O264" s="5">
        <f t="shared" si="31"/>
        <v>40664.208333333336</v>
      </c>
      <c r="P264" t="b">
        <v>0</v>
      </c>
      <c r="Q264" t="b">
        <v>1</v>
      </c>
      <c r="R264" t="s">
        <v>60</v>
      </c>
      <c r="S264" t="str">
        <f t="shared" si="32"/>
        <v>music</v>
      </c>
      <c r="T264" t="str">
        <f t="shared" si="33"/>
        <v>indie rock</v>
      </c>
      <c r="U264">
        <f t="shared" si="34"/>
        <v>2011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8"/>
        <v>371</v>
      </c>
      <c r="G265" t="s">
        <v>20</v>
      </c>
      <c r="H265">
        <v>199</v>
      </c>
      <c r="I265">
        <f t="shared" si="29"/>
        <v>54.05</v>
      </c>
      <c r="J265" t="s">
        <v>21</v>
      </c>
      <c r="K265" t="s">
        <v>22</v>
      </c>
      <c r="L265">
        <v>1263016800</v>
      </c>
      <c r="M265">
        <v>1263016800</v>
      </c>
      <c r="N265" s="5">
        <f t="shared" si="30"/>
        <v>40187.25</v>
      </c>
      <c r="O265" s="5">
        <f t="shared" si="31"/>
        <v>40187.25</v>
      </c>
      <c r="P265" t="b">
        <v>0</v>
      </c>
      <c r="Q265" t="b">
        <v>0</v>
      </c>
      <c r="R265" t="s">
        <v>122</v>
      </c>
      <c r="S265" t="str">
        <f t="shared" si="32"/>
        <v>photography</v>
      </c>
      <c r="T265" t="str">
        <f t="shared" si="33"/>
        <v>photography books</v>
      </c>
      <c r="U265">
        <f t="shared" si="34"/>
        <v>2010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8"/>
        <v>363</v>
      </c>
      <c r="G266" t="s">
        <v>20</v>
      </c>
      <c r="H266">
        <v>5512</v>
      </c>
      <c r="I266">
        <f t="shared" si="29"/>
        <v>30</v>
      </c>
      <c r="J266" t="s">
        <v>21</v>
      </c>
      <c r="K266" t="s">
        <v>22</v>
      </c>
      <c r="L266">
        <v>1360648800</v>
      </c>
      <c r="M266">
        <v>1362031200</v>
      </c>
      <c r="N266" s="5">
        <f t="shared" si="30"/>
        <v>41317.25</v>
      </c>
      <c r="O266" s="5">
        <f t="shared" si="31"/>
        <v>41333.25</v>
      </c>
      <c r="P266" t="b">
        <v>0</v>
      </c>
      <c r="Q266" t="b">
        <v>0</v>
      </c>
      <c r="R266" t="s">
        <v>33</v>
      </c>
      <c r="S266" t="str">
        <f t="shared" si="32"/>
        <v>theater</v>
      </c>
      <c r="T266" t="str">
        <f t="shared" si="33"/>
        <v>plays</v>
      </c>
      <c r="U266">
        <f t="shared" si="34"/>
        <v>2013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8"/>
        <v>123</v>
      </c>
      <c r="G267" t="s">
        <v>20</v>
      </c>
      <c r="H267">
        <v>86</v>
      </c>
      <c r="I267">
        <f t="shared" si="29"/>
        <v>70.13</v>
      </c>
      <c r="J267" t="s">
        <v>21</v>
      </c>
      <c r="K267" t="s">
        <v>22</v>
      </c>
      <c r="L267">
        <v>1451800800</v>
      </c>
      <c r="M267">
        <v>1455602400</v>
      </c>
      <c r="N267" s="5">
        <f t="shared" si="30"/>
        <v>42372.25</v>
      </c>
      <c r="O267" s="5">
        <f t="shared" si="31"/>
        <v>42416.25</v>
      </c>
      <c r="P267" t="b">
        <v>0</v>
      </c>
      <c r="Q267" t="b">
        <v>0</v>
      </c>
      <c r="R267" t="s">
        <v>33</v>
      </c>
      <c r="S267" t="str">
        <f t="shared" si="32"/>
        <v>theater</v>
      </c>
      <c r="T267" t="str">
        <f t="shared" si="33"/>
        <v>plays</v>
      </c>
      <c r="U267">
        <f t="shared" si="34"/>
        <v>2016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8"/>
        <v>77</v>
      </c>
      <c r="G268" t="s">
        <v>14</v>
      </c>
      <c r="H268">
        <v>3182</v>
      </c>
      <c r="I268">
        <f t="shared" si="29"/>
        <v>27</v>
      </c>
      <c r="J268" t="s">
        <v>107</v>
      </c>
      <c r="K268" t="s">
        <v>108</v>
      </c>
      <c r="L268">
        <v>1415340000</v>
      </c>
      <c r="M268">
        <v>1418191200</v>
      </c>
      <c r="N268" s="5">
        <f t="shared" si="30"/>
        <v>41950.25</v>
      </c>
      <c r="O268" s="5">
        <f t="shared" si="31"/>
        <v>41983.25</v>
      </c>
      <c r="P268" t="b">
        <v>0</v>
      </c>
      <c r="Q268" t="b">
        <v>1</v>
      </c>
      <c r="R268" t="s">
        <v>159</v>
      </c>
      <c r="S268" t="str">
        <f t="shared" si="32"/>
        <v>music</v>
      </c>
      <c r="T268" t="str">
        <f t="shared" si="33"/>
        <v>jazz</v>
      </c>
      <c r="U268">
        <f t="shared" si="34"/>
        <v>2014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8"/>
        <v>234</v>
      </c>
      <c r="G269" t="s">
        <v>20</v>
      </c>
      <c r="H269">
        <v>2768</v>
      </c>
      <c r="I269">
        <f t="shared" si="29"/>
        <v>51.99</v>
      </c>
      <c r="J269" t="s">
        <v>26</v>
      </c>
      <c r="K269" t="s">
        <v>27</v>
      </c>
      <c r="L269">
        <v>1351054800</v>
      </c>
      <c r="M269">
        <v>1352440800</v>
      </c>
      <c r="N269" s="5">
        <f t="shared" si="30"/>
        <v>41206.208333333336</v>
      </c>
      <c r="O269" s="5">
        <f t="shared" si="31"/>
        <v>41222.25</v>
      </c>
      <c r="P269" t="b">
        <v>0</v>
      </c>
      <c r="Q269" t="b">
        <v>0</v>
      </c>
      <c r="R269" t="s">
        <v>33</v>
      </c>
      <c r="S269" t="str">
        <f t="shared" si="32"/>
        <v>theater</v>
      </c>
      <c r="T269" t="str">
        <f t="shared" si="33"/>
        <v>plays</v>
      </c>
      <c r="U269">
        <f t="shared" si="34"/>
        <v>2012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8"/>
        <v>181</v>
      </c>
      <c r="G270" t="s">
        <v>20</v>
      </c>
      <c r="H270">
        <v>48</v>
      </c>
      <c r="I270">
        <f t="shared" si="29"/>
        <v>56.42</v>
      </c>
      <c r="J270" t="s">
        <v>21</v>
      </c>
      <c r="K270" t="s">
        <v>22</v>
      </c>
      <c r="L270">
        <v>1349326800</v>
      </c>
      <c r="M270">
        <v>1353304800</v>
      </c>
      <c r="N270" s="5">
        <f t="shared" si="30"/>
        <v>41186.208333333336</v>
      </c>
      <c r="O270" s="5">
        <f t="shared" si="31"/>
        <v>41232.25</v>
      </c>
      <c r="P270" t="b">
        <v>0</v>
      </c>
      <c r="Q270" t="b">
        <v>0</v>
      </c>
      <c r="R270" t="s">
        <v>42</v>
      </c>
      <c r="S270" t="str">
        <f t="shared" si="32"/>
        <v>film &amp; video</v>
      </c>
      <c r="T270" t="str">
        <f t="shared" si="33"/>
        <v>documentary</v>
      </c>
      <c r="U270">
        <f t="shared" si="34"/>
        <v>2012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8"/>
        <v>253</v>
      </c>
      <c r="G271" t="s">
        <v>20</v>
      </c>
      <c r="H271">
        <v>87</v>
      </c>
      <c r="I271">
        <f t="shared" si="29"/>
        <v>101.63</v>
      </c>
      <c r="J271" t="s">
        <v>21</v>
      </c>
      <c r="K271" t="s">
        <v>22</v>
      </c>
      <c r="L271">
        <v>1548914400</v>
      </c>
      <c r="M271">
        <v>1550728800</v>
      </c>
      <c r="N271" s="5">
        <f t="shared" si="30"/>
        <v>43496.25</v>
      </c>
      <c r="O271" s="5">
        <f t="shared" si="31"/>
        <v>43517.25</v>
      </c>
      <c r="P271" t="b">
        <v>0</v>
      </c>
      <c r="Q271" t="b">
        <v>0</v>
      </c>
      <c r="R271" t="s">
        <v>269</v>
      </c>
      <c r="S271" t="str">
        <f t="shared" si="32"/>
        <v>film &amp; video</v>
      </c>
      <c r="T271" t="str">
        <f t="shared" si="33"/>
        <v>television</v>
      </c>
      <c r="U271">
        <f t="shared" si="34"/>
        <v>2019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8"/>
        <v>27</v>
      </c>
      <c r="G272" t="s">
        <v>74</v>
      </c>
      <c r="H272">
        <v>1890</v>
      </c>
      <c r="I272">
        <f t="shared" si="29"/>
        <v>25.01</v>
      </c>
      <c r="J272" t="s">
        <v>21</v>
      </c>
      <c r="K272" t="s">
        <v>22</v>
      </c>
      <c r="L272">
        <v>1291269600</v>
      </c>
      <c r="M272">
        <v>1291442400</v>
      </c>
      <c r="N272" s="5">
        <f t="shared" si="30"/>
        <v>40514.25</v>
      </c>
      <c r="O272" s="5">
        <f t="shared" si="31"/>
        <v>40516.25</v>
      </c>
      <c r="P272" t="b">
        <v>0</v>
      </c>
      <c r="Q272" t="b">
        <v>0</v>
      </c>
      <c r="R272" t="s">
        <v>89</v>
      </c>
      <c r="S272" t="str">
        <f t="shared" si="32"/>
        <v>games</v>
      </c>
      <c r="T272" t="str">
        <f t="shared" si="33"/>
        <v>video games</v>
      </c>
      <c r="U272">
        <f t="shared" si="34"/>
        <v>2010</v>
      </c>
    </row>
    <row r="273" spans="1:21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8"/>
        <v>1</v>
      </c>
      <c r="G273" t="s">
        <v>47</v>
      </c>
      <c r="H273">
        <v>61</v>
      </c>
      <c r="I273">
        <f t="shared" si="2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5">
        <f t="shared" si="30"/>
        <v>42345.25</v>
      </c>
      <c r="O273" s="5">
        <f t="shared" si="31"/>
        <v>42376.25</v>
      </c>
      <c r="P273" t="b">
        <v>0</v>
      </c>
      <c r="Q273" t="b">
        <v>0</v>
      </c>
      <c r="R273" t="s">
        <v>122</v>
      </c>
      <c r="S273" t="str">
        <f t="shared" si="32"/>
        <v>photography</v>
      </c>
      <c r="T273" t="str">
        <f t="shared" si="33"/>
        <v>photography books</v>
      </c>
      <c r="U273">
        <f t="shared" si="34"/>
        <v>2015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8"/>
        <v>304</v>
      </c>
      <c r="G274" t="s">
        <v>20</v>
      </c>
      <c r="H274">
        <v>1894</v>
      </c>
      <c r="I274">
        <f t="shared" si="29"/>
        <v>82.02</v>
      </c>
      <c r="J274" t="s">
        <v>21</v>
      </c>
      <c r="K274" t="s">
        <v>22</v>
      </c>
      <c r="L274">
        <v>1562734800</v>
      </c>
      <c r="M274">
        <v>1564894800</v>
      </c>
      <c r="N274" s="5">
        <f t="shared" si="30"/>
        <v>43656.208333333328</v>
      </c>
      <c r="O274" s="5">
        <f t="shared" si="31"/>
        <v>43681.208333333328</v>
      </c>
      <c r="P274" t="b">
        <v>0</v>
      </c>
      <c r="Q274" t="b">
        <v>1</v>
      </c>
      <c r="R274" t="s">
        <v>33</v>
      </c>
      <c r="S274" t="str">
        <f t="shared" si="32"/>
        <v>theater</v>
      </c>
      <c r="T274" t="str">
        <f t="shared" si="33"/>
        <v>plays</v>
      </c>
      <c r="U274">
        <f t="shared" si="34"/>
        <v>2019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8"/>
        <v>137</v>
      </c>
      <c r="G275" t="s">
        <v>20</v>
      </c>
      <c r="H275">
        <v>282</v>
      </c>
      <c r="I275">
        <f t="shared" si="29"/>
        <v>37.96</v>
      </c>
      <c r="J275" t="s">
        <v>15</v>
      </c>
      <c r="K275" t="s">
        <v>16</v>
      </c>
      <c r="L275">
        <v>1505624400</v>
      </c>
      <c r="M275">
        <v>1505883600</v>
      </c>
      <c r="N275" s="5">
        <f t="shared" si="30"/>
        <v>42995.208333333328</v>
      </c>
      <c r="O275" s="5">
        <f t="shared" si="31"/>
        <v>42998.208333333328</v>
      </c>
      <c r="P275" t="b">
        <v>0</v>
      </c>
      <c r="Q275" t="b">
        <v>0</v>
      </c>
      <c r="R275" t="s">
        <v>33</v>
      </c>
      <c r="S275" t="str">
        <f t="shared" si="32"/>
        <v>theater</v>
      </c>
      <c r="T275" t="str">
        <f t="shared" si="33"/>
        <v>plays</v>
      </c>
      <c r="U275">
        <f t="shared" si="34"/>
        <v>2017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8"/>
        <v>32</v>
      </c>
      <c r="G276" t="s">
        <v>14</v>
      </c>
      <c r="H276">
        <v>15</v>
      </c>
      <c r="I276">
        <f t="shared" si="29"/>
        <v>51.53</v>
      </c>
      <c r="J276" t="s">
        <v>21</v>
      </c>
      <c r="K276" t="s">
        <v>22</v>
      </c>
      <c r="L276">
        <v>1509948000</v>
      </c>
      <c r="M276">
        <v>1510380000</v>
      </c>
      <c r="N276" s="5">
        <f t="shared" si="30"/>
        <v>43045.25</v>
      </c>
      <c r="O276" s="5">
        <f t="shared" si="31"/>
        <v>43050.25</v>
      </c>
      <c r="P276" t="b">
        <v>0</v>
      </c>
      <c r="Q276" t="b">
        <v>0</v>
      </c>
      <c r="R276" t="s">
        <v>33</v>
      </c>
      <c r="S276" t="str">
        <f t="shared" si="32"/>
        <v>theater</v>
      </c>
      <c r="T276" t="str">
        <f t="shared" si="33"/>
        <v>plays</v>
      </c>
      <c r="U276">
        <f t="shared" si="34"/>
        <v>2017</v>
      </c>
    </row>
    <row r="277" spans="1:21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8"/>
        <v>242</v>
      </c>
      <c r="G277" t="s">
        <v>20</v>
      </c>
      <c r="H277">
        <v>116</v>
      </c>
      <c r="I277">
        <f t="shared" si="29"/>
        <v>81.2</v>
      </c>
      <c r="J277" t="s">
        <v>21</v>
      </c>
      <c r="K277" t="s">
        <v>22</v>
      </c>
      <c r="L277">
        <v>1554526800</v>
      </c>
      <c r="M277">
        <v>1555218000</v>
      </c>
      <c r="N277" s="5">
        <f t="shared" si="30"/>
        <v>43561.208333333328</v>
      </c>
      <c r="O277" s="5">
        <f t="shared" si="31"/>
        <v>43569.208333333328</v>
      </c>
      <c r="P277" t="b">
        <v>0</v>
      </c>
      <c r="Q277" t="b">
        <v>0</v>
      </c>
      <c r="R277" t="s">
        <v>206</v>
      </c>
      <c r="S277" t="str">
        <f t="shared" si="32"/>
        <v>publishing</v>
      </c>
      <c r="T277" t="str">
        <f t="shared" si="33"/>
        <v>translations</v>
      </c>
      <c r="U277">
        <f t="shared" si="34"/>
        <v>2019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8"/>
        <v>97</v>
      </c>
      <c r="G278" t="s">
        <v>14</v>
      </c>
      <c r="H278">
        <v>133</v>
      </c>
      <c r="I278">
        <f t="shared" si="29"/>
        <v>40.03</v>
      </c>
      <c r="J278" t="s">
        <v>21</v>
      </c>
      <c r="K278" t="s">
        <v>22</v>
      </c>
      <c r="L278">
        <v>1334811600</v>
      </c>
      <c r="M278">
        <v>1335243600</v>
      </c>
      <c r="N278" s="5">
        <f t="shared" si="30"/>
        <v>41018.208333333336</v>
      </c>
      <c r="O278" s="5">
        <f t="shared" si="31"/>
        <v>41023.208333333336</v>
      </c>
      <c r="P278" t="b">
        <v>0</v>
      </c>
      <c r="Q278" t="b">
        <v>1</v>
      </c>
      <c r="R278" t="s">
        <v>89</v>
      </c>
      <c r="S278" t="str">
        <f t="shared" si="32"/>
        <v>games</v>
      </c>
      <c r="T278" t="str">
        <f t="shared" si="33"/>
        <v>video games</v>
      </c>
      <c r="U278">
        <f t="shared" si="34"/>
        <v>2012</v>
      </c>
    </row>
    <row r="279" spans="1:21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8"/>
        <v>1066</v>
      </c>
      <c r="G279" t="s">
        <v>20</v>
      </c>
      <c r="H279">
        <v>83</v>
      </c>
      <c r="I279">
        <f t="shared" si="29"/>
        <v>89.94</v>
      </c>
      <c r="J279" t="s">
        <v>21</v>
      </c>
      <c r="K279" t="s">
        <v>22</v>
      </c>
      <c r="L279">
        <v>1279515600</v>
      </c>
      <c r="M279">
        <v>1279688400</v>
      </c>
      <c r="N279" s="5">
        <f t="shared" si="30"/>
        <v>40378.208333333336</v>
      </c>
      <c r="O279" s="5">
        <f t="shared" si="31"/>
        <v>40380.208333333336</v>
      </c>
      <c r="P279" t="b">
        <v>0</v>
      </c>
      <c r="Q279" t="b">
        <v>0</v>
      </c>
      <c r="R279" t="s">
        <v>33</v>
      </c>
      <c r="S279" t="str">
        <f t="shared" si="32"/>
        <v>theater</v>
      </c>
      <c r="T279" t="str">
        <f t="shared" si="33"/>
        <v>plays</v>
      </c>
      <c r="U279">
        <f t="shared" si="34"/>
        <v>2010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8"/>
        <v>326</v>
      </c>
      <c r="G280" t="s">
        <v>20</v>
      </c>
      <c r="H280">
        <v>91</v>
      </c>
      <c r="I280">
        <f t="shared" si="29"/>
        <v>96.69</v>
      </c>
      <c r="J280" t="s">
        <v>21</v>
      </c>
      <c r="K280" t="s">
        <v>22</v>
      </c>
      <c r="L280">
        <v>1353909600</v>
      </c>
      <c r="M280">
        <v>1356069600</v>
      </c>
      <c r="N280" s="5">
        <f t="shared" si="30"/>
        <v>41239.25</v>
      </c>
      <c r="O280" s="5">
        <f t="shared" si="31"/>
        <v>41264.25</v>
      </c>
      <c r="P280" t="b">
        <v>0</v>
      </c>
      <c r="Q280" t="b">
        <v>0</v>
      </c>
      <c r="R280" t="s">
        <v>28</v>
      </c>
      <c r="S280" t="str">
        <f t="shared" si="32"/>
        <v>technology</v>
      </c>
      <c r="T280" t="str">
        <f t="shared" si="33"/>
        <v>web</v>
      </c>
      <c r="U280">
        <f t="shared" si="34"/>
        <v>2012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8"/>
        <v>171</v>
      </c>
      <c r="G281" t="s">
        <v>20</v>
      </c>
      <c r="H281">
        <v>546</v>
      </c>
      <c r="I281">
        <f t="shared" si="29"/>
        <v>25.01</v>
      </c>
      <c r="J281" t="s">
        <v>21</v>
      </c>
      <c r="K281" t="s">
        <v>22</v>
      </c>
      <c r="L281">
        <v>1535950800</v>
      </c>
      <c r="M281">
        <v>1536210000</v>
      </c>
      <c r="N281" s="5">
        <f t="shared" si="30"/>
        <v>43346.208333333328</v>
      </c>
      <c r="O281" s="5">
        <f t="shared" si="31"/>
        <v>43349.208333333328</v>
      </c>
      <c r="P281" t="b">
        <v>0</v>
      </c>
      <c r="Q281" t="b">
        <v>0</v>
      </c>
      <c r="R281" t="s">
        <v>33</v>
      </c>
      <c r="S281" t="str">
        <f t="shared" si="32"/>
        <v>theater</v>
      </c>
      <c r="T281" t="str">
        <f t="shared" si="33"/>
        <v>plays</v>
      </c>
      <c r="U281">
        <f t="shared" si="34"/>
        <v>2018</v>
      </c>
    </row>
    <row r="282" spans="1:21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8"/>
        <v>581</v>
      </c>
      <c r="G282" t="s">
        <v>20</v>
      </c>
      <c r="H282">
        <v>393</v>
      </c>
      <c r="I282">
        <f t="shared" si="29"/>
        <v>36.99</v>
      </c>
      <c r="J282" t="s">
        <v>21</v>
      </c>
      <c r="K282" t="s">
        <v>22</v>
      </c>
      <c r="L282">
        <v>1511244000</v>
      </c>
      <c r="M282">
        <v>1511762400</v>
      </c>
      <c r="N282" s="5">
        <f t="shared" si="30"/>
        <v>43060.25</v>
      </c>
      <c r="O282" s="5">
        <f t="shared" si="31"/>
        <v>43066.25</v>
      </c>
      <c r="P282" t="b">
        <v>0</v>
      </c>
      <c r="Q282" t="b">
        <v>0</v>
      </c>
      <c r="R282" t="s">
        <v>71</v>
      </c>
      <c r="S282" t="str">
        <f t="shared" si="32"/>
        <v>film &amp; video</v>
      </c>
      <c r="T282" t="str">
        <f t="shared" si="33"/>
        <v>animation</v>
      </c>
      <c r="U282">
        <f t="shared" si="34"/>
        <v>2017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8"/>
        <v>92</v>
      </c>
      <c r="G283" t="s">
        <v>14</v>
      </c>
      <c r="H283">
        <v>2062</v>
      </c>
      <c r="I283">
        <f t="shared" si="2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5">
        <f t="shared" si="30"/>
        <v>40979.25</v>
      </c>
      <c r="O283" s="5">
        <f t="shared" si="31"/>
        <v>41000.208333333336</v>
      </c>
      <c r="P283" t="b">
        <v>0</v>
      </c>
      <c r="Q283" t="b">
        <v>1</v>
      </c>
      <c r="R283" t="s">
        <v>33</v>
      </c>
      <c r="S283" t="str">
        <f t="shared" si="32"/>
        <v>theater</v>
      </c>
      <c r="T283" t="str">
        <f t="shared" si="33"/>
        <v>plays</v>
      </c>
      <c r="U283">
        <f t="shared" si="34"/>
        <v>2012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8"/>
        <v>108</v>
      </c>
      <c r="G284" t="s">
        <v>20</v>
      </c>
      <c r="H284">
        <v>133</v>
      </c>
      <c r="I284">
        <f t="shared" si="2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5">
        <f t="shared" si="30"/>
        <v>42701.25</v>
      </c>
      <c r="O284" s="5">
        <f t="shared" si="31"/>
        <v>42707.25</v>
      </c>
      <c r="P284" t="b">
        <v>0</v>
      </c>
      <c r="Q284" t="b">
        <v>1</v>
      </c>
      <c r="R284" t="s">
        <v>269</v>
      </c>
      <c r="S284" t="str">
        <f t="shared" si="32"/>
        <v>film &amp; video</v>
      </c>
      <c r="T284" t="str">
        <f t="shared" si="33"/>
        <v>television</v>
      </c>
      <c r="U284">
        <f t="shared" si="34"/>
        <v>2016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8"/>
        <v>19</v>
      </c>
      <c r="G285" t="s">
        <v>14</v>
      </c>
      <c r="H285">
        <v>29</v>
      </c>
      <c r="I285">
        <f t="shared" si="29"/>
        <v>52.31</v>
      </c>
      <c r="J285" t="s">
        <v>36</v>
      </c>
      <c r="K285" t="s">
        <v>37</v>
      </c>
      <c r="L285">
        <v>1464584400</v>
      </c>
      <c r="M285">
        <v>1465016400</v>
      </c>
      <c r="N285" s="5">
        <f t="shared" si="30"/>
        <v>42520.208333333328</v>
      </c>
      <c r="O285" s="5">
        <f t="shared" si="31"/>
        <v>42525.208333333328</v>
      </c>
      <c r="P285" t="b">
        <v>0</v>
      </c>
      <c r="Q285" t="b">
        <v>0</v>
      </c>
      <c r="R285" t="s">
        <v>23</v>
      </c>
      <c r="S285" t="str">
        <f t="shared" si="32"/>
        <v>music</v>
      </c>
      <c r="T285" t="str">
        <f t="shared" si="33"/>
        <v>rock</v>
      </c>
      <c r="U285">
        <f t="shared" si="34"/>
        <v>2016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8"/>
        <v>83</v>
      </c>
      <c r="G286" t="s">
        <v>14</v>
      </c>
      <c r="H286">
        <v>132</v>
      </c>
      <c r="I286">
        <f t="shared" si="29"/>
        <v>61.77</v>
      </c>
      <c r="J286" t="s">
        <v>21</v>
      </c>
      <c r="K286" t="s">
        <v>22</v>
      </c>
      <c r="L286">
        <v>1335848400</v>
      </c>
      <c r="M286">
        <v>1336280400</v>
      </c>
      <c r="N286" s="5">
        <f t="shared" si="30"/>
        <v>41030.208333333336</v>
      </c>
      <c r="O286" s="5">
        <f t="shared" si="31"/>
        <v>41035.208333333336</v>
      </c>
      <c r="P286" t="b">
        <v>0</v>
      </c>
      <c r="Q286" t="b">
        <v>0</v>
      </c>
      <c r="R286" t="s">
        <v>28</v>
      </c>
      <c r="S286" t="str">
        <f t="shared" si="32"/>
        <v>technology</v>
      </c>
      <c r="T286" t="str">
        <f t="shared" si="33"/>
        <v>web</v>
      </c>
      <c r="U286">
        <f t="shared" si="34"/>
        <v>2012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8"/>
        <v>706</v>
      </c>
      <c r="G287" t="s">
        <v>20</v>
      </c>
      <c r="H287">
        <v>254</v>
      </c>
      <c r="I287">
        <f t="shared" si="29"/>
        <v>25.03</v>
      </c>
      <c r="J287" t="s">
        <v>21</v>
      </c>
      <c r="K287" t="s">
        <v>22</v>
      </c>
      <c r="L287">
        <v>1473483600</v>
      </c>
      <c r="M287">
        <v>1476766800</v>
      </c>
      <c r="N287" s="5">
        <f t="shared" si="30"/>
        <v>42623.208333333328</v>
      </c>
      <c r="O287" s="5">
        <f t="shared" si="31"/>
        <v>42661.208333333328</v>
      </c>
      <c r="P287" t="b">
        <v>0</v>
      </c>
      <c r="Q287" t="b">
        <v>0</v>
      </c>
      <c r="R287" t="s">
        <v>33</v>
      </c>
      <c r="S287" t="str">
        <f t="shared" si="32"/>
        <v>theater</v>
      </c>
      <c r="T287" t="str">
        <f t="shared" si="33"/>
        <v>plays</v>
      </c>
      <c r="U287">
        <f t="shared" si="34"/>
        <v>2016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8"/>
        <v>17</v>
      </c>
      <c r="G288" t="s">
        <v>74</v>
      </c>
      <c r="H288">
        <v>184</v>
      </c>
      <c r="I288">
        <f t="shared" si="29"/>
        <v>106.29</v>
      </c>
      <c r="J288" t="s">
        <v>21</v>
      </c>
      <c r="K288" t="s">
        <v>22</v>
      </c>
      <c r="L288">
        <v>1479880800</v>
      </c>
      <c r="M288">
        <v>1480485600</v>
      </c>
      <c r="N288" s="5">
        <f t="shared" si="30"/>
        <v>42697.25</v>
      </c>
      <c r="O288" s="5">
        <f t="shared" si="31"/>
        <v>42704.25</v>
      </c>
      <c r="P288" t="b">
        <v>0</v>
      </c>
      <c r="Q288" t="b">
        <v>0</v>
      </c>
      <c r="R288" t="s">
        <v>33</v>
      </c>
      <c r="S288" t="str">
        <f t="shared" si="32"/>
        <v>theater</v>
      </c>
      <c r="T288" t="str">
        <f t="shared" si="33"/>
        <v>plays</v>
      </c>
      <c r="U288">
        <f t="shared" si="34"/>
        <v>2016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8"/>
        <v>210</v>
      </c>
      <c r="G289" t="s">
        <v>20</v>
      </c>
      <c r="H289">
        <v>176</v>
      </c>
      <c r="I289">
        <f t="shared" si="2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5">
        <f t="shared" si="30"/>
        <v>42122.208333333328</v>
      </c>
      <c r="O289" s="5">
        <f t="shared" si="31"/>
        <v>42122.208333333328</v>
      </c>
      <c r="P289" t="b">
        <v>0</v>
      </c>
      <c r="Q289" t="b">
        <v>0</v>
      </c>
      <c r="R289" t="s">
        <v>50</v>
      </c>
      <c r="S289" t="str">
        <f t="shared" si="32"/>
        <v>music</v>
      </c>
      <c r="T289" t="str">
        <f t="shared" si="33"/>
        <v>electric music</v>
      </c>
      <c r="U289">
        <f t="shared" si="34"/>
        <v>2015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8"/>
        <v>98</v>
      </c>
      <c r="G290" t="s">
        <v>14</v>
      </c>
      <c r="H290">
        <v>137</v>
      </c>
      <c r="I290">
        <f t="shared" si="29"/>
        <v>39.97</v>
      </c>
      <c r="J290" t="s">
        <v>36</v>
      </c>
      <c r="K290" t="s">
        <v>37</v>
      </c>
      <c r="L290">
        <v>1331701200</v>
      </c>
      <c r="M290">
        <v>1331787600</v>
      </c>
      <c r="N290" s="5">
        <f t="shared" si="30"/>
        <v>40982.208333333336</v>
      </c>
      <c r="O290" s="5">
        <f t="shared" si="31"/>
        <v>40983.208333333336</v>
      </c>
      <c r="P290" t="b">
        <v>0</v>
      </c>
      <c r="Q290" t="b">
        <v>1</v>
      </c>
      <c r="R290" t="s">
        <v>148</v>
      </c>
      <c r="S290" t="str">
        <f t="shared" si="32"/>
        <v>music</v>
      </c>
      <c r="T290" t="str">
        <f t="shared" si="33"/>
        <v>metal</v>
      </c>
      <c r="U290">
        <f t="shared" si="34"/>
        <v>2012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8"/>
        <v>1684</v>
      </c>
      <c r="G291" t="s">
        <v>20</v>
      </c>
      <c r="H291">
        <v>337</v>
      </c>
      <c r="I291">
        <f t="shared" si="2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5">
        <f t="shared" si="30"/>
        <v>42219.208333333328</v>
      </c>
      <c r="O291" s="5">
        <f t="shared" si="31"/>
        <v>42222.208333333328</v>
      </c>
      <c r="P291" t="b">
        <v>0</v>
      </c>
      <c r="Q291" t="b">
        <v>0</v>
      </c>
      <c r="R291" t="s">
        <v>33</v>
      </c>
      <c r="S291" t="str">
        <f t="shared" si="32"/>
        <v>theater</v>
      </c>
      <c r="T291" t="str">
        <f t="shared" si="33"/>
        <v>plays</v>
      </c>
      <c r="U291">
        <f t="shared" si="34"/>
        <v>2015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8"/>
        <v>54</v>
      </c>
      <c r="G292" t="s">
        <v>14</v>
      </c>
      <c r="H292">
        <v>908</v>
      </c>
      <c r="I292">
        <f t="shared" si="29"/>
        <v>101.02</v>
      </c>
      <c r="J292" t="s">
        <v>21</v>
      </c>
      <c r="K292" t="s">
        <v>22</v>
      </c>
      <c r="L292">
        <v>1368162000</v>
      </c>
      <c r="M292">
        <v>1370926800</v>
      </c>
      <c r="N292" s="5">
        <f t="shared" si="30"/>
        <v>41404.208333333336</v>
      </c>
      <c r="O292" s="5">
        <f t="shared" si="31"/>
        <v>41436.208333333336</v>
      </c>
      <c r="P292" t="b">
        <v>0</v>
      </c>
      <c r="Q292" t="b">
        <v>1</v>
      </c>
      <c r="R292" t="s">
        <v>42</v>
      </c>
      <c r="S292" t="str">
        <f t="shared" si="32"/>
        <v>film &amp; video</v>
      </c>
      <c r="T292" t="str">
        <f t="shared" si="33"/>
        <v>documentary</v>
      </c>
      <c r="U292">
        <f t="shared" si="34"/>
        <v>2013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8"/>
        <v>457</v>
      </c>
      <c r="G293" t="s">
        <v>20</v>
      </c>
      <c r="H293">
        <v>107</v>
      </c>
      <c r="I293">
        <f t="shared" si="29"/>
        <v>76.81</v>
      </c>
      <c r="J293" t="s">
        <v>21</v>
      </c>
      <c r="K293" t="s">
        <v>22</v>
      </c>
      <c r="L293">
        <v>1318654800</v>
      </c>
      <c r="M293">
        <v>1319000400</v>
      </c>
      <c r="N293" s="5">
        <f t="shared" si="30"/>
        <v>40831.208333333336</v>
      </c>
      <c r="O293" s="5">
        <f t="shared" si="31"/>
        <v>40835.208333333336</v>
      </c>
      <c r="P293" t="b">
        <v>1</v>
      </c>
      <c r="Q293" t="b">
        <v>0</v>
      </c>
      <c r="R293" t="s">
        <v>28</v>
      </c>
      <c r="S293" t="str">
        <f t="shared" si="32"/>
        <v>technology</v>
      </c>
      <c r="T293" t="str">
        <f t="shared" si="33"/>
        <v>web</v>
      </c>
      <c r="U293">
        <f t="shared" si="34"/>
        <v>2011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8"/>
        <v>10</v>
      </c>
      <c r="G294" t="s">
        <v>14</v>
      </c>
      <c r="H294">
        <v>10</v>
      </c>
      <c r="I294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5">
        <f t="shared" si="30"/>
        <v>40984.208333333336</v>
      </c>
      <c r="O294" s="5">
        <f t="shared" si="31"/>
        <v>41002.208333333336</v>
      </c>
      <c r="P294" t="b">
        <v>0</v>
      </c>
      <c r="Q294" t="b">
        <v>0</v>
      </c>
      <c r="R294" t="s">
        <v>17</v>
      </c>
      <c r="S294" t="str">
        <f t="shared" si="32"/>
        <v>food</v>
      </c>
      <c r="T294" t="str">
        <f t="shared" si="33"/>
        <v>food trucks</v>
      </c>
      <c r="U294">
        <f t="shared" si="34"/>
        <v>2012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8"/>
        <v>16</v>
      </c>
      <c r="G295" t="s">
        <v>74</v>
      </c>
      <c r="H295">
        <v>32</v>
      </c>
      <c r="I295">
        <f t="shared" si="2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5">
        <f t="shared" si="30"/>
        <v>40456.208333333336</v>
      </c>
      <c r="O295" s="5">
        <f t="shared" si="31"/>
        <v>40465.208333333336</v>
      </c>
      <c r="P295" t="b">
        <v>0</v>
      </c>
      <c r="Q295" t="b">
        <v>0</v>
      </c>
      <c r="R295" t="s">
        <v>33</v>
      </c>
      <c r="S295" t="str">
        <f t="shared" si="32"/>
        <v>theater</v>
      </c>
      <c r="T295" t="str">
        <f t="shared" si="33"/>
        <v>plays</v>
      </c>
      <c r="U295">
        <f t="shared" si="34"/>
        <v>2010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8"/>
        <v>1340</v>
      </c>
      <c r="G296" t="s">
        <v>20</v>
      </c>
      <c r="H296">
        <v>183</v>
      </c>
      <c r="I296">
        <f t="shared" si="29"/>
        <v>43.92</v>
      </c>
      <c r="J296" t="s">
        <v>21</v>
      </c>
      <c r="K296" t="s">
        <v>22</v>
      </c>
      <c r="L296">
        <v>1540530000</v>
      </c>
      <c r="M296">
        <v>1541570400</v>
      </c>
      <c r="N296" s="5">
        <f t="shared" si="30"/>
        <v>43399.208333333328</v>
      </c>
      <c r="O296" s="5">
        <f t="shared" si="31"/>
        <v>43411.25</v>
      </c>
      <c r="P296" t="b">
        <v>0</v>
      </c>
      <c r="Q296" t="b">
        <v>0</v>
      </c>
      <c r="R296" t="s">
        <v>33</v>
      </c>
      <c r="S296" t="str">
        <f t="shared" si="32"/>
        <v>theater</v>
      </c>
      <c r="T296" t="str">
        <f t="shared" si="33"/>
        <v>plays</v>
      </c>
      <c r="U296">
        <f t="shared" si="34"/>
        <v>2018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8"/>
        <v>36</v>
      </c>
      <c r="G297" t="s">
        <v>14</v>
      </c>
      <c r="H297">
        <v>1910</v>
      </c>
      <c r="I297">
        <f t="shared" si="29"/>
        <v>36</v>
      </c>
      <c r="J297" t="s">
        <v>98</v>
      </c>
      <c r="K297" t="s">
        <v>99</v>
      </c>
      <c r="L297">
        <v>1381813200</v>
      </c>
      <c r="M297">
        <v>1383976800</v>
      </c>
      <c r="N297" s="5">
        <f t="shared" si="30"/>
        <v>41562.208333333336</v>
      </c>
      <c r="O297" s="5">
        <f t="shared" si="31"/>
        <v>41587.25</v>
      </c>
      <c r="P297" t="b">
        <v>0</v>
      </c>
      <c r="Q297" t="b">
        <v>0</v>
      </c>
      <c r="R297" t="s">
        <v>33</v>
      </c>
      <c r="S297" t="str">
        <f t="shared" si="32"/>
        <v>theater</v>
      </c>
      <c r="T297" t="str">
        <f t="shared" si="33"/>
        <v>plays</v>
      </c>
      <c r="U297">
        <f t="shared" si="34"/>
        <v>2013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8"/>
        <v>55</v>
      </c>
      <c r="G298" t="s">
        <v>14</v>
      </c>
      <c r="H298">
        <v>38</v>
      </c>
      <c r="I298">
        <f t="shared" si="29"/>
        <v>88.21</v>
      </c>
      <c r="J298" t="s">
        <v>26</v>
      </c>
      <c r="K298" t="s">
        <v>27</v>
      </c>
      <c r="L298">
        <v>1548655200</v>
      </c>
      <c r="M298">
        <v>1550556000</v>
      </c>
      <c r="N298" s="5">
        <f t="shared" si="30"/>
        <v>43493.25</v>
      </c>
      <c r="O298" s="5">
        <f t="shared" si="31"/>
        <v>43515.25</v>
      </c>
      <c r="P298" t="b">
        <v>0</v>
      </c>
      <c r="Q298" t="b">
        <v>0</v>
      </c>
      <c r="R298" t="s">
        <v>33</v>
      </c>
      <c r="S298" t="str">
        <f t="shared" si="32"/>
        <v>theater</v>
      </c>
      <c r="T298" t="str">
        <f t="shared" si="33"/>
        <v>plays</v>
      </c>
      <c r="U298">
        <f t="shared" si="34"/>
        <v>2019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8"/>
        <v>94</v>
      </c>
      <c r="G299" t="s">
        <v>14</v>
      </c>
      <c r="H299">
        <v>104</v>
      </c>
      <c r="I299">
        <f t="shared" si="2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5">
        <f t="shared" si="30"/>
        <v>41653.25</v>
      </c>
      <c r="O299" s="5">
        <f t="shared" si="31"/>
        <v>41662.25</v>
      </c>
      <c r="P299" t="b">
        <v>0</v>
      </c>
      <c r="Q299" t="b">
        <v>1</v>
      </c>
      <c r="R299" t="s">
        <v>33</v>
      </c>
      <c r="S299" t="str">
        <f t="shared" si="32"/>
        <v>theater</v>
      </c>
      <c r="T299" t="str">
        <f t="shared" si="33"/>
        <v>plays</v>
      </c>
      <c r="U299">
        <f t="shared" si="34"/>
        <v>2014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8"/>
        <v>144</v>
      </c>
      <c r="G300" t="s">
        <v>20</v>
      </c>
      <c r="H300">
        <v>72</v>
      </c>
      <c r="I300">
        <f t="shared" si="2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5">
        <f t="shared" si="30"/>
        <v>42426.25</v>
      </c>
      <c r="O300" s="5">
        <f t="shared" si="31"/>
        <v>42444.208333333328</v>
      </c>
      <c r="P300" t="b">
        <v>0</v>
      </c>
      <c r="Q300" t="b">
        <v>1</v>
      </c>
      <c r="R300" t="s">
        <v>23</v>
      </c>
      <c r="S300" t="str">
        <f t="shared" si="32"/>
        <v>music</v>
      </c>
      <c r="T300" t="str">
        <f t="shared" si="33"/>
        <v>rock</v>
      </c>
      <c r="U300">
        <f t="shared" si="34"/>
        <v>2016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8"/>
        <v>51</v>
      </c>
      <c r="G301" t="s">
        <v>14</v>
      </c>
      <c r="H301">
        <v>49</v>
      </c>
      <c r="I301">
        <f t="shared" si="2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5">
        <f t="shared" si="30"/>
        <v>42432.25</v>
      </c>
      <c r="O301" s="5">
        <f t="shared" si="31"/>
        <v>42488.208333333328</v>
      </c>
      <c r="P301" t="b">
        <v>0</v>
      </c>
      <c r="Q301" t="b">
        <v>0</v>
      </c>
      <c r="R301" t="s">
        <v>17</v>
      </c>
      <c r="S301" t="str">
        <f t="shared" si="32"/>
        <v>food</v>
      </c>
      <c r="T301" t="str">
        <f t="shared" si="33"/>
        <v>food trucks</v>
      </c>
      <c r="U301">
        <f t="shared" si="34"/>
        <v>2016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8"/>
        <v>5</v>
      </c>
      <c r="G302" t="s">
        <v>14</v>
      </c>
      <c r="H302">
        <v>1</v>
      </c>
      <c r="I302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5">
        <f t="shared" si="30"/>
        <v>42977.208333333328</v>
      </c>
      <c r="O302" s="5">
        <f t="shared" si="31"/>
        <v>42978.208333333328</v>
      </c>
      <c r="P302" t="b">
        <v>0</v>
      </c>
      <c r="Q302" t="b">
        <v>1</v>
      </c>
      <c r="R302" t="s">
        <v>68</v>
      </c>
      <c r="S302" t="str">
        <f t="shared" si="32"/>
        <v>publishing</v>
      </c>
      <c r="T302" t="str">
        <f t="shared" si="33"/>
        <v>nonfiction</v>
      </c>
      <c r="U302">
        <f t="shared" si="34"/>
        <v>2017</v>
      </c>
    </row>
    <row r="303" spans="1:21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8"/>
        <v>1345</v>
      </c>
      <c r="G303" t="s">
        <v>20</v>
      </c>
      <c r="H303">
        <v>295</v>
      </c>
      <c r="I303">
        <f t="shared" si="29"/>
        <v>41.02</v>
      </c>
      <c r="J303" t="s">
        <v>21</v>
      </c>
      <c r="K303" t="s">
        <v>22</v>
      </c>
      <c r="L303">
        <v>1424930400</v>
      </c>
      <c r="M303">
        <v>1426395600</v>
      </c>
      <c r="N303" s="5">
        <f t="shared" si="30"/>
        <v>42061.25</v>
      </c>
      <c r="O303" s="5">
        <f t="shared" si="31"/>
        <v>42078.208333333328</v>
      </c>
      <c r="P303" t="b">
        <v>0</v>
      </c>
      <c r="Q303" t="b">
        <v>0</v>
      </c>
      <c r="R303" t="s">
        <v>42</v>
      </c>
      <c r="S303" t="str">
        <f t="shared" si="32"/>
        <v>film &amp; video</v>
      </c>
      <c r="T303" t="str">
        <f t="shared" si="33"/>
        <v>documentary</v>
      </c>
      <c r="U303">
        <f t="shared" si="34"/>
        <v>2015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8"/>
        <v>32</v>
      </c>
      <c r="G304" t="s">
        <v>14</v>
      </c>
      <c r="H304">
        <v>245</v>
      </c>
      <c r="I304">
        <f t="shared" si="29"/>
        <v>98.91</v>
      </c>
      <c r="J304" t="s">
        <v>21</v>
      </c>
      <c r="K304" t="s">
        <v>22</v>
      </c>
      <c r="L304">
        <v>1535864400</v>
      </c>
      <c r="M304">
        <v>1537074000</v>
      </c>
      <c r="N304" s="5">
        <f t="shared" si="30"/>
        <v>43345.208333333328</v>
      </c>
      <c r="O304" s="5">
        <f t="shared" si="31"/>
        <v>43359.208333333328</v>
      </c>
      <c r="P304" t="b">
        <v>0</v>
      </c>
      <c r="Q304" t="b">
        <v>0</v>
      </c>
      <c r="R304" t="s">
        <v>33</v>
      </c>
      <c r="S304" t="str">
        <f t="shared" si="32"/>
        <v>theater</v>
      </c>
      <c r="T304" t="str">
        <f t="shared" si="33"/>
        <v>plays</v>
      </c>
      <c r="U304">
        <f t="shared" si="34"/>
        <v>2018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8"/>
        <v>83</v>
      </c>
      <c r="G305" t="s">
        <v>14</v>
      </c>
      <c r="H305">
        <v>32</v>
      </c>
      <c r="I305">
        <f t="shared" si="29"/>
        <v>87.78</v>
      </c>
      <c r="J305" t="s">
        <v>21</v>
      </c>
      <c r="K305" t="s">
        <v>22</v>
      </c>
      <c r="L305">
        <v>1452146400</v>
      </c>
      <c r="M305">
        <v>1452578400</v>
      </c>
      <c r="N305" s="5">
        <f t="shared" si="30"/>
        <v>42376.25</v>
      </c>
      <c r="O305" s="5">
        <f t="shared" si="31"/>
        <v>42381.25</v>
      </c>
      <c r="P305" t="b">
        <v>0</v>
      </c>
      <c r="Q305" t="b">
        <v>0</v>
      </c>
      <c r="R305" t="s">
        <v>60</v>
      </c>
      <c r="S305" t="str">
        <f t="shared" si="32"/>
        <v>music</v>
      </c>
      <c r="T305" t="str">
        <f t="shared" si="33"/>
        <v>indie rock</v>
      </c>
      <c r="U305">
        <f t="shared" si="34"/>
        <v>2016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8"/>
        <v>546</v>
      </c>
      <c r="G306" t="s">
        <v>20</v>
      </c>
      <c r="H306">
        <v>142</v>
      </c>
      <c r="I306">
        <f t="shared" si="29"/>
        <v>80.77</v>
      </c>
      <c r="J306" t="s">
        <v>21</v>
      </c>
      <c r="K306" t="s">
        <v>22</v>
      </c>
      <c r="L306">
        <v>1470546000</v>
      </c>
      <c r="M306">
        <v>1474088400</v>
      </c>
      <c r="N306" s="5">
        <f t="shared" si="30"/>
        <v>42589.208333333328</v>
      </c>
      <c r="O306" s="5">
        <f t="shared" si="31"/>
        <v>42630.208333333328</v>
      </c>
      <c r="P306" t="b">
        <v>0</v>
      </c>
      <c r="Q306" t="b">
        <v>0</v>
      </c>
      <c r="R306" t="s">
        <v>42</v>
      </c>
      <c r="S306" t="str">
        <f t="shared" si="32"/>
        <v>film &amp; video</v>
      </c>
      <c r="T306" t="str">
        <f t="shared" si="33"/>
        <v>documentary</v>
      </c>
      <c r="U306">
        <f t="shared" si="34"/>
        <v>2016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8"/>
        <v>286</v>
      </c>
      <c r="G307" t="s">
        <v>20</v>
      </c>
      <c r="H307">
        <v>85</v>
      </c>
      <c r="I307">
        <f t="shared" si="29"/>
        <v>94.28</v>
      </c>
      <c r="J307" t="s">
        <v>21</v>
      </c>
      <c r="K307" t="s">
        <v>22</v>
      </c>
      <c r="L307">
        <v>1458363600</v>
      </c>
      <c r="M307">
        <v>1461906000</v>
      </c>
      <c r="N307" s="5">
        <f t="shared" si="30"/>
        <v>42448.208333333328</v>
      </c>
      <c r="O307" s="5">
        <f t="shared" si="31"/>
        <v>42489.208333333328</v>
      </c>
      <c r="P307" t="b">
        <v>0</v>
      </c>
      <c r="Q307" t="b">
        <v>0</v>
      </c>
      <c r="R307" t="s">
        <v>33</v>
      </c>
      <c r="S307" t="str">
        <f t="shared" si="32"/>
        <v>theater</v>
      </c>
      <c r="T307" t="str">
        <f t="shared" si="33"/>
        <v>plays</v>
      </c>
      <c r="U307">
        <f t="shared" si="34"/>
        <v>2016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8"/>
        <v>8</v>
      </c>
      <c r="G308" t="s">
        <v>14</v>
      </c>
      <c r="H308">
        <v>7</v>
      </c>
      <c r="I308">
        <f t="shared" si="2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5">
        <f t="shared" si="30"/>
        <v>42930.208333333328</v>
      </c>
      <c r="O308" s="5">
        <f t="shared" si="31"/>
        <v>42933.208333333328</v>
      </c>
      <c r="P308" t="b">
        <v>0</v>
      </c>
      <c r="Q308" t="b">
        <v>1</v>
      </c>
      <c r="R308" t="s">
        <v>33</v>
      </c>
      <c r="S308" t="str">
        <f t="shared" si="32"/>
        <v>theater</v>
      </c>
      <c r="T308" t="str">
        <f t="shared" si="33"/>
        <v>plays</v>
      </c>
      <c r="U308">
        <f t="shared" si="34"/>
        <v>2017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8"/>
        <v>132</v>
      </c>
      <c r="G309" t="s">
        <v>20</v>
      </c>
      <c r="H309">
        <v>659</v>
      </c>
      <c r="I309">
        <f t="shared" si="29"/>
        <v>65.97</v>
      </c>
      <c r="J309" t="s">
        <v>36</v>
      </c>
      <c r="K309" t="s">
        <v>37</v>
      </c>
      <c r="L309">
        <v>1338958800</v>
      </c>
      <c r="M309">
        <v>1340686800</v>
      </c>
      <c r="N309" s="5">
        <f t="shared" si="30"/>
        <v>41066.208333333336</v>
      </c>
      <c r="O309" s="5">
        <f t="shared" si="31"/>
        <v>41086.208333333336</v>
      </c>
      <c r="P309" t="b">
        <v>0</v>
      </c>
      <c r="Q309" t="b">
        <v>1</v>
      </c>
      <c r="R309" t="s">
        <v>119</v>
      </c>
      <c r="S309" t="str">
        <f t="shared" si="32"/>
        <v>publishing</v>
      </c>
      <c r="T309" t="str">
        <f t="shared" si="33"/>
        <v>fiction</v>
      </c>
      <c r="U309">
        <f t="shared" si="34"/>
        <v>2012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8"/>
        <v>74</v>
      </c>
      <c r="G310" t="s">
        <v>14</v>
      </c>
      <c r="H310">
        <v>803</v>
      </c>
      <c r="I310">
        <f t="shared" si="29"/>
        <v>109.04</v>
      </c>
      <c r="J310" t="s">
        <v>21</v>
      </c>
      <c r="K310" t="s">
        <v>22</v>
      </c>
      <c r="L310">
        <v>1303102800</v>
      </c>
      <c r="M310">
        <v>1303189200</v>
      </c>
      <c r="N310" s="5">
        <f t="shared" si="30"/>
        <v>40651.208333333336</v>
      </c>
      <c r="O310" s="5">
        <f t="shared" si="31"/>
        <v>40652.208333333336</v>
      </c>
      <c r="P310" t="b">
        <v>0</v>
      </c>
      <c r="Q310" t="b">
        <v>0</v>
      </c>
      <c r="R310" t="s">
        <v>33</v>
      </c>
      <c r="S310" t="str">
        <f t="shared" si="32"/>
        <v>theater</v>
      </c>
      <c r="T310" t="str">
        <f t="shared" si="33"/>
        <v>plays</v>
      </c>
      <c r="U310">
        <f t="shared" si="34"/>
        <v>2011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8"/>
        <v>75</v>
      </c>
      <c r="G311" t="s">
        <v>74</v>
      </c>
      <c r="H311">
        <v>75</v>
      </c>
      <c r="I311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5">
        <f t="shared" si="30"/>
        <v>40807.208333333336</v>
      </c>
      <c r="O311" s="5">
        <f t="shared" si="31"/>
        <v>40827.208333333336</v>
      </c>
      <c r="P311" t="b">
        <v>0</v>
      </c>
      <c r="Q311" t="b">
        <v>1</v>
      </c>
      <c r="R311" t="s">
        <v>60</v>
      </c>
      <c r="S311" t="str">
        <f t="shared" si="32"/>
        <v>music</v>
      </c>
      <c r="T311" t="str">
        <f t="shared" si="33"/>
        <v>indie rock</v>
      </c>
      <c r="U311">
        <f t="shared" si="34"/>
        <v>2011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8"/>
        <v>20</v>
      </c>
      <c r="G312" t="s">
        <v>14</v>
      </c>
      <c r="H312">
        <v>16</v>
      </c>
      <c r="I312">
        <f t="shared" si="29"/>
        <v>99.13</v>
      </c>
      <c r="J312" t="s">
        <v>21</v>
      </c>
      <c r="K312" t="s">
        <v>22</v>
      </c>
      <c r="L312">
        <v>1270789200</v>
      </c>
      <c r="M312">
        <v>1272171600</v>
      </c>
      <c r="N312" s="5">
        <f t="shared" si="30"/>
        <v>40277.208333333336</v>
      </c>
      <c r="O312" s="5">
        <f t="shared" si="31"/>
        <v>40293.208333333336</v>
      </c>
      <c r="P312" t="b">
        <v>0</v>
      </c>
      <c r="Q312" t="b">
        <v>0</v>
      </c>
      <c r="R312" t="s">
        <v>89</v>
      </c>
      <c r="S312" t="str">
        <f t="shared" si="32"/>
        <v>games</v>
      </c>
      <c r="T312" t="str">
        <f t="shared" si="33"/>
        <v>video games</v>
      </c>
      <c r="U312">
        <f t="shared" si="34"/>
        <v>2010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8"/>
        <v>203</v>
      </c>
      <c r="G313" t="s">
        <v>20</v>
      </c>
      <c r="H313">
        <v>121</v>
      </c>
      <c r="I313">
        <f t="shared" si="29"/>
        <v>105.88</v>
      </c>
      <c r="J313" t="s">
        <v>21</v>
      </c>
      <c r="K313" t="s">
        <v>22</v>
      </c>
      <c r="L313">
        <v>1297836000</v>
      </c>
      <c r="M313">
        <v>1298872800</v>
      </c>
      <c r="N313" s="5">
        <f t="shared" si="30"/>
        <v>40590.25</v>
      </c>
      <c r="O313" s="5">
        <f t="shared" si="31"/>
        <v>40602.25</v>
      </c>
      <c r="P313" t="b">
        <v>0</v>
      </c>
      <c r="Q313" t="b">
        <v>0</v>
      </c>
      <c r="R313" t="s">
        <v>33</v>
      </c>
      <c r="S313" t="str">
        <f t="shared" si="32"/>
        <v>theater</v>
      </c>
      <c r="T313" t="str">
        <f t="shared" si="33"/>
        <v>plays</v>
      </c>
      <c r="U313">
        <f t="shared" si="34"/>
        <v>2011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8"/>
        <v>310</v>
      </c>
      <c r="G314" t="s">
        <v>20</v>
      </c>
      <c r="H314">
        <v>3742</v>
      </c>
      <c r="I314">
        <f t="shared" si="29"/>
        <v>49</v>
      </c>
      <c r="J314" t="s">
        <v>21</v>
      </c>
      <c r="K314" t="s">
        <v>22</v>
      </c>
      <c r="L314">
        <v>1382677200</v>
      </c>
      <c r="M314">
        <v>1383282000</v>
      </c>
      <c r="N314" s="5">
        <f t="shared" si="30"/>
        <v>41572.208333333336</v>
      </c>
      <c r="O314" s="5">
        <f t="shared" si="31"/>
        <v>41579.208333333336</v>
      </c>
      <c r="P314" t="b">
        <v>0</v>
      </c>
      <c r="Q314" t="b">
        <v>0</v>
      </c>
      <c r="R314" t="s">
        <v>33</v>
      </c>
      <c r="S314" t="str">
        <f t="shared" si="32"/>
        <v>theater</v>
      </c>
      <c r="T314" t="str">
        <f t="shared" si="33"/>
        <v>plays</v>
      </c>
      <c r="U314">
        <f t="shared" si="34"/>
        <v>2013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8"/>
        <v>395</v>
      </c>
      <c r="G315" t="s">
        <v>20</v>
      </c>
      <c r="H315">
        <v>223</v>
      </c>
      <c r="I31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5">
        <f t="shared" si="30"/>
        <v>40966.25</v>
      </c>
      <c r="O315" s="5">
        <f t="shared" si="31"/>
        <v>40968.25</v>
      </c>
      <c r="P315" t="b">
        <v>0</v>
      </c>
      <c r="Q315" t="b">
        <v>0</v>
      </c>
      <c r="R315" t="s">
        <v>23</v>
      </c>
      <c r="S315" t="str">
        <f t="shared" si="32"/>
        <v>music</v>
      </c>
      <c r="T315" t="str">
        <f t="shared" si="33"/>
        <v>rock</v>
      </c>
      <c r="U315">
        <f t="shared" si="34"/>
        <v>2012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8"/>
        <v>295</v>
      </c>
      <c r="G316" t="s">
        <v>20</v>
      </c>
      <c r="H316">
        <v>133</v>
      </c>
      <c r="I316">
        <f t="shared" si="29"/>
        <v>31.02</v>
      </c>
      <c r="J316" t="s">
        <v>21</v>
      </c>
      <c r="K316" t="s">
        <v>22</v>
      </c>
      <c r="L316">
        <v>1552366800</v>
      </c>
      <c r="M316">
        <v>1552798800</v>
      </c>
      <c r="N316" s="5">
        <f t="shared" si="30"/>
        <v>43536.208333333328</v>
      </c>
      <c r="O316" s="5">
        <f t="shared" si="31"/>
        <v>43541.208333333328</v>
      </c>
      <c r="P316" t="b">
        <v>0</v>
      </c>
      <c r="Q316" t="b">
        <v>1</v>
      </c>
      <c r="R316" t="s">
        <v>42</v>
      </c>
      <c r="S316" t="str">
        <f t="shared" si="32"/>
        <v>film &amp; video</v>
      </c>
      <c r="T316" t="str">
        <f t="shared" si="33"/>
        <v>documentary</v>
      </c>
      <c r="U316">
        <f t="shared" si="34"/>
        <v>2019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8"/>
        <v>34</v>
      </c>
      <c r="G317" t="s">
        <v>14</v>
      </c>
      <c r="H317">
        <v>31</v>
      </c>
      <c r="I317">
        <f t="shared" si="29"/>
        <v>103.87</v>
      </c>
      <c r="J317" t="s">
        <v>21</v>
      </c>
      <c r="K317" t="s">
        <v>22</v>
      </c>
      <c r="L317">
        <v>1400907600</v>
      </c>
      <c r="M317">
        <v>1403413200</v>
      </c>
      <c r="N317" s="5">
        <f t="shared" si="30"/>
        <v>41783.208333333336</v>
      </c>
      <c r="O317" s="5">
        <f t="shared" si="31"/>
        <v>41812.208333333336</v>
      </c>
      <c r="P317" t="b">
        <v>0</v>
      </c>
      <c r="Q317" t="b">
        <v>0</v>
      </c>
      <c r="R317" t="s">
        <v>33</v>
      </c>
      <c r="S317" t="str">
        <f t="shared" si="32"/>
        <v>theater</v>
      </c>
      <c r="T317" t="str">
        <f t="shared" si="33"/>
        <v>plays</v>
      </c>
      <c r="U317">
        <f t="shared" si="34"/>
        <v>2014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8"/>
        <v>67</v>
      </c>
      <c r="G318" t="s">
        <v>14</v>
      </c>
      <c r="H318">
        <v>108</v>
      </c>
      <c r="I318">
        <f t="shared" si="2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5">
        <f t="shared" si="30"/>
        <v>43788.25</v>
      </c>
      <c r="O318" s="5">
        <f t="shared" si="31"/>
        <v>43789.25</v>
      </c>
      <c r="P318" t="b">
        <v>0</v>
      </c>
      <c r="Q318" t="b">
        <v>1</v>
      </c>
      <c r="R318" t="s">
        <v>17</v>
      </c>
      <c r="S318" t="str">
        <f t="shared" si="32"/>
        <v>food</v>
      </c>
      <c r="T318" t="str">
        <f t="shared" si="33"/>
        <v>food trucks</v>
      </c>
      <c r="U318">
        <f t="shared" si="34"/>
        <v>2019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8"/>
        <v>19</v>
      </c>
      <c r="G319" t="s">
        <v>14</v>
      </c>
      <c r="H319">
        <v>30</v>
      </c>
      <c r="I319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5">
        <f t="shared" si="30"/>
        <v>42869.208333333328</v>
      </c>
      <c r="O319" s="5">
        <f t="shared" si="31"/>
        <v>42882.208333333328</v>
      </c>
      <c r="P319" t="b">
        <v>0</v>
      </c>
      <c r="Q319" t="b">
        <v>0</v>
      </c>
      <c r="R319" t="s">
        <v>33</v>
      </c>
      <c r="S319" t="str">
        <f t="shared" si="32"/>
        <v>theater</v>
      </c>
      <c r="T319" t="str">
        <f t="shared" si="33"/>
        <v>plays</v>
      </c>
      <c r="U319">
        <f t="shared" si="34"/>
        <v>2017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8"/>
        <v>16</v>
      </c>
      <c r="G320" t="s">
        <v>14</v>
      </c>
      <c r="H320">
        <v>17</v>
      </c>
      <c r="I320">
        <f t="shared" si="29"/>
        <v>53.12</v>
      </c>
      <c r="J320" t="s">
        <v>21</v>
      </c>
      <c r="K320" t="s">
        <v>22</v>
      </c>
      <c r="L320">
        <v>1392357600</v>
      </c>
      <c r="M320">
        <v>1392530400</v>
      </c>
      <c r="N320" s="5">
        <f t="shared" si="30"/>
        <v>41684.25</v>
      </c>
      <c r="O320" s="5">
        <f t="shared" si="31"/>
        <v>41686.25</v>
      </c>
      <c r="P320" t="b">
        <v>0</v>
      </c>
      <c r="Q320" t="b">
        <v>0</v>
      </c>
      <c r="R320" t="s">
        <v>23</v>
      </c>
      <c r="S320" t="str">
        <f t="shared" si="32"/>
        <v>music</v>
      </c>
      <c r="T320" t="str">
        <f t="shared" si="33"/>
        <v>rock</v>
      </c>
      <c r="U320">
        <f t="shared" si="34"/>
        <v>2014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8"/>
        <v>39</v>
      </c>
      <c r="G321" t="s">
        <v>74</v>
      </c>
      <c r="H321">
        <v>64</v>
      </c>
      <c r="I321">
        <f t="shared" si="29"/>
        <v>50.8</v>
      </c>
      <c r="J321" t="s">
        <v>21</v>
      </c>
      <c r="K321" t="s">
        <v>22</v>
      </c>
      <c r="L321">
        <v>1281589200</v>
      </c>
      <c r="M321">
        <v>1283662800</v>
      </c>
      <c r="N321" s="5">
        <f t="shared" si="30"/>
        <v>40402.208333333336</v>
      </c>
      <c r="O321" s="5">
        <f t="shared" si="31"/>
        <v>40426.208333333336</v>
      </c>
      <c r="P321" t="b">
        <v>0</v>
      </c>
      <c r="Q321" t="b">
        <v>0</v>
      </c>
      <c r="R321" t="s">
        <v>28</v>
      </c>
      <c r="S321" t="str">
        <f t="shared" si="32"/>
        <v>technology</v>
      </c>
      <c r="T321" t="str">
        <f t="shared" si="33"/>
        <v>web</v>
      </c>
      <c r="U321">
        <f t="shared" si="34"/>
        <v>2010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8"/>
        <v>10</v>
      </c>
      <c r="G322" t="s">
        <v>14</v>
      </c>
      <c r="H322">
        <v>80</v>
      </c>
      <c r="I322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5">
        <f t="shared" si="30"/>
        <v>40673.208333333336</v>
      </c>
      <c r="O322" s="5">
        <f t="shared" si="31"/>
        <v>40682.208333333336</v>
      </c>
      <c r="P322" t="b">
        <v>0</v>
      </c>
      <c r="Q322" t="b">
        <v>0</v>
      </c>
      <c r="R322" t="s">
        <v>119</v>
      </c>
      <c r="S322" t="str">
        <f t="shared" si="32"/>
        <v>publishing</v>
      </c>
      <c r="T322" t="str">
        <f t="shared" si="33"/>
        <v>fiction</v>
      </c>
      <c r="U322">
        <f t="shared" si="34"/>
        <v>2011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5">ROUND((E323/D323)*100,0)</f>
        <v>94</v>
      </c>
      <c r="G323" t="s">
        <v>14</v>
      </c>
      <c r="H323">
        <v>2468</v>
      </c>
      <c r="I323">
        <f t="shared" ref="I323:I386" si="36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5">
        <f t="shared" ref="N323:N386" si="37">(((L323/60)/60)/24)+DATE(1970,1,1)</f>
        <v>40634.208333333336</v>
      </c>
      <c r="O323" s="5">
        <f t="shared" ref="O323:O386" si="38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9">LEFT(R323,SEARCH("/",R323)-1)</f>
        <v>film &amp; video</v>
      </c>
      <c r="T323" t="str">
        <f t="shared" ref="T323:T386" si="40">RIGHT(R323,LEN(R323)-SEARCH("/",R323))</f>
        <v>shorts</v>
      </c>
      <c r="U323">
        <f t="shared" ref="U323:U386" si="41">YEAR(N323)</f>
        <v>2011</v>
      </c>
    </row>
    <row r="324" spans="1:21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5"/>
        <v>167</v>
      </c>
      <c r="G324" t="s">
        <v>20</v>
      </c>
      <c r="H324">
        <v>5168</v>
      </c>
      <c r="I324">
        <f t="shared" si="36"/>
        <v>38</v>
      </c>
      <c r="J324" t="s">
        <v>21</v>
      </c>
      <c r="K324" t="s">
        <v>22</v>
      </c>
      <c r="L324">
        <v>1290664800</v>
      </c>
      <c r="M324">
        <v>1291788000</v>
      </c>
      <c r="N324" s="5">
        <f t="shared" si="37"/>
        <v>40507.25</v>
      </c>
      <c r="O324" s="5">
        <f t="shared" si="38"/>
        <v>40520.25</v>
      </c>
      <c r="P324" t="b">
        <v>0</v>
      </c>
      <c r="Q324" t="b">
        <v>0</v>
      </c>
      <c r="R324" t="s">
        <v>33</v>
      </c>
      <c r="S324" t="str">
        <f t="shared" si="39"/>
        <v>theater</v>
      </c>
      <c r="T324" t="str">
        <f t="shared" si="40"/>
        <v>plays</v>
      </c>
      <c r="U324">
        <f t="shared" si="41"/>
        <v>2010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5"/>
        <v>24</v>
      </c>
      <c r="G325" t="s">
        <v>14</v>
      </c>
      <c r="H325">
        <v>26</v>
      </c>
      <c r="I325">
        <f t="shared" si="36"/>
        <v>82.62</v>
      </c>
      <c r="J325" t="s">
        <v>40</v>
      </c>
      <c r="K325" t="s">
        <v>41</v>
      </c>
      <c r="L325">
        <v>1395896400</v>
      </c>
      <c r="M325">
        <v>1396069200</v>
      </c>
      <c r="N325" s="5">
        <f t="shared" si="37"/>
        <v>41725.208333333336</v>
      </c>
      <c r="O325" s="5">
        <f t="shared" si="38"/>
        <v>41727.208333333336</v>
      </c>
      <c r="P325" t="b">
        <v>0</v>
      </c>
      <c r="Q325" t="b">
        <v>0</v>
      </c>
      <c r="R325" t="s">
        <v>42</v>
      </c>
      <c r="S325" t="str">
        <f t="shared" si="39"/>
        <v>film &amp; video</v>
      </c>
      <c r="T325" t="str">
        <f t="shared" si="40"/>
        <v>documentary</v>
      </c>
      <c r="U325">
        <f t="shared" si="41"/>
        <v>2014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5"/>
        <v>164</v>
      </c>
      <c r="G326" t="s">
        <v>20</v>
      </c>
      <c r="H326">
        <v>307</v>
      </c>
      <c r="I326">
        <f t="shared" si="36"/>
        <v>37.94</v>
      </c>
      <c r="J326" t="s">
        <v>21</v>
      </c>
      <c r="K326" t="s">
        <v>22</v>
      </c>
      <c r="L326">
        <v>1434862800</v>
      </c>
      <c r="M326">
        <v>1435899600</v>
      </c>
      <c r="N326" s="5">
        <f t="shared" si="37"/>
        <v>42176.208333333328</v>
      </c>
      <c r="O326" s="5">
        <f t="shared" si="38"/>
        <v>42188.208333333328</v>
      </c>
      <c r="P326" t="b">
        <v>0</v>
      </c>
      <c r="Q326" t="b">
        <v>1</v>
      </c>
      <c r="R326" t="s">
        <v>33</v>
      </c>
      <c r="S326" t="str">
        <f t="shared" si="39"/>
        <v>theater</v>
      </c>
      <c r="T326" t="str">
        <f t="shared" si="40"/>
        <v>plays</v>
      </c>
      <c r="U326">
        <f t="shared" si="41"/>
        <v>2015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5"/>
        <v>91</v>
      </c>
      <c r="G327" t="s">
        <v>14</v>
      </c>
      <c r="H327">
        <v>73</v>
      </c>
      <c r="I327">
        <f t="shared" si="36"/>
        <v>80.78</v>
      </c>
      <c r="J327" t="s">
        <v>21</v>
      </c>
      <c r="K327" t="s">
        <v>22</v>
      </c>
      <c r="L327">
        <v>1529125200</v>
      </c>
      <c r="M327">
        <v>1531112400</v>
      </c>
      <c r="N327" s="5">
        <f t="shared" si="37"/>
        <v>43267.208333333328</v>
      </c>
      <c r="O327" s="5">
        <f t="shared" si="38"/>
        <v>43290.208333333328</v>
      </c>
      <c r="P327" t="b">
        <v>0</v>
      </c>
      <c r="Q327" t="b">
        <v>1</v>
      </c>
      <c r="R327" t="s">
        <v>33</v>
      </c>
      <c r="S327" t="str">
        <f t="shared" si="39"/>
        <v>theater</v>
      </c>
      <c r="T327" t="str">
        <f t="shared" si="40"/>
        <v>plays</v>
      </c>
      <c r="U327">
        <f t="shared" si="41"/>
        <v>2018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5"/>
        <v>46</v>
      </c>
      <c r="G328" t="s">
        <v>14</v>
      </c>
      <c r="H328">
        <v>128</v>
      </c>
      <c r="I328">
        <f t="shared" si="36"/>
        <v>25.98</v>
      </c>
      <c r="J328" t="s">
        <v>21</v>
      </c>
      <c r="K328" t="s">
        <v>22</v>
      </c>
      <c r="L328">
        <v>1451109600</v>
      </c>
      <c r="M328">
        <v>1451628000</v>
      </c>
      <c r="N328" s="5">
        <f t="shared" si="37"/>
        <v>42364.25</v>
      </c>
      <c r="O328" s="5">
        <f t="shared" si="38"/>
        <v>42370.25</v>
      </c>
      <c r="P328" t="b">
        <v>0</v>
      </c>
      <c r="Q328" t="b">
        <v>0</v>
      </c>
      <c r="R328" t="s">
        <v>71</v>
      </c>
      <c r="S328" t="str">
        <f t="shared" si="39"/>
        <v>film &amp; video</v>
      </c>
      <c r="T328" t="str">
        <f t="shared" si="40"/>
        <v>animation</v>
      </c>
      <c r="U328">
        <f t="shared" si="41"/>
        <v>2015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5"/>
        <v>39</v>
      </c>
      <c r="G329" t="s">
        <v>14</v>
      </c>
      <c r="H329">
        <v>33</v>
      </c>
      <c r="I329">
        <f t="shared" si="36"/>
        <v>30.36</v>
      </c>
      <c r="J329" t="s">
        <v>21</v>
      </c>
      <c r="K329" t="s">
        <v>22</v>
      </c>
      <c r="L329">
        <v>1566968400</v>
      </c>
      <c r="M329">
        <v>1567314000</v>
      </c>
      <c r="N329" s="5">
        <f t="shared" si="37"/>
        <v>43705.208333333328</v>
      </c>
      <c r="O329" s="5">
        <f t="shared" si="38"/>
        <v>43709.208333333328</v>
      </c>
      <c r="P329" t="b">
        <v>0</v>
      </c>
      <c r="Q329" t="b">
        <v>1</v>
      </c>
      <c r="R329" t="s">
        <v>33</v>
      </c>
      <c r="S329" t="str">
        <f t="shared" si="39"/>
        <v>theater</v>
      </c>
      <c r="T329" t="str">
        <f t="shared" si="40"/>
        <v>plays</v>
      </c>
      <c r="U329">
        <f t="shared" si="41"/>
        <v>2019</v>
      </c>
    </row>
    <row r="330" spans="1:21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5"/>
        <v>134</v>
      </c>
      <c r="G330" t="s">
        <v>20</v>
      </c>
      <c r="H330">
        <v>2441</v>
      </c>
      <c r="I330">
        <f t="shared" si="36"/>
        <v>54</v>
      </c>
      <c r="J330" t="s">
        <v>21</v>
      </c>
      <c r="K330" t="s">
        <v>22</v>
      </c>
      <c r="L330">
        <v>1543557600</v>
      </c>
      <c r="M330">
        <v>1544508000</v>
      </c>
      <c r="N330" s="5">
        <f t="shared" si="37"/>
        <v>43434.25</v>
      </c>
      <c r="O330" s="5">
        <f t="shared" si="38"/>
        <v>43445.25</v>
      </c>
      <c r="P330" t="b">
        <v>0</v>
      </c>
      <c r="Q330" t="b">
        <v>0</v>
      </c>
      <c r="R330" t="s">
        <v>23</v>
      </c>
      <c r="S330" t="str">
        <f t="shared" si="39"/>
        <v>music</v>
      </c>
      <c r="T330" t="str">
        <f t="shared" si="40"/>
        <v>rock</v>
      </c>
      <c r="U330">
        <f t="shared" si="41"/>
        <v>2018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5"/>
        <v>23</v>
      </c>
      <c r="G331" t="s">
        <v>47</v>
      </c>
      <c r="H331">
        <v>211</v>
      </c>
      <c r="I331">
        <f t="shared" si="36"/>
        <v>101.79</v>
      </c>
      <c r="J331" t="s">
        <v>21</v>
      </c>
      <c r="K331" t="s">
        <v>22</v>
      </c>
      <c r="L331">
        <v>1481522400</v>
      </c>
      <c r="M331">
        <v>1482472800</v>
      </c>
      <c r="N331" s="5">
        <f t="shared" si="37"/>
        <v>42716.25</v>
      </c>
      <c r="O331" s="5">
        <f t="shared" si="38"/>
        <v>42727.25</v>
      </c>
      <c r="P331" t="b">
        <v>0</v>
      </c>
      <c r="Q331" t="b">
        <v>0</v>
      </c>
      <c r="R331" t="s">
        <v>89</v>
      </c>
      <c r="S331" t="str">
        <f t="shared" si="39"/>
        <v>games</v>
      </c>
      <c r="T331" t="str">
        <f t="shared" si="40"/>
        <v>video games</v>
      </c>
      <c r="U331">
        <f t="shared" si="41"/>
        <v>2016</v>
      </c>
    </row>
    <row r="332" spans="1:21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5"/>
        <v>185</v>
      </c>
      <c r="G332" t="s">
        <v>20</v>
      </c>
      <c r="H332">
        <v>1385</v>
      </c>
      <c r="I332">
        <f t="shared" si="36"/>
        <v>45</v>
      </c>
      <c r="J332" t="s">
        <v>40</v>
      </c>
      <c r="K332" t="s">
        <v>41</v>
      </c>
      <c r="L332">
        <v>1512712800</v>
      </c>
      <c r="M332">
        <v>1512799200</v>
      </c>
      <c r="N332" s="5">
        <f t="shared" si="37"/>
        <v>43077.25</v>
      </c>
      <c r="O332" s="5">
        <f t="shared" si="38"/>
        <v>43078.25</v>
      </c>
      <c r="P332" t="b">
        <v>0</v>
      </c>
      <c r="Q332" t="b">
        <v>0</v>
      </c>
      <c r="R332" t="s">
        <v>42</v>
      </c>
      <c r="S332" t="str">
        <f t="shared" si="39"/>
        <v>film &amp; video</v>
      </c>
      <c r="T332" t="str">
        <f t="shared" si="40"/>
        <v>documentary</v>
      </c>
      <c r="U332">
        <f t="shared" si="41"/>
        <v>2017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5"/>
        <v>444</v>
      </c>
      <c r="G333" t="s">
        <v>20</v>
      </c>
      <c r="H333">
        <v>190</v>
      </c>
      <c r="I333">
        <f t="shared" si="36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5">
        <f t="shared" si="37"/>
        <v>40896.25</v>
      </c>
      <c r="O333" s="5">
        <f t="shared" si="38"/>
        <v>40897.25</v>
      </c>
      <c r="P333" t="b">
        <v>0</v>
      </c>
      <c r="Q333" t="b">
        <v>0</v>
      </c>
      <c r="R333" t="s">
        <v>17</v>
      </c>
      <c r="S333" t="str">
        <f t="shared" si="39"/>
        <v>food</v>
      </c>
      <c r="T333" t="str">
        <f t="shared" si="40"/>
        <v>food trucks</v>
      </c>
      <c r="U333">
        <f t="shared" si="41"/>
        <v>2011</v>
      </c>
    </row>
    <row r="334" spans="1:21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5"/>
        <v>200</v>
      </c>
      <c r="G334" t="s">
        <v>20</v>
      </c>
      <c r="H334">
        <v>470</v>
      </c>
      <c r="I334">
        <f t="shared" si="36"/>
        <v>88.08</v>
      </c>
      <c r="J334" t="s">
        <v>21</v>
      </c>
      <c r="K334" t="s">
        <v>22</v>
      </c>
      <c r="L334">
        <v>1364446800</v>
      </c>
      <c r="M334">
        <v>1364533200</v>
      </c>
      <c r="N334" s="5">
        <f t="shared" si="37"/>
        <v>41361.208333333336</v>
      </c>
      <c r="O334" s="5">
        <f t="shared" si="38"/>
        <v>41362.208333333336</v>
      </c>
      <c r="P334" t="b">
        <v>0</v>
      </c>
      <c r="Q334" t="b">
        <v>0</v>
      </c>
      <c r="R334" t="s">
        <v>65</v>
      </c>
      <c r="S334" t="str">
        <f t="shared" si="39"/>
        <v>technology</v>
      </c>
      <c r="T334" t="str">
        <f t="shared" si="40"/>
        <v>wearables</v>
      </c>
      <c r="U334">
        <f t="shared" si="41"/>
        <v>2013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5"/>
        <v>124</v>
      </c>
      <c r="G335" t="s">
        <v>20</v>
      </c>
      <c r="H335">
        <v>253</v>
      </c>
      <c r="I335">
        <f t="shared" si="36"/>
        <v>47.04</v>
      </c>
      <c r="J335" t="s">
        <v>21</v>
      </c>
      <c r="K335" t="s">
        <v>22</v>
      </c>
      <c r="L335">
        <v>1542693600</v>
      </c>
      <c r="M335">
        <v>1545112800</v>
      </c>
      <c r="N335" s="5">
        <f t="shared" si="37"/>
        <v>43424.25</v>
      </c>
      <c r="O335" s="5">
        <f t="shared" si="38"/>
        <v>43452.25</v>
      </c>
      <c r="P335" t="b">
        <v>0</v>
      </c>
      <c r="Q335" t="b">
        <v>0</v>
      </c>
      <c r="R335" t="s">
        <v>33</v>
      </c>
      <c r="S335" t="str">
        <f t="shared" si="39"/>
        <v>theater</v>
      </c>
      <c r="T335" t="str">
        <f t="shared" si="40"/>
        <v>plays</v>
      </c>
      <c r="U335">
        <f t="shared" si="41"/>
        <v>2018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5"/>
        <v>187</v>
      </c>
      <c r="G336" t="s">
        <v>20</v>
      </c>
      <c r="H336">
        <v>1113</v>
      </c>
      <c r="I336">
        <f t="shared" si="36"/>
        <v>111</v>
      </c>
      <c r="J336" t="s">
        <v>21</v>
      </c>
      <c r="K336" t="s">
        <v>22</v>
      </c>
      <c r="L336">
        <v>1515564000</v>
      </c>
      <c r="M336">
        <v>1516168800</v>
      </c>
      <c r="N336" s="5">
        <f t="shared" si="37"/>
        <v>43110.25</v>
      </c>
      <c r="O336" s="5">
        <f t="shared" si="38"/>
        <v>43117.25</v>
      </c>
      <c r="P336" t="b">
        <v>0</v>
      </c>
      <c r="Q336" t="b">
        <v>0</v>
      </c>
      <c r="R336" t="s">
        <v>23</v>
      </c>
      <c r="S336" t="str">
        <f t="shared" si="39"/>
        <v>music</v>
      </c>
      <c r="T336" t="str">
        <f t="shared" si="40"/>
        <v>rock</v>
      </c>
      <c r="U336">
        <f t="shared" si="41"/>
        <v>2018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5"/>
        <v>114</v>
      </c>
      <c r="G337" t="s">
        <v>20</v>
      </c>
      <c r="H337">
        <v>2283</v>
      </c>
      <c r="I337">
        <f t="shared" si="36"/>
        <v>87</v>
      </c>
      <c r="J337" t="s">
        <v>21</v>
      </c>
      <c r="K337" t="s">
        <v>22</v>
      </c>
      <c r="L337">
        <v>1573797600</v>
      </c>
      <c r="M337">
        <v>1574920800</v>
      </c>
      <c r="N337" s="5">
        <f t="shared" si="37"/>
        <v>43784.25</v>
      </c>
      <c r="O337" s="5">
        <f t="shared" si="38"/>
        <v>43797.25</v>
      </c>
      <c r="P337" t="b">
        <v>0</v>
      </c>
      <c r="Q337" t="b">
        <v>0</v>
      </c>
      <c r="R337" t="s">
        <v>23</v>
      </c>
      <c r="S337" t="str">
        <f t="shared" si="39"/>
        <v>music</v>
      </c>
      <c r="T337" t="str">
        <f t="shared" si="40"/>
        <v>rock</v>
      </c>
      <c r="U337">
        <f t="shared" si="41"/>
        <v>2019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5"/>
        <v>97</v>
      </c>
      <c r="G338" t="s">
        <v>14</v>
      </c>
      <c r="H338">
        <v>1072</v>
      </c>
      <c r="I338">
        <f t="shared" si="36"/>
        <v>63.99</v>
      </c>
      <c r="J338" t="s">
        <v>21</v>
      </c>
      <c r="K338" t="s">
        <v>22</v>
      </c>
      <c r="L338">
        <v>1292392800</v>
      </c>
      <c r="M338">
        <v>1292479200</v>
      </c>
      <c r="N338" s="5">
        <f t="shared" si="37"/>
        <v>40527.25</v>
      </c>
      <c r="O338" s="5">
        <f t="shared" si="38"/>
        <v>40528.25</v>
      </c>
      <c r="P338" t="b">
        <v>0</v>
      </c>
      <c r="Q338" t="b">
        <v>1</v>
      </c>
      <c r="R338" t="s">
        <v>23</v>
      </c>
      <c r="S338" t="str">
        <f t="shared" si="39"/>
        <v>music</v>
      </c>
      <c r="T338" t="str">
        <f t="shared" si="40"/>
        <v>rock</v>
      </c>
      <c r="U338">
        <f t="shared" si="41"/>
        <v>2010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5"/>
        <v>123</v>
      </c>
      <c r="G339" t="s">
        <v>20</v>
      </c>
      <c r="H339">
        <v>1095</v>
      </c>
      <c r="I339">
        <f t="shared" si="36"/>
        <v>105.99</v>
      </c>
      <c r="J339" t="s">
        <v>21</v>
      </c>
      <c r="K339" t="s">
        <v>22</v>
      </c>
      <c r="L339">
        <v>1573452000</v>
      </c>
      <c r="M339">
        <v>1573538400</v>
      </c>
      <c r="N339" s="5">
        <f t="shared" si="37"/>
        <v>43780.25</v>
      </c>
      <c r="O339" s="5">
        <f t="shared" si="38"/>
        <v>43781.25</v>
      </c>
      <c r="P339" t="b">
        <v>0</v>
      </c>
      <c r="Q339" t="b">
        <v>0</v>
      </c>
      <c r="R339" t="s">
        <v>33</v>
      </c>
      <c r="S339" t="str">
        <f t="shared" si="39"/>
        <v>theater</v>
      </c>
      <c r="T339" t="str">
        <f t="shared" si="40"/>
        <v>plays</v>
      </c>
      <c r="U339">
        <f t="shared" si="41"/>
        <v>2019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5"/>
        <v>179</v>
      </c>
      <c r="G340" t="s">
        <v>20</v>
      </c>
      <c r="H340">
        <v>1690</v>
      </c>
      <c r="I340">
        <f t="shared" si="36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5">
        <f t="shared" si="37"/>
        <v>40821.208333333336</v>
      </c>
      <c r="O340" s="5">
        <f t="shared" si="38"/>
        <v>40851.208333333336</v>
      </c>
      <c r="P340" t="b">
        <v>0</v>
      </c>
      <c r="Q340" t="b">
        <v>0</v>
      </c>
      <c r="R340" t="s">
        <v>33</v>
      </c>
      <c r="S340" t="str">
        <f t="shared" si="39"/>
        <v>theater</v>
      </c>
      <c r="T340" t="str">
        <f t="shared" si="40"/>
        <v>plays</v>
      </c>
      <c r="U340">
        <f t="shared" si="41"/>
        <v>2011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5"/>
        <v>80</v>
      </c>
      <c r="G341" t="s">
        <v>74</v>
      </c>
      <c r="H341">
        <v>1297</v>
      </c>
      <c r="I341">
        <f t="shared" si="36"/>
        <v>84.02</v>
      </c>
      <c r="J341" t="s">
        <v>15</v>
      </c>
      <c r="K341" t="s">
        <v>16</v>
      </c>
      <c r="L341">
        <v>1501650000</v>
      </c>
      <c r="M341">
        <v>1502859600</v>
      </c>
      <c r="N341" s="5">
        <f t="shared" si="37"/>
        <v>42949.208333333328</v>
      </c>
      <c r="O341" s="5">
        <f t="shared" si="38"/>
        <v>42963.208333333328</v>
      </c>
      <c r="P341" t="b">
        <v>0</v>
      </c>
      <c r="Q341" t="b">
        <v>0</v>
      </c>
      <c r="R341" t="s">
        <v>33</v>
      </c>
      <c r="S341" t="str">
        <f t="shared" si="39"/>
        <v>theater</v>
      </c>
      <c r="T341" t="str">
        <f t="shared" si="40"/>
        <v>plays</v>
      </c>
      <c r="U341">
        <f t="shared" si="41"/>
        <v>2017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5"/>
        <v>94</v>
      </c>
      <c r="G342" t="s">
        <v>14</v>
      </c>
      <c r="H342">
        <v>393</v>
      </c>
      <c r="I342">
        <f t="shared" si="36"/>
        <v>88.97</v>
      </c>
      <c r="J342" t="s">
        <v>21</v>
      </c>
      <c r="K342" t="s">
        <v>22</v>
      </c>
      <c r="L342">
        <v>1323669600</v>
      </c>
      <c r="M342">
        <v>1323756000</v>
      </c>
      <c r="N342" s="5">
        <f t="shared" si="37"/>
        <v>40889.25</v>
      </c>
      <c r="O342" s="5">
        <f t="shared" si="38"/>
        <v>40890.25</v>
      </c>
      <c r="P342" t="b">
        <v>0</v>
      </c>
      <c r="Q342" t="b">
        <v>0</v>
      </c>
      <c r="R342" t="s">
        <v>122</v>
      </c>
      <c r="S342" t="str">
        <f t="shared" si="39"/>
        <v>photography</v>
      </c>
      <c r="T342" t="str">
        <f t="shared" si="40"/>
        <v>photography books</v>
      </c>
      <c r="U342">
        <f t="shared" si="41"/>
        <v>2011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5"/>
        <v>85</v>
      </c>
      <c r="G343" t="s">
        <v>14</v>
      </c>
      <c r="H343">
        <v>1257</v>
      </c>
      <c r="I343">
        <f t="shared" si="36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5">
        <f t="shared" si="37"/>
        <v>42244.208333333328</v>
      </c>
      <c r="O343" s="5">
        <f t="shared" si="38"/>
        <v>42251.208333333328</v>
      </c>
      <c r="P343" t="b">
        <v>0</v>
      </c>
      <c r="Q343" t="b">
        <v>0</v>
      </c>
      <c r="R343" t="s">
        <v>60</v>
      </c>
      <c r="S343" t="str">
        <f t="shared" si="39"/>
        <v>music</v>
      </c>
      <c r="T343" t="str">
        <f t="shared" si="40"/>
        <v>indie rock</v>
      </c>
      <c r="U343">
        <f t="shared" si="41"/>
        <v>2015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5"/>
        <v>67</v>
      </c>
      <c r="G344" t="s">
        <v>14</v>
      </c>
      <c r="H344">
        <v>328</v>
      </c>
      <c r="I344">
        <f t="shared" si="36"/>
        <v>97.15</v>
      </c>
      <c r="J344" t="s">
        <v>21</v>
      </c>
      <c r="K344" t="s">
        <v>22</v>
      </c>
      <c r="L344">
        <v>1374296400</v>
      </c>
      <c r="M344">
        <v>1375333200</v>
      </c>
      <c r="N344" s="5">
        <f t="shared" si="37"/>
        <v>41475.208333333336</v>
      </c>
      <c r="O344" s="5">
        <f t="shared" si="38"/>
        <v>41487.208333333336</v>
      </c>
      <c r="P344" t="b">
        <v>0</v>
      </c>
      <c r="Q344" t="b">
        <v>0</v>
      </c>
      <c r="R344" t="s">
        <v>33</v>
      </c>
      <c r="S344" t="str">
        <f t="shared" si="39"/>
        <v>theater</v>
      </c>
      <c r="T344" t="str">
        <f t="shared" si="40"/>
        <v>plays</v>
      </c>
      <c r="U344">
        <f t="shared" si="41"/>
        <v>2013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5"/>
        <v>54</v>
      </c>
      <c r="G345" t="s">
        <v>14</v>
      </c>
      <c r="H345">
        <v>147</v>
      </c>
      <c r="I345">
        <f t="shared" si="36"/>
        <v>33.01</v>
      </c>
      <c r="J345" t="s">
        <v>21</v>
      </c>
      <c r="K345" t="s">
        <v>22</v>
      </c>
      <c r="L345">
        <v>1384840800</v>
      </c>
      <c r="M345">
        <v>1389420000</v>
      </c>
      <c r="N345" s="5">
        <f t="shared" si="37"/>
        <v>41597.25</v>
      </c>
      <c r="O345" s="5">
        <f t="shared" si="38"/>
        <v>41650.25</v>
      </c>
      <c r="P345" t="b">
        <v>0</v>
      </c>
      <c r="Q345" t="b">
        <v>0</v>
      </c>
      <c r="R345" t="s">
        <v>33</v>
      </c>
      <c r="S345" t="str">
        <f t="shared" si="39"/>
        <v>theater</v>
      </c>
      <c r="T345" t="str">
        <f t="shared" si="40"/>
        <v>plays</v>
      </c>
      <c r="U345">
        <f t="shared" si="41"/>
        <v>2013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5"/>
        <v>42</v>
      </c>
      <c r="G346" t="s">
        <v>14</v>
      </c>
      <c r="H346">
        <v>830</v>
      </c>
      <c r="I346">
        <f t="shared" si="36"/>
        <v>99.95</v>
      </c>
      <c r="J346" t="s">
        <v>21</v>
      </c>
      <c r="K346" t="s">
        <v>22</v>
      </c>
      <c r="L346">
        <v>1516600800</v>
      </c>
      <c r="M346">
        <v>1520056800</v>
      </c>
      <c r="N346" s="5">
        <f t="shared" si="37"/>
        <v>43122.25</v>
      </c>
      <c r="O346" s="5">
        <f t="shared" si="38"/>
        <v>43162.25</v>
      </c>
      <c r="P346" t="b">
        <v>0</v>
      </c>
      <c r="Q346" t="b">
        <v>0</v>
      </c>
      <c r="R346" t="s">
        <v>89</v>
      </c>
      <c r="S346" t="str">
        <f t="shared" si="39"/>
        <v>games</v>
      </c>
      <c r="T346" t="str">
        <f t="shared" si="40"/>
        <v>video games</v>
      </c>
      <c r="U346">
        <f t="shared" si="41"/>
        <v>2018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5"/>
        <v>15</v>
      </c>
      <c r="G347" t="s">
        <v>14</v>
      </c>
      <c r="H347">
        <v>331</v>
      </c>
      <c r="I347">
        <f t="shared" si="36"/>
        <v>69.97</v>
      </c>
      <c r="J347" t="s">
        <v>40</v>
      </c>
      <c r="K347" t="s">
        <v>41</v>
      </c>
      <c r="L347">
        <v>1436418000</v>
      </c>
      <c r="M347">
        <v>1436504400</v>
      </c>
      <c r="N347" s="5">
        <f t="shared" si="37"/>
        <v>42194.208333333328</v>
      </c>
      <c r="O347" s="5">
        <f t="shared" si="38"/>
        <v>42195.208333333328</v>
      </c>
      <c r="P347" t="b">
        <v>0</v>
      </c>
      <c r="Q347" t="b">
        <v>0</v>
      </c>
      <c r="R347" t="s">
        <v>53</v>
      </c>
      <c r="S347" t="str">
        <f t="shared" si="39"/>
        <v>film &amp; video</v>
      </c>
      <c r="T347" t="str">
        <f t="shared" si="40"/>
        <v>drama</v>
      </c>
      <c r="U347">
        <f t="shared" si="41"/>
        <v>2015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5"/>
        <v>34</v>
      </c>
      <c r="G348" t="s">
        <v>14</v>
      </c>
      <c r="H348">
        <v>25</v>
      </c>
      <c r="I348">
        <f t="shared" si="36"/>
        <v>110.32</v>
      </c>
      <c r="J348" t="s">
        <v>21</v>
      </c>
      <c r="K348" t="s">
        <v>22</v>
      </c>
      <c r="L348">
        <v>1503550800</v>
      </c>
      <c r="M348">
        <v>1508302800</v>
      </c>
      <c r="N348" s="5">
        <f t="shared" si="37"/>
        <v>42971.208333333328</v>
      </c>
      <c r="O348" s="5">
        <f t="shared" si="38"/>
        <v>43026.208333333328</v>
      </c>
      <c r="P348" t="b">
        <v>0</v>
      </c>
      <c r="Q348" t="b">
        <v>1</v>
      </c>
      <c r="R348" t="s">
        <v>60</v>
      </c>
      <c r="S348" t="str">
        <f t="shared" si="39"/>
        <v>music</v>
      </c>
      <c r="T348" t="str">
        <f t="shared" si="40"/>
        <v>indie rock</v>
      </c>
      <c r="U348">
        <f t="shared" si="41"/>
        <v>2017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5"/>
        <v>1401</v>
      </c>
      <c r="G349" t="s">
        <v>20</v>
      </c>
      <c r="H349">
        <v>191</v>
      </c>
      <c r="I349">
        <f t="shared" si="36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5">
        <f t="shared" si="37"/>
        <v>42046.25</v>
      </c>
      <c r="O349" s="5">
        <f t="shared" si="38"/>
        <v>42070.25</v>
      </c>
      <c r="P349" t="b">
        <v>0</v>
      </c>
      <c r="Q349" t="b">
        <v>0</v>
      </c>
      <c r="R349" t="s">
        <v>28</v>
      </c>
      <c r="S349" t="str">
        <f t="shared" si="39"/>
        <v>technology</v>
      </c>
      <c r="T349" t="str">
        <f t="shared" si="40"/>
        <v>web</v>
      </c>
      <c r="U349">
        <f t="shared" si="41"/>
        <v>2015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5"/>
        <v>72</v>
      </c>
      <c r="G350" t="s">
        <v>14</v>
      </c>
      <c r="H350">
        <v>3483</v>
      </c>
      <c r="I350">
        <f t="shared" si="36"/>
        <v>41.01</v>
      </c>
      <c r="J350" t="s">
        <v>21</v>
      </c>
      <c r="K350" t="s">
        <v>22</v>
      </c>
      <c r="L350">
        <v>1487224800</v>
      </c>
      <c r="M350">
        <v>1488348000</v>
      </c>
      <c r="N350" s="5">
        <f t="shared" si="37"/>
        <v>42782.25</v>
      </c>
      <c r="O350" s="5">
        <f t="shared" si="38"/>
        <v>42795.25</v>
      </c>
      <c r="P350" t="b">
        <v>0</v>
      </c>
      <c r="Q350" t="b">
        <v>0</v>
      </c>
      <c r="R350" t="s">
        <v>17</v>
      </c>
      <c r="S350" t="str">
        <f t="shared" si="39"/>
        <v>food</v>
      </c>
      <c r="T350" t="str">
        <f t="shared" si="40"/>
        <v>food trucks</v>
      </c>
      <c r="U350">
        <f t="shared" si="41"/>
        <v>2017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5"/>
        <v>53</v>
      </c>
      <c r="G351" t="s">
        <v>14</v>
      </c>
      <c r="H351">
        <v>923</v>
      </c>
      <c r="I351">
        <f t="shared" si="36"/>
        <v>103.96</v>
      </c>
      <c r="J351" t="s">
        <v>21</v>
      </c>
      <c r="K351" t="s">
        <v>22</v>
      </c>
      <c r="L351">
        <v>1500008400</v>
      </c>
      <c r="M351">
        <v>1502600400</v>
      </c>
      <c r="N351" s="5">
        <f t="shared" si="37"/>
        <v>42930.208333333328</v>
      </c>
      <c r="O351" s="5">
        <f t="shared" si="38"/>
        <v>42960.208333333328</v>
      </c>
      <c r="P351" t="b">
        <v>0</v>
      </c>
      <c r="Q351" t="b">
        <v>0</v>
      </c>
      <c r="R351" t="s">
        <v>33</v>
      </c>
      <c r="S351" t="str">
        <f t="shared" si="39"/>
        <v>theater</v>
      </c>
      <c r="T351" t="str">
        <f t="shared" si="40"/>
        <v>plays</v>
      </c>
      <c r="U351">
        <f t="shared" si="41"/>
        <v>2017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5"/>
        <v>5</v>
      </c>
      <c r="G352" t="s">
        <v>14</v>
      </c>
      <c r="H352">
        <v>1</v>
      </c>
      <c r="I352">
        <f t="shared" si="36"/>
        <v>5</v>
      </c>
      <c r="J352" t="s">
        <v>21</v>
      </c>
      <c r="K352" t="s">
        <v>22</v>
      </c>
      <c r="L352">
        <v>1432098000</v>
      </c>
      <c r="M352">
        <v>1433653200</v>
      </c>
      <c r="N352" s="5">
        <f t="shared" si="37"/>
        <v>42144.208333333328</v>
      </c>
      <c r="O352" s="5">
        <f t="shared" si="38"/>
        <v>42162.208333333328</v>
      </c>
      <c r="P352" t="b">
        <v>0</v>
      </c>
      <c r="Q352" t="b">
        <v>1</v>
      </c>
      <c r="R352" t="s">
        <v>159</v>
      </c>
      <c r="S352" t="str">
        <f t="shared" si="39"/>
        <v>music</v>
      </c>
      <c r="T352" t="str">
        <f t="shared" si="40"/>
        <v>jazz</v>
      </c>
      <c r="U352">
        <f t="shared" si="41"/>
        <v>2015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5"/>
        <v>128</v>
      </c>
      <c r="G353" t="s">
        <v>20</v>
      </c>
      <c r="H353">
        <v>2013</v>
      </c>
      <c r="I353">
        <f t="shared" si="36"/>
        <v>47.01</v>
      </c>
      <c r="J353" t="s">
        <v>21</v>
      </c>
      <c r="K353" t="s">
        <v>22</v>
      </c>
      <c r="L353">
        <v>1440392400</v>
      </c>
      <c r="M353">
        <v>1441602000</v>
      </c>
      <c r="N353" s="5">
        <f t="shared" si="37"/>
        <v>42240.208333333328</v>
      </c>
      <c r="O353" s="5">
        <f t="shared" si="38"/>
        <v>42254.208333333328</v>
      </c>
      <c r="P353" t="b">
        <v>0</v>
      </c>
      <c r="Q353" t="b">
        <v>0</v>
      </c>
      <c r="R353" t="s">
        <v>23</v>
      </c>
      <c r="S353" t="str">
        <f t="shared" si="39"/>
        <v>music</v>
      </c>
      <c r="T353" t="str">
        <f t="shared" si="40"/>
        <v>rock</v>
      </c>
      <c r="U353">
        <f t="shared" si="41"/>
        <v>2015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5"/>
        <v>35</v>
      </c>
      <c r="G354" t="s">
        <v>14</v>
      </c>
      <c r="H354">
        <v>33</v>
      </c>
      <c r="I354">
        <f t="shared" si="36"/>
        <v>29.61</v>
      </c>
      <c r="J354" t="s">
        <v>15</v>
      </c>
      <c r="K354" t="s">
        <v>16</v>
      </c>
      <c r="L354">
        <v>1446876000</v>
      </c>
      <c r="M354">
        <v>1447567200</v>
      </c>
      <c r="N354" s="5">
        <f t="shared" si="37"/>
        <v>42315.25</v>
      </c>
      <c r="O354" s="5">
        <f t="shared" si="38"/>
        <v>42323.25</v>
      </c>
      <c r="P354" t="b">
        <v>0</v>
      </c>
      <c r="Q354" t="b">
        <v>0</v>
      </c>
      <c r="R354" t="s">
        <v>33</v>
      </c>
      <c r="S354" t="str">
        <f t="shared" si="39"/>
        <v>theater</v>
      </c>
      <c r="T354" t="str">
        <f t="shared" si="40"/>
        <v>plays</v>
      </c>
      <c r="U354">
        <f t="shared" si="41"/>
        <v>2015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5"/>
        <v>411</v>
      </c>
      <c r="G355" t="s">
        <v>20</v>
      </c>
      <c r="H355">
        <v>1703</v>
      </c>
      <c r="I355">
        <f t="shared" si="36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5">
        <f t="shared" si="37"/>
        <v>43651.208333333328</v>
      </c>
      <c r="O355" s="5">
        <f t="shared" si="38"/>
        <v>43652.208333333328</v>
      </c>
      <c r="P355" t="b">
        <v>0</v>
      </c>
      <c r="Q355" t="b">
        <v>0</v>
      </c>
      <c r="R355" t="s">
        <v>33</v>
      </c>
      <c r="S355" t="str">
        <f t="shared" si="39"/>
        <v>theater</v>
      </c>
      <c r="T355" t="str">
        <f t="shared" si="40"/>
        <v>plays</v>
      </c>
      <c r="U355">
        <f t="shared" si="41"/>
        <v>2019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5"/>
        <v>124</v>
      </c>
      <c r="G356" t="s">
        <v>20</v>
      </c>
      <c r="H356">
        <v>80</v>
      </c>
      <c r="I356">
        <f t="shared" si="36"/>
        <v>94.35</v>
      </c>
      <c r="J356" t="s">
        <v>36</v>
      </c>
      <c r="K356" t="s">
        <v>37</v>
      </c>
      <c r="L356">
        <v>1378184400</v>
      </c>
      <c r="M356">
        <v>1378789200</v>
      </c>
      <c r="N356" s="5">
        <f t="shared" si="37"/>
        <v>41520.208333333336</v>
      </c>
      <c r="O356" s="5">
        <f t="shared" si="38"/>
        <v>41527.208333333336</v>
      </c>
      <c r="P356" t="b">
        <v>0</v>
      </c>
      <c r="Q356" t="b">
        <v>0</v>
      </c>
      <c r="R356" t="s">
        <v>42</v>
      </c>
      <c r="S356" t="str">
        <f t="shared" si="39"/>
        <v>film &amp; video</v>
      </c>
      <c r="T356" t="str">
        <f t="shared" si="40"/>
        <v>documentary</v>
      </c>
      <c r="U356">
        <f t="shared" si="41"/>
        <v>2013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5"/>
        <v>59</v>
      </c>
      <c r="G357" t="s">
        <v>47</v>
      </c>
      <c r="H357">
        <v>86</v>
      </c>
      <c r="I357">
        <f t="shared" si="36"/>
        <v>26.06</v>
      </c>
      <c r="J357" t="s">
        <v>21</v>
      </c>
      <c r="K357" t="s">
        <v>22</v>
      </c>
      <c r="L357">
        <v>1485064800</v>
      </c>
      <c r="M357">
        <v>1488520800</v>
      </c>
      <c r="N357" s="5">
        <f t="shared" si="37"/>
        <v>42757.25</v>
      </c>
      <c r="O357" s="5">
        <f t="shared" si="38"/>
        <v>42797.25</v>
      </c>
      <c r="P357" t="b">
        <v>0</v>
      </c>
      <c r="Q357" t="b">
        <v>0</v>
      </c>
      <c r="R357" t="s">
        <v>65</v>
      </c>
      <c r="S357" t="str">
        <f t="shared" si="39"/>
        <v>technology</v>
      </c>
      <c r="T357" t="str">
        <f t="shared" si="40"/>
        <v>wearables</v>
      </c>
      <c r="U357">
        <f t="shared" si="41"/>
        <v>2017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5"/>
        <v>37</v>
      </c>
      <c r="G358" t="s">
        <v>14</v>
      </c>
      <c r="H358">
        <v>40</v>
      </c>
      <c r="I358">
        <f t="shared" si="36"/>
        <v>85.78</v>
      </c>
      <c r="J358" t="s">
        <v>107</v>
      </c>
      <c r="K358" t="s">
        <v>108</v>
      </c>
      <c r="L358">
        <v>1326520800</v>
      </c>
      <c r="M358">
        <v>1327298400</v>
      </c>
      <c r="N358" s="5">
        <f t="shared" si="37"/>
        <v>40922.25</v>
      </c>
      <c r="O358" s="5">
        <f t="shared" si="38"/>
        <v>40931.25</v>
      </c>
      <c r="P358" t="b">
        <v>0</v>
      </c>
      <c r="Q358" t="b">
        <v>0</v>
      </c>
      <c r="R358" t="s">
        <v>33</v>
      </c>
      <c r="S358" t="str">
        <f t="shared" si="39"/>
        <v>theater</v>
      </c>
      <c r="T358" t="str">
        <f t="shared" si="40"/>
        <v>plays</v>
      </c>
      <c r="U358">
        <f t="shared" si="41"/>
        <v>2012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5"/>
        <v>185</v>
      </c>
      <c r="G359" t="s">
        <v>20</v>
      </c>
      <c r="H359">
        <v>41</v>
      </c>
      <c r="I359">
        <f t="shared" si="36"/>
        <v>103.73</v>
      </c>
      <c r="J359" t="s">
        <v>21</v>
      </c>
      <c r="K359" t="s">
        <v>22</v>
      </c>
      <c r="L359">
        <v>1441256400</v>
      </c>
      <c r="M359">
        <v>1443416400</v>
      </c>
      <c r="N359" s="5">
        <f t="shared" si="37"/>
        <v>42250.208333333328</v>
      </c>
      <c r="O359" s="5">
        <f t="shared" si="38"/>
        <v>42275.208333333328</v>
      </c>
      <c r="P359" t="b">
        <v>0</v>
      </c>
      <c r="Q359" t="b">
        <v>0</v>
      </c>
      <c r="R359" t="s">
        <v>89</v>
      </c>
      <c r="S359" t="str">
        <f t="shared" si="39"/>
        <v>games</v>
      </c>
      <c r="T359" t="str">
        <f t="shared" si="40"/>
        <v>video games</v>
      </c>
      <c r="U359">
        <f t="shared" si="41"/>
        <v>2015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5"/>
        <v>12</v>
      </c>
      <c r="G360" t="s">
        <v>14</v>
      </c>
      <c r="H360">
        <v>23</v>
      </c>
      <c r="I360">
        <f t="shared" si="36"/>
        <v>49.83</v>
      </c>
      <c r="J360" t="s">
        <v>15</v>
      </c>
      <c r="K360" t="s">
        <v>16</v>
      </c>
      <c r="L360">
        <v>1533877200</v>
      </c>
      <c r="M360">
        <v>1534136400</v>
      </c>
      <c r="N360" s="5">
        <f t="shared" si="37"/>
        <v>43322.208333333328</v>
      </c>
      <c r="O360" s="5">
        <f t="shared" si="38"/>
        <v>43325.208333333328</v>
      </c>
      <c r="P360" t="b">
        <v>1</v>
      </c>
      <c r="Q360" t="b">
        <v>0</v>
      </c>
      <c r="R360" t="s">
        <v>122</v>
      </c>
      <c r="S360" t="str">
        <f t="shared" si="39"/>
        <v>photography</v>
      </c>
      <c r="T360" t="str">
        <f t="shared" si="40"/>
        <v>photography books</v>
      </c>
      <c r="U360">
        <f t="shared" si="41"/>
        <v>2018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5"/>
        <v>299</v>
      </c>
      <c r="G361" t="s">
        <v>20</v>
      </c>
      <c r="H361">
        <v>187</v>
      </c>
      <c r="I361">
        <f t="shared" si="36"/>
        <v>63.89</v>
      </c>
      <c r="J361" t="s">
        <v>21</v>
      </c>
      <c r="K361" t="s">
        <v>22</v>
      </c>
      <c r="L361">
        <v>1314421200</v>
      </c>
      <c r="M361">
        <v>1315026000</v>
      </c>
      <c r="N361" s="5">
        <f t="shared" si="37"/>
        <v>40782.208333333336</v>
      </c>
      <c r="O361" s="5">
        <f t="shared" si="38"/>
        <v>40789.208333333336</v>
      </c>
      <c r="P361" t="b">
        <v>0</v>
      </c>
      <c r="Q361" t="b">
        <v>0</v>
      </c>
      <c r="R361" t="s">
        <v>71</v>
      </c>
      <c r="S361" t="str">
        <f t="shared" si="39"/>
        <v>film &amp; video</v>
      </c>
      <c r="T361" t="str">
        <f t="shared" si="40"/>
        <v>animation</v>
      </c>
      <c r="U361">
        <f t="shared" si="41"/>
        <v>2011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5"/>
        <v>226</v>
      </c>
      <c r="G362" t="s">
        <v>20</v>
      </c>
      <c r="H362">
        <v>2875</v>
      </c>
      <c r="I362">
        <f t="shared" si="36"/>
        <v>47</v>
      </c>
      <c r="J362" t="s">
        <v>40</v>
      </c>
      <c r="K362" t="s">
        <v>41</v>
      </c>
      <c r="L362">
        <v>1293861600</v>
      </c>
      <c r="M362">
        <v>1295071200</v>
      </c>
      <c r="N362" s="5">
        <f t="shared" si="37"/>
        <v>40544.25</v>
      </c>
      <c r="O362" s="5">
        <f t="shared" si="38"/>
        <v>40558.25</v>
      </c>
      <c r="P362" t="b">
        <v>0</v>
      </c>
      <c r="Q362" t="b">
        <v>1</v>
      </c>
      <c r="R362" t="s">
        <v>33</v>
      </c>
      <c r="S362" t="str">
        <f t="shared" si="39"/>
        <v>theater</v>
      </c>
      <c r="T362" t="str">
        <f t="shared" si="40"/>
        <v>plays</v>
      </c>
      <c r="U362">
        <f t="shared" si="41"/>
        <v>2011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5"/>
        <v>174</v>
      </c>
      <c r="G363" t="s">
        <v>20</v>
      </c>
      <c r="H363">
        <v>88</v>
      </c>
      <c r="I363">
        <f t="shared" si="36"/>
        <v>108.48</v>
      </c>
      <c r="J363" t="s">
        <v>21</v>
      </c>
      <c r="K363" t="s">
        <v>22</v>
      </c>
      <c r="L363">
        <v>1507352400</v>
      </c>
      <c r="M363">
        <v>1509426000</v>
      </c>
      <c r="N363" s="5">
        <f t="shared" si="37"/>
        <v>43015.208333333328</v>
      </c>
      <c r="O363" s="5">
        <f t="shared" si="38"/>
        <v>43039.208333333328</v>
      </c>
      <c r="P363" t="b">
        <v>0</v>
      </c>
      <c r="Q363" t="b">
        <v>0</v>
      </c>
      <c r="R363" t="s">
        <v>33</v>
      </c>
      <c r="S363" t="str">
        <f t="shared" si="39"/>
        <v>theater</v>
      </c>
      <c r="T363" t="str">
        <f t="shared" si="40"/>
        <v>plays</v>
      </c>
      <c r="U363">
        <f t="shared" si="41"/>
        <v>2017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5"/>
        <v>372</v>
      </c>
      <c r="G364" t="s">
        <v>20</v>
      </c>
      <c r="H364">
        <v>191</v>
      </c>
      <c r="I364">
        <f t="shared" si="36"/>
        <v>72.02</v>
      </c>
      <c r="J364" t="s">
        <v>21</v>
      </c>
      <c r="K364" t="s">
        <v>22</v>
      </c>
      <c r="L364">
        <v>1296108000</v>
      </c>
      <c r="M364">
        <v>1299391200</v>
      </c>
      <c r="N364" s="5">
        <f t="shared" si="37"/>
        <v>40570.25</v>
      </c>
      <c r="O364" s="5">
        <f t="shared" si="38"/>
        <v>40608.25</v>
      </c>
      <c r="P364" t="b">
        <v>0</v>
      </c>
      <c r="Q364" t="b">
        <v>0</v>
      </c>
      <c r="R364" t="s">
        <v>23</v>
      </c>
      <c r="S364" t="str">
        <f t="shared" si="39"/>
        <v>music</v>
      </c>
      <c r="T364" t="str">
        <f t="shared" si="40"/>
        <v>rock</v>
      </c>
      <c r="U364">
        <f t="shared" si="41"/>
        <v>2011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5"/>
        <v>160</v>
      </c>
      <c r="G365" t="s">
        <v>20</v>
      </c>
      <c r="H365">
        <v>139</v>
      </c>
      <c r="I365">
        <f t="shared" si="36"/>
        <v>59.93</v>
      </c>
      <c r="J365" t="s">
        <v>21</v>
      </c>
      <c r="K365" t="s">
        <v>22</v>
      </c>
      <c r="L365">
        <v>1324965600</v>
      </c>
      <c r="M365">
        <v>1325052000</v>
      </c>
      <c r="N365" s="5">
        <f t="shared" si="37"/>
        <v>40904.25</v>
      </c>
      <c r="O365" s="5">
        <f t="shared" si="38"/>
        <v>40905.25</v>
      </c>
      <c r="P365" t="b">
        <v>0</v>
      </c>
      <c r="Q365" t="b">
        <v>0</v>
      </c>
      <c r="R365" t="s">
        <v>23</v>
      </c>
      <c r="S365" t="str">
        <f t="shared" si="39"/>
        <v>music</v>
      </c>
      <c r="T365" t="str">
        <f t="shared" si="40"/>
        <v>rock</v>
      </c>
      <c r="U365">
        <f t="shared" si="41"/>
        <v>2011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5"/>
        <v>1616</v>
      </c>
      <c r="G366" t="s">
        <v>20</v>
      </c>
      <c r="H366">
        <v>186</v>
      </c>
      <c r="I366">
        <f t="shared" si="36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5">
        <f t="shared" si="37"/>
        <v>43164.25</v>
      </c>
      <c r="O366" s="5">
        <f t="shared" si="38"/>
        <v>43194.208333333328</v>
      </c>
      <c r="P366" t="b">
        <v>0</v>
      </c>
      <c r="Q366" t="b">
        <v>0</v>
      </c>
      <c r="R366" t="s">
        <v>60</v>
      </c>
      <c r="S366" t="str">
        <f t="shared" si="39"/>
        <v>music</v>
      </c>
      <c r="T366" t="str">
        <f t="shared" si="40"/>
        <v>indie rock</v>
      </c>
      <c r="U366">
        <f t="shared" si="41"/>
        <v>2018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5"/>
        <v>733</v>
      </c>
      <c r="G367" t="s">
        <v>20</v>
      </c>
      <c r="H367">
        <v>112</v>
      </c>
      <c r="I367">
        <f t="shared" si="36"/>
        <v>104.78</v>
      </c>
      <c r="J367" t="s">
        <v>26</v>
      </c>
      <c r="K367" t="s">
        <v>27</v>
      </c>
      <c r="L367">
        <v>1482991200</v>
      </c>
      <c r="M367">
        <v>1485324000</v>
      </c>
      <c r="N367" s="5">
        <f t="shared" si="37"/>
        <v>42733.25</v>
      </c>
      <c r="O367" s="5">
        <f t="shared" si="38"/>
        <v>42760.25</v>
      </c>
      <c r="P367" t="b">
        <v>0</v>
      </c>
      <c r="Q367" t="b">
        <v>0</v>
      </c>
      <c r="R367" t="s">
        <v>33</v>
      </c>
      <c r="S367" t="str">
        <f t="shared" si="39"/>
        <v>theater</v>
      </c>
      <c r="T367" t="str">
        <f t="shared" si="40"/>
        <v>plays</v>
      </c>
      <c r="U367">
        <f t="shared" si="41"/>
        <v>2016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5"/>
        <v>592</v>
      </c>
      <c r="G368" t="s">
        <v>20</v>
      </c>
      <c r="H368">
        <v>101</v>
      </c>
      <c r="I368">
        <f t="shared" si="36"/>
        <v>105.52</v>
      </c>
      <c r="J368" t="s">
        <v>21</v>
      </c>
      <c r="K368" t="s">
        <v>22</v>
      </c>
      <c r="L368">
        <v>1294034400</v>
      </c>
      <c r="M368">
        <v>1294120800</v>
      </c>
      <c r="N368" s="5">
        <f t="shared" si="37"/>
        <v>40546.25</v>
      </c>
      <c r="O368" s="5">
        <f t="shared" si="38"/>
        <v>40547.25</v>
      </c>
      <c r="P368" t="b">
        <v>0</v>
      </c>
      <c r="Q368" t="b">
        <v>1</v>
      </c>
      <c r="R368" t="s">
        <v>33</v>
      </c>
      <c r="S368" t="str">
        <f t="shared" si="39"/>
        <v>theater</v>
      </c>
      <c r="T368" t="str">
        <f t="shared" si="40"/>
        <v>plays</v>
      </c>
      <c r="U368">
        <f t="shared" si="41"/>
        <v>2011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5"/>
        <v>19</v>
      </c>
      <c r="G369" t="s">
        <v>14</v>
      </c>
      <c r="H369">
        <v>75</v>
      </c>
      <c r="I369">
        <f t="shared" si="36"/>
        <v>24.93</v>
      </c>
      <c r="J369" t="s">
        <v>21</v>
      </c>
      <c r="K369" t="s">
        <v>22</v>
      </c>
      <c r="L369">
        <v>1413608400</v>
      </c>
      <c r="M369">
        <v>1415685600</v>
      </c>
      <c r="N369" s="5">
        <f t="shared" si="37"/>
        <v>41930.208333333336</v>
      </c>
      <c r="O369" s="5">
        <f t="shared" si="38"/>
        <v>41954.25</v>
      </c>
      <c r="P369" t="b">
        <v>0</v>
      </c>
      <c r="Q369" t="b">
        <v>1</v>
      </c>
      <c r="R369" t="s">
        <v>33</v>
      </c>
      <c r="S369" t="str">
        <f t="shared" si="39"/>
        <v>theater</v>
      </c>
      <c r="T369" t="str">
        <f t="shared" si="40"/>
        <v>plays</v>
      </c>
      <c r="U369">
        <f t="shared" si="41"/>
        <v>2014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5"/>
        <v>277</v>
      </c>
      <c r="G370" t="s">
        <v>20</v>
      </c>
      <c r="H370">
        <v>206</v>
      </c>
      <c r="I370">
        <f t="shared" si="36"/>
        <v>69.87</v>
      </c>
      <c r="J370" t="s">
        <v>40</v>
      </c>
      <c r="K370" t="s">
        <v>41</v>
      </c>
      <c r="L370">
        <v>1286946000</v>
      </c>
      <c r="M370">
        <v>1288933200</v>
      </c>
      <c r="N370" s="5">
        <f t="shared" si="37"/>
        <v>40464.208333333336</v>
      </c>
      <c r="O370" s="5">
        <f t="shared" si="38"/>
        <v>40487.208333333336</v>
      </c>
      <c r="P370" t="b">
        <v>0</v>
      </c>
      <c r="Q370" t="b">
        <v>1</v>
      </c>
      <c r="R370" t="s">
        <v>42</v>
      </c>
      <c r="S370" t="str">
        <f t="shared" si="39"/>
        <v>film &amp; video</v>
      </c>
      <c r="T370" t="str">
        <f t="shared" si="40"/>
        <v>documentary</v>
      </c>
      <c r="U370">
        <f t="shared" si="41"/>
        <v>2010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5"/>
        <v>273</v>
      </c>
      <c r="G371" t="s">
        <v>20</v>
      </c>
      <c r="H371">
        <v>154</v>
      </c>
      <c r="I371">
        <f t="shared" si="36"/>
        <v>95.73</v>
      </c>
      <c r="J371" t="s">
        <v>21</v>
      </c>
      <c r="K371" t="s">
        <v>22</v>
      </c>
      <c r="L371">
        <v>1359871200</v>
      </c>
      <c r="M371">
        <v>1363237200</v>
      </c>
      <c r="N371" s="5">
        <f t="shared" si="37"/>
        <v>41308.25</v>
      </c>
      <c r="O371" s="5">
        <f t="shared" si="38"/>
        <v>41347.208333333336</v>
      </c>
      <c r="P371" t="b">
        <v>0</v>
      </c>
      <c r="Q371" t="b">
        <v>1</v>
      </c>
      <c r="R371" t="s">
        <v>269</v>
      </c>
      <c r="S371" t="str">
        <f t="shared" si="39"/>
        <v>film &amp; video</v>
      </c>
      <c r="T371" t="str">
        <f t="shared" si="40"/>
        <v>television</v>
      </c>
      <c r="U371">
        <f t="shared" si="41"/>
        <v>2013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5"/>
        <v>159</v>
      </c>
      <c r="G372" t="s">
        <v>20</v>
      </c>
      <c r="H372">
        <v>5966</v>
      </c>
      <c r="I372">
        <f t="shared" si="36"/>
        <v>30</v>
      </c>
      <c r="J372" t="s">
        <v>21</v>
      </c>
      <c r="K372" t="s">
        <v>22</v>
      </c>
      <c r="L372">
        <v>1555304400</v>
      </c>
      <c r="M372">
        <v>1555822800</v>
      </c>
      <c r="N372" s="5">
        <f t="shared" si="37"/>
        <v>43570.208333333328</v>
      </c>
      <c r="O372" s="5">
        <f t="shared" si="38"/>
        <v>43576.208333333328</v>
      </c>
      <c r="P372" t="b">
        <v>0</v>
      </c>
      <c r="Q372" t="b">
        <v>0</v>
      </c>
      <c r="R372" t="s">
        <v>33</v>
      </c>
      <c r="S372" t="str">
        <f t="shared" si="39"/>
        <v>theater</v>
      </c>
      <c r="T372" t="str">
        <f t="shared" si="40"/>
        <v>plays</v>
      </c>
      <c r="U372">
        <f t="shared" si="41"/>
        <v>2019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5"/>
        <v>68</v>
      </c>
      <c r="G373" t="s">
        <v>14</v>
      </c>
      <c r="H373">
        <v>2176</v>
      </c>
      <c r="I373">
        <f t="shared" si="36"/>
        <v>59.01</v>
      </c>
      <c r="J373" t="s">
        <v>21</v>
      </c>
      <c r="K373" t="s">
        <v>22</v>
      </c>
      <c r="L373">
        <v>1423375200</v>
      </c>
      <c r="M373">
        <v>1427778000</v>
      </c>
      <c r="N373" s="5">
        <f t="shared" si="37"/>
        <v>42043.25</v>
      </c>
      <c r="O373" s="5">
        <f t="shared" si="38"/>
        <v>42094.208333333328</v>
      </c>
      <c r="P373" t="b">
        <v>0</v>
      </c>
      <c r="Q373" t="b">
        <v>0</v>
      </c>
      <c r="R373" t="s">
        <v>33</v>
      </c>
      <c r="S373" t="str">
        <f t="shared" si="39"/>
        <v>theater</v>
      </c>
      <c r="T373" t="str">
        <f t="shared" si="40"/>
        <v>plays</v>
      </c>
      <c r="U373">
        <f t="shared" si="41"/>
        <v>2015</v>
      </c>
    </row>
    <row r="374" spans="1:21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5"/>
        <v>1592</v>
      </c>
      <c r="G374" t="s">
        <v>20</v>
      </c>
      <c r="H374">
        <v>169</v>
      </c>
      <c r="I374">
        <f t="shared" si="36"/>
        <v>84.76</v>
      </c>
      <c r="J374" t="s">
        <v>21</v>
      </c>
      <c r="K374" t="s">
        <v>22</v>
      </c>
      <c r="L374">
        <v>1420696800</v>
      </c>
      <c r="M374">
        <v>1422424800</v>
      </c>
      <c r="N374" s="5">
        <f t="shared" si="37"/>
        <v>42012.25</v>
      </c>
      <c r="O374" s="5">
        <f t="shared" si="38"/>
        <v>42032.25</v>
      </c>
      <c r="P374" t="b">
        <v>0</v>
      </c>
      <c r="Q374" t="b">
        <v>1</v>
      </c>
      <c r="R374" t="s">
        <v>42</v>
      </c>
      <c r="S374" t="str">
        <f t="shared" si="39"/>
        <v>film &amp; video</v>
      </c>
      <c r="T374" t="str">
        <f t="shared" si="40"/>
        <v>documentary</v>
      </c>
      <c r="U374">
        <f t="shared" si="41"/>
        <v>2015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5"/>
        <v>730</v>
      </c>
      <c r="G375" t="s">
        <v>20</v>
      </c>
      <c r="H375">
        <v>2106</v>
      </c>
      <c r="I375">
        <f t="shared" si="36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5">
        <f t="shared" si="37"/>
        <v>42964.208333333328</v>
      </c>
      <c r="O375" s="5">
        <f t="shared" si="38"/>
        <v>42972.208333333328</v>
      </c>
      <c r="P375" t="b">
        <v>0</v>
      </c>
      <c r="Q375" t="b">
        <v>0</v>
      </c>
      <c r="R375" t="s">
        <v>33</v>
      </c>
      <c r="S375" t="str">
        <f t="shared" si="39"/>
        <v>theater</v>
      </c>
      <c r="T375" t="str">
        <f t="shared" si="40"/>
        <v>plays</v>
      </c>
      <c r="U375">
        <f t="shared" si="41"/>
        <v>2017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5"/>
        <v>13</v>
      </c>
      <c r="G376" t="s">
        <v>14</v>
      </c>
      <c r="H376">
        <v>441</v>
      </c>
      <c r="I376">
        <f t="shared" si="36"/>
        <v>50.05</v>
      </c>
      <c r="J376" t="s">
        <v>21</v>
      </c>
      <c r="K376" t="s">
        <v>22</v>
      </c>
      <c r="L376">
        <v>1547186400</v>
      </c>
      <c r="M376">
        <v>1547618400</v>
      </c>
      <c r="N376" s="5">
        <f t="shared" si="37"/>
        <v>43476.25</v>
      </c>
      <c r="O376" s="5">
        <f t="shared" si="38"/>
        <v>43481.25</v>
      </c>
      <c r="P376" t="b">
        <v>0</v>
      </c>
      <c r="Q376" t="b">
        <v>1</v>
      </c>
      <c r="R376" t="s">
        <v>42</v>
      </c>
      <c r="S376" t="str">
        <f t="shared" si="39"/>
        <v>film &amp; video</v>
      </c>
      <c r="T376" t="str">
        <f t="shared" si="40"/>
        <v>documentary</v>
      </c>
      <c r="U376">
        <f t="shared" si="41"/>
        <v>2019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5"/>
        <v>55</v>
      </c>
      <c r="G377" t="s">
        <v>14</v>
      </c>
      <c r="H377">
        <v>25</v>
      </c>
      <c r="I377">
        <f t="shared" si="36"/>
        <v>59.16</v>
      </c>
      <c r="J377" t="s">
        <v>21</v>
      </c>
      <c r="K377" t="s">
        <v>22</v>
      </c>
      <c r="L377">
        <v>1444971600</v>
      </c>
      <c r="M377">
        <v>1449900000</v>
      </c>
      <c r="N377" s="5">
        <f t="shared" si="37"/>
        <v>42293.208333333328</v>
      </c>
      <c r="O377" s="5">
        <f t="shared" si="38"/>
        <v>42350.25</v>
      </c>
      <c r="P377" t="b">
        <v>0</v>
      </c>
      <c r="Q377" t="b">
        <v>0</v>
      </c>
      <c r="R377" t="s">
        <v>60</v>
      </c>
      <c r="S377" t="str">
        <f t="shared" si="39"/>
        <v>music</v>
      </c>
      <c r="T377" t="str">
        <f t="shared" si="40"/>
        <v>indie rock</v>
      </c>
      <c r="U377">
        <f t="shared" si="41"/>
        <v>2015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5"/>
        <v>361</v>
      </c>
      <c r="G378" t="s">
        <v>20</v>
      </c>
      <c r="H378">
        <v>131</v>
      </c>
      <c r="I378">
        <f t="shared" si="36"/>
        <v>93.7</v>
      </c>
      <c r="J378" t="s">
        <v>21</v>
      </c>
      <c r="K378" t="s">
        <v>22</v>
      </c>
      <c r="L378">
        <v>1404622800</v>
      </c>
      <c r="M378">
        <v>1405141200</v>
      </c>
      <c r="N378" s="5">
        <f t="shared" si="37"/>
        <v>41826.208333333336</v>
      </c>
      <c r="O378" s="5">
        <f t="shared" si="38"/>
        <v>41832.208333333336</v>
      </c>
      <c r="P378" t="b">
        <v>0</v>
      </c>
      <c r="Q378" t="b">
        <v>0</v>
      </c>
      <c r="R378" t="s">
        <v>23</v>
      </c>
      <c r="S378" t="str">
        <f t="shared" si="39"/>
        <v>music</v>
      </c>
      <c r="T378" t="str">
        <f t="shared" si="40"/>
        <v>rock</v>
      </c>
      <c r="U378">
        <f t="shared" si="41"/>
        <v>2014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5"/>
        <v>10</v>
      </c>
      <c r="G379" t="s">
        <v>14</v>
      </c>
      <c r="H379">
        <v>127</v>
      </c>
      <c r="I379">
        <f t="shared" si="36"/>
        <v>40.14</v>
      </c>
      <c r="J379" t="s">
        <v>21</v>
      </c>
      <c r="K379" t="s">
        <v>22</v>
      </c>
      <c r="L379">
        <v>1571720400</v>
      </c>
      <c r="M379">
        <v>1572933600</v>
      </c>
      <c r="N379" s="5">
        <f t="shared" si="37"/>
        <v>43760.208333333328</v>
      </c>
      <c r="O379" s="5">
        <f t="shared" si="38"/>
        <v>43774.25</v>
      </c>
      <c r="P379" t="b">
        <v>0</v>
      </c>
      <c r="Q379" t="b">
        <v>0</v>
      </c>
      <c r="R379" t="s">
        <v>33</v>
      </c>
      <c r="S379" t="str">
        <f t="shared" si="39"/>
        <v>theater</v>
      </c>
      <c r="T379" t="str">
        <f t="shared" si="40"/>
        <v>plays</v>
      </c>
      <c r="U379">
        <f t="shared" si="41"/>
        <v>2019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5"/>
        <v>14</v>
      </c>
      <c r="G380" t="s">
        <v>14</v>
      </c>
      <c r="H380">
        <v>355</v>
      </c>
      <c r="I380">
        <f t="shared" si="36"/>
        <v>70.09</v>
      </c>
      <c r="J380" t="s">
        <v>21</v>
      </c>
      <c r="K380" t="s">
        <v>22</v>
      </c>
      <c r="L380">
        <v>1526878800</v>
      </c>
      <c r="M380">
        <v>1530162000</v>
      </c>
      <c r="N380" s="5">
        <f t="shared" si="37"/>
        <v>43241.208333333328</v>
      </c>
      <c r="O380" s="5">
        <f t="shared" si="38"/>
        <v>43279.208333333328</v>
      </c>
      <c r="P380" t="b">
        <v>0</v>
      </c>
      <c r="Q380" t="b">
        <v>0</v>
      </c>
      <c r="R380" t="s">
        <v>42</v>
      </c>
      <c r="S380" t="str">
        <f t="shared" si="39"/>
        <v>film &amp; video</v>
      </c>
      <c r="T380" t="str">
        <f t="shared" si="40"/>
        <v>documentary</v>
      </c>
      <c r="U380">
        <f t="shared" si="41"/>
        <v>2018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5"/>
        <v>40</v>
      </c>
      <c r="G381" t="s">
        <v>14</v>
      </c>
      <c r="H381">
        <v>44</v>
      </c>
      <c r="I381">
        <f t="shared" si="36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5">
        <f t="shared" si="37"/>
        <v>40843.208333333336</v>
      </c>
      <c r="O381" s="5">
        <f t="shared" si="38"/>
        <v>40857.25</v>
      </c>
      <c r="P381" t="b">
        <v>0</v>
      </c>
      <c r="Q381" t="b">
        <v>0</v>
      </c>
      <c r="R381" t="s">
        <v>33</v>
      </c>
      <c r="S381" t="str">
        <f t="shared" si="39"/>
        <v>theater</v>
      </c>
      <c r="T381" t="str">
        <f t="shared" si="40"/>
        <v>plays</v>
      </c>
      <c r="U381">
        <f t="shared" si="41"/>
        <v>2011</v>
      </c>
    </row>
    <row r="382" spans="1:21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5"/>
        <v>160</v>
      </c>
      <c r="G382" t="s">
        <v>20</v>
      </c>
      <c r="H382">
        <v>84</v>
      </c>
      <c r="I382">
        <f t="shared" si="36"/>
        <v>47.71</v>
      </c>
      <c r="J382" t="s">
        <v>21</v>
      </c>
      <c r="K382" t="s">
        <v>22</v>
      </c>
      <c r="L382">
        <v>1371963600</v>
      </c>
      <c r="M382">
        <v>1372395600</v>
      </c>
      <c r="N382" s="5">
        <f t="shared" si="37"/>
        <v>41448.208333333336</v>
      </c>
      <c r="O382" s="5">
        <f t="shared" si="38"/>
        <v>41453.208333333336</v>
      </c>
      <c r="P382" t="b">
        <v>0</v>
      </c>
      <c r="Q382" t="b">
        <v>0</v>
      </c>
      <c r="R382" t="s">
        <v>33</v>
      </c>
      <c r="S382" t="str">
        <f t="shared" si="39"/>
        <v>theater</v>
      </c>
      <c r="T382" t="str">
        <f t="shared" si="40"/>
        <v>plays</v>
      </c>
      <c r="U382">
        <f t="shared" si="41"/>
        <v>2013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5"/>
        <v>184</v>
      </c>
      <c r="G383" t="s">
        <v>20</v>
      </c>
      <c r="H383">
        <v>155</v>
      </c>
      <c r="I383">
        <f t="shared" si="36"/>
        <v>62.9</v>
      </c>
      <c r="J383" t="s">
        <v>21</v>
      </c>
      <c r="K383" t="s">
        <v>22</v>
      </c>
      <c r="L383">
        <v>1433739600</v>
      </c>
      <c r="M383">
        <v>1437714000</v>
      </c>
      <c r="N383" s="5">
        <f t="shared" si="37"/>
        <v>42163.208333333328</v>
      </c>
      <c r="O383" s="5">
        <f t="shared" si="38"/>
        <v>42209.208333333328</v>
      </c>
      <c r="P383" t="b">
        <v>0</v>
      </c>
      <c r="Q383" t="b">
        <v>0</v>
      </c>
      <c r="R383" t="s">
        <v>33</v>
      </c>
      <c r="S383" t="str">
        <f t="shared" si="39"/>
        <v>theater</v>
      </c>
      <c r="T383" t="str">
        <f t="shared" si="40"/>
        <v>plays</v>
      </c>
      <c r="U383">
        <f t="shared" si="41"/>
        <v>2015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5"/>
        <v>64</v>
      </c>
      <c r="G384" t="s">
        <v>14</v>
      </c>
      <c r="H384">
        <v>67</v>
      </c>
      <c r="I384">
        <f t="shared" si="36"/>
        <v>86.61</v>
      </c>
      <c r="J384" t="s">
        <v>21</v>
      </c>
      <c r="K384" t="s">
        <v>22</v>
      </c>
      <c r="L384">
        <v>1508130000</v>
      </c>
      <c r="M384">
        <v>1509771600</v>
      </c>
      <c r="N384" s="5">
        <f t="shared" si="37"/>
        <v>43024.208333333328</v>
      </c>
      <c r="O384" s="5">
        <f t="shared" si="38"/>
        <v>43043.208333333328</v>
      </c>
      <c r="P384" t="b">
        <v>0</v>
      </c>
      <c r="Q384" t="b">
        <v>0</v>
      </c>
      <c r="R384" t="s">
        <v>122</v>
      </c>
      <c r="S384" t="str">
        <f t="shared" si="39"/>
        <v>photography</v>
      </c>
      <c r="T384" t="str">
        <f t="shared" si="40"/>
        <v>photography books</v>
      </c>
      <c r="U384">
        <f t="shared" si="41"/>
        <v>2017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5"/>
        <v>225</v>
      </c>
      <c r="G385" t="s">
        <v>20</v>
      </c>
      <c r="H385">
        <v>189</v>
      </c>
      <c r="I385">
        <f t="shared" si="36"/>
        <v>75.13</v>
      </c>
      <c r="J385" t="s">
        <v>21</v>
      </c>
      <c r="K385" t="s">
        <v>22</v>
      </c>
      <c r="L385">
        <v>1550037600</v>
      </c>
      <c r="M385">
        <v>1550556000</v>
      </c>
      <c r="N385" s="5">
        <f t="shared" si="37"/>
        <v>43509.25</v>
      </c>
      <c r="O385" s="5">
        <f t="shared" si="38"/>
        <v>43515.25</v>
      </c>
      <c r="P385" t="b">
        <v>0</v>
      </c>
      <c r="Q385" t="b">
        <v>1</v>
      </c>
      <c r="R385" t="s">
        <v>17</v>
      </c>
      <c r="S385" t="str">
        <f t="shared" si="39"/>
        <v>food</v>
      </c>
      <c r="T385" t="str">
        <f t="shared" si="40"/>
        <v>food trucks</v>
      </c>
      <c r="U385">
        <f t="shared" si="41"/>
        <v>2019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5"/>
        <v>172</v>
      </c>
      <c r="G386" t="s">
        <v>20</v>
      </c>
      <c r="H386">
        <v>4799</v>
      </c>
      <c r="I386">
        <f t="shared" si="36"/>
        <v>41</v>
      </c>
      <c r="J386" t="s">
        <v>21</v>
      </c>
      <c r="K386" t="s">
        <v>22</v>
      </c>
      <c r="L386">
        <v>1486706400</v>
      </c>
      <c r="M386">
        <v>1489039200</v>
      </c>
      <c r="N386" s="5">
        <f t="shared" si="37"/>
        <v>42776.25</v>
      </c>
      <c r="O386" s="5">
        <f t="shared" si="38"/>
        <v>42803.25</v>
      </c>
      <c r="P386" t="b">
        <v>1</v>
      </c>
      <c r="Q386" t="b">
        <v>1</v>
      </c>
      <c r="R386" t="s">
        <v>42</v>
      </c>
      <c r="S386" t="str">
        <f t="shared" si="39"/>
        <v>film &amp; video</v>
      </c>
      <c r="T386" t="str">
        <f t="shared" si="40"/>
        <v>documentary</v>
      </c>
      <c r="U386">
        <f t="shared" si="41"/>
        <v>2017</v>
      </c>
    </row>
    <row r="387" spans="1:21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42">ROUND((E387/D387)*100,0)</f>
        <v>146</v>
      </c>
      <c r="G387" t="s">
        <v>20</v>
      </c>
      <c r="H387">
        <v>1137</v>
      </c>
      <c r="I387">
        <f t="shared" ref="I387:I450" si="43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5">
        <f t="shared" ref="N387:N450" si="44">(((L387/60)/60)/24)+DATE(1970,1,1)</f>
        <v>43553.208333333328</v>
      </c>
      <c r="O387" s="5">
        <f t="shared" ref="O387:O450" si="45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6">LEFT(R387,SEARCH("/",R387)-1)</f>
        <v>publishing</v>
      </c>
      <c r="T387" t="str">
        <f t="shared" ref="T387:T450" si="47">RIGHT(R387,LEN(R387)-SEARCH("/",R387))</f>
        <v>nonfiction</v>
      </c>
      <c r="U387">
        <f t="shared" ref="U387:U450" si="48">YEAR(N387)</f>
        <v>2019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42"/>
        <v>76</v>
      </c>
      <c r="G388" t="s">
        <v>14</v>
      </c>
      <c r="H388">
        <v>1068</v>
      </c>
      <c r="I388">
        <f t="shared" si="43"/>
        <v>96.96</v>
      </c>
      <c r="J388" t="s">
        <v>21</v>
      </c>
      <c r="K388" t="s">
        <v>22</v>
      </c>
      <c r="L388">
        <v>1277528400</v>
      </c>
      <c r="M388">
        <v>1278565200</v>
      </c>
      <c r="N388" s="5">
        <f t="shared" si="44"/>
        <v>40355.208333333336</v>
      </c>
      <c r="O388" s="5">
        <f t="shared" si="45"/>
        <v>40367.208333333336</v>
      </c>
      <c r="P388" t="b">
        <v>0</v>
      </c>
      <c r="Q388" t="b">
        <v>0</v>
      </c>
      <c r="R388" t="s">
        <v>33</v>
      </c>
      <c r="S388" t="str">
        <f t="shared" si="46"/>
        <v>theater</v>
      </c>
      <c r="T388" t="str">
        <f t="shared" si="47"/>
        <v>plays</v>
      </c>
      <c r="U388">
        <f t="shared" si="48"/>
        <v>2010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42"/>
        <v>39</v>
      </c>
      <c r="G389" t="s">
        <v>14</v>
      </c>
      <c r="H389">
        <v>424</v>
      </c>
      <c r="I389">
        <f t="shared" si="43"/>
        <v>100.93</v>
      </c>
      <c r="J389" t="s">
        <v>21</v>
      </c>
      <c r="K389" t="s">
        <v>22</v>
      </c>
      <c r="L389">
        <v>1339477200</v>
      </c>
      <c r="M389">
        <v>1339909200</v>
      </c>
      <c r="N389" s="5">
        <f t="shared" si="44"/>
        <v>41072.208333333336</v>
      </c>
      <c r="O389" s="5">
        <f t="shared" si="45"/>
        <v>41077.208333333336</v>
      </c>
      <c r="P389" t="b">
        <v>0</v>
      </c>
      <c r="Q389" t="b">
        <v>0</v>
      </c>
      <c r="R389" t="s">
        <v>65</v>
      </c>
      <c r="S389" t="str">
        <f t="shared" si="46"/>
        <v>technology</v>
      </c>
      <c r="T389" t="str">
        <f t="shared" si="47"/>
        <v>wearables</v>
      </c>
      <c r="U389">
        <f t="shared" si="48"/>
        <v>2012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42"/>
        <v>11</v>
      </c>
      <c r="G390" t="s">
        <v>74</v>
      </c>
      <c r="H390">
        <v>145</v>
      </c>
      <c r="I390">
        <f t="shared" si="43"/>
        <v>89.23</v>
      </c>
      <c r="J390" t="s">
        <v>98</v>
      </c>
      <c r="K390" t="s">
        <v>99</v>
      </c>
      <c r="L390">
        <v>1325656800</v>
      </c>
      <c r="M390">
        <v>1325829600</v>
      </c>
      <c r="N390" s="5">
        <f t="shared" si="44"/>
        <v>40912.25</v>
      </c>
      <c r="O390" s="5">
        <f t="shared" si="45"/>
        <v>40914.25</v>
      </c>
      <c r="P390" t="b">
        <v>0</v>
      </c>
      <c r="Q390" t="b">
        <v>0</v>
      </c>
      <c r="R390" t="s">
        <v>60</v>
      </c>
      <c r="S390" t="str">
        <f t="shared" si="46"/>
        <v>music</v>
      </c>
      <c r="T390" t="str">
        <f t="shared" si="47"/>
        <v>indie rock</v>
      </c>
      <c r="U390">
        <f t="shared" si="48"/>
        <v>2012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42"/>
        <v>122</v>
      </c>
      <c r="G391" t="s">
        <v>20</v>
      </c>
      <c r="H391">
        <v>1152</v>
      </c>
      <c r="I391">
        <f t="shared" si="43"/>
        <v>87.98</v>
      </c>
      <c r="J391" t="s">
        <v>21</v>
      </c>
      <c r="K391" t="s">
        <v>22</v>
      </c>
      <c r="L391">
        <v>1288242000</v>
      </c>
      <c r="M391">
        <v>1290578400</v>
      </c>
      <c r="N391" s="5">
        <f t="shared" si="44"/>
        <v>40479.208333333336</v>
      </c>
      <c r="O391" s="5">
        <f t="shared" si="45"/>
        <v>40506.25</v>
      </c>
      <c r="P391" t="b">
        <v>0</v>
      </c>
      <c r="Q391" t="b">
        <v>0</v>
      </c>
      <c r="R391" t="s">
        <v>33</v>
      </c>
      <c r="S391" t="str">
        <f t="shared" si="46"/>
        <v>theater</v>
      </c>
      <c r="T391" t="str">
        <f t="shared" si="47"/>
        <v>plays</v>
      </c>
      <c r="U391">
        <f t="shared" si="48"/>
        <v>2010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42"/>
        <v>187</v>
      </c>
      <c r="G392" t="s">
        <v>20</v>
      </c>
      <c r="H392">
        <v>50</v>
      </c>
      <c r="I392">
        <f t="shared" si="43"/>
        <v>89.54</v>
      </c>
      <c r="J392" t="s">
        <v>21</v>
      </c>
      <c r="K392" t="s">
        <v>22</v>
      </c>
      <c r="L392">
        <v>1379048400</v>
      </c>
      <c r="M392">
        <v>1380344400</v>
      </c>
      <c r="N392" s="5">
        <f t="shared" si="44"/>
        <v>41530.208333333336</v>
      </c>
      <c r="O392" s="5">
        <f t="shared" si="45"/>
        <v>41545.208333333336</v>
      </c>
      <c r="P392" t="b">
        <v>0</v>
      </c>
      <c r="Q392" t="b">
        <v>0</v>
      </c>
      <c r="R392" t="s">
        <v>122</v>
      </c>
      <c r="S392" t="str">
        <f t="shared" si="46"/>
        <v>photography</v>
      </c>
      <c r="T392" t="str">
        <f t="shared" si="47"/>
        <v>photography books</v>
      </c>
      <c r="U392">
        <f t="shared" si="48"/>
        <v>2013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42"/>
        <v>7</v>
      </c>
      <c r="G393" t="s">
        <v>14</v>
      </c>
      <c r="H393">
        <v>151</v>
      </c>
      <c r="I393">
        <f t="shared" si="43"/>
        <v>29.09</v>
      </c>
      <c r="J393" t="s">
        <v>21</v>
      </c>
      <c r="K393" t="s">
        <v>22</v>
      </c>
      <c r="L393">
        <v>1389679200</v>
      </c>
      <c r="M393">
        <v>1389852000</v>
      </c>
      <c r="N393" s="5">
        <f t="shared" si="44"/>
        <v>41653.25</v>
      </c>
      <c r="O393" s="5">
        <f t="shared" si="45"/>
        <v>41655.25</v>
      </c>
      <c r="P393" t="b">
        <v>0</v>
      </c>
      <c r="Q393" t="b">
        <v>0</v>
      </c>
      <c r="R393" t="s">
        <v>68</v>
      </c>
      <c r="S393" t="str">
        <f t="shared" si="46"/>
        <v>publishing</v>
      </c>
      <c r="T393" t="str">
        <f t="shared" si="47"/>
        <v>nonfiction</v>
      </c>
      <c r="U393">
        <f t="shared" si="48"/>
        <v>2014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42"/>
        <v>66</v>
      </c>
      <c r="G394" t="s">
        <v>14</v>
      </c>
      <c r="H394">
        <v>1608</v>
      </c>
      <c r="I394">
        <f t="shared" si="43"/>
        <v>42.01</v>
      </c>
      <c r="J394" t="s">
        <v>21</v>
      </c>
      <c r="K394" t="s">
        <v>22</v>
      </c>
      <c r="L394">
        <v>1294293600</v>
      </c>
      <c r="M394">
        <v>1294466400</v>
      </c>
      <c r="N394" s="5">
        <f t="shared" si="44"/>
        <v>40549.25</v>
      </c>
      <c r="O394" s="5">
        <f t="shared" si="45"/>
        <v>40551.25</v>
      </c>
      <c r="P394" t="b">
        <v>0</v>
      </c>
      <c r="Q394" t="b">
        <v>0</v>
      </c>
      <c r="R394" t="s">
        <v>65</v>
      </c>
      <c r="S394" t="str">
        <f t="shared" si="46"/>
        <v>technology</v>
      </c>
      <c r="T394" t="str">
        <f t="shared" si="47"/>
        <v>wearables</v>
      </c>
      <c r="U394">
        <f t="shared" si="48"/>
        <v>2011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42"/>
        <v>229</v>
      </c>
      <c r="G395" t="s">
        <v>20</v>
      </c>
      <c r="H395">
        <v>3059</v>
      </c>
      <c r="I395">
        <f t="shared" si="43"/>
        <v>47</v>
      </c>
      <c r="J395" t="s">
        <v>15</v>
      </c>
      <c r="K395" t="s">
        <v>16</v>
      </c>
      <c r="L395">
        <v>1500267600</v>
      </c>
      <c r="M395">
        <v>1500354000</v>
      </c>
      <c r="N395" s="5">
        <f t="shared" si="44"/>
        <v>42933.208333333328</v>
      </c>
      <c r="O395" s="5">
        <f t="shared" si="45"/>
        <v>42934.208333333328</v>
      </c>
      <c r="P395" t="b">
        <v>0</v>
      </c>
      <c r="Q395" t="b">
        <v>0</v>
      </c>
      <c r="R395" t="s">
        <v>159</v>
      </c>
      <c r="S395" t="str">
        <f t="shared" si="46"/>
        <v>music</v>
      </c>
      <c r="T395" t="str">
        <f t="shared" si="47"/>
        <v>jazz</v>
      </c>
      <c r="U395">
        <f t="shared" si="48"/>
        <v>2017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42"/>
        <v>469</v>
      </c>
      <c r="G396" t="s">
        <v>20</v>
      </c>
      <c r="H396">
        <v>34</v>
      </c>
      <c r="I396">
        <f t="shared" si="43"/>
        <v>110.44</v>
      </c>
      <c r="J396" t="s">
        <v>21</v>
      </c>
      <c r="K396" t="s">
        <v>22</v>
      </c>
      <c r="L396">
        <v>1375074000</v>
      </c>
      <c r="M396">
        <v>1375938000</v>
      </c>
      <c r="N396" s="5">
        <f t="shared" si="44"/>
        <v>41484.208333333336</v>
      </c>
      <c r="O396" s="5">
        <f t="shared" si="45"/>
        <v>41494.208333333336</v>
      </c>
      <c r="P396" t="b">
        <v>0</v>
      </c>
      <c r="Q396" t="b">
        <v>1</v>
      </c>
      <c r="R396" t="s">
        <v>42</v>
      </c>
      <c r="S396" t="str">
        <f t="shared" si="46"/>
        <v>film &amp; video</v>
      </c>
      <c r="T396" t="str">
        <f t="shared" si="47"/>
        <v>documentary</v>
      </c>
      <c r="U396">
        <f t="shared" si="48"/>
        <v>2013</v>
      </c>
    </row>
    <row r="397" spans="1:21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42"/>
        <v>130</v>
      </c>
      <c r="G397" t="s">
        <v>20</v>
      </c>
      <c r="H397">
        <v>220</v>
      </c>
      <c r="I397">
        <f t="shared" si="43"/>
        <v>41.99</v>
      </c>
      <c r="J397" t="s">
        <v>21</v>
      </c>
      <c r="K397" t="s">
        <v>22</v>
      </c>
      <c r="L397">
        <v>1323324000</v>
      </c>
      <c r="M397">
        <v>1323410400</v>
      </c>
      <c r="N397" s="5">
        <f t="shared" si="44"/>
        <v>40885.25</v>
      </c>
      <c r="O397" s="5">
        <f t="shared" si="45"/>
        <v>40886.25</v>
      </c>
      <c r="P397" t="b">
        <v>1</v>
      </c>
      <c r="Q397" t="b">
        <v>0</v>
      </c>
      <c r="R397" t="s">
        <v>33</v>
      </c>
      <c r="S397" t="str">
        <f t="shared" si="46"/>
        <v>theater</v>
      </c>
      <c r="T397" t="str">
        <f t="shared" si="47"/>
        <v>plays</v>
      </c>
      <c r="U397">
        <f t="shared" si="48"/>
        <v>2011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42"/>
        <v>167</v>
      </c>
      <c r="G398" t="s">
        <v>20</v>
      </c>
      <c r="H398">
        <v>1604</v>
      </c>
      <c r="I398">
        <f t="shared" si="43"/>
        <v>48.01</v>
      </c>
      <c r="J398" t="s">
        <v>26</v>
      </c>
      <c r="K398" t="s">
        <v>27</v>
      </c>
      <c r="L398">
        <v>1538715600</v>
      </c>
      <c r="M398">
        <v>1539406800</v>
      </c>
      <c r="N398" s="5">
        <f t="shared" si="44"/>
        <v>43378.208333333328</v>
      </c>
      <c r="O398" s="5">
        <f t="shared" si="45"/>
        <v>43386.208333333328</v>
      </c>
      <c r="P398" t="b">
        <v>0</v>
      </c>
      <c r="Q398" t="b">
        <v>0</v>
      </c>
      <c r="R398" t="s">
        <v>53</v>
      </c>
      <c r="S398" t="str">
        <f t="shared" si="46"/>
        <v>film &amp; video</v>
      </c>
      <c r="T398" t="str">
        <f t="shared" si="47"/>
        <v>drama</v>
      </c>
      <c r="U398">
        <f t="shared" si="48"/>
        <v>2018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42"/>
        <v>174</v>
      </c>
      <c r="G399" t="s">
        <v>20</v>
      </c>
      <c r="H399">
        <v>454</v>
      </c>
      <c r="I399">
        <f t="shared" si="43"/>
        <v>31.02</v>
      </c>
      <c r="J399" t="s">
        <v>21</v>
      </c>
      <c r="K399" t="s">
        <v>22</v>
      </c>
      <c r="L399">
        <v>1369285200</v>
      </c>
      <c r="M399">
        <v>1369803600</v>
      </c>
      <c r="N399" s="5">
        <f t="shared" si="44"/>
        <v>41417.208333333336</v>
      </c>
      <c r="O399" s="5">
        <f t="shared" si="45"/>
        <v>41423.208333333336</v>
      </c>
      <c r="P399" t="b">
        <v>0</v>
      </c>
      <c r="Q399" t="b">
        <v>0</v>
      </c>
      <c r="R399" t="s">
        <v>23</v>
      </c>
      <c r="S399" t="str">
        <f t="shared" si="46"/>
        <v>music</v>
      </c>
      <c r="T399" t="str">
        <f t="shared" si="47"/>
        <v>rock</v>
      </c>
      <c r="U399">
        <f t="shared" si="48"/>
        <v>2013</v>
      </c>
    </row>
    <row r="400" spans="1:21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42"/>
        <v>718</v>
      </c>
      <c r="G400" t="s">
        <v>20</v>
      </c>
      <c r="H400">
        <v>123</v>
      </c>
      <c r="I400">
        <f t="shared" si="43"/>
        <v>99.2</v>
      </c>
      <c r="J400" t="s">
        <v>107</v>
      </c>
      <c r="K400" t="s">
        <v>108</v>
      </c>
      <c r="L400">
        <v>1525755600</v>
      </c>
      <c r="M400">
        <v>1525928400</v>
      </c>
      <c r="N400" s="5">
        <f t="shared" si="44"/>
        <v>43228.208333333328</v>
      </c>
      <c r="O400" s="5">
        <f t="shared" si="45"/>
        <v>43230.208333333328</v>
      </c>
      <c r="P400" t="b">
        <v>0</v>
      </c>
      <c r="Q400" t="b">
        <v>1</v>
      </c>
      <c r="R400" t="s">
        <v>71</v>
      </c>
      <c r="S400" t="str">
        <f t="shared" si="46"/>
        <v>film &amp; video</v>
      </c>
      <c r="T400" t="str">
        <f t="shared" si="47"/>
        <v>animation</v>
      </c>
      <c r="U400">
        <f t="shared" si="48"/>
        <v>2018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42"/>
        <v>64</v>
      </c>
      <c r="G401" t="s">
        <v>14</v>
      </c>
      <c r="H401">
        <v>941</v>
      </c>
      <c r="I401">
        <f t="shared" si="43"/>
        <v>66.02</v>
      </c>
      <c r="J401" t="s">
        <v>21</v>
      </c>
      <c r="K401" t="s">
        <v>22</v>
      </c>
      <c r="L401">
        <v>1296626400</v>
      </c>
      <c r="M401">
        <v>1297231200</v>
      </c>
      <c r="N401" s="5">
        <f t="shared" si="44"/>
        <v>40576.25</v>
      </c>
      <c r="O401" s="5">
        <f t="shared" si="45"/>
        <v>40583.25</v>
      </c>
      <c r="P401" t="b">
        <v>0</v>
      </c>
      <c r="Q401" t="b">
        <v>0</v>
      </c>
      <c r="R401" t="s">
        <v>60</v>
      </c>
      <c r="S401" t="str">
        <f t="shared" si="46"/>
        <v>music</v>
      </c>
      <c r="T401" t="str">
        <f t="shared" si="47"/>
        <v>indie rock</v>
      </c>
      <c r="U401">
        <f t="shared" si="48"/>
        <v>2011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42"/>
        <v>2</v>
      </c>
      <c r="G402" t="s">
        <v>14</v>
      </c>
      <c r="H402">
        <v>1</v>
      </c>
      <c r="I402">
        <f t="shared" si="43"/>
        <v>2</v>
      </c>
      <c r="J402" t="s">
        <v>21</v>
      </c>
      <c r="K402" t="s">
        <v>22</v>
      </c>
      <c r="L402">
        <v>1376629200</v>
      </c>
      <c r="M402">
        <v>1378530000</v>
      </c>
      <c r="N402" s="5">
        <f t="shared" si="44"/>
        <v>41502.208333333336</v>
      </c>
      <c r="O402" s="5">
        <f t="shared" si="45"/>
        <v>41524.208333333336</v>
      </c>
      <c r="P402" t="b">
        <v>0</v>
      </c>
      <c r="Q402" t="b">
        <v>1</v>
      </c>
      <c r="R402" t="s">
        <v>122</v>
      </c>
      <c r="S402" t="str">
        <f t="shared" si="46"/>
        <v>photography</v>
      </c>
      <c r="T402" t="str">
        <f t="shared" si="47"/>
        <v>photography books</v>
      </c>
      <c r="U402">
        <f t="shared" si="48"/>
        <v>2013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42"/>
        <v>1530</v>
      </c>
      <c r="G403" t="s">
        <v>20</v>
      </c>
      <c r="H403">
        <v>299</v>
      </c>
      <c r="I403">
        <f t="shared" si="43"/>
        <v>46.06</v>
      </c>
      <c r="J403" t="s">
        <v>21</v>
      </c>
      <c r="K403" t="s">
        <v>22</v>
      </c>
      <c r="L403">
        <v>1572152400</v>
      </c>
      <c r="M403">
        <v>1572152400</v>
      </c>
      <c r="N403" s="5">
        <f t="shared" si="44"/>
        <v>43765.208333333328</v>
      </c>
      <c r="O403" s="5">
        <f t="shared" si="45"/>
        <v>43765.208333333328</v>
      </c>
      <c r="P403" t="b">
        <v>0</v>
      </c>
      <c r="Q403" t="b">
        <v>0</v>
      </c>
      <c r="R403" t="s">
        <v>33</v>
      </c>
      <c r="S403" t="str">
        <f t="shared" si="46"/>
        <v>theater</v>
      </c>
      <c r="T403" t="str">
        <f t="shared" si="47"/>
        <v>plays</v>
      </c>
      <c r="U403">
        <f t="shared" si="48"/>
        <v>2019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42"/>
        <v>40</v>
      </c>
      <c r="G404" t="s">
        <v>14</v>
      </c>
      <c r="H404">
        <v>40</v>
      </c>
      <c r="I404">
        <f t="shared" si="4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5">
        <f t="shared" si="44"/>
        <v>40914.25</v>
      </c>
      <c r="O404" s="5">
        <f t="shared" si="45"/>
        <v>40961.25</v>
      </c>
      <c r="P404" t="b">
        <v>0</v>
      </c>
      <c r="Q404" t="b">
        <v>1</v>
      </c>
      <c r="R404" t="s">
        <v>100</v>
      </c>
      <c r="S404" t="str">
        <f t="shared" si="46"/>
        <v>film &amp; video</v>
      </c>
      <c r="T404" t="str">
        <f t="shared" si="47"/>
        <v>shorts</v>
      </c>
      <c r="U404">
        <f t="shared" si="48"/>
        <v>2012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42"/>
        <v>86</v>
      </c>
      <c r="G405" t="s">
        <v>14</v>
      </c>
      <c r="H405">
        <v>3015</v>
      </c>
      <c r="I405">
        <f t="shared" si="43"/>
        <v>55.99</v>
      </c>
      <c r="J405" t="s">
        <v>15</v>
      </c>
      <c r="K405" t="s">
        <v>16</v>
      </c>
      <c r="L405">
        <v>1273640400</v>
      </c>
      <c r="M405">
        <v>1276750800</v>
      </c>
      <c r="N405" s="5">
        <f t="shared" si="44"/>
        <v>40310.208333333336</v>
      </c>
      <c r="O405" s="5">
        <f t="shared" si="45"/>
        <v>40346.208333333336</v>
      </c>
      <c r="P405" t="b">
        <v>0</v>
      </c>
      <c r="Q405" t="b">
        <v>1</v>
      </c>
      <c r="R405" t="s">
        <v>33</v>
      </c>
      <c r="S405" t="str">
        <f t="shared" si="46"/>
        <v>theater</v>
      </c>
      <c r="T405" t="str">
        <f t="shared" si="47"/>
        <v>plays</v>
      </c>
      <c r="U405">
        <f t="shared" si="48"/>
        <v>2010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42"/>
        <v>316</v>
      </c>
      <c r="G406" t="s">
        <v>20</v>
      </c>
      <c r="H406">
        <v>2237</v>
      </c>
      <c r="I406">
        <f t="shared" si="43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5">
        <f t="shared" si="44"/>
        <v>43053.25</v>
      </c>
      <c r="O406" s="5">
        <f t="shared" si="45"/>
        <v>43056.25</v>
      </c>
      <c r="P406" t="b">
        <v>0</v>
      </c>
      <c r="Q406" t="b">
        <v>0</v>
      </c>
      <c r="R406" t="s">
        <v>33</v>
      </c>
      <c r="S406" t="str">
        <f t="shared" si="46"/>
        <v>theater</v>
      </c>
      <c r="T406" t="str">
        <f t="shared" si="47"/>
        <v>plays</v>
      </c>
      <c r="U406">
        <f t="shared" si="48"/>
        <v>2017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42"/>
        <v>90</v>
      </c>
      <c r="G407" t="s">
        <v>14</v>
      </c>
      <c r="H407">
        <v>435</v>
      </c>
      <c r="I407">
        <f t="shared" si="43"/>
        <v>60.98</v>
      </c>
      <c r="J407" t="s">
        <v>21</v>
      </c>
      <c r="K407" t="s">
        <v>22</v>
      </c>
      <c r="L407">
        <v>1528088400</v>
      </c>
      <c r="M407">
        <v>1532408400</v>
      </c>
      <c r="N407" s="5">
        <f t="shared" si="44"/>
        <v>43255.208333333328</v>
      </c>
      <c r="O407" s="5">
        <f t="shared" si="45"/>
        <v>43305.208333333328</v>
      </c>
      <c r="P407" t="b">
        <v>0</v>
      </c>
      <c r="Q407" t="b">
        <v>0</v>
      </c>
      <c r="R407" t="s">
        <v>33</v>
      </c>
      <c r="S407" t="str">
        <f t="shared" si="46"/>
        <v>theater</v>
      </c>
      <c r="T407" t="str">
        <f t="shared" si="47"/>
        <v>plays</v>
      </c>
      <c r="U407">
        <f t="shared" si="48"/>
        <v>2018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42"/>
        <v>182</v>
      </c>
      <c r="G408" t="s">
        <v>20</v>
      </c>
      <c r="H408">
        <v>645</v>
      </c>
      <c r="I408">
        <f t="shared" si="43"/>
        <v>110.98</v>
      </c>
      <c r="J408" t="s">
        <v>21</v>
      </c>
      <c r="K408" t="s">
        <v>22</v>
      </c>
      <c r="L408">
        <v>1359525600</v>
      </c>
      <c r="M408">
        <v>1360562400</v>
      </c>
      <c r="N408" s="5">
        <f t="shared" si="44"/>
        <v>41304.25</v>
      </c>
      <c r="O408" s="5">
        <f t="shared" si="45"/>
        <v>41316.25</v>
      </c>
      <c r="P408" t="b">
        <v>1</v>
      </c>
      <c r="Q408" t="b">
        <v>0</v>
      </c>
      <c r="R408" t="s">
        <v>42</v>
      </c>
      <c r="S408" t="str">
        <f t="shared" si="46"/>
        <v>film &amp; video</v>
      </c>
      <c r="T408" t="str">
        <f t="shared" si="47"/>
        <v>documentary</v>
      </c>
      <c r="U408">
        <f t="shared" si="48"/>
        <v>2013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42"/>
        <v>356</v>
      </c>
      <c r="G409" t="s">
        <v>20</v>
      </c>
      <c r="H409">
        <v>484</v>
      </c>
      <c r="I409">
        <f t="shared" si="43"/>
        <v>25</v>
      </c>
      <c r="J409" t="s">
        <v>36</v>
      </c>
      <c r="K409" t="s">
        <v>37</v>
      </c>
      <c r="L409">
        <v>1570942800</v>
      </c>
      <c r="M409">
        <v>1571547600</v>
      </c>
      <c r="N409" s="5">
        <f t="shared" si="44"/>
        <v>43751.208333333328</v>
      </c>
      <c r="O409" s="5">
        <f t="shared" si="45"/>
        <v>43758.208333333328</v>
      </c>
      <c r="P409" t="b">
        <v>0</v>
      </c>
      <c r="Q409" t="b">
        <v>0</v>
      </c>
      <c r="R409" t="s">
        <v>33</v>
      </c>
      <c r="S409" t="str">
        <f t="shared" si="46"/>
        <v>theater</v>
      </c>
      <c r="T409" t="str">
        <f t="shared" si="47"/>
        <v>plays</v>
      </c>
      <c r="U409">
        <f t="shared" si="48"/>
        <v>2019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42"/>
        <v>132</v>
      </c>
      <c r="G410" t="s">
        <v>20</v>
      </c>
      <c r="H410">
        <v>154</v>
      </c>
      <c r="I410">
        <f t="shared" si="43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5">
        <f t="shared" si="44"/>
        <v>42541.208333333328</v>
      </c>
      <c r="O410" s="5">
        <f t="shared" si="45"/>
        <v>42561.208333333328</v>
      </c>
      <c r="P410" t="b">
        <v>0</v>
      </c>
      <c r="Q410" t="b">
        <v>0</v>
      </c>
      <c r="R410" t="s">
        <v>42</v>
      </c>
      <c r="S410" t="str">
        <f t="shared" si="46"/>
        <v>film &amp; video</v>
      </c>
      <c r="T410" t="str">
        <f t="shared" si="47"/>
        <v>documentary</v>
      </c>
      <c r="U410">
        <f t="shared" si="48"/>
        <v>2016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42"/>
        <v>46</v>
      </c>
      <c r="G411" t="s">
        <v>14</v>
      </c>
      <c r="H411">
        <v>714</v>
      </c>
      <c r="I411">
        <f t="shared" si="43"/>
        <v>87.96</v>
      </c>
      <c r="J411" t="s">
        <v>21</v>
      </c>
      <c r="K411" t="s">
        <v>22</v>
      </c>
      <c r="L411">
        <v>1492491600</v>
      </c>
      <c r="M411">
        <v>1492837200</v>
      </c>
      <c r="N411" s="5">
        <f t="shared" si="44"/>
        <v>42843.208333333328</v>
      </c>
      <c r="O411" s="5">
        <f t="shared" si="45"/>
        <v>42847.208333333328</v>
      </c>
      <c r="P411" t="b">
        <v>0</v>
      </c>
      <c r="Q411" t="b">
        <v>0</v>
      </c>
      <c r="R411" t="s">
        <v>23</v>
      </c>
      <c r="S411" t="str">
        <f t="shared" si="46"/>
        <v>music</v>
      </c>
      <c r="T411" t="str">
        <f t="shared" si="47"/>
        <v>rock</v>
      </c>
      <c r="U411">
        <f t="shared" si="48"/>
        <v>2017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42"/>
        <v>36</v>
      </c>
      <c r="G412" t="s">
        <v>47</v>
      </c>
      <c r="H412">
        <v>1111</v>
      </c>
      <c r="I412">
        <f t="shared" si="43"/>
        <v>49.99</v>
      </c>
      <c r="J412" t="s">
        <v>21</v>
      </c>
      <c r="K412" t="s">
        <v>22</v>
      </c>
      <c r="L412">
        <v>1430197200</v>
      </c>
      <c r="M412">
        <v>1430197200</v>
      </c>
      <c r="N412" s="5">
        <f t="shared" si="44"/>
        <v>42122.208333333328</v>
      </c>
      <c r="O412" s="5">
        <f t="shared" si="45"/>
        <v>42122.208333333328</v>
      </c>
      <c r="P412" t="b">
        <v>0</v>
      </c>
      <c r="Q412" t="b">
        <v>0</v>
      </c>
      <c r="R412" t="s">
        <v>292</v>
      </c>
      <c r="S412" t="str">
        <f t="shared" si="46"/>
        <v>games</v>
      </c>
      <c r="T412" t="str">
        <f t="shared" si="47"/>
        <v>mobile games</v>
      </c>
      <c r="U412">
        <f t="shared" si="48"/>
        <v>2015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42"/>
        <v>105</v>
      </c>
      <c r="G413" t="s">
        <v>20</v>
      </c>
      <c r="H413">
        <v>82</v>
      </c>
      <c r="I413">
        <f t="shared" si="43"/>
        <v>99.52</v>
      </c>
      <c r="J413" t="s">
        <v>21</v>
      </c>
      <c r="K413" t="s">
        <v>22</v>
      </c>
      <c r="L413">
        <v>1496034000</v>
      </c>
      <c r="M413">
        <v>1496206800</v>
      </c>
      <c r="N413" s="5">
        <f t="shared" si="44"/>
        <v>42884.208333333328</v>
      </c>
      <c r="O413" s="5">
        <f t="shared" si="45"/>
        <v>42886.208333333328</v>
      </c>
      <c r="P413" t="b">
        <v>0</v>
      </c>
      <c r="Q413" t="b">
        <v>0</v>
      </c>
      <c r="R413" t="s">
        <v>33</v>
      </c>
      <c r="S413" t="str">
        <f t="shared" si="46"/>
        <v>theater</v>
      </c>
      <c r="T413" t="str">
        <f t="shared" si="47"/>
        <v>plays</v>
      </c>
      <c r="U413">
        <f t="shared" si="48"/>
        <v>2017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42"/>
        <v>669</v>
      </c>
      <c r="G414" t="s">
        <v>20</v>
      </c>
      <c r="H414">
        <v>134</v>
      </c>
      <c r="I414">
        <f t="shared" si="43"/>
        <v>104.82</v>
      </c>
      <c r="J414" t="s">
        <v>21</v>
      </c>
      <c r="K414" t="s">
        <v>22</v>
      </c>
      <c r="L414">
        <v>1388728800</v>
      </c>
      <c r="M414">
        <v>1389592800</v>
      </c>
      <c r="N414" s="5">
        <f t="shared" si="44"/>
        <v>41642.25</v>
      </c>
      <c r="O414" s="5">
        <f t="shared" si="45"/>
        <v>41652.25</v>
      </c>
      <c r="P414" t="b">
        <v>0</v>
      </c>
      <c r="Q414" t="b">
        <v>0</v>
      </c>
      <c r="R414" t="s">
        <v>119</v>
      </c>
      <c r="S414" t="str">
        <f t="shared" si="46"/>
        <v>publishing</v>
      </c>
      <c r="T414" t="str">
        <f t="shared" si="47"/>
        <v>fiction</v>
      </c>
      <c r="U414">
        <f t="shared" si="48"/>
        <v>2014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42"/>
        <v>62</v>
      </c>
      <c r="G415" t="s">
        <v>47</v>
      </c>
      <c r="H415">
        <v>1089</v>
      </c>
      <c r="I415">
        <f t="shared" si="43"/>
        <v>108.01</v>
      </c>
      <c r="J415" t="s">
        <v>21</v>
      </c>
      <c r="K415" t="s">
        <v>22</v>
      </c>
      <c r="L415">
        <v>1543298400</v>
      </c>
      <c r="M415">
        <v>1545631200</v>
      </c>
      <c r="N415" s="5">
        <f t="shared" si="44"/>
        <v>43431.25</v>
      </c>
      <c r="O415" s="5">
        <f t="shared" si="45"/>
        <v>43458.25</v>
      </c>
      <c r="P415" t="b">
        <v>0</v>
      </c>
      <c r="Q415" t="b">
        <v>0</v>
      </c>
      <c r="R415" t="s">
        <v>71</v>
      </c>
      <c r="S415" t="str">
        <f t="shared" si="46"/>
        <v>film &amp; video</v>
      </c>
      <c r="T415" t="str">
        <f t="shared" si="47"/>
        <v>animation</v>
      </c>
      <c r="U415">
        <f t="shared" si="48"/>
        <v>2018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42"/>
        <v>85</v>
      </c>
      <c r="G416" t="s">
        <v>14</v>
      </c>
      <c r="H416">
        <v>5497</v>
      </c>
      <c r="I416">
        <f t="shared" si="43"/>
        <v>29</v>
      </c>
      <c r="J416" t="s">
        <v>21</v>
      </c>
      <c r="K416" t="s">
        <v>22</v>
      </c>
      <c r="L416">
        <v>1271739600</v>
      </c>
      <c r="M416">
        <v>1272430800</v>
      </c>
      <c r="N416" s="5">
        <f t="shared" si="44"/>
        <v>40288.208333333336</v>
      </c>
      <c r="O416" s="5">
        <f t="shared" si="45"/>
        <v>40296.208333333336</v>
      </c>
      <c r="P416" t="b">
        <v>0</v>
      </c>
      <c r="Q416" t="b">
        <v>1</v>
      </c>
      <c r="R416" t="s">
        <v>17</v>
      </c>
      <c r="S416" t="str">
        <f t="shared" si="46"/>
        <v>food</v>
      </c>
      <c r="T416" t="str">
        <f t="shared" si="47"/>
        <v>food trucks</v>
      </c>
      <c r="U416">
        <f t="shared" si="48"/>
        <v>2010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42"/>
        <v>11</v>
      </c>
      <c r="G417" t="s">
        <v>14</v>
      </c>
      <c r="H417">
        <v>418</v>
      </c>
      <c r="I417">
        <f t="shared" si="43"/>
        <v>30.03</v>
      </c>
      <c r="J417" t="s">
        <v>21</v>
      </c>
      <c r="K417" t="s">
        <v>22</v>
      </c>
      <c r="L417">
        <v>1326434400</v>
      </c>
      <c r="M417">
        <v>1327903200</v>
      </c>
      <c r="N417" s="5">
        <f t="shared" si="44"/>
        <v>40921.25</v>
      </c>
      <c r="O417" s="5">
        <f t="shared" si="45"/>
        <v>40938.25</v>
      </c>
      <c r="P417" t="b">
        <v>0</v>
      </c>
      <c r="Q417" t="b">
        <v>0</v>
      </c>
      <c r="R417" t="s">
        <v>33</v>
      </c>
      <c r="S417" t="str">
        <f t="shared" si="46"/>
        <v>theater</v>
      </c>
      <c r="T417" t="str">
        <f t="shared" si="47"/>
        <v>plays</v>
      </c>
      <c r="U417">
        <f t="shared" si="48"/>
        <v>2012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42"/>
        <v>44</v>
      </c>
      <c r="G418" t="s">
        <v>14</v>
      </c>
      <c r="H418">
        <v>1439</v>
      </c>
      <c r="I418">
        <f t="shared" si="43"/>
        <v>41.01</v>
      </c>
      <c r="J418" t="s">
        <v>21</v>
      </c>
      <c r="K418" t="s">
        <v>22</v>
      </c>
      <c r="L418">
        <v>1295244000</v>
      </c>
      <c r="M418">
        <v>1296021600</v>
      </c>
      <c r="N418" s="5">
        <f t="shared" si="44"/>
        <v>40560.25</v>
      </c>
      <c r="O418" s="5">
        <f t="shared" si="45"/>
        <v>40569.25</v>
      </c>
      <c r="P418" t="b">
        <v>0</v>
      </c>
      <c r="Q418" t="b">
        <v>1</v>
      </c>
      <c r="R418" t="s">
        <v>42</v>
      </c>
      <c r="S418" t="str">
        <f t="shared" si="46"/>
        <v>film &amp; video</v>
      </c>
      <c r="T418" t="str">
        <f t="shared" si="47"/>
        <v>documentary</v>
      </c>
      <c r="U418">
        <f t="shared" si="48"/>
        <v>2011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42"/>
        <v>55</v>
      </c>
      <c r="G419" t="s">
        <v>14</v>
      </c>
      <c r="H419">
        <v>15</v>
      </c>
      <c r="I419">
        <f t="shared" si="43"/>
        <v>62.87</v>
      </c>
      <c r="J419" t="s">
        <v>21</v>
      </c>
      <c r="K419" t="s">
        <v>22</v>
      </c>
      <c r="L419">
        <v>1541221200</v>
      </c>
      <c r="M419">
        <v>1543298400</v>
      </c>
      <c r="N419" s="5">
        <f t="shared" si="44"/>
        <v>43407.208333333328</v>
      </c>
      <c r="O419" s="5">
        <f t="shared" si="45"/>
        <v>43431.25</v>
      </c>
      <c r="P419" t="b">
        <v>0</v>
      </c>
      <c r="Q419" t="b">
        <v>0</v>
      </c>
      <c r="R419" t="s">
        <v>33</v>
      </c>
      <c r="S419" t="str">
        <f t="shared" si="46"/>
        <v>theater</v>
      </c>
      <c r="T419" t="str">
        <f t="shared" si="47"/>
        <v>plays</v>
      </c>
      <c r="U419">
        <f t="shared" si="48"/>
        <v>2018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42"/>
        <v>57</v>
      </c>
      <c r="G420" t="s">
        <v>14</v>
      </c>
      <c r="H420">
        <v>1999</v>
      </c>
      <c r="I420">
        <f t="shared" si="43"/>
        <v>47.01</v>
      </c>
      <c r="J420" t="s">
        <v>15</v>
      </c>
      <c r="K420" t="s">
        <v>16</v>
      </c>
      <c r="L420">
        <v>1336280400</v>
      </c>
      <c r="M420">
        <v>1336366800</v>
      </c>
      <c r="N420" s="5">
        <f t="shared" si="44"/>
        <v>41035.208333333336</v>
      </c>
      <c r="O420" s="5">
        <f t="shared" si="45"/>
        <v>41036.208333333336</v>
      </c>
      <c r="P420" t="b">
        <v>0</v>
      </c>
      <c r="Q420" t="b">
        <v>0</v>
      </c>
      <c r="R420" t="s">
        <v>42</v>
      </c>
      <c r="S420" t="str">
        <f t="shared" si="46"/>
        <v>film &amp; video</v>
      </c>
      <c r="T420" t="str">
        <f t="shared" si="47"/>
        <v>documentary</v>
      </c>
      <c r="U420">
        <f t="shared" si="48"/>
        <v>2012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42"/>
        <v>123</v>
      </c>
      <c r="G421" t="s">
        <v>20</v>
      </c>
      <c r="H421">
        <v>5203</v>
      </c>
      <c r="I421">
        <f t="shared" si="43"/>
        <v>27</v>
      </c>
      <c r="J421" t="s">
        <v>21</v>
      </c>
      <c r="K421" t="s">
        <v>22</v>
      </c>
      <c r="L421">
        <v>1324533600</v>
      </c>
      <c r="M421">
        <v>1325052000</v>
      </c>
      <c r="N421" s="5">
        <f t="shared" si="44"/>
        <v>40899.25</v>
      </c>
      <c r="O421" s="5">
        <f t="shared" si="45"/>
        <v>40905.25</v>
      </c>
      <c r="P421" t="b">
        <v>0</v>
      </c>
      <c r="Q421" t="b">
        <v>0</v>
      </c>
      <c r="R421" t="s">
        <v>28</v>
      </c>
      <c r="S421" t="str">
        <f t="shared" si="46"/>
        <v>technology</v>
      </c>
      <c r="T421" t="str">
        <f t="shared" si="47"/>
        <v>web</v>
      </c>
      <c r="U421">
        <f t="shared" si="48"/>
        <v>2011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42"/>
        <v>128</v>
      </c>
      <c r="G422" t="s">
        <v>20</v>
      </c>
      <c r="H422">
        <v>94</v>
      </c>
      <c r="I422">
        <f t="shared" si="43"/>
        <v>68.33</v>
      </c>
      <c r="J422" t="s">
        <v>21</v>
      </c>
      <c r="K422" t="s">
        <v>22</v>
      </c>
      <c r="L422">
        <v>1498366800</v>
      </c>
      <c r="M422">
        <v>1499576400</v>
      </c>
      <c r="N422" s="5">
        <f t="shared" si="44"/>
        <v>42911.208333333328</v>
      </c>
      <c r="O422" s="5">
        <f t="shared" si="45"/>
        <v>42925.208333333328</v>
      </c>
      <c r="P422" t="b">
        <v>0</v>
      </c>
      <c r="Q422" t="b">
        <v>0</v>
      </c>
      <c r="R422" t="s">
        <v>33</v>
      </c>
      <c r="S422" t="str">
        <f t="shared" si="46"/>
        <v>theater</v>
      </c>
      <c r="T422" t="str">
        <f t="shared" si="47"/>
        <v>plays</v>
      </c>
      <c r="U422">
        <f t="shared" si="48"/>
        <v>2017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42"/>
        <v>64</v>
      </c>
      <c r="G423" t="s">
        <v>14</v>
      </c>
      <c r="H423">
        <v>118</v>
      </c>
      <c r="I423">
        <f t="shared" si="43"/>
        <v>50.97</v>
      </c>
      <c r="J423" t="s">
        <v>21</v>
      </c>
      <c r="K423" t="s">
        <v>22</v>
      </c>
      <c r="L423">
        <v>1498712400</v>
      </c>
      <c r="M423">
        <v>1501304400</v>
      </c>
      <c r="N423" s="5">
        <f t="shared" si="44"/>
        <v>42915.208333333328</v>
      </c>
      <c r="O423" s="5">
        <f t="shared" si="45"/>
        <v>42945.208333333328</v>
      </c>
      <c r="P423" t="b">
        <v>0</v>
      </c>
      <c r="Q423" t="b">
        <v>1</v>
      </c>
      <c r="R423" t="s">
        <v>65</v>
      </c>
      <c r="S423" t="str">
        <f t="shared" si="46"/>
        <v>technology</v>
      </c>
      <c r="T423" t="str">
        <f t="shared" si="47"/>
        <v>wearables</v>
      </c>
      <c r="U423">
        <f t="shared" si="48"/>
        <v>2017</v>
      </c>
    </row>
    <row r="424" spans="1:21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42"/>
        <v>127</v>
      </c>
      <c r="G424" t="s">
        <v>20</v>
      </c>
      <c r="H424">
        <v>205</v>
      </c>
      <c r="I424">
        <f t="shared" si="43"/>
        <v>54.02</v>
      </c>
      <c r="J424" t="s">
        <v>21</v>
      </c>
      <c r="K424" t="s">
        <v>22</v>
      </c>
      <c r="L424">
        <v>1271480400</v>
      </c>
      <c r="M424">
        <v>1273208400</v>
      </c>
      <c r="N424" s="5">
        <f t="shared" si="44"/>
        <v>40285.208333333336</v>
      </c>
      <c r="O424" s="5">
        <f t="shared" si="45"/>
        <v>40305.208333333336</v>
      </c>
      <c r="P424" t="b">
        <v>0</v>
      </c>
      <c r="Q424" t="b">
        <v>1</v>
      </c>
      <c r="R424" t="s">
        <v>33</v>
      </c>
      <c r="S424" t="str">
        <f t="shared" si="46"/>
        <v>theater</v>
      </c>
      <c r="T424" t="str">
        <f t="shared" si="47"/>
        <v>plays</v>
      </c>
      <c r="U424">
        <f t="shared" si="48"/>
        <v>2010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42"/>
        <v>11</v>
      </c>
      <c r="G425" t="s">
        <v>14</v>
      </c>
      <c r="H425">
        <v>162</v>
      </c>
      <c r="I425">
        <f t="shared" si="43"/>
        <v>97.06</v>
      </c>
      <c r="J425" t="s">
        <v>21</v>
      </c>
      <c r="K425" t="s">
        <v>22</v>
      </c>
      <c r="L425">
        <v>1316667600</v>
      </c>
      <c r="M425">
        <v>1316840400</v>
      </c>
      <c r="N425" s="5">
        <f t="shared" si="44"/>
        <v>40808.208333333336</v>
      </c>
      <c r="O425" s="5">
        <f t="shared" si="45"/>
        <v>40810.208333333336</v>
      </c>
      <c r="P425" t="b">
        <v>0</v>
      </c>
      <c r="Q425" t="b">
        <v>1</v>
      </c>
      <c r="R425" t="s">
        <v>17</v>
      </c>
      <c r="S425" t="str">
        <f t="shared" si="46"/>
        <v>food</v>
      </c>
      <c r="T425" t="str">
        <f t="shared" si="47"/>
        <v>food trucks</v>
      </c>
      <c r="U425">
        <f t="shared" si="48"/>
        <v>2011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42"/>
        <v>40</v>
      </c>
      <c r="G426" t="s">
        <v>14</v>
      </c>
      <c r="H426">
        <v>83</v>
      </c>
      <c r="I426">
        <f t="shared" si="43"/>
        <v>24.87</v>
      </c>
      <c r="J426" t="s">
        <v>21</v>
      </c>
      <c r="K426" t="s">
        <v>22</v>
      </c>
      <c r="L426">
        <v>1524027600</v>
      </c>
      <c r="M426">
        <v>1524546000</v>
      </c>
      <c r="N426" s="5">
        <f t="shared" si="44"/>
        <v>43208.208333333328</v>
      </c>
      <c r="O426" s="5">
        <f t="shared" si="45"/>
        <v>43214.208333333328</v>
      </c>
      <c r="P426" t="b">
        <v>0</v>
      </c>
      <c r="Q426" t="b">
        <v>0</v>
      </c>
      <c r="R426" t="s">
        <v>60</v>
      </c>
      <c r="S426" t="str">
        <f t="shared" si="46"/>
        <v>music</v>
      </c>
      <c r="T426" t="str">
        <f t="shared" si="47"/>
        <v>indie rock</v>
      </c>
      <c r="U426">
        <f t="shared" si="48"/>
        <v>2018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42"/>
        <v>288</v>
      </c>
      <c r="G427" t="s">
        <v>20</v>
      </c>
      <c r="H427">
        <v>92</v>
      </c>
      <c r="I427">
        <f t="shared" si="43"/>
        <v>84.42</v>
      </c>
      <c r="J427" t="s">
        <v>21</v>
      </c>
      <c r="K427" t="s">
        <v>22</v>
      </c>
      <c r="L427">
        <v>1438059600</v>
      </c>
      <c r="M427">
        <v>1438578000</v>
      </c>
      <c r="N427" s="5">
        <f t="shared" si="44"/>
        <v>42213.208333333328</v>
      </c>
      <c r="O427" s="5">
        <f t="shared" si="45"/>
        <v>42219.208333333328</v>
      </c>
      <c r="P427" t="b">
        <v>0</v>
      </c>
      <c r="Q427" t="b">
        <v>0</v>
      </c>
      <c r="R427" t="s">
        <v>122</v>
      </c>
      <c r="S427" t="str">
        <f t="shared" si="46"/>
        <v>photography</v>
      </c>
      <c r="T427" t="str">
        <f t="shared" si="47"/>
        <v>photography books</v>
      </c>
      <c r="U427">
        <f t="shared" si="48"/>
        <v>2015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42"/>
        <v>573</v>
      </c>
      <c r="G428" t="s">
        <v>20</v>
      </c>
      <c r="H428">
        <v>219</v>
      </c>
      <c r="I428">
        <f t="shared" si="43"/>
        <v>47.09</v>
      </c>
      <c r="J428" t="s">
        <v>21</v>
      </c>
      <c r="K428" t="s">
        <v>22</v>
      </c>
      <c r="L428">
        <v>1361944800</v>
      </c>
      <c r="M428">
        <v>1362549600</v>
      </c>
      <c r="N428" s="5">
        <f t="shared" si="44"/>
        <v>41332.25</v>
      </c>
      <c r="O428" s="5">
        <f t="shared" si="45"/>
        <v>41339.25</v>
      </c>
      <c r="P428" t="b">
        <v>0</v>
      </c>
      <c r="Q428" t="b">
        <v>0</v>
      </c>
      <c r="R428" t="s">
        <v>33</v>
      </c>
      <c r="S428" t="str">
        <f t="shared" si="46"/>
        <v>theater</v>
      </c>
      <c r="T428" t="str">
        <f t="shared" si="47"/>
        <v>plays</v>
      </c>
      <c r="U428">
        <f t="shared" si="48"/>
        <v>2013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42"/>
        <v>113</v>
      </c>
      <c r="G429" t="s">
        <v>20</v>
      </c>
      <c r="H429">
        <v>2526</v>
      </c>
      <c r="I429">
        <f t="shared" si="43"/>
        <v>78</v>
      </c>
      <c r="J429" t="s">
        <v>21</v>
      </c>
      <c r="K429" t="s">
        <v>22</v>
      </c>
      <c r="L429">
        <v>1410584400</v>
      </c>
      <c r="M429">
        <v>1413349200</v>
      </c>
      <c r="N429" s="5">
        <f t="shared" si="44"/>
        <v>41895.208333333336</v>
      </c>
      <c r="O429" s="5">
        <f t="shared" si="45"/>
        <v>41927.208333333336</v>
      </c>
      <c r="P429" t="b">
        <v>0</v>
      </c>
      <c r="Q429" t="b">
        <v>1</v>
      </c>
      <c r="R429" t="s">
        <v>33</v>
      </c>
      <c r="S429" t="str">
        <f t="shared" si="46"/>
        <v>theater</v>
      </c>
      <c r="T429" t="str">
        <f t="shared" si="47"/>
        <v>plays</v>
      </c>
      <c r="U429">
        <f t="shared" si="48"/>
        <v>2014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42"/>
        <v>46</v>
      </c>
      <c r="G430" t="s">
        <v>14</v>
      </c>
      <c r="H430">
        <v>747</v>
      </c>
      <c r="I430">
        <f t="shared" si="43"/>
        <v>62.97</v>
      </c>
      <c r="J430" t="s">
        <v>21</v>
      </c>
      <c r="K430" t="s">
        <v>22</v>
      </c>
      <c r="L430">
        <v>1297404000</v>
      </c>
      <c r="M430">
        <v>1298008800</v>
      </c>
      <c r="N430" s="5">
        <f t="shared" si="44"/>
        <v>40585.25</v>
      </c>
      <c r="O430" s="5">
        <f t="shared" si="45"/>
        <v>40592.25</v>
      </c>
      <c r="P430" t="b">
        <v>0</v>
      </c>
      <c r="Q430" t="b">
        <v>0</v>
      </c>
      <c r="R430" t="s">
        <v>71</v>
      </c>
      <c r="S430" t="str">
        <f t="shared" si="46"/>
        <v>film &amp; video</v>
      </c>
      <c r="T430" t="str">
        <f t="shared" si="47"/>
        <v>animation</v>
      </c>
      <c r="U430">
        <f t="shared" si="48"/>
        <v>2011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42"/>
        <v>91</v>
      </c>
      <c r="G431" t="s">
        <v>74</v>
      </c>
      <c r="H431">
        <v>2138</v>
      </c>
      <c r="I431">
        <f t="shared" si="43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5">
        <f t="shared" si="44"/>
        <v>41680.25</v>
      </c>
      <c r="O431" s="5">
        <f t="shared" si="45"/>
        <v>41708.208333333336</v>
      </c>
      <c r="P431" t="b">
        <v>0</v>
      </c>
      <c r="Q431" t="b">
        <v>1</v>
      </c>
      <c r="R431" t="s">
        <v>122</v>
      </c>
      <c r="S431" t="str">
        <f t="shared" si="46"/>
        <v>photography</v>
      </c>
      <c r="T431" t="str">
        <f t="shared" si="47"/>
        <v>photography books</v>
      </c>
      <c r="U431">
        <f t="shared" si="48"/>
        <v>2014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42"/>
        <v>68</v>
      </c>
      <c r="G432" t="s">
        <v>14</v>
      </c>
      <c r="H432">
        <v>84</v>
      </c>
      <c r="I432">
        <f t="shared" si="43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5">
        <f t="shared" si="44"/>
        <v>43737.208333333328</v>
      </c>
      <c r="O432" s="5">
        <f t="shared" si="45"/>
        <v>43771.208333333328</v>
      </c>
      <c r="P432" t="b">
        <v>0</v>
      </c>
      <c r="Q432" t="b">
        <v>0</v>
      </c>
      <c r="R432" t="s">
        <v>33</v>
      </c>
      <c r="S432" t="str">
        <f t="shared" si="46"/>
        <v>theater</v>
      </c>
      <c r="T432" t="str">
        <f t="shared" si="47"/>
        <v>plays</v>
      </c>
      <c r="U432">
        <f t="shared" si="48"/>
        <v>2019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42"/>
        <v>192</v>
      </c>
      <c r="G433" t="s">
        <v>20</v>
      </c>
      <c r="H433">
        <v>94</v>
      </c>
      <c r="I433">
        <f t="shared" si="43"/>
        <v>104.44</v>
      </c>
      <c r="J433" t="s">
        <v>21</v>
      </c>
      <c r="K433" t="s">
        <v>22</v>
      </c>
      <c r="L433">
        <v>1529643600</v>
      </c>
      <c r="M433">
        <v>1531112400</v>
      </c>
      <c r="N433" s="5">
        <f t="shared" si="44"/>
        <v>43273.208333333328</v>
      </c>
      <c r="O433" s="5">
        <f t="shared" si="45"/>
        <v>43290.208333333328</v>
      </c>
      <c r="P433" t="b">
        <v>1</v>
      </c>
      <c r="Q433" t="b">
        <v>0</v>
      </c>
      <c r="R433" t="s">
        <v>33</v>
      </c>
      <c r="S433" t="str">
        <f t="shared" si="46"/>
        <v>theater</v>
      </c>
      <c r="T433" t="str">
        <f t="shared" si="47"/>
        <v>plays</v>
      </c>
      <c r="U433">
        <f t="shared" si="48"/>
        <v>2018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42"/>
        <v>83</v>
      </c>
      <c r="G434" t="s">
        <v>14</v>
      </c>
      <c r="H434">
        <v>91</v>
      </c>
      <c r="I434">
        <f t="shared" si="43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5">
        <f t="shared" si="44"/>
        <v>41761.208333333336</v>
      </c>
      <c r="O434" s="5">
        <f t="shared" si="45"/>
        <v>41781.208333333336</v>
      </c>
      <c r="P434" t="b">
        <v>0</v>
      </c>
      <c r="Q434" t="b">
        <v>0</v>
      </c>
      <c r="R434" t="s">
        <v>33</v>
      </c>
      <c r="S434" t="str">
        <f t="shared" si="46"/>
        <v>theater</v>
      </c>
      <c r="T434" t="str">
        <f t="shared" si="47"/>
        <v>plays</v>
      </c>
      <c r="U434">
        <f t="shared" si="48"/>
        <v>2014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42"/>
        <v>54</v>
      </c>
      <c r="G435" t="s">
        <v>14</v>
      </c>
      <c r="H435">
        <v>792</v>
      </c>
      <c r="I435">
        <f t="shared" si="43"/>
        <v>83.02</v>
      </c>
      <c r="J435" t="s">
        <v>21</v>
      </c>
      <c r="K435" t="s">
        <v>22</v>
      </c>
      <c r="L435">
        <v>1385359200</v>
      </c>
      <c r="M435">
        <v>1386741600</v>
      </c>
      <c r="N435" s="5">
        <f t="shared" si="44"/>
        <v>41603.25</v>
      </c>
      <c r="O435" s="5">
        <f t="shared" si="45"/>
        <v>41619.25</v>
      </c>
      <c r="P435" t="b">
        <v>0</v>
      </c>
      <c r="Q435" t="b">
        <v>1</v>
      </c>
      <c r="R435" t="s">
        <v>42</v>
      </c>
      <c r="S435" t="str">
        <f t="shared" si="46"/>
        <v>film &amp; video</v>
      </c>
      <c r="T435" t="str">
        <f t="shared" si="47"/>
        <v>documentary</v>
      </c>
      <c r="U435">
        <f t="shared" si="48"/>
        <v>2013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42"/>
        <v>17</v>
      </c>
      <c r="G436" t="s">
        <v>74</v>
      </c>
      <c r="H436">
        <v>10</v>
      </c>
      <c r="I436">
        <f t="shared" si="43"/>
        <v>90.3</v>
      </c>
      <c r="J436" t="s">
        <v>15</v>
      </c>
      <c r="K436" t="s">
        <v>16</v>
      </c>
      <c r="L436">
        <v>1480572000</v>
      </c>
      <c r="M436">
        <v>1481781600</v>
      </c>
      <c r="N436" s="5">
        <f t="shared" si="44"/>
        <v>42705.25</v>
      </c>
      <c r="O436" s="5">
        <f t="shared" si="45"/>
        <v>42719.25</v>
      </c>
      <c r="P436" t="b">
        <v>1</v>
      </c>
      <c r="Q436" t="b">
        <v>0</v>
      </c>
      <c r="R436" t="s">
        <v>33</v>
      </c>
      <c r="S436" t="str">
        <f t="shared" si="46"/>
        <v>theater</v>
      </c>
      <c r="T436" t="str">
        <f t="shared" si="47"/>
        <v>plays</v>
      </c>
      <c r="U436">
        <f t="shared" si="48"/>
        <v>2016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42"/>
        <v>117</v>
      </c>
      <c r="G437" t="s">
        <v>20</v>
      </c>
      <c r="H437">
        <v>1713</v>
      </c>
      <c r="I437">
        <f t="shared" si="43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5">
        <f t="shared" si="44"/>
        <v>41988.25</v>
      </c>
      <c r="O437" s="5">
        <f t="shared" si="45"/>
        <v>42000.25</v>
      </c>
      <c r="P437" t="b">
        <v>0</v>
      </c>
      <c r="Q437" t="b">
        <v>1</v>
      </c>
      <c r="R437" t="s">
        <v>33</v>
      </c>
      <c r="S437" t="str">
        <f t="shared" si="46"/>
        <v>theater</v>
      </c>
      <c r="T437" t="str">
        <f t="shared" si="47"/>
        <v>plays</v>
      </c>
      <c r="U437">
        <f t="shared" si="48"/>
        <v>2014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42"/>
        <v>1052</v>
      </c>
      <c r="G438" t="s">
        <v>20</v>
      </c>
      <c r="H438">
        <v>249</v>
      </c>
      <c r="I438">
        <f t="shared" si="43"/>
        <v>54.93</v>
      </c>
      <c r="J438" t="s">
        <v>21</v>
      </c>
      <c r="K438" t="s">
        <v>22</v>
      </c>
      <c r="L438">
        <v>1555736400</v>
      </c>
      <c r="M438">
        <v>1555822800</v>
      </c>
      <c r="N438" s="5">
        <f t="shared" si="44"/>
        <v>43575.208333333328</v>
      </c>
      <c r="O438" s="5">
        <f t="shared" si="45"/>
        <v>43576.208333333328</v>
      </c>
      <c r="P438" t="b">
        <v>0</v>
      </c>
      <c r="Q438" t="b">
        <v>0</v>
      </c>
      <c r="R438" t="s">
        <v>159</v>
      </c>
      <c r="S438" t="str">
        <f t="shared" si="46"/>
        <v>music</v>
      </c>
      <c r="T438" t="str">
        <f t="shared" si="47"/>
        <v>jazz</v>
      </c>
      <c r="U438">
        <f t="shared" si="48"/>
        <v>2019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42"/>
        <v>123</v>
      </c>
      <c r="G439" t="s">
        <v>20</v>
      </c>
      <c r="H439">
        <v>192</v>
      </c>
      <c r="I439">
        <f t="shared" si="43"/>
        <v>51.92</v>
      </c>
      <c r="J439" t="s">
        <v>21</v>
      </c>
      <c r="K439" t="s">
        <v>22</v>
      </c>
      <c r="L439">
        <v>1442120400</v>
      </c>
      <c r="M439">
        <v>1442379600</v>
      </c>
      <c r="N439" s="5">
        <f t="shared" si="44"/>
        <v>42260.208333333328</v>
      </c>
      <c r="O439" s="5">
        <f t="shared" si="45"/>
        <v>42263.208333333328</v>
      </c>
      <c r="P439" t="b">
        <v>0</v>
      </c>
      <c r="Q439" t="b">
        <v>1</v>
      </c>
      <c r="R439" t="s">
        <v>71</v>
      </c>
      <c r="S439" t="str">
        <f t="shared" si="46"/>
        <v>film &amp; video</v>
      </c>
      <c r="T439" t="str">
        <f t="shared" si="47"/>
        <v>animation</v>
      </c>
      <c r="U439">
        <f t="shared" si="48"/>
        <v>2015</v>
      </c>
    </row>
    <row r="440" spans="1:21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42"/>
        <v>179</v>
      </c>
      <c r="G440" t="s">
        <v>20</v>
      </c>
      <c r="H440">
        <v>247</v>
      </c>
      <c r="I440">
        <f t="shared" si="43"/>
        <v>60.03</v>
      </c>
      <c r="J440" t="s">
        <v>21</v>
      </c>
      <c r="K440" t="s">
        <v>22</v>
      </c>
      <c r="L440">
        <v>1362376800</v>
      </c>
      <c r="M440">
        <v>1364965200</v>
      </c>
      <c r="N440" s="5">
        <f t="shared" si="44"/>
        <v>41337.25</v>
      </c>
      <c r="O440" s="5">
        <f t="shared" si="45"/>
        <v>41367.208333333336</v>
      </c>
      <c r="P440" t="b">
        <v>0</v>
      </c>
      <c r="Q440" t="b">
        <v>0</v>
      </c>
      <c r="R440" t="s">
        <v>33</v>
      </c>
      <c r="S440" t="str">
        <f t="shared" si="46"/>
        <v>theater</v>
      </c>
      <c r="T440" t="str">
        <f t="shared" si="47"/>
        <v>plays</v>
      </c>
      <c r="U440">
        <f t="shared" si="48"/>
        <v>2013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42"/>
        <v>355</v>
      </c>
      <c r="G441" t="s">
        <v>20</v>
      </c>
      <c r="H441">
        <v>2293</v>
      </c>
      <c r="I441">
        <f t="shared" si="43"/>
        <v>44</v>
      </c>
      <c r="J441" t="s">
        <v>21</v>
      </c>
      <c r="K441" t="s">
        <v>22</v>
      </c>
      <c r="L441">
        <v>1478408400</v>
      </c>
      <c r="M441">
        <v>1479016800</v>
      </c>
      <c r="N441" s="5">
        <f t="shared" si="44"/>
        <v>42680.208333333328</v>
      </c>
      <c r="O441" s="5">
        <f t="shared" si="45"/>
        <v>42687.25</v>
      </c>
      <c r="P441" t="b">
        <v>0</v>
      </c>
      <c r="Q441" t="b">
        <v>0</v>
      </c>
      <c r="R441" t="s">
        <v>474</v>
      </c>
      <c r="S441" t="str">
        <f t="shared" si="46"/>
        <v>film &amp; video</v>
      </c>
      <c r="T441" t="str">
        <f t="shared" si="47"/>
        <v>science fiction</v>
      </c>
      <c r="U441">
        <f t="shared" si="48"/>
        <v>2016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42"/>
        <v>162</v>
      </c>
      <c r="G442" t="s">
        <v>20</v>
      </c>
      <c r="H442">
        <v>3131</v>
      </c>
      <c r="I442">
        <f t="shared" si="43"/>
        <v>53</v>
      </c>
      <c r="J442" t="s">
        <v>21</v>
      </c>
      <c r="K442" t="s">
        <v>22</v>
      </c>
      <c r="L442">
        <v>1498798800</v>
      </c>
      <c r="M442">
        <v>1499662800</v>
      </c>
      <c r="N442" s="5">
        <f t="shared" si="44"/>
        <v>42916.208333333328</v>
      </c>
      <c r="O442" s="5">
        <f t="shared" si="45"/>
        <v>42926.208333333328</v>
      </c>
      <c r="P442" t="b">
        <v>0</v>
      </c>
      <c r="Q442" t="b">
        <v>0</v>
      </c>
      <c r="R442" t="s">
        <v>269</v>
      </c>
      <c r="S442" t="str">
        <f t="shared" si="46"/>
        <v>film &amp; video</v>
      </c>
      <c r="T442" t="str">
        <f t="shared" si="47"/>
        <v>television</v>
      </c>
      <c r="U442">
        <f t="shared" si="48"/>
        <v>2017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42"/>
        <v>25</v>
      </c>
      <c r="G443" t="s">
        <v>14</v>
      </c>
      <c r="H443">
        <v>32</v>
      </c>
      <c r="I443">
        <f t="shared" si="43"/>
        <v>54.5</v>
      </c>
      <c r="J443" t="s">
        <v>21</v>
      </c>
      <c r="K443" t="s">
        <v>22</v>
      </c>
      <c r="L443">
        <v>1335416400</v>
      </c>
      <c r="M443">
        <v>1337835600</v>
      </c>
      <c r="N443" s="5">
        <f t="shared" si="44"/>
        <v>41025.208333333336</v>
      </c>
      <c r="O443" s="5">
        <f t="shared" si="45"/>
        <v>41053.208333333336</v>
      </c>
      <c r="P443" t="b">
        <v>0</v>
      </c>
      <c r="Q443" t="b">
        <v>0</v>
      </c>
      <c r="R443" t="s">
        <v>65</v>
      </c>
      <c r="S443" t="str">
        <f t="shared" si="46"/>
        <v>technology</v>
      </c>
      <c r="T443" t="str">
        <f t="shared" si="47"/>
        <v>wearables</v>
      </c>
      <c r="U443">
        <f t="shared" si="48"/>
        <v>2012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42"/>
        <v>199</v>
      </c>
      <c r="G444" t="s">
        <v>20</v>
      </c>
      <c r="H444">
        <v>143</v>
      </c>
      <c r="I444">
        <f t="shared" si="43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5">
        <f t="shared" si="44"/>
        <v>42980.208333333328</v>
      </c>
      <c r="O444" s="5">
        <f t="shared" si="45"/>
        <v>42996.208333333328</v>
      </c>
      <c r="P444" t="b">
        <v>0</v>
      </c>
      <c r="Q444" t="b">
        <v>0</v>
      </c>
      <c r="R444" t="s">
        <v>33</v>
      </c>
      <c r="S444" t="str">
        <f t="shared" si="46"/>
        <v>theater</v>
      </c>
      <c r="T444" t="str">
        <f t="shared" si="47"/>
        <v>plays</v>
      </c>
      <c r="U444">
        <f t="shared" si="48"/>
        <v>2017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42"/>
        <v>35</v>
      </c>
      <c r="G445" t="s">
        <v>74</v>
      </c>
      <c r="H445">
        <v>90</v>
      </c>
      <c r="I445">
        <f t="shared" si="43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5">
        <f t="shared" si="44"/>
        <v>40451.208333333336</v>
      </c>
      <c r="O445" s="5">
        <f t="shared" si="45"/>
        <v>40470.208333333336</v>
      </c>
      <c r="P445" t="b">
        <v>0</v>
      </c>
      <c r="Q445" t="b">
        <v>0</v>
      </c>
      <c r="R445" t="s">
        <v>33</v>
      </c>
      <c r="S445" t="str">
        <f t="shared" si="46"/>
        <v>theater</v>
      </c>
      <c r="T445" t="str">
        <f t="shared" si="47"/>
        <v>plays</v>
      </c>
      <c r="U445">
        <f t="shared" si="48"/>
        <v>2010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42"/>
        <v>176</v>
      </c>
      <c r="G446" t="s">
        <v>20</v>
      </c>
      <c r="H446">
        <v>296</v>
      </c>
      <c r="I446">
        <f t="shared" si="43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5">
        <f t="shared" si="44"/>
        <v>40748.208333333336</v>
      </c>
      <c r="O446" s="5">
        <f t="shared" si="45"/>
        <v>40750.208333333336</v>
      </c>
      <c r="P446" t="b">
        <v>0</v>
      </c>
      <c r="Q446" t="b">
        <v>1</v>
      </c>
      <c r="R446" t="s">
        <v>60</v>
      </c>
      <c r="S446" t="str">
        <f t="shared" si="46"/>
        <v>music</v>
      </c>
      <c r="T446" t="str">
        <f t="shared" si="47"/>
        <v>indie rock</v>
      </c>
      <c r="U446">
        <f t="shared" si="48"/>
        <v>2011</v>
      </c>
    </row>
    <row r="447" spans="1:21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42"/>
        <v>511</v>
      </c>
      <c r="G447" t="s">
        <v>20</v>
      </c>
      <c r="H447">
        <v>170</v>
      </c>
      <c r="I447">
        <f t="shared" si="43"/>
        <v>63.17</v>
      </c>
      <c r="J447" t="s">
        <v>21</v>
      </c>
      <c r="K447" t="s">
        <v>22</v>
      </c>
      <c r="L447">
        <v>1291356000</v>
      </c>
      <c r="M447">
        <v>1293170400</v>
      </c>
      <c r="N447" s="5">
        <f t="shared" si="44"/>
        <v>40515.25</v>
      </c>
      <c r="O447" s="5">
        <f t="shared" si="45"/>
        <v>40536.25</v>
      </c>
      <c r="P447" t="b">
        <v>0</v>
      </c>
      <c r="Q447" t="b">
        <v>1</v>
      </c>
      <c r="R447" t="s">
        <v>33</v>
      </c>
      <c r="S447" t="str">
        <f t="shared" si="46"/>
        <v>theater</v>
      </c>
      <c r="T447" t="str">
        <f t="shared" si="47"/>
        <v>plays</v>
      </c>
      <c r="U447">
        <f t="shared" si="48"/>
        <v>2010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42"/>
        <v>82</v>
      </c>
      <c r="G448" t="s">
        <v>14</v>
      </c>
      <c r="H448">
        <v>186</v>
      </c>
      <c r="I448">
        <f t="shared" si="43"/>
        <v>29.99</v>
      </c>
      <c r="J448" t="s">
        <v>21</v>
      </c>
      <c r="K448" t="s">
        <v>22</v>
      </c>
      <c r="L448">
        <v>1355810400</v>
      </c>
      <c r="M448">
        <v>1355983200</v>
      </c>
      <c r="N448" s="5">
        <f t="shared" si="44"/>
        <v>41261.25</v>
      </c>
      <c r="O448" s="5">
        <f t="shared" si="45"/>
        <v>41263.25</v>
      </c>
      <c r="P448" t="b">
        <v>0</v>
      </c>
      <c r="Q448" t="b">
        <v>0</v>
      </c>
      <c r="R448" t="s">
        <v>65</v>
      </c>
      <c r="S448" t="str">
        <f t="shared" si="46"/>
        <v>technology</v>
      </c>
      <c r="T448" t="str">
        <f t="shared" si="47"/>
        <v>wearables</v>
      </c>
      <c r="U448">
        <f t="shared" si="48"/>
        <v>2012</v>
      </c>
    </row>
    <row r="449" spans="1:21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42"/>
        <v>24</v>
      </c>
      <c r="G449" t="s">
        <v>74</v>
      </c>
      <c r="H449">
        <v>439</v>
      </c>
      <c r="I449">
        <f t="shared" si="43"/>
        <v>86</v>
      </c>
      <c r="J449" t="s">
        <v>40</v>
      </c>
      <c r="K449" t="s">
        <v>41</v>
      </c>
      <c r="L449">
        <v>1513663200</v>
      </c>
      <c r="M449">
        <v>1515045600</v>
      </c>
      <c r="N449" s="5">
        <f t="shared" si="44"/>
        <v>43088.25</v>
      </c>
      <c r="O449" s="5">
        <f t="shared" si="45"/>
        <v>43104.25</v>
      </c>
      <c r="P449" t="b">
        <v>0</v>
      </c>
      <c r="Q449" t="b">
        <v>0</v>
      </c>
      <c r="R449" t="s">
        <v>269</v>
      </c>
      <c r="S449" t="str">
        <f t="shared" si="46"/>
        <v>film &amp; video</v>
      </c>
      <c r="T449" t="str">
        <f t="shared" si="47"/>
        <v>television</v>
      </c>
      <c r="U449">
        <f t="shared" si="48"/>
        <v>2017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42"/>
        <v>50</v>
      </c>
      <c r="G450" t="s">
        <v>14</v>
      </c>
      <c r="H450">
        <v>605</v>
      </c>
      <c r="I450">
        <f t="shared" si="43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5">
        <f t="shared" si="44"/>
        <v>41378.208333333336</v>
      </c>
      <c r="O450" s="5">
        <f t="shared" si="45"/>
        <v>41380.208333333336</v>
      </c>
      <c r="P450" t="b">
        <v>0</v>
      </c>
      <c r="Q450" t="b">
        <v>1</v>
      </c>
      <c r="R450" t="s">
        <v>89</v>
      </c>
      <c r="S450" t="str">
        <f t="shared" si="46"/>
        <v>games</v>
      </c>
      <c r="T450" t="str">
        <f t="shared" si="47"/>
        <v>video games</v>
      </c>
      <c r="U450">
        <f t="shared" si="48"/>
        <v>2013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9">ROUND((E451/D451)*100,0)</f>
        <v>967</v>
      </c>
      <c r="G451" t="s">
        <v>20</v>
      </c>
      <c r="H451">
        <v>86</v>
      </c>
      <c r="I451">
        <f t="shared" ref="I451:I514" si="50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5">
        <f t="shared" ref="N451:N514" si="51">(((L451/60)/60)/24)+DATE(1970,1,1)</f>
        <v>43530.25</v>
      </c>
      <c r="O451" s="5">
        <f t="shared" ref="O451:O514" si="52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53">LEFT(R451,SEARCH("/",R451)-1)</f>
        <v>games</v>
      </c>
      <c r="T451" t="str">
        <f t="shared" ref="T451:T514" si="54">RIGHT(R451,LEN(R451)-SEARCH("/",R451))</f>
        <v>video games</v>
      </c>
      <c r="U451">
        <f t="shared" ref="U451:U514" si="55">YEAR(N451)</f>
        <v>2019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9"/>
        <v>4</v>
      </c>
      <c r="G452" t="s">
        <v>14</v>
      </c>
      <c r="H452">
        <v>1</v>
      </c>
      <c r="I452">
        <f t="shared" si="50"/>
        <v>4</v>
      </c>
      <c r="J452" t="s">
        <v>15</v>
      </c>
      <c r="K452" t="s">
        <v>16</v>
      </c>
      <c r="L452">
        <v>1540098000</v>
      </c>
      <c r="M452">
        <v>1542088800</v>
      </c>
      <c r="N452" s="5">
        <f t="shared" si="51"/>
        <v>43394.208333333328</v>
      </c>
      <c r="O452" s="5">
        <f t="shared" si="52"/>
        <v>43417.25</v>
      </c>
      <c r="P452" t="b">
        <v>0</v>
      </c>
      <c r="Q452" t="b">
        <v>0</v>
      </c>
      <c r="R452" t="s">
        <v>71</v>
      </c>
      <c r="S452" t="str">
        <f t="shared" si="53"/>
        <v>film &amp; video</v>
      </c>
      <c r="T452" t="str">
        <f t="shared" si="54"/>
        <v>animation</v>
      </c>
      <c r="U452">
        <f t="shared" si="55"/>
        <v>2018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9"/>
        <v>123</v>
      </c>
      <c r="G453" t="s">
        <v>20</v>
      </c>
      <c r="H453">
        <v>6286</v>
      </c>
      <c r="I453">
        <f t="shared" si="50"/>
        <v>29</v>
      </c>
      <c r="J453" t="s">
        <v>21</v>
      </c>
      <c r="K453" t="s">
        <v>22</v>
      </c>
      <c r="L453">
        <v>1500440400</v>
      </c>
      <c r="M453">
        <v>1503118800</v>
      </c>
      <c r="N453" s="5">
        <f t="shared" si="51"/>
        <v>42935.208333333328</v>
      </c>
      <c r="O453" s="5">
        <f t="shared" si="52"/>
        <v>42966.208333333328</v>
      </c>
      <c r="P453" t="b">
        <v>0</v>
      </c>
      <c r="Q453" t="b">
        <v>0</v>
      </c>
      <c r="R453" t="s">
        <v>23</v>
      </c>
      <c r="S453" t="str">
        <f t="shared" si="53"/>
        <v>music</v>
      </c>
      <c r="T453" t="str">
        <f t="shared" si="54"/>
        <v>rock</v>
      </c>
      <c r="U453">
        <f t="shared" si="55"/>
        <v>2017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9"/>
        <v>63</v>
      </c>
      <c r="G454" t="s">
        <v>14</v>
      </c>
      <c r="H454">
        <v>31</v>
      </c>
      <c r="I454">
        <f t="shared" si="50"/>
        <v>98.23</v>
      </c>
      <c r="J454" t="s">
        <v>21</v>
      </c>
      <c r="K454" t="s">
        <v>22</v>
      </c>
      <c r="L454">
        <v>1278392400</v>
      </c>
      <c r="M454">
        <v>1278478800</v>
      </c>
      <c r="N454" s="5">
        <f t="shared" si="51"/>
        <v>40365.208333333336</v>
      </c>
      <c r="O454" s="5">
        <f t="shared" si="52"/>
        <v>40366.208333333336</v>
      </c>
      <c r="P454" t="b">
        <v>0</v>
      </c>
      <c r="Q454" t="b">
        <v>0</v>
      </c>
      <c r="R454" t="s">
        <v>53</v>
      </c>
      <c r="S454" t="str">
        <f t="shared" si="53"/>
        <v>film &amp; video</v>
      </c>
      <c r="T454" t="str">
        <f t="shared" si="54"/>
        <v>drama</v>
      </c>
      <c r="U454">
        <f t="shared" si="55"/>
        <v>2010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9"/>
        <v>56</v>
      </c>
      <c r="G455" t="s">
        <v>14</v>
      </c>
      <c r="H455">
        <v>1181</v>
      </c>
      <c r="I455">
        <f t="shared" si="50"/>
        <v>87</v>
      </c>
      <c r="J455" t="s">
        <v>21</v>
      </c>
      <c r="K455" t="s">
        <v>22</v>
      </c>
      <c r="L455">
        <v>1480572000</v>
      </c>
      <c r="M455">
        <v>1484114400</v>
      </c>
      <c r="N455" s="5">
        <f t="shared" si="51"/>
        <v>42705.25</v>
      </c>
      <c r="O455" s="5">
        <f t="shared" si="52"/>
        <v>42746.25</v>
      </c>
      <c r="P455" t="b">
        <v>0</v>
      </c>
      <c r="Q455" t="b">
        <v>0</v>
      </c>
      <c r="R455" t="s">
        <v>474</v>
      </c>
      <c r="S455" t="str">
        <f t="shared" si="53"/>
        <v>film &amp; video</v>
      </c>
      <c r="T455" t="str">
        <f t="shared" si="54"/>
        <v>science fiction</v>
      </c>
      <c r="U455">
        <f t="shared" si="55"/>
        <v>2016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9"/>
        <v>44</v>
      </c>
      <c r="G456" t="s">
        <v>14</v>
      </c>
      <c r="H456">
        <v>39</v>
      </c>
      <c r="I456">
        <f t="shared" si="50"/>
        <v>45.21</v>
      </c>
      <c r="J456" t="s">
        <v>21</v>
      </c>
      <c r="K456" t="s">
        <v>22</v>
      </c>
      <c r="L456">
        <v>1382331600</v>
      </c>
      <c r="M456">
        <v>1385445600</v>
      </c>
      <c r="N456" s="5">
        <f t="shared" si="51"/>
        <v>41568.208333333336</v>
      </c>
      <c r="O456" s="5">
        <f t="shared" si="52"/>
        <v>41604.25</v>
      </c>
      <c r="P456" t="b">
        <v>0</v>
      </c>
      <c r="Q456" t="b">
        <v>1</v>
      </c>
      <c r="R456" t="s">
        <v>53</v>
      </c>
      <c r="S456" t="str">
        <f t="shared" si="53"/>
        <v>film &amp; video</v>
      </c>
      <c r="T456" t="str">
        <f t="shared" si="54"/>
        <v>drama</v>
      </c>
      <c r="U456">
        <f t="shared" si="55"/>
        <v>2013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9"/>
        <v>118</v>
      </c>
      <c r="G457" t="s">
        <v>20</v>
      </c>
      <c r="H457">
        <v>3727</v>
      </c>
      <c r="I457">
        <f t="shared" si="50"/>
        <v>37</v>
      </c>
      <c r="J457" t="s">
        <v>21</v>
      </c>
      <c r="K457" t="s">
        <v>22</v>
      </c>
      <c r="L457">
        <v>1316754000</v>
      </c>
      <c r="M457">
        <v>1318741200</v>
      </c>
      <c r="N457" s="5">
        <f t="shared" si="51"/>
        <v>40809.208333333336</v>
      </c>
      <c r="O457" s="5">
        <f t="shared" si="52"/>
        <v>40832.208333333336</v>
      </c>
      <c r="P457" t="b">
        <v>0</v>
      </c>
      <c r="Q457" t="b">
        <v>0</v>
      </c>
      <c r="R457" t="s">
        <v>33</v>
      </c>
      <c r="S457" t="str">
        <f t="shared" si="53"/>
        <v>theater</v>
      </c>
      <c r="T457" t="str">
        <f t="shared" si="54"/>
        <v>plays</v>
      </c>
      <c r="U457">
        <f t="shared" si="55"/>
        <v>2011</v>
      </c>
    </row>
    <row r="458" spans="1:21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9"/>
        <v>104</v>
      </c>
      <c r="G458" t="s">
        <v>20</v>
      </c>
      <c r="H458">
        <v>1605</v>
      </c>
      <c r="I458">
        <f t="shared" si="50"/>
        <v>94.98</v>
      </c>
      <c r="J458" t="s">
        <v>21</v>
      </c>
      <c r="K458" t="s">
        <v>22</v>
      </c>
      <c r="L458">
        <v>1518242400</v>
      </c>
      <c r="M458">
        <v>1518242400</v>
      </c>
      <c r="N458" s="5">
        <f t="shared" si="51"/>
        <v>43141.25</v>
      </c>
      <c r="O458" s="5">
        <f t="shared" si="52"/>
        <v>43141.25</v>
      </c>
      <c r="P458" t="b">
        <v>0</v>
      </c>
      <c r="Q458" t="b">
        <v>1</v>
      </c>
      <c r="R458" t="s">
        <v>60</v>
      </c>
      <c r="S458" t="str">
        <f t="shared" si="53"/>
        <v>music</v>
      </c>
      <c r="T458" t="str">
        <f t="shared" si="54"/>
        <v>indie rock</v>
      </c>
      <c r="U458">
        <f t="shared" si="55"/>
        <v>2018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9"/>
        <v>27</v>
      </c>
      <c r="G459" t="s">
        <v>14</v>
      </c>
      <c r="H459">
        <v>46</v>
      </c>
      <c r="I459">
        <f t="shared" si="50"/>
        <v>28.96</v>
      </c>
      <c r="J459" t="s">
        <v>21</v>
      </c>
      <c r="K459" t="s">
        <v>22</v>
      </c>
      <c r="L459">
        <v>1476421200</v>
      </c>
      <c r="M459">
        <v>1476594000</v>
      </c>
      <c r="N459" s="5">
        <f t="shared" si="51"/>
        <v>42657.208333333328</v>
      </c>
      <c r="O459" s="5">
        <f t="shared" si="52"/>
        <v>42659.208333333328</v>
      </c>
      <c r="P459" t="b">
        <v>0</v>
      </c>
      <c r="Q459" t="b">
        <v>0</v>
      </c>
      <c r="R459" t="s">
        <v>33</v>
      </c>
      <c r="S459" t="str">
        <f t="shared" si="53"/>
        <v>theater</v>
      </c>
      <c r="T459" t="str">
        <f t="shared" si="54"/>
        <v>plays</v>
      </c>
      <c r="U459">
        <f t="shared" si="55"/>
        <v>2016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9"/>
        <v>351</v>
      </c>
      <c r="G460" t="s">
        <v>20</v>
      </c>
      <c r="H460">
        <v>2120</v>
      </c>
      <c r="I460">
        <f t="shared" si="50"/>
        <v>55.99</v>
      </c>
      <c r="J460" t="s">
        <v>21</v>
      </c>
      <c r="K460" t="s">
        <v>22</v>
      </c>
      <c r="L460">
        <v>1269752400</v>
      </c>
      <c r="M460">
        <v>1273554000</v>
      </c>
      <c r="N460" s="5">
        <f t="shared" si="51"/>
        <v>40265.208333333336</v>
      </c>
      <c r="O460" s="5">
        <f t="shared" si="52"/>
        <v>40309.208333333336</v>
      </c>
      <c r="P460" t="b">
        <v>0</v>
      </c>
      <c r="Q460" t="b">
        <v>0</v>
      </c>
      <c r="R460" t="s">
        <v>33</v>
      </c>
      <c r="S460" t="str">
        <f t="shared" si="53"/>
        <v>theater</v>
      </c>
      <c r="T460" t="str">
        <f t="shared" si="54"/>
        <v>plays</v>
      </c>
      <c r="U460">
        <f t="shared" si="55"/>
        <v>2010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9"/>
        <v>90</v>
      </c>
      <c r="G461" t="s">
        <v>14</v>
      </c>
      <c r="H461">
        <v>105</v>
      </c>
      <c r="I461">
        <f t="shared" si="50"/>
        <v>54.04</v>
      </c>
      <c r="J461" t="s">
        <v>21</v>
      </c>
      <c r="K461" t="s">
        <v>22</v>
      </c>
      <c r="L461">
        <v>1419746400</v>
      </c>
      <c r="M461">
        <v>1421906400</v>
      </c>
      <c r="N461" s="5">
        <f t="shared" si="51"/>
        <v>42001.25</v>
      </c>
      <c r="O461" s="5">
        <f t="shared" si="52"/>
        <v>42026.25</v>
      </c>
      <c r="P461" t="b">
        <v>0</v>
      </c>
      <c r="Q461" t="b">
        <v>0</v>
      </c>
      <c r="R461" t="s">
        <v>42</v>
      </c>
      <c r="S461" t="str">
        <f t="shared" si="53"/>
        <v>film &amp; video</v>
      </c>
      <c r="T461" t="str">
        <f t="shared" si="54"/>
        <v>documentary</v>
      </c>
      <c r="U461">
        <f t="shared" si="55"/>
        <v>2014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9"/>
        <v>172</v>
      </c>
      <c r="G462" t="s">
        <v>20</v>
      </c>
      <c r="H462">
        <v>50</v>
      </c>
      <c r="I462">
        <f t="shared" si="50"/>
        <v>82.38</v>
      </c>
      <c r="J462" t="s">
        <v>21</v>
      </c>
      <c r="K462" t="s">
        <v>22</v>
      </c>
      <c r="L462">
        <v>1281330000</v>
      </c>
      <c r="M462">
        <v>1281589200</v>
      </c>
      <c r="N462" s="5">
        <f t="shared" si="51"/>
        <v>40399.208333333336</v>
      </c>
      <c r="O462" s="5">
        <f t="shared" si="52"/>
        <v>40402.208333333336</v>
      </c>
      <c r="P462" t="b">
        <v>0</v>
      </c>
      <c r="Q462" t="b">
        <v>0</v>
      </c>
      <c r="R462" t="s">
        <v>33</v>
      </c>
      <c r="S462" t="str">
        <f t="shared" si="53"/>
        <v>theater</v>
      </c>
      <c r="T462" t="str">
        <f t="shared" si="54"/>
        <v>plays</v>
      </c>
      <c r="U462">
        <f t="shared" si="55"/>
        <v>2010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9"/>
        <v>141</v>
      </c>
      <c r="G463" t="s">
        <v>20</v>
      </c>
      <c r="H463">
        <v>2080</v>
      </c>
      <c r="I463">
        <f t="shared" si="50"/>
        <v>67</v>
      </c>
      <c r="J463" t="s">
        <v>21</v>
      </c>
      <c r="K463" t="s">
        <v>22</v>
      </c>
      <c r="L463">
        <v>1398661200</v>
      </c>
      <c r="M463">
        <v>1400389200</v>
      </c>
      <c r="N463" s="5">
        <f t="shared" si="51"/>
        <v>41757.208333333336</v>
      </c>
      <c r="O463" s="5">
        <f t="shared" si="52"/>
        <v>41777.208333333336</v>
      </c>
      <c r="P463" t="b">
        <v>0</v>
      </c>
      <c r="Q463" t="b">
        <v>0</v>
      </c>
      <c r="R463" t="s">
        <v>53</v>
      </c>
      <c r="S463" t="str">
        <f t="shared" si="53"/>
        <v>film &amp; video</v>
      </c>
      <c r="T463" t="str">
        <f t="shared" si="54"/>
        <v>drama</v>
      </c>
      <c r="U463">
        <f t="shared" si="55"/>
        <v>2014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9"/>
        <v>31</v>
      </c>
      <c r="G464" t="s">
        <v>14</v>
      </c>
      <c r="H464">
        <v>535</v>
      </c>
      <c r="I464">
        <f t="shared" si="50"/>
        <v>107.91</v>
      </c>
      <c r="J464" t="s">
        <v>21</v>
      </c>
      <c r="K464" t="s">
        <v>22</v>
      </c>
      <c r="L464">
        <v>1359525600</v>
      </c>
      <c r="M464">
        <v>1362808800</v>
      </c>
      <c r="N464" s="5">
        <f t="shared" si="51"/>
        <v>41304.25</v>
      </c>
      <c r="O464" s="5">
        <f t="shared" si="52"/>
        <v>41342.25</v>
      </c>
      <c r="P464" t="b">
        <v>0</v>
      </c>
      <c r="Q464" t="b">
        <v>0</v>
      </c>
      <c r="R464" t="s">
        <v>292</v>
      </c>
      <c r="S464" t="str">
        <f t="shared" si="53"/>
        <v>games</v>
      </c>
      <c r="T464" t="str">
        <f t="shared" si="54"/>
        <v>mobile games</v>
      </c>
      <c r="U464">
        <f t="shared" si="55"/>
        <v>2013</v>
      </c>
    </row>
    <row r="465" spans="1:21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9"/>
        <v>108</v>
      </c>
      <c r="G465" t="s">
        <v>20</v>
      </c>
      <c r="H465">
        <v>2105</v>
      </c>
      <c r="I465">
        <f t="shared" si="50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5">
        <f t="shared" si="51"/>
        <v>41639.25</v>
      </c>
      <c r="O465" s="5">
        <f t="shared" si="52"/>
        <v>41643.25</v>
      </c>
      <c r="P465" t="b">
        <v>0</v>
      </c>
      <c r="Q465" t="b">
        <v>0</v>
      </c>
      <c r="R465" t="s">
        <v>71</v>
      </c>
      <c r="S465" t="str">
        <f t="shared" si="53"/>
        <v>film &amp; video</v>
      </c>
      <c r="T465" t="str">
        <f t="shared" si="54"/>
        <v>animation</v>
      </c>
      <c r="U465">
        <f t="shared" si="55"/>
        <v>2013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9"/>
        <v>133</v>
      </c>
      <c r="G466" t="s">
        <v>20</v>
      </c>
      <c r="H466">
        <v>2436</v>
      </c>
      <c r="I466">
        <f t="shared" si="50"/>
        <v>39.01</v>
      </c>
      <c r="J466" t="s">
        <v>21</v>
      </c>
      <c r="K466" t="s">
        <v>22</v>
      </c>
      <c r="L466">
        <v>1518328800</v>
      </c>
      <c r="M466">
        <v>1519538400</v>
      </c>
      <c r="N466" s="5">
        <f t="shared" si="51"/>
        <v>43142.25</v>
      </c>
      <c r="O466" s="5">
        <f t="shared" si="52"/>
        <v>43156.25</v>
      </c>
      <c r="P466" t="b">
        <v>0</v>
      </c>
      <c r="Q466" t="b">
        <v>0</v>
      </c>
      <c r="R466" t="s">
        <v>33</v>
      </c>
      <c r="S466" t="str">
        <f t="shared" si="53"/>
        <v>theater</v>
      </c>
      <c r="T466" t="str">
        <f t="shared" si="54"/>
        <v>plays</v>
      </c>
      <c r="U466">
        <f t="shared" si="55"/>
        <v>2018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9"/>
        <v>188</v>
      </c>
      <c r="G467" t="s">
        <v>20</v>
      </c>
      <c r="H467">
        <v>80</v>
      </c>
      <c r="I467">
        <f t="shared" si="50"/>
        <v>110.36</v>
      </c>
      <c r="J467" t="s">
        <v>21</v>
      </c>
      <c r="K467" t="s">
        <v>22</v>
      </c>
      <c r="L467">
        <v>1517032800</v>
      </c>
      <c r="M467">
        <v>1517810400</v>
      </c>
      <c r="N467" s="5">
        <f t="shared" si="51"/>
        <v>43127.25</v>
      </c>
      <c r="O467" s="5">
        <f t="shared" si="52"/>
        <v>43136.25</v>
      </c>
      <c r="P467" t="b">
        <v>0</v>
      </c>
      <c r="Q467" t="b">
        <v>0</v>
      </c>
      <c r="R467" t="s">
        <v>206</v>
      </c>
      <c r="S467" t="str">
        <f t="shared" si="53"/>
        <v>publishing</v>
      </c>
      <c r="T467" t="str">
        <f t="shared" si="54"/>
        <v>translations</v>
      </c>
      <c r="U467">
        <f t="shared" si="55"/>
        <v>2018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9"/>
        <v>332</v>
      </c>
      <c r="G468" t="s">
        <v>20</v>
      </c>
      <c r="H468">
        <v>42</v>
      </c>
      <c r="I468">
        <f t="shared" si="50"/>
        <v>94.86</v>
      </c>
      <c r="J468" t="s">
        <v>21</v>
      </c>
      <c r="K468" t="s">
        <v>22</v>
      </c>
      <c r="L468">
        <v>1368594000</v>
      </c>
      <c r="M468">
        <v>1370581200</v>
      </c>
      <c r="N468" s="5">
        <f t="shared" si="51"/>
        <v>41409.208333333336</v>
      </c>
      <c r="O468" s="5">
        <f t="shared" si="52"/>
        <v>41432.208333333336</v>
      </c>
      <c r="P468" t="b">
        <v>0</v>
      </c>
      <c r="Q468" t="b">
        <v>1</v>
      </c>
      <c r="R468" t="s">
        <v>65</v>
      </c>
      <c r="S468" t="str">
        <f t="shared" si="53"/>
        <v>technology</v>
      </c>
      <c r="T468" t="str">
        <f t="shared" si="54"/>
        <v>wearables</v>
      </c>
      <c r="U468">
        <f t="shared" si="55"/>
        <v>2013</v>
      </c>
    </row>
    <row r="469" spans="1:21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9"/>
        <v>575</v>
      </c>
      <c r="G469" t="s">
        <v>20</v>
      </c>
      <c r="H469">
        <v>139</v>
      </c>
      <c r="I469">
        <f t="shared" si="50"/>
        <v>57.94</v>
      </c>
      <c r="J469" t="s">
        <v>15</v>
      </c>
      <c r="K469" t="s">
        <v>16</v>
      </c>
      <c r="L469">
        <v>1448258400</v>
      </c>
      <c r="M469">
        <v>1448863200</v>
      </c>
      <c r="N469" s="5">
        <f t="shared" si="51"/>
        <v>42331.25</v>
      </c>
      <c r="O469" s="5">
        <f t="shared" si="52"/>
        <v>42338.25</v>
      </c>
      <c r="P469" t="b">
        <v>0</v>
      </c>
      <c r="Q469" t="b">
        <v>1</v>
      </c>
      <c r="R469" t="s">
        <v>28</v>
      </c>
      <c r="S469" t="str">
        <f t="shared" si="53"/>
        <v>technology</v>
      </c>
      <c r="T469" t="str">
        <f t="shared" si="54"/>
        <v>web</v>
      </c>
      <c r="U469">
        <f t="shared" si="55"/>
        <v>2015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9"/>
        <v>41</v>
      </c>
      <c r="G470" t="s">
        <v>14</v>
      </c>
      <c r="H470">
        <v>16</v>
      </c>
      <c r="I470">
        <f t="shared" si="50"/>
        <v>101.25</v>
      </c>
      <c r="J470" t="s">
        <v>21</v>
      </c>
      <c r="K470" t="s">
        <v>22</v>
      </c>
      <c r="L470">
        <v>1555218000</v>
      </c>
      <c r="M470">
        <v>1556600400</v>
      </c>
      <c r="N470" s="5">
        <f t="shared" si="51"/>
        <v>43569.208333333328</v>
      </c>
      <c r="O470" s="5">
        <f t="shared" si="52"/>
        <v>43585.208333333328</v>
      </c>
      <c r="P470" t="b">
        <v>0</v>
      </c>
      <c r="Q470" t="b">
        <v>0</v>
      </c>
      <c r="R470" t="s">
        <v>33</v>
      </c>
      <c r="S470" t="str">
        <f t="shared" si="53"/>
        <v>theater</v>
      </c>
      <c r="T470" t="str">
        <f t="shared" si="54"/>
        <v>plays</v>
      </c>
      <c r="U470">
        <f t="shared" si="55"/>
        <v>2019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9"/>
        <v>184</v>
      </c>
      <c r="G471" t="s">
        <v>20</v>
      </c>
      <c r="H471">
        <v>159</v>
      </c>
      <c r="I471">
        <f t="shared" si="50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5">
        <f t="shared" si="51"/>
        <v>42142.208333333328</v>
      </c>
      <c r="O471" s="5">
        <f t="shared" si="52"/>
        <v>42144.208333333328</v>
      </c>
      <c r="P471" t="b">
        <v>0</v>
      </c>
      <c r="Q471" t="b">
        <v>0</v>
      </c>
      <c r="R471" t="s">
        <v>53</v>
      </c>
      <c r="S471" t="str">
        <f t="shared" si="53"/>
        <v>film &amp; video</v>
      </c>
      <c r="T471" t="str">
        <f t="shared" si="54"/>
        <v>drama</v>
      </c>
      <c r="U471">
        <f t="shared" si="55"/>
        <v>2015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9"/>
        <v>286</v>
      </c>
      <c r="G472" t="s">
        <v>20</v>
      </c>
      <c r="H472">
        <v>381</v>
      </c>
      <c r="I472">
        <f t="shared" si="50"/>
        <v>27.01</v>
      </c>
      <c r="J472" t="s">
        <v>21</v>
      </c>
      <c r="K472" t="s">
        <v>22</v>
      </c>
      <c r="L472">
        <v>1481522400</v>
      </c>
      <c r="M472">
        <v>1482127200</v>
      </c>
      <c r="N472" s="5">
        <f t="shared" si="51"/>
        <v>42716.25</v>
      </c>
      <c r="O472" s="5">
        <f t="shared" si="52"/>
        <v>42723.25</v>
      </c>
      <c r="P472" t="b">
        <v>0</v>
      </c>
      <c r="Q472" t="b">
        <v>0</v>
      </c>
      <c r="R472" t="s">
        <v>65</v>
      </c>
      <c r="S472" t="str">
        <f t="shared" si="53"/>
        <v>technology</v>
      </c>
      <c r="T472" t="str">
        <f t="shared" si="54"/>
        <v>wearables</v>
      </c>
      <c r="U472">
        <f t="shared" si="55"/>
        <v>2016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9"/>
        <v>319</v>
      </c>
      <c r="G473" t="s">
        <v>20</v>
      </c>
      <c r="H473">
        <v>194</v>
      </c>
      <c r="I473">
        <f t="shared" si="50"/>
        <v>50.97</v>
      </c>
      <c r="J473" t="s">
        <v>40</v>
      </c>
      <c r="K473" t="s">
        <v>41</v>
      </c>
      <c r="L473">
        <v>1335934800</v>
      </c>
      <c r="M473">
        <v>1335934800</v>
      </c>
      <c r="N473" s="5">
        <f t="shared" si="51"/>
        <v>41031.208333333336</v>
      </c>
      <c r="O473" s="5">
        <f t="shared" si="52"/>
        <v>41031.208333333336</v>
      </c>
      <c r="P473" t="b">
        <v>0</v>
      </c>
      <c r="Q473" t="b">
        <v>1</v>
      </c>
      <c r="R473" t="s">
        <v>17</v>
      </c>
      <c r="S473" t="str">
        <f t="shared" si="53"/>
        <v>food</v>
      </c>
      <c r="T473" t="str">
        <f t="shared" si="54"/>
        <v>food trucks</v>
      </c>
      <c r="U473">
        <f t="shared" si="55"/>
        <v>2012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9"/>
        <v>39</v>
      </c>
      <c r="G474" t="s">
        <v>14</v>
      </c>
      <c r="H474">
        <v>575</v>
      </c>
      <c r="I474">
        <f t="shared" si="50"/>
        <v>104.94</v>
      </c>
      <c r="J474" t="s">
        <v>21</v>
      </c>
      <c r="K474" t="s">
        <v>22</v>
      </c>
      <c r="L474">
        <v>1552280400</v>
      </c>
      <c r="M474">
        <v>1556946000</v>
      </c>
      <c r="N474" s="5">
        <f t="shared" si="51"/>
        <v>43535.208333333328</v>
      </c>
      <c r="O474" s="5">
        <f t="shared" si="52"/>
        <v>43589.208333333328</v>
      </c>
      <c r="P474" t="b">
        <v>0</v>
      </c>
      <c r="Q474" t="b">
        <v>0</v>
      </c>
      <c r="R474" t="s">
        <v>23</v>
      </c>
      <c r="S474" t="str">
        <f t="shared" si="53"/>
        <v>music</v>
      </c>
      <c r="T474" t="str">
        <f t="shared" si="54"/>
        <v>rock</v>
      </c>
      <c r="U474">
        <f t="shared" si="55"/>
        <v>2019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9"/>
        <v>178</v>
      </c>
      <c r="G475" t="s">
        <v>20</v>
      </c>
      <c r="H475">
        <v>106</v>
      </c>
      <c r="I475">
        <f t="shared" si="50"/>
        <v>84.03</v>
      </c>
      <c r="J475" t="s">
        <v>21</v>
      </c>
      <c r="K475" t="s">
        <v>22</v>
      </c>
      <c r="L475">
        <v>1529989200</v>
      </c>
      <c r="M475">
        <v>1530075600</v>
      </c>
      <c r="N475" s="5">
        <f t="shared" si="51"/>
        <v>43277.208333333328</v>
      </c>
      <c r="O475" s="5">
        <f t="shared" si="52"/>
        <v>43278.208333333328</v>
      </c>
      <c r="P475" t="b">
        <v>0</v>
      </c>
      <c r="Q475" t="b">
        <v>0</v>
      </c>
      <c r="R475" t="s">
        <v>50</v>
      </c>
      <c r="S475" t="str">
        <f t="shared" si="53"/>
        <v>music</v>
      </c>
      <c r="T475" t="str">
        <f t="shared" si="54"/>
        <v>electric music</v>
      </c>
      <c r="U475">
        <f t="shared" si="55"/>
        <v>2018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9"/>
        <v>365</v>
      </c>
      <c r="G476" t="s">
        <v>20</v>
      </c>
      <c r="H476">
        <v>142</v>
      </c>
      <c r="I476">
        <f t="shared" si="50"/>
        <v>102.86</v>
      </c>
      <c r="J476" t="s">
        <v>21</v>
      </c>
      <c r="K476" t="s">
        <v>22</v>
      </c>
      <c r="L476">
        <v>1418709600</v>
      </c>
      <c r="M476">
        <v>1418796000</v>
      </c>
      <c r="N476" s="5">
        <f t="shared" si="51"/>
        <v>41989.25</v>
      </c>
      <c r="O476" s="5">
        <f t="shared" si="52"/>
        <v>41990.25</v>
      </c>
      <c r="P476" t="b">
        <v>0</v>
      </c>
      <c r="Q476" t="b">
        <v>0</v>
      </c>
      <c r="R476" t="s">
        <v>269</v>
      </c>
      <c r="S476" t="str">
        <f t="shared" si="53"/>
        <v>film &amp; video</v>
      </c>
      <c r="T476" t="str">
        <f t="shared" si="54"/>
        <v>television</v>
      </c>
      <c r="U476">
        <f t="shared" si="55"/>
        <v>2014</v>
      </c>
    </row>
    <row r="477" spans="1:21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9"/>
        <v>114</v>
      </c>
      <c r="G477" t="s">
        <v>20</v>
      </c>
      <c r="H477">
        <v>211</v>
      </c>
      <c r="I477">
        <f t="shared" si="50"/>
        <v>39.96</v>
      </c>
      <c r="J477" t="s">
        <v>21</v>
      </c>
      <c r="K477" t="s">
        <v>22</v>
      </c>
      <c r="L477">
        <v>1372136400</v>
      </c>
      <c r="M477">
        <v>1372482000</v>
      </c>
      <c r="N477" s="5">
        <f t="shared" si="51"/>
        <v>41450.208333333336</v>
      </c>
      <c r="O477" s="5">
        <f t="shared" si="52"/>
        <v>41454.208333333336</v>
      </c>
      <c r="P477" t="b">
        <v>0</v>
      </c>
      <c r="Q477" t="b">
        <v>1</v>
      </c>
      <c r="R477" t="s">
        <v>206</v>
      </c>
      <c r="S477" t="str">
        <f t="shared" si="53"/>
        <v>publishing</v>
      </c>
      <c r="T477" t="str">
        <f t="shared" si="54"/>
        <v>translations</v>
      </c>
      <c r="U477">
        <f t="shared" si="55"/>
        <v>2013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9"/>
        <v>30</v>
      </c>
      <c r="G478" t="s">
        <v>14</v>
      </c>
      <c r="H478">
        <v>1120</v>
      </c>
      <c r="I478">
        <f t="shared" si="50"/>
        <v>51</v>
      </c>
      <c r="J478" t="s">
        <v>21</v>
      </c>
      <c r="K478" t="s">
        <v>22</v>
      </c>
      <c r="L478">
        <v>1533877200</v>
      </c>
      <c r="M478">
        <v>1534395600</v>
      </c>
      <c r="N478" s="5">
        <f t="shared" si="51"/>
        <v>43322.208333333328</v>
      </c>
      <c r="O478" s="5">
        <f t="shared" si="52"/>
        <v>43328.208333333328</v>
      </c>
      <c r="P478" t="b">
        <v>0</v>
      </c>
      <c r="Q478" t="b">
        <v>0</v>
      </c>
      <c r="R478" t="s">
        <v>119</v>
      </c>
      <c r="S478" t="str">
        <f t="shared" si="53"/>
        <v>publishing</v>
      </c>
      <c r="T478" t="str">
        <f t="shared" si="54"/>
        <v>fiction</v>
      </c>
      <c r="U478">
        <f t="shared" si="55"/>
        <v>2018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9"/>
        <v>54</v>
      </c>
      <c r="G479" t="s">
        <v>14</v>
      </c>
      <c r="H479">
        <v>113</v>
      </c>
      <c r="I479">
        <f t="shared" si="50"/>
        <v>40.82</v>
      </c>
      <c r="J479" t="s">
        <v>21</v>
      </c>
      <c r="K479" t="s">
        <v>22</v>
      </c>
      <c r="L479">
        <v>1309064400</v>
      </c>
      <c r="M479">
        <v>1311397200</v>
      </c>
      <c r="N479" s="5">
        <f t="shared" si="51"/>
        <v>40720.208333333336</v>
      </c>
      <c r="O479" s="5">
        <f t="shared" si="52"/>
        <v>40747.208333333336</v>
      </c>
      <c r="P479" t="b">
        <v>0</v>
      </c>
      <c r="Q479" t="b">
        <v>0</v>
      </c>
      <c r="R479" t="s">
        <v>474</v>
      </c>
      <c r="S479" t="str">
        <f t="shared" si="53"/>
        <v>film &amp; video</v>
      </c>
      <c r="T479" t="str">
        <f t="shared" si="54"/>
        <v>science fiction</v>
      </c>
      <c r="U479">
        <f t="shared" si="55"/>
        <v>2011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9"/>
        <v>236</v>
      </c>
      <c r="G480" t="s">
        <v>20</v>
      </c>
      <c r="H480">
        <v>2756</v>
      </c>
      <c r="I480">
        <f t="shared" si="50"/>
        <v>59</v>
      </c>
      <c r="J480" t="s">
        <v>21</v>
      </c>
      <c r="K480" t="s">
        <v>22</v>
      </c>
      <c r="L480">
        <v>1425877200</v>
      </c>
      <c r="M480">
        <v>1426914000</v>
      </c>
      <c r="N480" s="5">
        <f t="shared" si="51"/>
        <v>42072.208333333328</v>
      </c>
      <c r="O480" s="5">
        <f t="shared" si="52"/>
        <v>42084.208333333328</v>
      </c>
      <c r="P480" t="b">
        <v>0</v>
      </c>
      <c r="Q480" t="b">
        <v>0</v>
      </c>
      <c r="R480" t="s">
        <v>65</v>
      </c>
      <c r="S480" t="str">
        <f t="shared" si="53"/>
        <v>technology</v>
      </c>
      <c r="T480" t="str">
        <f t="shared" si="54"/>
        <v>wearables</v>
      </c>
      <c r="U480">
        <f t="shared" si="55"/>
        <v>2015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9"/>
        <v>513</v>
      </c>
      <c r="G481" t="s">
        <v>20</v>
      </c>
      <c r="H481">
        <v>173</v>
      </c>
      <c r="I481">
        <f t="shared" si="50"/>
        <v>71.16</v>
      </c>
      <c r="J481" t="s">
        <v>40</v>
      </c>
      <c r="K481" t="s">
        <v>41</v>
      </c>
      <c r="L481">
        <v>1501304400</v>
      </c>
      <c r="M481">
        <v>1501477200</v>
      </c>
      <c r="N481" s="5">
        <f t="shared" si="51"/>
        <v>42945.208333333328</v>
      </c>
      <c r="O481" s="5">
        <f t="shared" si="52"/>
        <v>42947.208333333328</v>
      </c>
      <c r="P481" t="b">
        <v>0</v>
      </c>
      <c r="Q481" t="b">
        <v>0</v>
      </c>
      <c r="R481" t="s">
        <v>17</v>
      </c>
      <c r="S481" t="str">
        <f t="shared" si="53"/>
        <v>food</v>
      </c>
      <c r="T481" t="str">
        <f t="shared" si="54"/>
        <v>food trucks</v>
      </c>
      <c r="U481">
        <f t="shared" si="55"/>
        <v>2017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9"/>
        <v>101</v>
      </c>
      <c r="G482" t="s">
        <v>20</v>
      </c>
      <c r="H482">
        <v>87</v>
      </c>
      <c r="I482">
        <f t="shared" si="50"/>
        <v>99.49</v>
      </c>
      <c r="J482" t="s">
        <v>21</v>
      </c>
      <c r="K482" t="s">
        <v>22</v>
      </c>
      <c r="L482">
        <v>1268287200</v>
      </c>
      <c r="M482">
        <v>1269061200</v>
      </c>
      <c r="N482" s="5">
        <f t="shared" si="51"/>
        <v>40248.25</v>
      </c>
      <c r="O482" s="5">
        <f t="shared" si="52"/>
        <v>40257.208333333336</v>
      </c>
      <c r="P482" t="b">
        <v>0</v>
      </c>
      <c r="Q482" t="b">
        <v>1</v>
      </c>
      <c r="R482" t="s">
        <v>122</v>
      </c>
      <c r="S482" t="str">
        <f t="shared" si="53"/>
        <v>photography</v>
      </c>
      <c r="T482" t="str">
        <f t="shared" si="54"/>
        <v>photography books</v>
      </c>
      <c r="U482">
        <f t="shared" si="55"/>
        <v>2010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9"/>
        <v>81</v>
      </c>
      <c r="G483" t="s">
        <v>14</v>
      </c>
      <c r="H483">
        <v>1538</v>
      </c>
      <c r="I483">
        <f t="shared" si="50"/>
        <v>103.99</v>
      </c>
      <c r="J483" t="s">
        <v>21</v>
      </c>
      <c r="K483" t="s">
        <v>22</v>
      </c>
      <c r="L483">
        <v>1412139600</v>
      </c>
      <c r="M483">
        <v>1415772000</v>
      </c>
      <c r="N483" s="5">
        <f t="shared" si="51"/>
        <v>41913.208333333336</v>
      </c>
      <c r="O483" s="5">
        <f t="shared" si="52"/>
        <v>41955.25</v>
      </c>
      <c r="P483" t="b">
        <v>0</v>
      </c>
      <c r="Q483" t="b">
        <v>1</v>
      </c>
      <c r="R483" t="s">
        <v>33</v>
      </c>
      <c r="S483" t="str">
        <f t="shared" si="53"/>
        <v>theater</v>
      </c>
      <c r="T483" t="str">
        <f t="shared" si="54"/>
        <v>plays</v>
      </c>
      <c r="U483">
        <f t="shared" si="55"/>
        <v>2014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9"/>
        <v>16</v>
      </c>
      <c r="G484" t="s">
        <v>14</v>
      </c>
      <c r="H484">
        <v>9</v>
      </c>
      <c r="I484">
        <f t="shared" si="50"/>
        <v>76.56</v>
      </c>
      <c r="J484" t="s">
        <v>21</v>
      </c>
      <c r="K484" t="s">
        <v>22</v>
      </c>
      <c r="L484">
        <v>1330063200</v>
      </c>
      <c r="M484">
        <v>1331013600</v>
      </c>
      <c r="N484" s="5">
        <f t="shared" si="51"/>
        <v>40963.25</v>
      </c>
      <c r="O484" s="5">
        <f t="shared" si="52"/>
        <v>40974.25</v>
      </c>
      <c r="P484" t="b">
        <v>0</v>
      </c>
      <c r="Q484" t="b">
        <v>1</v>
      </c>
      <c r="R484" t="s">
        <v>119</v>
      </c>
      <c r="S484" t="str">
        <f t="shared" si="53"/>
        <v>publishing</v>
      </c>
      <c r="T484" t="str">
        <f t="shared" si="54"/>
        <v>fiction</v>
      </c>
      <c r="U484">
        <f t="shared" si="55"/>
        <v>2012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9"/>
        <v>53</v>
      </c>
      <c r="G485" t="s">
        <v>14</v>
      </c>
      <c r="H485">
        <v>554</v>
      </c>
      <c r="I485">
        <f t="shared" si="50"/>
        <v>87.07</v>
      </c>
      <c r="J485" t="s">
        <v>21</v>
      </c>
      <c r="K485" t="s">
        <v>22</v>
      </c>
      <c r="L485">
        <v>1576130400</v>
      </c>
      <c r="M485">
        <v>1576735200</v>
      </c>
      <c r="N485" s="5">
        <f t="shared" si="51"/>
        <v>43811.25</v>
      </c>
      <c r="O485" s="5">
        <f t="shared" si="52"/>
        <v>43818.25</v>
      </c>
      <c r="P485" t="b">
        <v>0</v>
      </c>
      <c r="Q485" t="b">
        <v>0</v>
      </c>
      <c r="R485" t="s">
        <v>33</v>
      </c>
      <c r="S485" t="str">
        <f t="shared" si="53"/>
        <v>theater</v>
      </c>
      <c r="T485" t="str">
        <f t="shared" si="54"/>
        <v>plays</v>
      </c>
      <c r="U485">
        <f t="shared" si="55"/>
        <v>2019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9"/>
        <v>260</v>
      </c>
      <c r="G486" t="s">
        <v>20</v>
      </c>
      <c r="H486">
        <v>1572</v>
      </c>
      <c r="I486">
        <f t="shared" si="50"/>
        <v>49</v>
      </c>
      <c r="J486" t="s">
        <v>40</v>
      </c>
      <c r="K486" t="s">
        <v>41</v>
      </c>
      <c r="L486">
        <v>1407128400</v>
      </c>
      <c r="M486">
        <v>1411362000</v>
      </c>
      <c r="N486" s="5">
        <f t="shared" si="51"/>
        <v>41855.208333333336</v>
      </c>
      <c r="O486" s="5">
        <f t="shared" si="52"/>
        <v>41904.208333333336</v>
      </c>
      <c r="P486" t="b">
        <v>0</v>
      </c>
      <c r="Q486" t="b">
        <v>1</v>
      </c>
      <c r="R486" t="s">
        <v>17</v>
      </c>
      <c r="S486" t="str">
        <f t="shared" si="53"/>
        <v>food</v>
      </c>
      <c r="T486" t="str">
        <f t="shared" si="54"/>
        <v>food trucks</v>
      </c>
      <c r="U486">
        <f t="shared" si="55"/>
        <v>2014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9"/>
        <v>31</v>
      </c>
      <c r="G487" t="s">
        <v>14</v>
      </c>
      <c r="H487">
        <v>648</v>
      </c>
      <c r="I487">
        <f t="shared" si="50"/>
        <v>42.97</v>
      </c>
      <c r="J487" t="s">
        <v>40</v>
      </c>
      <c r="K487" t="s">
        <v>41</v>
      </c>
      <c r="L487">
        <v>1560142800</v>
      </c>
      <c r="M487">
        <v>1563685200</v>
      </c>
      <c r="N487" s="5">
        <f t="shared" si="51"/>
        <v>43626.208333333328</v>
      </c>
      <c r="O487" s="5">
        <f t="shared" si="52"/>
        <v>43667.208333333328</v>
      </c>
      <c r="P487" t="b">
        <v>0</v>
      </c>
      <c r="Q487" t="b">
        <v>0</v>
      </c>
      <c r="R487" t="s">
        <v>33</v>
      </c>
      <c r="S487" t="str">
        <f t="shared" si="53"/>
        <v>theater</v>
      </c>
      <c r="T487" t="str">
        <f t="shared" si="54"/>
        <v>plays</v>
      </c>
      <c r="U487">
        <f t="shared" si="55"/>
        <v>2019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9"/>
        <v>14</v>
      </c>
      <c r="G488" t="s">
        <v>14</v>
      </c>
      <c r="H488">
        <v>21</v>
      </c>
      <c r="I488">
        <f t="shared" si="50"/>
        <v>33.43</v>
      </c>
      <c r="J488" t="s">
        <v>40</v>
      </c>
      <c r="K488" t="s">
        <v>41</v>
      </c>
      <c r="L488">
        <v>1520575200</v>
      </c>
      <c r="M488">
        <v>1521867600</v>
      </c>
      <c r="N488" s="5">
        <f t="shared" si="51"/>
        <v>43168.25</v>
      </c>
      <c r="O488" s="5">
        <f t="shared" si="52"/>
        <v>43183.208333333328</v>
      </c>
      <c r="P488" t="b">
        <v>0</v>
      </c>
      <c r="Q488" t="b">
        <v>1</v>
      </c>
      <c r="R488" t="s">
        <v>206</v>
      </c>
      <c r="S488" t="str">
        <f t="shared" si="53"/>
        <v>publishing</v>
      </c>
      <c r="T488" t="str">
        <f t="shared" si="54"/>
        <v>translations</v>
      </c>
      <c r="U488">
        <f t="shared" si="55"/>
        <v>2018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9"/>
        <v>179</v>
      </c>
      <c r="G489" t="s">
        <v>20</v>
      </c>
      <c r="H489">
        <v>2346</v>
      </c>
      <c r="I489">
        <f t="shared" si="50"/>
        <v>83.98</v>
      </c>
      <c r="J489" t="s">
        <v>21</v>
      </c>
      <c r="K489" t="s">
        <v>22</v>
      </c>
      <c r="L489">
        <v>1492664400</v>
      </c>
      <c r="M489">
        <v>1495515600</v>
      </c>
      <c r="N489" s="5">
        <f t="shared" si="51"/>
        <v>42845.208333333328</v>
      </c>
      <c r="O489" s="5">
        <f t="shared" si="52"/>
        <v>42878.208333333328</v>
      </c>
      <c r="P489" t="b">
        <v>0</v>
      </c>
      <c r="Q489" t="b">
        <v>0</v>
      </c>
      <c r="R489" t="s">
        <v>33</v>
      </c>
      <c r="S489" t="str">
        <f t="shared" si="53"/>
        <v>theater</v>
      </c>
      <c r="T489" t="str">
        <f t="shared" si="54"/>
        <v>plays</v>
      </c>
      <c r="U489">
        <f t="shared" si="55"/>
        <v>2017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9"/>
        <v>220</v>
      </c>
      <c r="G490" t="s">
        <v>20</v>
      </c>
      <c r="H490">
        <v>115</v>
      </c>
      <c r="I490">
        <f t="shared" si="50"/>
        <v>101.42</v>
      </c>
      <c r="J490" t="s">
        <v>21</v>
      </c>
      <c r="K490" t="s">
        <v>22</v>
      </c>
      <c r="L490">
        <v>1454479200</v>
      </c>
      <c r="M490">
        <v>1455948000</v>
      </c>
      <c r="N490" s="5">
        <f t="shared" si="51"/>
        <v>42403.25</v>
      </c>
      <c r="O490" s="5">
        <f t="shared" si="52"/>
        <v>42420.25</v>
      </c>
      <c r="P490" t="b">
        <v>0</v>
      </c>
      <c r="Q490" t="b">
        <v>0</v>
      </c>
      <c r="R490" t="s">
        <v>33</v>
      </c>
      <c r="S490" t="str">
        <f t="shared" si="53"/>
        <v>theater</v>
      </c>
      <c r="T490" t="str">
        <f t="shared" si="54"/>
        <v>plays</v>
      </c>
      <c r="U490">
        <f t="shared" si="55"/>
        <v>2016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9"/>
        <v>102</v>
      </c>
      <c r="G491" t="s">
        <v>20</v>
      </c>
      <c r="H491">
        <v>85</v>
      </c>
      <c r="I491">
        <f t="shared" si="50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5">
        <f t="shared" si="51"/>
        <v>40406.208333333336</v>
      </c>
      <c r="O491" s="5">
        <f t="shared" si="52"/>
        <v>40411.208333333336</v>
      </c>
      <c r="P491" t="b">
        <v>0</v>
      </c>
      <c r="Q491" t="b">
        <v>0</v>
      </c>
      <c r="R491" t="s">
        <v>65</v>
      </c>
      <c r="S491" t="str">
        <f t="shared" si="53"/>
        <v>technology</v>
      </c>
      <c r="T491" t="str">
        <f t="shared" si="54"/>
        <v>wearables</v>
      </c>
      <c r="U491">
        <f t="shared" si="55"/>
        <v>2010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9"/>
        <v>192</v>
      </c>
      <c r="G492" t="s">
        <v>20</v>
      </c>
      <c r="H492">
        <v>144</v>
      </c>
      <c r="I492">
        <f t="shared" si="50"/>
        <v>31.92</v>
      </c>
      <c r="J492" t="s">
        <v>21</v>
      </c>
      <c r="K492" t="s">
        <v>22</v>
      </c>
      <c r="L492">
        <v>1573970400</v>
      </c>
      <c r="M492">
        <v>1574575200</v>
      </c>
      <c r="N492" s="5">
        <f t="shared" si="51"/>
        <v>43786.25</v>
      </c>
      <c r="O492" s="5">
        <f t="shared" si="52"/>
        <v>43793.25</v>
      </c>
      <c r="P492" t="b">
        <v>0</v>
      </c>
      <c r="Q492" t="b">
        <v>0</v>
      </c>
      <c r="R492" t="s">
        <v>1029</v>
      </c>
      <c r="S492" t="str">
        <f t="shared" si="53"/>
        <v>journalism</v>
      </c>
      <c r="T492" t="str">
        <f t="shared" si="54"/>
        <v>audio</v>
      </c>
      <c r="U492">
        <f t="shared" si="55"/>
        <v>2019</v>
      </c>
    </row>
    <row r="493" spans="1:21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9"/>
        <v>305</v>
      </c>
      <c r="G493" t="s">
        <v>20</v>
      </c>
      <c r="H493">
        <v>2443</v>
      </c>
      <c r="I493">
        <f t="shared" si="50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5">
        <f t="shared" si="51"/>
        <v>41456.208333333336</v>
      </c>
      <c r="O493" s="5">
        <f t="shared" si="52"/>
        <v>41482.208333333336</v>
      </c>
      <c r="P493" t="b">
        <v>0</v>
      </c>
      <c r="Q493" t="b">
        <v>1</v>
      </c>
      <c r="R493" t="s">
        <v>17</v>
      </c>
      <c r="S493" t="str">
        <f t="shared" si="53"/>
        <v>food</v>
      </c>
      <c r="T493" t="str">
        <f t="shared" si="54"/>
        <v>food trucks</v>
      </c>
      <c r="U493">
        <f t="shared" si="55"/>
        <v>2013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9"/>
        <v>24</v>
      </c>
      <c r="G494" t="s">
        <v>74</v>
      </c>
      <c r="H494">
        <v>595</v>
      </c>
      <c r="I494">
        <f t="shared" si="50"/>
        <v>77.03</v>
      </c>
      <c r="J494" t="s">
        <v>21</v>
      </c>
      <c r="K494" t="s">
        <v>22</v>
      </c>
      <c r="L494">
        <v>1275886800</v>
      </c>
      <c r="M494">
        <v>1278910800</v>
      </c>
      <c r="N494" s="5">
        <f t="shared" si="51"/>
        <v>40336.208333333336</v>
      </c>
      <c r="O494" s="5">
        <f t="shared" si="52"/>
        <v>40371.208333333336</v>
      </c>
      <c r="P494" t="b">
        <v>1</v>
      </c>
      <c r="Q494" t="b">
        <v>1</v>
      </c>
      <c r="R494" t="s">
        <v>100</v>
      </c>
      <c r="S494" t="str">
        <f t="shared" si="53"/>
        <v>film &amp; video</v>
      </c>
      <c r="T494" t="str">
        <f t="shared" si="54"/>
        <v>shorts</v>
      </c>
      <c r="U494">
        <f t="shared" si="55"/>
        <v>2010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9"/>
        <v>724</v>
      </c>
      <c r="G495" t="s">
        <v>20</v>
      </c>
      <c r="H495">
        <v>64</v>
      </c>
      <c r="I495">
        <f t="shared" si="50"/>
        <v>101.78</v>
      </c>
      <c r="J495" t="s">
        <v>21</v>
      </c>
      <c r="K495" t="s">
        <v>22</v>
      </c>
      <c r="L495">
        <v>1561784400</v>
      </c>
      <c r="M495">
        <v>1562907600</v>
      </c>
      <c r="N495" s="5">
        <f t="shared" si="51"/>
        <v>43645.208333333328</v>
      </c>
      <c r="O495" s="5">
        <f t="shared" si="52"/>
        <v>43658.208333333328</v>
      </c>
      <c r="P495" t="b">
        <v>0</v>
      </c>
      <c r="Q495" t="b">
        <v>0</v>
      </c>
      <c r="R495" t="s">
        <v>122</v>
      </c>
      <c r="S495" t="str">
        <f t="shared" si="53"/>
        <v>photography</v>
      </c>
      <c r="T495" t="str">
        <f t="shared" si="54"/>
        <v>photography books</v>
      </c>
      <c r="U495">
        <f t="shared" si="55"/>
        <v>2019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9"/>
        <v>547</v>
      </c>
      <c r="G496" t="s">
        <v>20</v>
      </c>
      <c r="H496">
        <v>268</v>
      </c>
      <c r="I496">
        <f t="shared" si="50"/>
        <v>51.06</v>
      </c>
      <c r="J496" t="s">
        <v>21</v>
      </c>
      <c r="K496" t="s">
        <v>22</v>
      </c>
      <c r="L496">
        <v>1332392400</v>
      </c>
      <c r="M496">
        <v>1332478800</v>
      </c>
      <c r="N496" s="5">
        <f t="shared" si="51"/>
        <v>40990.208333333336</v>
      </c>
      <c r="O496" s="5">
        <f t="shared" si="52"/>
        <v>40991.208333333336</v>
      </c>
      <c r="P496" t="b">
        <v>0</v>
      </c>
      <c r="Q496" t="b">
        <v>0</v>
      </c>
      <c r="R496" t="s">
        <v>65</v>
      </c>
      <c r="S496" t="str">
        <f t="shared" si="53"/>
        <v>technology</v>
      </c>
      <c r="T496" t="str">
        <f t="shared" si="54"/>
        <v>wearables</v>
      </c>
      <c r="U496">
        <f t="shared" si="55"/>
        <v>2012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9"/>
        <v>415</v>
      </c>
      <c r="G497" t="s">
        <v>20</v>
      </c>
      <c r="H497">
        <v>195</v>
      </c>
      <c r="I497">
        <f t="shared" si="50"/>
        <v>68.02</v>
      </c>
      <c r="J497" t="s">
        <v>36</v>
      </c>
      <c r="K497" t="s">
        <v>37</v>
      </c>
      <c r="L497">
        <v>1402376400</v>
      </c>
      <c r="M497">
        <v>1402722000</v>
      </c>
      <c r="N497" s="5">
        <f t="shared" si="51"/>
        <v>41800.208333333336</v>
      </c>
      <c r="O497" s="5">
        <f t="shared" si="52"/>
        <v>41804.208333333336</v>
      </c>
      <c r="P497" t="b">
        <v>0</v>
      </c>
      <c r="Q497" t="b">
        <v>0</v>
      </c>
      <c r="R497" t="s">
        <v>33</v>
      </c>
      <c r="S497" t="str">
        <f t="shared" si="53"/>
        <v>theater</v>
      </c>
      <c r="T497" t="str">
        <f t="shared" si="54"/>
        <v>plays</v>
      </c>
      <c r="U497">
        <f t="shared" si="55"/>
        <v>2014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9"/>
        <v>1</v>
      </c>
      <c r="G498" t="s">
        <v>14</v>
      </c>
      <c r="H498">
        <v>54</v>
      </c>
      <c r="I498">
        <f t="shared" si="50"/>
        <v>30.87</v>
      </c>
      <c r="J498" t="s">
        <v>21</v>
      </c>
      <c r="K498" t="s">
        <v>22</v>
      </c>
      <c r="L498">
        <v>1495342800</v>
      </c>
      <c r="M498">
        <v>1496811600</v>
      </c>
      <c r="N498" s="5">
        <f t="shared" si="51"/>
        <v>42876.208333333328</v>
      </c>
      <c r="O498" s="5">
        <f t="shared" si="52"/>
        <v>42893.208333333328</v>
      </c>
      <c r="P498" t="b">
        <v>0</v>
      </c>
      <c r="Q498" t="b">
        <v>0</v>
      </c>
      <c r="R498" t="s">
        <v>71</v>
      </c>
      <c r="S498" t="str">
        <f t="shared" si="53"/>
        <v>film &amp; video</v>
      </c>
      <c r="T498" t="str">
        <f t="shared" si="54"/>
        <v>animation</v>
      </c>
      <c r="U498">
        <f t="shared" si="55"/>
        <v>2017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9"/>
        <v>34</v>
      </c>
      <c r="G499" t="s">
        <v>14</v>
      </c>
      <c r="H499">
        <v>120</v>
      </c>
      <c r="I499">
        <f t="shared" si="50"/>
        <v>27.91</v>
      </c>
      <c r="J499" t="s">
        <v>21</v>
      </c>
      <c r="K499" t="s">
        <v>22</v>
      </c>
      <c r="L499">
        <v>1482213600</v>
      </c>
      <c r="M499">
        <v>1482213600</v>
      </c>
      <c r="N499" s="5">
        <f t="shared" si="51"/>
        <v>42724.25</v>
      </c>
      <c r="O499" s="5">
        <f t="shared" si="52"/>
        <v>42724.25</v>
      </c>
      <c r="P499" t="b">
        <v>0</v>
      </c>
      <c r="Q499" t="b">
        <v>1</v>
      </c>
      <c r="R499" t="s">
        <v>65</v>
      </c>
      <c r="S499" t="str">
        <f t="shared" si="53"/>
        <v>technology</v>
      </c>
      <c r="T499" t="str">
        <f t="shared" si="54"/>
        <v>wearables</v>
      </c>
      <c r="U499">
        <f t="shared" si="55"/>
        <v>2016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9"/>
        <v>24</v>
      </c>
      <c r="G500" t="s">
        <v>14</v>
      </c>
      <c r="H500">
        <v>579</v>
      </c>
      <c r="I500">
        <f t="shared" si="50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5">
        <f t="shared" si="51"/>
        <v>42005.25</v>
      </c>
      <c r="O500" s="5">
        <f t="shared" si="52"/>
        <v>42007.25</v>
      </c>
      <c r="P500" t="b">
        <v>0</v>
      </c>
      <c r="Q500" t="b">
        <v>0</v>
      </c>
      <c r="R500" t="s">
        <v>28</v>
      </c>
      <c r="S500" t="str">
        <f t="shared" si="53"/>
        <v>technology</v>
      </c>
      <c r="T500" t="str">
        <f t="shared" si="54"/>
        <v>web</v>
      </c>
      <c r="U500">
        <f t="shared" si="55"/>
        <v>2015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9"/>
        <v>48</v>
      </c>
      <c r="G501" t="s">
        <v>14</v>
      </c>
      <c r="H501">
        <v>2072</v>
      </c>
      <c r="I501">
        <f t="shared" si="50"/>
        <v>38</v>
      </c>
      <c r="J501" t="s">
        <v>21</v>
      </c>
      <c r="K501" t="s">
        <v>22</v>
      </c>
      <c r="L501">
        <v>1458018000</v>
      </c>
      <c r="M501">
        <v>1458450000</v>
      </c>
      <c r="N501" s="5">
        <f t="shared" si="51"/>
        <v>42444.208333333328</v>
      </c>
      <c r="O501" s="5">
        <f t="shared" si="52"/>
        <v>42449.208333333328</v>
      </c>
      <c r="P501" t="b">
        <v>0</v>
      </c>
      <c r="Q501" t="b">
        <v>1</v>
      </c>
      <c r="R501" t="s">
        <v>42</v>
      </c>
      <c r="S501" t="str">
        <f t="shared" si="53"/>
        <v>film &amp; video</v>
      </c>
      <c r="T501" t="str">
        <f t="shared" si="54"/>
        <v>documentary</v>
      </c>
      <c r="U501">
        <f t="shared" si="55"/>
        <v>2016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9"/>
        <v>0</v>
      </c>
      <c r="G502" t="s">
        <v>14</v>
      </c>
      <c r="H502">
        <v>0</v>
      </c>
      <c r="I502">
        <f t="shared" si="50"/>
        <v>0</v>
      </c>
      <c r="J502" t="s">
        <v>21</v>
      </c>
      <c r="K502" t="s">
        <v>22</v>
      </c>
      <c r="L502">
        <v>1367384400</v>
      </c>
      <c r="M502">
        <v>1369803600</v>
      </c>
      <c r="N502" s="5">
        <f t="shared" si="51"/>
        <v>41395.208333333336</v>
      </c>
      <c r="O502" s="5">
        <f t="shared" si="52"/>
        <v>41423.208333333336</v>
      </c>
      <c r="P502" t="b">
        <v>0</v>
      </c>
      <c r="Q502" t="b">
        <v>1</v>
      </c>
      <c r="R502" t="s">
        <v>33</v>
      </c>
      <c r="S502" t="str">
        <f t="shared" si="53"/>
        <v>theater</v>
      </c>
      <c r="T502" t="str">
        <f t="shared" si="54"/>
        <v>plays</v>
      </c>
      <c r="U502">
        <f t="shared" si="55"/>
        <v>2013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9"/>
        <v>70</v>
      </c>
      <c r="G503" t="s">
        <v>14</v>
      </c>
      <c r="H503">
        <v>1796</v>
      </c>
      <c r="I503">
        <f t="shared" si="50"/>
        <v>59.99</v>
      </c>
      <c r="J503" t="s">
        <v>21</v>
      </c>
      <c r="K503" t="s">
        <v>22</v>
      </c>
      <c r="L503">
        <v>1363064400</v>
      </c>
      <c r="M503">
        <v>1363237200</v>
      </c>
      <c r="N503" s="5">
        <f t="shared" si="51"/>
        <v>41345.208333333336</v>
      </c>
      <c r="O503" s="5">
        <f t="shared" si="52"/>
        <v>41347.208333333336</v>
      </c>
      <c r="P503" t="b">
        <v>0</v>
      </c>
      <c r="Q503" t="b">
        <v>0</v>
      </c>
      <c r="R503" t="s">
        <v>42</v>
      </c>
      <c r="S503" t="str">
        <f t="shared" si="53"/>
        <v>film &amp; video</v>
      </c>
      <c r="T503" t="str">
        <f t="shared" si="54"/>
        <v>documentary</v>
      </c>
      <c r="U503">
        <f t="shared" si="55"/>
        <v>2013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9"/>
        <v>530</v>
      </c>
      <c r="G504" t="s">
        <v>20</v>
      </c>
      <c r="H504">
        <v>186</v>
      </c>
      <c r="I504">
        <f t="shared" si="50"/>
        <v>37.04</v>
      </c>
      <c r="J504" t="s">
        <v>26</v>
      </c>
      <c r="K504" t="s">
        <v>27</v>
      </c>
      <c r="L504">
        <v>1343365200</v>
      </c>
      <c r="M504">
        <v>1345870800</v>
      </c>
      <c r="N504" s="5">
        <f t="shared" si="51"/>
        <v>41117.208333333336</v>
      </c>
      <c r="O504" s="5">
        <f t="shared" si="52"/>
        <v>41146.208333333336</v>
      </c>
      <c r="P504" t="b">
        <v>0</v>
      </c>
      <c r="Q504" t="b">
        <v>1</v>
      </c>
      <c r="R504" t="s">
        <v>89</v>
      </c>
      <c r="S504" t="str">
        <f t="shared" si="53"/>
        <v>games</v>
      </c>
      <c r="T504" t="str">
        <f t="shared" si="54"/>
        <v>video games</v>
      </c>
      <c r="U504">
        <f t="shared" si="55"/>
        <v>2012</v>
      </c>
    </row>
    <row r="505" spans="1:21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9"/>
        <v>180</v>
      </c>
      <c r="G505" t="s">
        <v>20</v>
      </c>
      <c r="H505">
        <v>460</v>
      </c>
      <c r="I505">
        <f t="shared" si="50"/>
        <v>99.96</v>
      </c>
      <c r="J505" t="s">
        <v>21</v>
      </c>
      <c r="K505" t="s">
        <v>22</v>
      </c>
      <c r="L505">
        <v>1435726800</v>
      </c>
      <c r="M505">
        <v>1437454800</v>
      </c>
      <c r="N505" s="5">
        <f t="shared" si="51"/>
        <v>42186.208333333328</v>
      </c>
      <c r="O505" s="5">
        <f t="shared" si="52"/>
        <v>42206.208333333328</v>
      </c>
      <c r="P505" t="b">
        <v>0</v>
      </c>
      <c r="Q505" t="b">
        <v>0</v>
      </c>
      <c r="R505" t="s">
        <v>53</v>
      </c>
      <c r="S505" t="str">
        <f t="shared" si="53"/>
        <v>film &amp; video</v>
      </c>
      <c r="T505" t="str">
        <f t="shared" si="54"/>
        <v>drama</v>
      </c>
      <c r="U505">
        <f t="shared" si="55"/>
        <v>2015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9"/>
        <v>92</v>
      </c>
      <c r="G506" t="s">
        <v>14</v>
      </c>
      <c r="H506">
        <v>62</v>
      </c>
      <c r="I506">
        <f t="shared" si="50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5">
        <f t="shared" si="51"/>
        <v>42142.208333333328</v>
      </c>
      <c r="O506" s="5">
        <f t="shared" si="52"/>
        <v>42143.208333333328</v>
      </c>
      <c r="P506" t="b">
        <v>0</v>
      </c>
      <c r="Q506" t="b">
        <v>0</v>
      </c>
      <c r="R506" t="s">
        <v>23</v>
      </c>
      <c r="S506" t="str">
        <f t="shared" si="53"/>
        <v>music</v>
      </c>
      <c r="T506" t="str">
        <f t="shared" si="54"/>
        <v>rock</v>
      </c>
      <c r="U506">
        <f t="shared" si="55"/>
        <v>2015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9"/>
        <v>14</v>
      </c>
      <c r="G507" t="s">
        <v>14</v>
      </c>
      <c r="H507">
        <v>347</v>
      </c>
      <c r="I507">
        <f t="shared" si="50"/>
        <v>36.01</v>
      </c>
      <c r="J507" t="s">
        <v>21</v>
      </c>
      <c r="K507" t="s">
        <v>22</v>
      </c>
      <c r="L507">
        <v>1362722400</v>
      </c>
      <c r="M507">
        <v>1366347600</v>
      </c>
      <c r="N507" s="5">
        <f t="shared" si="51"/>
        <v>41341.25</v>
      </c>
      <c r="O507" s="5">
        <f t="shared" si="52"/>
        <v>41383.208333333336</v>
      </c>
      <c r="P507" t="b">
        <v>0</v>
      </c>
      <c r="Q507" t="b">
        <v>1</v>
      </c>
      <c r="R507" t="s">
        <v>133</v>
      </c>
      <c r="S507" t="str">
        <f t="shared" si="53"/>
        <v>publishing</v>
      </c>
      <c r="T507" t="str">
        <f t="shared" si="54"/>
        <v>radio &amp; podcasts</v>
      </c>
      <c r="U507">
        <f t="shared" si="55"/>
        <v>2013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9"/>
        <v>927</v>
      </c>
      <c r="G508" t="s">
        <v>20</v>
      </c>
      <c r="H508">
        <v>2528</v>
      </c>
      <c r="I508">
        <f t="shared" si="50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5">
        <f t="shared" si="51"/>
        <v>43062.25</v>
      </c>
      <c r="O508" s="5">
        <f t="shared" si="52"/>
        <v>43079.25</v>
      </c>
      <c r="P508" t="b">
        <v>0</v>
      </c>
      <c r="Q508" t="b">
        <v>1</v>
      </c>
      <c r="R508" t="s">
        <v>33</v>
      </c>
      <c r="S508" t="str">
        <f t="shared" si="53"/>
        <v>theater</v>
      </c>
      <c r="T508" t="str">
        <f t="shared" si="54"/>
        <v>plays</v>
      </c>
      <c r="U508">
        <f t="shared" si="55"/>
        <v>2017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9"/>
        <v>40</v>
      </c>
      <c r="G509" t="s">
        <v>14</v>
      </c>
      <c r="H509">
        <v>19</v>
      </c>
      <c r="I509">
        <f t="shared" si="50"/>
        <v>44.05</v>
      </c>
      <c r="J509" t="s">
        <v>21</v>
      </c>
      <c r="K509" t="s">
        <v>22</v>
      </c>
      <c r="L509">
        <v>1365483600</v>
      </c>
      <c r="M509">
        <v>1369717200</v>
      </c>
      <c r="N509" s="5">
        <f t="shared" si="51"/>
        <v>41373.208333333336</v>
      </c>
      <c r="O509" s="5">
        <f t="shared" si="52"/>
        <v>41422.208333333336</v>
      </c>
      <c r="P509" t="b">
        <v>0</v>
      </c>
      <c r="Q509" t="b">
        <v>1</v>
      </c>
      <c r="R509" t="s">
        <v>28</v>
      </c>
      <c r="S509" t="str">
        <f t="shared" si="53"/>
        <v>technology</v>
      </c>
      <c r="T509" t="str">
        <f t="shared" si="54"/>
        <v>web</v>
      </c>
      <c r="U509">
        <f t="shared" si="55"/>
        <v>2013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9"/>
        <v>112</v>
      </c>
      <c r="G510" t="s">
        <v>20</v>
      </c>
      <c r="H510">
        <v>3657</v>
      </c>
      <c r="I510">
        <f t="shared" si="50"/>
        <v>53</v>
      </c>
      <c r="J510" t="s">
        <v>21</v>
      </c>
      <c r="K510" t="s">
        <v>22</v>
      </c>
      <c r="L510">
        <v>1532840400</v>
      </c>
      <c r="M510">
        <v>1534654800</v>
      </c>
      <c r="N510" s="5">
        <f t="shared" si="51"/>
        <v>43310.208333333328</v>
      </c>
      <c r="O510" s="5">
        <f t="shared" si="52"/>
        <v>43331.208333333328</v>
      </c>
      <c r="P510" t="b">
        <v>0</v>
      </c>
      <c r="Q510" t="b">
        <v>0</v>
      </c>
      <c r="R510" t="s">
        <v>33</v>
      </c>
      <c r="S510" t="str">
        <f t="shared" si="53"/>
        <v>theater</v>
      </c>
      <c r="T510" t="str">
        <f t="shared" si="54"/>
        <v>plays</v>
      </c>
      <c r="U510">
        <f t="shared" si="55"/>
        <v>2018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9"/>
        <v>71</v>
      </c>
      <c r="G511" t="s">
        <v>14</v>
      </c>
      <c r="H511">
        <v>1258</v>
      </c>
      <c r="I511">
        <f t="shared" si="50"/>
        <v>95</v>
      </c>
      <c r="J511" t="s">
        <v>21</v>
      </c>
      <c r="K511" t="s">
        <v>22</v>
      </c>
      <c r="L511">
        <v>1336194000</v>
      </c>
      <c r="M511">
        <v>1337058000</v>
      </c>
      <c r="N511" s="5">
        <f t="shared" si="51"/>
        <v>41034.208333333336</v>
      </c>
      <c r="O511" s="5">
        <f t="shared" si="52"/>
        <v>41044.208333333336</v>
      </c>
      <c r="P511" t="b">
        <v>0</v>
      </c>
      <c r="Q511" t="b">
        <v>0</v>
      </c>
      <c r="R511" t="s">
        <v>33</v>
      </c>
      <c r="S511" t="str">
        <f t="shared" si="53"/>
        <v>theater</v>
      </c>
      <c r="T511" t="str">
        <f t="shared" si="54"/>
        <v>plays</v>
      </c>
      <c r="U511">
        <f t="shared" si="55"/>
        <v>2012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9"/>
        <v>119</v>
      </c>
      <c r="G512" t="s">
        <v>20</v>
      </c>
      <c r="H512">
        <v>131</v>
      </c>
      <c r="I512">
        <f t="shared" si="50"/>
        <v>70.91</v>
      </c>
      <c r="J512" t="s">
        <v>26</v>
      </c>
      <c r="K512" t="s">
        <v>27</v>
      </c>
      <c r="L512">
        <v>1527742800</v>
      </c>
      <c r="M512">
        <v>1529816400</v>
      </c>
      <c r="N512" s="5">
        <f t="shared" si="51"/>
        <v>43251.208333333328</v>
      </c>
      <c r="O512" s="5">
        <f t="shared" si="52"/>
        <v>43275.208333333328</v>
      </c>
      <c r="P512" t="b">
        <v>0</v>
      </c>
      <c r="Q512" t="b">
        <v>0</v>
      </c>
      <c r="R512" t="s">
        <v>53</v>
      </c>
      <c r="S512" t="str">
        <f t="shared" si="53"/>
        <v>film &amp; video</v>
      </c>
      <c r="T512" t="str">
        <f t="shared" si="54"/>
        <v>drama</v>
      </c>
      <c r="U512">
        <f t="shared" si="55"/>
        <v>2018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9"/>
        <v>24</v>
      </c>
      <c r="G513" t="s">
        <v>14</v>
      </c>
      <c r="H513">
        <v>362</v>
      </c>
      <c r="I513">
        <f t="shared" si="50"/>
        <v>98.06</v>
      </c>
      <c r="J513" t="s">
        <v>21</v>
      </c>
      <c r="K513" t="s">
        <v>22</v>
      </c>
      <c r="L513">
        <v>1564030800</v>
      </c>
      <c r="M513">
        <v>1564894800</v>
      </c>
      <c r="N513" s="5">
        <f t="shared" si="51"/>
        <v>43671.208333333328</v>
      </c>
      <c r="O513" s="5">
        <f t="shared" si="52"/>
        <v>43681.208333333328</v>
      </c>
      <c r="P513" t="b">
        <v>0</v>
      </c>
      <c r="Q513" t="b">
        <v>0</v>
      </c>
      <c r="R513" t="s">
        <v>33</v>
      </c>
      <c r="S513" t="str">
        <f t="shared" si="53"/>
        <v>theater</v>
      </c>
      <c r="T513" t="str">
        <f t="shared" si="54"/>
        <v>plays</v>
      </c>
      <c r="U513">
        <f t="shared" si="55"/>
        <v>2019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9"/>
        <v>139</v>
      </c>
      <c r="G514" t="s">
        <v>20</v>
      </c>
      <c r="H514">
        <v>239</v>
      </c>
      <c r="I514">
        <f t="shared" si="50"/>
        <v>53.05</v>
      </c>
      <c r="J514" t="s">
        <v>21</v>
      </c>
      <c r="K514" t="s">
        <v>22</v>
      </c>
      <c r="L514">
        <v>1404536400</v>
      </c>
      <c r="M514">
        <v>1404622800</v>
      </c>
      <c r="N514" s="5">
        <f t="shared" si="51"/>
        <v>41825.208333333336</v>
      </c>
      <c r="O514" s="5">
        <f t="shared" si="52"/>
        <v>41826.208333333336</v>
      </c>
      <c r="P514" t="b">
        <v>0</v>
      </c>
      <c r="Q514" t="b">
        <v>1</v>
      </c>
      <c r="R514" t="s">
        <v>89</v>
      </c>
      <c r="S514" t="str">
        <f t="shared" si="53"/>
        <v>games</v>
      </c>
      <c r="T514" t="str">
        <f t="shared" si="54"/>
        <v>video games</v>
      </c>
      <c r="U514">
        <f t="shared" si="55"/>
        <v>2014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56">ROUND((E515/D515)*100,0)</f>
        <v>39</v>
      </c>
      <c r="G515" t="s">
        <v>74</v>
      </c>
      <c r="H515">
        <v>35</v>
      </c>
      <c r="I515">
        <f t="shared" ref="I515:I578" si="57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5">
        <f t="shared" ref="N515:N578" si="58">(((L515/60)/60)/24)+DATE(1970,1,1)</f>
        <v>40430.208333333336</v>
      </c>
      <c r="O515" s="5">
        <f t="shared" ref="O515:O578" si="59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60">LEFT(R515,SEARCH("/",R515)-1)</f>
        <v>film &amp; video</v>
      </c>
      <c r="T515" t="str">
        <f t="shared" ref="T515:T578" si="61">RIGHT(R515,LEN(R515)-SEARCH("/",R515))</f>
        <v>television</v>
      </c>
      <c r="U515">
        <f t="shared" ref="U515:U578" si="62">YEAR(N515)</f>
        <v>2010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56"/>
        <v>22</v>
      </c>
      <c r="G516" t="s">
        <v>74</v>
      </c>
      <c r="H516">
        <v>528</v>
      </c>
      <c r="I516">
        <f t="shared" si="57"/>
        <v>58.95</v>
      </c>
      <c r="J516" t="s">
        <v>98</v>
      </c>
      <c r="K516" t="s">
        <v>99</v>
      </c>
      <c r="L516">
        <v>1386309600</v>
      </c>
      <c r="M516">
        <v>1386741600</v>
      </c>
      <c r="N516" s="5">
        <f t="shared" si="58"/>
        <v>41614.25</v>
      </c>
      <c r="O516" s="5">
        <f t="shared" si="59"/>
        <v>41619.25</v>
      </c>
      <c r="P516" t="b">
        <v>0</v>
      </c>
      <c r="Q516" t="b">
        <v>1</v>
      </c>
      <c r="R516" t="s">
        <v>23</v>
      </c>
      <c r="S516" t="str">
        <f t="shared" si="60"/>
        <v>music</v>
      </c>
      <c r="T516" t="str">
        <f t="shared" si="61"/>
        <v>rock</v>
      </c>
      <c r="U516">
        <f t="shared" si="62"/>
        <v>2013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56"/>
        <v>56</v>
      </c>
      <c r="G517" t="s">
        <v>14</v>
      </c>
      <c r="H517">
        <v>133</v>
      </c>
      <c r="I517">
        <f t="shared" si="57"/>
        <v>36.07</v>
      </c>
      <c r="J517" t="s">
        <v>15</v>
      </c>
      <c r="K517" t="s">
        <v>16</v>
      </c>
      <c r="L517">
        <v>1324620000</v>
      </c>
      <c r="M517">
        <v>1324792800</v>
      </c>
      <c r="N517" s="5">
        <f t="shared" si="58"/>
        <v>40900.25</v>
      </c>
      <c r="O517" s="5">
        <f t="shared" si="59"/>
        <v>40902.25</v>
      </c>
      <c r="P517" t="b">
        <v>0</v>
      </c>
      <c r="Q517" t="b">
        <v>1</v>
      </c>
      <c r="R517" t="s">
        <v>33</v>
      </c>
      <c r="S517" t="str">
        <f t="shared" si="60"/>
        <v>theater</v>
      </c>
      <c r="T517" t="str">
        <f t="shared" si="61"/>
        <v>plays</v>
      </c>
      <c r="U517">
        <f t="shared" si="62"/>
        <v>2011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56"/>
        <v>43</v>
      </c>
      <c r="G518" t="s">
        <v>14</v>
      </c>
      <c r="H518">
        <v>846</v>
      </c>
      <c r="I518">
        <f t="shared" si="57"/>
        <v>63.03</v>
      </c>
      <c r="J518" t="s">
        <v>21</v>
      </c>
      <c r="K518" t="s">
        <v>22</v>
      </c>
      <c r="L518">
        <v>1281070800</v>
      </c>
      <c r="M518">
        <v>1284354000</v>
      </c>
      <c r="N518" s="5">
        <f t="shared" si="58"/>
        <v>40396.208333333336</v>
      </c>
      <c r="O518" s="5">
        <f t="shared" si="59"/>
        <v>40434.208333333336</v>
      </c>
      <c r="P518" t="b">
        <v>0</v>
      </c>
      <c r="Q518" t="b">
        <v>0</v>
      </c>
      <c r="R518" t="s">
        <v>68</v>
      </c>
      <c r="S518" t="str">
        <f t="shared" si="60"/>
        <v>publishing</v>
      </c>
      <c r="T518" t="str">
        <f t="shared" si="61"/>
        <v>nonfiction</v>
      </c>
      <c r="U518">
        <f t="shared" si="62"/>
        <v>2010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56"/>
        <v>112</v>
      </c>
      <c r="G519" t="s">
        <v>20</v>
      </c>
      <c r="H519">
        <v>78</v>
      </c>
      <c r="I519">
        <f t="shared" si="57"/>
        <v>84.72</v>
      </c>
      <c r="J519" t="s">
        <v>21</v>
      </c>
      <c r="K519" t="s">
        <v>22</v>
      </c>
      <c r="L519">
        <v>1493960400</v>
      </c>
      <c r="M519">
        <v>1494392400</v>
      </c>
      <c r="N519" s="5">
        <f t="shared" si="58"/>
        <v>42860.208333333328</v>
      </c>
      <c r="O519" s="5">
        <f t="shared" si="59"/>
        <v>42865.208333333328</v>
      </c>
      <c r="P519" t="b">
        <v>0</v>
      </c>
      <c r="Q519" t="b">
        <v>0</v>
      </c>
      <c r="R519" t="s">
        <v>17</v>
      </c>
      <c r="S519" t="str">
        <f t="shared" si="60"/>
        <v>food</v>
      </c>
      <c r="T519" t="str">
        <f t="shared" si="61"/>
        <v>food trucks</v>
      </c>
      <c r="U519">
        <f t="shared" si="62"/>
        <v>2017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56"/>
        <v>7</v>
      </c>
      <c r="G520" t="s">
        <v>14</v>
      </c>
      <c r="H520">
        <v>10</v>
      </c>
      <c r="I520">
        <f t="shared" si="57"/>
        <v>62.2</v>
      </c>
      <c r="J520" t="s">
        <v>21</v>
      </c>
      <c r="K520" t="s">
        <v>22</v>
      </c>
      <c r="L520">
        <v>1519365600</v>
      </c>
      <c r="M520">
        <v>1519538400</v>
      </c>
      <c r="N520" s="5">
        <f t="shared" si="58"/>
        <v>43154.25</v>
      </c>
      <c r="O520" s="5">
        <f t="shared" si="59"/>
        <v>43156.25</v>
      </c>
      <c r="P520" t="b">
        <v>0</v>
      </c>
      <c r="Q520" t="b">
        <v>1</v>
      </c>
      <c r="R520" t="s">
        <v>71</v>
      </c>
      <c r="S520" t="str">
        <f t="shared" si="60"/>
        <v>film &amp; video</v>
      </c>
      <c r="T520" t="str">
        <f t="shared" si="61"/>
        <v>animation</v>
      </c>
      <c r="U520">
        <f t="shared" si="62"/>
        <v>2018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56"/>
        <v>102</v>
      </c>
      <c r="G521" t="s">
        <v>20</v>
      </c>
      <c r="H521">
        <v>1773</v>
      </c>
      <c r="I521">
        <f t="shared" si="57"/>
        <v>101.98</v>
      </c>
      <c r="J521" t="s">
        <v>21</v>
      </c>
      <c r="K521" t="s">
        <v>22</v>
      </c>
      <c r="L521">
        <v>1420696800</v>
      </c>
      <c r="M521">
        <v>1421906400</v>
      </c>
      <c r="N521" s="5">
        <f t="shared" si="58"/>
        <v>42012.25</v>
      </c>
      <c r="O521" s="5">
        <f t="shared" si="59"/>
        <v>42026.25</v>
      </c>
      <c r="P521" t="b">
        <v>0</v>
      </c>
      <c r="Q521" t="b">
        <v>1</v>
      </c>
      <c r="R521" t="s">
        <v>23</v>
      </c>
      <c r="S521" t="str">
        <f t="shared" si="60"/>
        <v>music</v>
      </c>
      <c r="T521" t="str">
        <f t="shared" si="61"/>
        <v>rock</v>
      </c>
      <c r="U521">
        <f t="shared" si="62"/>
        <v>2015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56"/>
        <v>426</v>
      </c>
      <c r="G522" t="s">
        <v>20</v>
      </c>
      <c r="H522">
        <v>32</v>
      </c>
      <c r="I522">
        <f t="shared" si="57"/>
        <v>106.44</v>
      </c>
      <c r="J522" t="s">
        <v>21</v>
      </c>
      <c r="K522" t="s">
        <v>22</v>
      </c>
      <c r="L522">
        <v>1555650000</v>
      </c>
      <c r="M522">
        <v>1555909200</v>
      </c>
      <c r="N522" s="5">
        <f t="shared" si="58"/>
        <v>43574.208333333328</v>
      </c>
      <c r="O522" s="5">
        <f t="shared" si="59"/>
        <v>43577.208333333328</v>
      </c>
      <c r="P522" t="b">
        <v>0</v>
      </c>
      <c r="Q522" t="b">
        <v>0</v>
      </c>
      <c r="R522" t="s">
        <v>33</v>
      </c>
      <c r="S522" t="str">
        <f t="shared" si="60"/>
        <v>theater</v>
      </c>
      <c r="T522" t="str">
        <f t="shared" si="61"/>
        <v>plays</v>
      </c>
      <c r="U522">
        <f t="shared" si="62"/>
        <v>2019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56"/>
        <v>146</v>
      </c>
      <c r="G523" t="s">
        <v>20</v>
      </c>
      <c r="H523">
        <v>369</v>
      </c>
      <c r="I523">
        <f t="shared" si="57"/>
        <v>29.98</v>
      </c>
      <c r="J523" t="s">
        <v>21</v>
      </c>
      <c r="K523" t="s">
        <v>22</v>
      </c>
      <c r="L523">
        <v>1471928400</v>
      </c>
      <c r="M523">
        <v>1472446800</v>
      </c>
      <c r="N523" s="5">
        <f t="shared" si="58"/>
        <v>42605.208333333328</v>
      </c>
      <c r="O523" s="5">
        <f t="shared" si="59"/>
        <v>42611.208333333328</v>
      </c>
      <c r="P523" t="b">
        <v>0</v>
      </c>
      <c r="Q523" t="b">
        <v>1</v>
      </c>
      <c r="R523" t="s">
        <v>53</v>
      </c>
      <c r="S523" t="str">
        <f t="shared" si="60"/>
        <v>film &amp; video</v>
      </c>
      <c r="T523" t="str">
        <f t="shared" si="61"/>
        <v>drama</v>
      </c>
      <c r="U523">
        <f t="shared" si="62"/>
        <v>2016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56"/>
        <v>32</v>
      </c>
      <c r="G524" t="s">
        <v>14</v>
      </c>
      <c r="H524">
        <v>191</v>
      </c>
      <c r="I524">
        <f t="shared" si="57"/>
        <v>85.81</v>
      </c>
      <c r="J524" t="s">
        <v>21</v>
      </c>
      <c r="K524" t="s">
        <v>22</v>
      </c>
      <c r="L524">
        <v>1341291600</v>
      </c>
      <c r="M524">
        <v>1342328400</v>
      </c>
      <c r="N524" s="5">
        <f t="shared" si="58"/>
        <v>41093.208333333336</v>
      </c>
      <c r="O524" s="5">
        <f t="shared" si="59"/>
        <v>41105.208333333336</v>
      </c>
      <c r="P524" t="b">
        <v>0</v>
      </c>
      <c r="Q524" t="b">
        <v>0</v>
      </c>
      <c r="R524" t="s">
        <v>100</v>
      </c>
      <c r="S524" t="str">
        <f t="shared" si="60"/>
        <v>film &amp; video</v>
      </c>
      <c r="T524" t="str">
        <f t="shared" si="61"/>
        <v>shorts</v>
      </c>
      <c r="U524">
        <f t="shared" si="62"/>
        <v>2012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56"/>
        <v>700</v>
      </c>
      <c r="G525" t="s">
        <v>20</v>
      </c>
      <c r="H525">
        <v>89</v>
      </c>
      <c r="I525">
        <f t="shared" si="57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5">
        <f t="shared" si="58"/>
        <v>40241.25</v>
      </c>
      <c r="O525" s="5">
        <f t="shared" si="59"/>
        <v>40246.25</v>
      </c>
      <c r="P525" t="b">
        <v>0</v>
      </c>
      <c r="Q525" t="b">
        <v>0</v>
      </c>
      <c r="R525" t="s">
        <v>100</v>
      </c>
      <c r="S525" t="str">
        <f t="shared" si="60"/>
        <v>film &amp; video</v>
      </c>
      <c r="T525" t="str">
        <f t="shared" si="61"/>
        <v>shorts</v>
      </c>
      <c r="U525">
        <f t="shared" si="62"/>
        <v>2010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56"/>
        <v>84</v>
      </c>
      <c r="G526" t="s">
        <v>14</v>
      </c>
      <c r="H526">
        <v>1979</v>
      </c>
      <c r="I526">
        <f t="shared" si="57"/>
        <v>41</v>
      </c>
      <c r="J526" t="s">
        <v>21</v>
      </c>
      <c r="K526" t="s">
        <v>22</v>
      </c>
      <c r="L526">
        <v>1272258000</v>
      </c>
      <c r="M526">
        <v>1273381200</v>
      </c>
      <c r="N526" s="5">
        <f t="shared" si="58"/>
        <v>40294.208333333336</v>
      </c>
      <c r="O526" s="5">
        <f t="shared" si="59"/>
        <v>40307.208333333336</v>
      </c>
      <c r="P526" t="b">
        <v>0</v>
      </c>
      <c r="Q526" t="b">
        <v>0</v>
      </c>
      <c r="R526" t="s">
        <v>33</v>
      </c>
      <c r="S526" t="str">
        <f t="shared" si="60"/>
        <v>theater</v>
      </c>
      <c r="T526" t="str">
        <f t="shared" si="61"/>
        <v>plays</v>
      </c>
      <c r="U526">
        <f t="shared" si="62"/>
        <v>2010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56"/>
        <v>84</v>
      </c>
      <c r="G527" t="s">
        <v>14</v>
      </c>
      <c r="H527">
        <v>63</v>
      </c>
      <c r="I527">
        <f t="shared" si="57"/>
        <v>28.06</v>
      </c>
      <c r="J527" t="s">
        <v>21</v>
      </c>
      <c r="K527" t="s">
        <v>22</v>
      </c>
      <c r="L527">
        <v>1290492000</v>
      </c>
      <c r="M527">
        <v>1290837600</v>
      </c>
      <c r="N527" s="5">
        <f t="shared" si="58"/>
        <v>40505.25</v>
      </c>
      <c r="O527" s="5">
        <f t="shared" si="59"/>
        <v>40509.25</v>
      </c>
      <c r="P527" t="b">
        <v>0</v>
      </c>
      <c r="Q527" t="b">
        <v>0</v>
      </c>
      <c r="R527" t="s">
        <v>65</v>
      </c>
      <c r="S527" t="str">
        <f t="shared" si="60"/>
        <v>technology</v>
      </c>
      <c r="T527" t="str">
        <f t="shared" si="61"/>
        <v>wearables</v>
      </c>
      <c r="U527">
        <f t="shared" si="62"/>
        <v>2010</v>
      </c>
    </row>
    <row r="528" spans="1:21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56"/>
        <v>156</v>
      </c>
      <c r="G528" t="s">
        <v>20</v>
      </c>
      <c r="H528">
        <v>147</v>
      </c>
      <c r="I528">
        <f t="shared" si="57"/>
        <v>88.05</v>
      </c>
      <c r="J528" t="s">
        <v>21</v>
      </c>
      <c r="K528" t="s">
        <v>22</v>
      </c>
      <c r="L528">
        <v>1451109600</v>
      </c>
      <c r="M528">
        <v>1454306400</v>
      </c>
      <c r="N528" s="5">
        <f t="shared" si="58"/>
        <v>42364.25</v>
      </c>
      <c r="O528" s="5">
        <f t="shared" si="59"/>
        <v>42401.25</v>
      </c>
      <c r="P528" t="b">
        <v>0</v>
      </c>
      <c r="Q528" t="b">
        <v>1</v>
      </c>
      <c r="R528" t="s">
        <v>33</v>
      </c>
      <c r="S528" t="str">
        <f t="shared" si="60"/>
        <v>theater</v>
      </c>
      <c r="T528" t="str">
        <f t="shared" si="61"/>
        <v>plays</v>
      </c>
      <c r="U528">
        <f t="shared" si="62"/>
        <v>2015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56"/>
        <v>100</v>
      </c>
      <c r="G529" t="s">
        <v>14</v>
      </c>
      <c r="H529">
        <v>6080</v>
      </c>
      <c r="I529">
        <f t="shared" si="57"/>
        <v>31</v>
      </c>
      <c r="J529" t="s">
        <v>15</v>
      </c>
      <c r="K529" t="s">
        <v>16</v>
      </c>
      <c r="L529">
        <v>1454652000</v>
      </c>
      <c r="M529">
        <v>1457762400</v>
      </c>
      <c r="N529" s="5">
        <f t="shared" si="58"/>
        <v>42405.25</v>
      </c>
      <c r="O529" s="5">
        <f t="shared" si="59"/>
        <v>42441.25</v>
      </c>
      <c r="P529" t="b">
        <v>0</v>
      </c>
      <c r="Q529" t="b">
        <v>0</v>
      </c>
      <c r="R529" t="s">
        <v>71</v>
      </c>
      <c r="S529" t="str">
        <f t="shared" si="60"/>
        <v>film &amp; video</v>
      </c>
      <c r="T529" t="str">
        <f t="shared" si="61"/>
        <v>animation</v>
      </c>
      <c r="U529">
        <f t="shared" si="62"/>
        <v>2016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56"/>
        <v>80</v>
      </c>
      <c r="G530" t="s">
        <v>14</v>
      </c>
      <c r="H530">
        <v>80</v>
      </c>
      <c r="I530">
        <f t="shared" si="57"/>
        <v>90.34</v>
      </c>
      <c r="J530" t="s">
        <v>40</v>
      </c>
      <c r="K530" t="s">
        <v>41</v>
      </c>
      <c r="L530">
        <v>1385186400</v>
      </c>
      <c r="M530">
        <v>1389074400</v>
      </c>
      <c r="N530" s="5">
        <f t="shared" si="58"/>
        <v>41601.25</v>
      </c>
      <c r="O530" s="5">
        <f t="shared" si="59"/>
        <v>41646.25</v>
      </c>
      <c r="P530" t="b">
        <v>0</v>
      </c>
      <c r="Q530" t="b">
        <v>0</v>
      </c>
      <c r="R530" t="s">
        <v>60</v>
      </c>
      <c r="S530" t="str">
        <f t="shared" si="60"/>
        <v>music</v>
      </c>
      <c r="T530" t="str">
        <f t="shared" si="61"/>
        <v>indie rock</v>
      </c>
      <c r="U530">
        <f t="shared" si="62"/>
        <v>2013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56"/>
        <v>11</v>
      </c>
      <c r="G531" t="s">
        <v>14</v>
      </c>
      <c r="H531">
        <v>9</v>
      </c>
      <c r="I531">
        <f t="shared" si="57"/>
        <v>63.78</v>
      </c>
      <c r="J531" t="s">
        <v>21</v>
      </c>
      <c r="K531" t="s">
        <v>22</v>
      </c>
      <c r="L531">
        <v>1399698000</v>
      </c>
      <c r="M531">
        <v>1402117200</v>
      </c>
      <c r="N531" s="5">
        <f t="shared" si="58"/>
        <v>41769.208333333336</v>
      </c>
      <c r="O531" s="5">
        <f t="shared" si="59"/>
        <v>41797.208333333336</v>
      </c>
      <c r="P531" t="b">
        <v>0</v>
      </c>
      <c r="Q531" t="b">
        <v>0</v>
      </c>
      <c r="R531" t="s">
        <v>89</v>
      </c>
      <c r="S531" t="str">
        <f t="shared" si="60"/>
        <v>games</v>
      </c>
      <c r="T531" t="str">
        <f t="shared" si="61"/>
        <v>video games</v>
      </c>
      <c r="U531">
        <f t="shared" si="62"/>
        <v>2014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56"/>
        <v>92</v>
      </c>
      <c r="G532" t="s">
        <v>14</v>
      </c>
      <c r="H532">
        <v>1784</v>
      </c>
      <c r="I532">
        <f t="shared" si="57"/>
        <v>54</v>
      </c>
      <c r="J532" t="s">
        <v>21</v>
      </c>
      <c r="K532" t="s">
        <v>22</v>
      </c>
      <c r="L532">
        <v>1283230800</v>
      </c>
      <c r="M532">
        <v>1284440400</v>
      </c>
      <c r="N532" s="5">
        <f t="shared" si="58"/>
        <v>40421.208333333336</v>
      </c>
      <c r="O532" s="5">
        <f t="shared" si="59"/>
        <v>40435.208333333336</v>
      </c>
      <c r="P532" t="b">
        <v>0</v>
      </c>
      <c r="Q532" t="b">
        <v>1</v>
      </c>
      <c r="R532" t="s">
        <v>119</v>
      </c>
      <c r="S532" t="str">
        <f t="shared" si="60"/>
        <v>publishing</v>
      </c>
      <c r="T532" t="str">
        <f t="shared" si="61"/>
        <v>fiction</v>
      </c>
      <c r="U532">
        <f t="shared" si="62"/>
        <v>2010</v>
      </c>
    </row>
    <row r="533" spans="1:21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56"/>
        <v>96</v>
      </c>
      <c r="G533" t="s">
        <v>47</v>
      </c>
      <c r="H533">
        <v>3640</v>
      </c>
      <c r="I533">
        <f t="shared" si="57"/>
        <v>48.99</v>
      </c>
      <c r="J533" t="s">
        <v>98</v>
      </c>
      <c r="K533" t="s">
        <v>99</v>
      </c>
      <c r="L533">
        <v>1384149600</v>
      </c>
      <c r="M533">
        <v>1388988000</v>
      </c>
      <c r="N533" s="5">
        <f t="shared" si="58"/>
        <v>41589.25</v>
      </c>
      <c r="O533" s="5">
        <f t="shared" si="59"/>
        <v>41645.25</v>
      </c>
      <c r="P533" t="b">
        <v>0</v>
      </c>
      <c r="Q533" t="b">
        <v>0</v>
      </c>
      <c r="R533" t="s">
        <v>89</v>
      </c>
      <c r="S533" t="str">
        <f t="shared" si="60"/>
        <v>games</v>
      </c>
      <c r="T533" t="str">
        <f t="shared" si="61"/>
        <v>video games</v>
      </c>
      <c r="U533">
        <f t="shared" si="62"/>
        <v>2013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56"/>
        <v>503</v>
      </c>
      <c r="G534" t="s">
        <v>20</v>
      </c>
      <c r="H534">
        <v>126</v>
      </c>
      <c r="I534">
        <f t="shared" si="57"/>
        <v>63.86</v>
      </c>
      <c r="J534" t="s">
        <v>15</v>
      </c>
      <c r="K534" t="s">
        <v>16</v>
      </c>
      <c r="L534">
        <v>1516860000</v>
      </c>
      <c r="M534">
        <v>1516946400</v>
      </c>
      <c r="N534" s="5">
        <f t="shared" si="58"/>
        <v>43125.25</v>
      </c>
      <c r="O534" s="5">
        <f t="shared" si="59"/>
        <v>43126.25</v>
      </c>
      <c r="P534" t="b">
        <v>0</v>
      </c>
      <c r="Q534" t="b">
        <v>0</v>
      </c>
      <c r="R534" t="s">
        <v>33</v>
      </c>
      <c r="S534" t="str">
        <f t="shared" si="60"/>
        <v>theater</v>
      </c>
      <c r="T534" t="str">
        <f t="shared" si="61"/>
        <v>plays</v>
      </c>
      <c r="U534">
        <f t="shared" si="62"/>
        <v>2018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56"/>
        <v>159</v>
      </c>
      <c r="G535" t="s">
        <v>20</v>
      </c>
      <c r="H535">
        <v>2218</v>
      </c>
      <c r="I535">
        <f t="shared" si="57"/>
        <v>83</v>
      </c>
      <c r="J535" t="s">
        <v>40</v>
      </c>
      <c r="K535" t="s">
        <v>41</v>
      </c>
      <c r="L535">
        <v>1374642000</v>
      </c>
      <c r="M535">
        <v>1377752400</v>
      </c>
      <c r="N535" s="5">
        <f t="shared" si="58"/>
        <v>41479.208333333336</v>
      </c>
      <c r="O535" s="5">
        <f t="shared" si="59"/>
        <v>41515.208333333336</v>
      </c>
      <c r="P535" t="b">
        <v>0</v>
      </c>
      <c r="Q535" t="b">
        <v>0</v>
      </c>
      <c r="R535" t="s">
        <v>60</v>
      </c>
      <c r="S535" t="str">
        <f t="shared" si="60"/>
        <v>music</v>
      </c>
      <c r="T535" t="str">
        <f t="shared" si="61"/>
        <v>indie rock</v>
      </c>
      <c r="U535">
        <f t="shared" si="62"/>
        <v>2013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56"/>
        <v>15</v>
      </c>
      <c r="G536" t="s">
        <v>14</v>
      </c>
      <c r="H536">
        <v>243</v>
      </c>
      <c r="I536">
        <f t="shared" si="57"/>
        <v>55.08</v>
      </c>
      <c r="J536" t="s">
        <v>21</v>
      </c>
      <c r="K536" t="s">
        <v>22</v>
      </c>
      <c r="L536">
        <v>1534482000</v>
      </c>
      <c r="M536">
        <v>1534568400</v>
      </c>
      <c r="N536" s="5">
        <f t="shared" si="58"/>
        <v>43329.208333333328</v>
      </c>
      <c r="O536" s="5">
        <f t="shared" si="59"/>
        <v>43330.208333333328</v>
      </c>
      <c r="P536" t="b">
        <v>0</v>
      </c>
      <c r="Q536" t="b">
        <v>1</v>
      </c>
      <c r="R536" t="s">
        <v>53</v>
      </c>
      <c r="S536" t="str">
        <f t="shared" si="60"/>
        <v>film &amp; video</v>
      </c>
      <c r="T536" t="str">
        <f t="shared" si="61"/>
        <v>drama</v>
      </c>
      <c r="U536">
        <f t="shared" si="62"/>
        <v>2018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56"/>
        <v>482</v>
      </c>
      <c r="G537" t="s">
        <v>20</v>
      </c>
      <c r="H537">
        <v>202</v>
      </c>
      <c r="I537">
        <f t="shared" si="57"/>
        <v>62.04</v>
      </c>
      <c r="J537" t="s">
        <v>107</v>
      </c>
      <c r="K537" t="s">
        <v>108</v>
      </c>
      <c r="L537">
        <v>1528434000</v>
      </c>
      <c r="M537">
        <v>1528606800</v>
      </c>
      <c r="N537" s="5">
        <f t="shared" si="58"/>
        <v>43259.208333333328</v>
      </c>
      <c r="O537" s="5">
        <f t="shared" si="59"/>
        <v>43261.208333333328</v>
      </c>
      <c r="P537" t="b">
        <v>0</v>
      </c>
      <c r="Q537" t="b">
        <v>1</v>
      </c>
      <c r="R537" t="s">
        <v>33</v>
      </c>
      <c r="S537" t="str">
        <f t="shared" si="60"/>
        <v>theater</v>
      </c>
      <c r="T537" t="str">
        <f t="shared" si="61"/>
        <v>plays</v>
      </c>
      <c r="U537">
        <f t="shared" si="62"/>
        <v>2018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56"/>
        <v>150</v>
      </c>
      <c r="G538" t="s">
        <v>20</v>
      </c>
      <c r="H538">
        <v>140</v>
      </c>
      <c r="I538">
        <f t="shared" si="57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5">
        <f t="shared" si="58"/>
        <v>40414.208333333336</v>
      </c>
      <c r="O538" s="5">
        <f t="shared" si="59"/>
        <v>40440.208333333336</v>
      </c>
      <c r="P538" t="b">
        <v>0</v>
      </c>
      <c r="Q538" t="b">
        <v>0</v>
      </c>
      <c r="R538" t="s">
        <v>119</v>
      </c>
      <c r="S538" t="str">
        <f t="shared" si="60"/>
        <v>publishing</v>
      </c>
      <c r="T538" t="str">
        <f t="shared" si="61"/>
        <v>fiction</v>
      </c>
      <c r="U538">
        <f t="shared" si="62"/>
        <v>2010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56"/>
        <v>117</v>
      </c>
      <c r="G539" t="s">
        <v>20</v>
      </c>
      <c r="H539">
        <v>1052</v>
      </c>
      <c r="I539">
        <f t="shared" si="57"/>
        <v>94.04</v>
      </c>
      <c r="J539" t="s">
        <v>36</v>
      </c>
      <c r="K539" t="s">
        <v>37</v>
      </c>
      <c r="L539">
        <v>1535605200</v>
      </c>
      <c r="M539">
        <v>1537592400</v>
      </c>
      <c r="N539" s="5">
        <f t="shared" si="58"/>
        <v>43342.208333333328</v>
      </c>
      <c r="O539" s="5">
        <f t="shared" si="59"/>
        <v>43365.208333333328</v>
      </c>
      <c r="P539" t="b">
        <v>1</v>
      </c>
      <c r="Q539" t="b">
        <v>1</v>
      </c>
      <c r="R539" t="s">
        <v>42</v>
      </c>
      <c r="S539" t="str">
        <f t="shared" si="60"/>
        <v>film &amp; video</v>
      </c>
      <c r="T539" t="str">
        <f t="shared" si="61"/>
        <v>documentary</v>
      </c>
      <c r="U539">
        <f t="shared" si="62"/>
        <v>2018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56"/>
        <v>38</v>
      </c>
      <c r="G540" t="s">
        <v>14</v>
      </c>
      <c r="H540">
        <v>1296</v>
      </c>
      <c r="I540">
        <f t="shared" si="57"/>
        <v>44.01</v>
      </c>
      <c r="J540" t="s">
        <v>21</v>
      </c>
      <c r="K540" t="s">
        <v>22</v>
      </c>
      <c r="L540">
        <v>1379826000</v>
      </c>
      <c r="M540">
        <v>1381208400</v>
      </c>
      <c r="N540" s="5">
        <f t="shared" si="58"/>
        <v>41539.208333333336</v>
      </c>
      <c r="O540" s="5">
        <f t="shared" si="59"/>
        <v>41555.208333333336</v>
      </c>
      <c r="P540" t="b">
        <v>0</v>
      </c>
      <c r="Q540" t="b">
        <v>0</v>
      </c>
      <c r="R540" t="s">
        <v>292</v>
      </c>
      <c r="S540" t="str">
        <f t="shared" si="60"/>
        <v>games</v>
      </c>
      <c r="T540" t="str">
        <f t="shared" si="61"/>
        <v>mobile games</v>
      </c>
      <c r="U540">
        <f t="shared" si="62"/>
        <v>2013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56"/>
        <v>73</v>
      </c>
      <c r="G541" t="s">
        <v>14</v>
      </c>
      <c r="H541">
        <v>77</v>
      </c>
      <c r="I541">
        <f t="shared" si="57"/>
        <v>92.47</v>
      </c>
      <c r="J541" t="s">
        <v>21</v>
      </c>
      <c r="K541" t="s">
        <v>22</v>
      </c>
      <c r="L541">
        <v>1561957200</v>
      </c>
      <c r="M541">
        <v>1562475600</v>
      </c>
      <c r="N541" s="5">
        <f t="shared" si="58"/>
        <v>43647.208333333328</v>
      </c>
      <c r="O541" s="5">
        <f t="shared" si="59"/>
        <v>43653.208333333328</v>
      </c>
      <c r="P541" t="b">
        <v>0</v>
      </c>
      <c r="Q541" t="b">
        <v>1</v>
      </c>
      <c r="R541" t="s">
        <v>17</v>
      </c>
      <c r="S541" t="str">
        <f t="shared" si="60"/>
        <v>food</v>
      </c>
      <c r="T541" t="str">
        <f t="shared" si="61"/>
        <v>food trucks</v>
      </c>
      <c r="U541">
        <f t="shared" si="62"/>
        <v>2019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56"/>
        <v>266</v>
      </c>
      <c r="G542" t="s">
        <v>20</v>
      </c>
      <c r="H542">
        <v>247</v>
      </c>
      <c r="I542">
        <f t="shared" si="57"/>
        <v>57.07</v>
      </c>
      <c r="J542" t="s">
        <v>21</v>
      </c>
      <c r="K542" t="s">
        <v>22</v>
      </c>
      <c r="L542">
        <v>1525496400</v>
      </c>
      <c r="M542">
        <v>1527397200</v>
      </c>
      <c r="N542" s="5">
        <f t="shared" si="58"/>
        <v>43225.208333333328</v>
      </c>
      <c r="O542" s="5">
        <f t="shared" si="59"/>
        <v>43247.208333333328</v>
      </c>
      <c r="P542" t="b">
        <v>0</v>
      </c>
      <c r="Q542" t="b">
        <v>0</v>
      </c>
      <c r="R542" t="s">
        <v>122</v>
      </c>
      <c r="S542" t="str">
        <f t="shared" si="60"/>
        <v>photography</v>
      </c>
      <c r="T542" t="str">
        <f t="shared" si="61"/>
        <v>photography books</v>
      </c>
      <c r="U542">
        <f t="shared" si="62"/>
        <v>2018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56"/>
        <v>24</v>
      </c>
      <c r="G543" t="s">
        <v>14</v>
      </c>
      <c r="H543">
        <v>395</v>
      </c>
      <c r="I543">
        <f t="shared" si="57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5">
        <f t="shared" si="58"/>
        <v>42165.208333333328</v>
      </c>
      <c r="O543" s="5">
        <f t="shared" si="59"/>
        <v>42191.208333333328</v>
      </c>
      <c r="P543" t="b">
        <v>0</v>
      </c>
      <c r="Q543" t="b">
        <v>0</v>
      </c>
      <c r="R543" t="s">
        <v>292</v>
      </c>
      <c r="S543" t="str">
        <f t="shared" si="60"/>
        <v>games</v>
      </c>
      <c r="T543" t="str">
        <f t="shared" si="61"/>
        <v>mobile games</v>
      </c>
      <c r="U543">
        <f t="shared" si="62"/>
        <v>2015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56"/>
        <v>3</v>
      </c>
      <c r="G544" t="s">
        <v>14</v>
      </c>
      <c r="H544">
        <v>49</v>
      </c>
      <c r="I544">
        <f t="shared" si="57"/>
        <v>39.39</v>
      </c>
      <c r="J544" t="s">
        <v>40</v>
      </c>
      <c r="K544" t="s">
        <v>41</v>
      </c>
      <c r="L544">
        <v>1453442400</v>
      </c>
      <c r="M544">
        <v>1456034400</v>
      </c>
      <c r="N544" s="5">
        <f t="shared" si="58"/>
        <v>42391.25</v>
      </c>
      <c r="O544" s="5">
        <f t="shared" si="59"/>
        <v>42421.25</v>
      </c>
      <c r="P544" t="b">
        <v>0</v>
      </c>
      <c r="Q544" t="b">
        <v>0</v>
      </c>
      <c r="R544" t="s">
        <v>60</v>
      </c>
      <c r="S544" t="str">
        <f t="shared" si="60"/>
        <v>music</v>
      </c>
      <c r="T544" t="str">
        <f t="shared" si="61"/>
        <v>indie rock</v>
      </c>
      <c r="U544">
        <f t="shared" si="62"/>
        <v>2016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56"/>
        <v>16</v>
      </c>
      <c r="G545" t="s">
        <v>14</v>
      </c>
      <c r="H545">
        <v>180</v>
      </c>
      <c r="I545">
        <f t="shared" si="57"/>
        <v>77.02</v>
      </c>
      <c r="J545" t="s">
        <v>21</v>
      </c>
      <c r="K545" t="s">
        <v>22</v>
      </c>
      <c r="L545">
        <v>1378875600</v>
      </c>
      <c r="M545">
        <v>1380171600</v>
      </c>
      <c r="N545" s="5">
        <f t="shared" si="58"/>
        <v>41528.208333333336</v>
      </c>
      <c r="O545" s="5">
        <f t="shared" si="59"/>
        <v>41543.208333333336</v>
      </c>
      <c r="P545" t="b">
        <v>0</v>
      </c>
      <c r="Q545" t="b">
        <v>0</v>
      </c>
      <c r="R545" t="s">
        <v>89</v>
      </c>
      <c r="S545" t="str">
        <f t="shared" si="60"/>
        <v>games</v>
      </c>
      <c r="T545" t="str">
        <f t="shared" si="61"/>
        <v>video games</v>
      </c>
      <c r="U545">
        <f t="shared" si="62"/>
        <v>2013</v>
      </c>
    </row>
    <row r="546" spans="1:21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56"/>
        <v>277</v>
      </c>
      <c r="G546" t="s">
        <v>20</v>
      </c>
      <c r="H546">
        <v>84</v>
      </c>
      <c r="I546">
        <f t="shared" si="57"/>
        <v>92.17</v>
      </c>
      <c r="J546" t="s">
        <v>21</v>
      </c>
      <c r="K546" t="s">
        <v>22</v>
      </c>
      <c r="L546">
        <v>1452232800</v>
      </c>
      <c r="M546">
        <v>1453356000</v>
      </c>
      <c r="N546" s="5">
        <f t="shared" si="58"/>
        <v>42377.25</v>
      </c>
      <c r="O546" s="5">
        <f t="shared" si="59"/>
        <v>42390.25</v>
      </c>
      <c r="P546" t="b">
        <v>0</v>
      </c>
      <c r="Q546" t="b">
        <v>0</v>
      </c>
      <c r="R546" t="s">
        <v>23</v>
      </c>
      <c r="S546" t="str">
        <f t="shared" si="60"/>
        <v>music</v>
      </c>
      <c r="T546" t="str">
        <f t="shared" si="61"/>
        <v>rock</v>
      </c>
      <c r="U546">
        <f t="shared" si="62"/>
        <v>2016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56"/>
        <v>89</v>
      </c>
      <c r="G547" t="s">
        <v>14</v>
      </c>
      <c r="H547">
        <v>2690</v>
      </c>
      <c r="I547">
        <f t="shared" si="57"/>
        <v>61.01</v>
      </c>
      <c r="J547" t="s">
        <v>21</v>
      </c>
      <c r="K547" t="s">
        <v>22</v>
      </c>
      <c r="L547">
        <v>1577253600</v>
      </c>
      <c r="M547">
        <v>1578981600</v>
      </c>
      <c r="N547" s="5">
        <f t="shared" si="58"/>
        <v>43824.25</v>
      </c>
      <c r="O547" s="5">
        <f t="shared" si="59"/>
        <v>43844.25</v>
      </c>
      <c r="P547" t="b">
        <v>0</v>
      </c>
      <c r="Q547" t="b">
        <v>0</v>
      </c>
      <c r="R547" t="s">
        <v>33</v>
      </c>
      <c r="S547" t="str">
        <f t="shared" si="60"/>
        <v>theater</v>
      </c>
      <c r="T547" t="str">
        <f t="shared" si="61"/>
        <v>plays</v>
      </c>
      <c r="U547">
        <f t="shared" si="62"/>
        <v>2019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56"/>
        <v>164</v>
      </c>
      <c r="G548" t="s">
        <v>20</v>
      </c>
      <c r="H548">
        <v>88</v>
      </c>
      <c r="I548">
        <f t="shared" si="57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5">
        <f t="shared" si="58"/>
        <v>43360.208333333328</v>
      </c>
      <c r="O548" s="5">
        <f t="shared" si="59"/>
        <v>43363.208333333328</v>
      </c>
      <c r="P548" t="b">
        <v>0</v>
      </c>
      <c r="Q548" t="b">
        <v>1</v>
      </c>
      <c r="R548" t="s">
        <v>33</v>
      </c>
      <c r="S548" t="str">
        <f t="shared" si="60"/>
        <v>theater</v>
      </c>
      <c r="T548" t="str">
        <f t="shared" si="61"/>
        <v>plays</v>
      </c>
      <c r="U548">
        <f t="shared" si="62"/>
        <v>2018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56"/>
        <v>969</v>
      </c>
      <c r="G549" t="s">
        <v>20</v>
      </c>
      <c r="H549">
        <v>156</v>
      </c>
      <c r="I549">
        <f t="shared" si="57"/>
        <v>80.75</v>
      </c>
      <c r="J549" t="s">
        <v>21</v>
      </c>
      <c r="K549" t="s">
        <v>22</v>
      </c>
      <c r="L549">
        <v>1422165600</v>
      </c>
      <c r="M549">
        <v>1423202400</v>
      </c>
      <c r="N549" s="5">
        <f t="shared" si="58"/>
        <v>42029.25</v>
      </c>
      <c r="O549" s="5">
        <f t="shared" si="59"/>
        <v>42041.25</v>
      </c>
      <c r="P549" t="b">
        <v>0</v>
      </c>
      <c r="Q549" t="b">
        <v>0</v>
      </c>
      <c r="R549" t="s">
        <v>53</v>
      </c>
      <c r="S549" t="str">
        <f t="shared" si="60"/>
        <v>film &amp; video</v>
      </c>
      <c r="T549" t="str">
        <f t="shared" si="61"/>
        <v>drama</v>
      </c>
      <c r="U549">
        <f t="shared" si="62"/>
        <v>2015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56"/>
        <v>271</v>
      </c>
      <c r="G550" t="s">
        <v>20</v>
      </c>
      <c r="H550">
        <v>2985</v>
      </c>
      <c r="I550">
        <f t="shared" si="57"/>
        <v>59.99</v>
      </c>
      <c r="J550" t="s">
        <v>21</v>
      </c>
      <c r="K550" t="s">
        <v>22</v>
      </c>
      <c r="L550">
        <v>1459486800</v>
      </c>
      <c r="M550">
        <v>1460610000</v>
      </c>
      <c r="N550" s="5">
        <f t="shared" si="58"/>
        <v>42461.208333333328</v>
      </c>
      <c r="O550" s="5">
        <f t="shared" si="59"/>
        <v>42474.208333333328</v>
      </c>
      <c r="P550" t="b">
        <v>0</v>
      </c>
      <c r="Q550" t="b">
        <v>0</v>
      </c>
      <c r="R550" t="s">
        <v>33</v>
      </c>
      <c r="S550" t="str">
        <f t="shared" si="60"/>
        <v>theater</v>
      </c>
      <c r="T550" t="str">
        <f t="shared" si="61"/>
        <v>plays</v>
      </c>
      <c r="U550">
        <f t="shared" si="62"/>
        <v>2016</v>
      </c>
    </row>
    <row r="551" spans="1:21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56"/>
        <v>284</v>
      </c>
      <c r="G551" t="s">
        <v>20</v>
      </c>
      <c r="H551">
        <v>762</v>
      </c>
      <c r="I551">
        <f t="shared" si="57"/>
        <v>110.03</v>
      </c>
      <c r="J551" t="s">
        <v>21</v>
      </c>
      <c r="K551" t="s">
        <v>22</v>
      </c>
      <c r="L551">
        <v>1369717200</v>
      </c>
      <c r="M551">
        <v>1370494800</v>
      </c>
      <c r="N551" s="5">
        <f t="shared" si="58"/>
        <v>41422.208333333336</v>
      </c>
      <c r="O551" s="5">
        <f t="shared" si="59"/>
        <v>41431.208333333336</v>
      </c>
      <c r="P551" t="b">
        <v>0</v>
      </c>
      <c r="Q551" t="b">
        <v>0</v>
      </c>
      <c r="R551" t="s">
        <v>65</v>
      </c>
      <c r="S551" t="str">
        <f t="shared" si="60"/>
        <v>technology</v>
      </c>
      <c r="T551" t="str">
        <f t="shared" si="61"/>
        <v>wearables</v>
      </c>
      <c r="U551">
        <f t="shared" si="62"/>
        <v>2013</v>
      </c>
    </row>
    <row r="552" spans="1:21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56"/>
        <v>4</v>
      </c>
      <c r="G552" t="s">
        <v>74</v>
      </c>
      <c r="H552">
        <v>1</v>
      </c>
      <c r="I552">
        <f t="shared" si="57"/>
        <v>4</v>
      </c>
      <c r="J552" t="s">
        <v>98</v>
      </c>
      <c r="K552" t="s">
        <v>99</v>
      </c>
      <c r="L552">
        <v>1330495200</v>
      </c>
      <c r="M552">
        <v>1332306000</v>
      </c>
      <c r="N552" s="5">
        <f t="shared" si="58"/>
        <v>40968.25</v>
      </c>
      <c r="O552" s="5">
        <f t="shared" si="59"/>
        <v>40989.208333333336</v>
      </c>
      <c r="P552" t="b">
        <v>0</v>
      </c>
      <c r="Q552" t="b">
        <v>0</v>
      </c>
      <c r="R552" t="s">
        <v>60</v>
      </c>
      <c r="S552" t="str">
        <f t="shared" si="60"/>
        <v>music</v>
      </c>
      <c r="T552" t="str">
        <f t="shared" si="61"/>
        <v>indie rock</v>
      </c>
      <c r="U552">
        <f t="shared" si="62"/>
        <v>2012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56"/>
        <v>59</v>
      </c>
      <c r="G553" t="s">
        <v>14</v>
      </c>
      <c r="H553">
        <v>2779</v>
      </c>
      <c r="I553">
        <f t="shared" si="57"/>
        <v>38</v>
      </c>
      <c r="J553" t="s">
        <v>26</v>
      </c>
      <c r="K553" t="s">
        <v>27</v>
      </c>
      <c r="L553">
        <v>1419055200</v>
      </c>
      <c r="M553">
        <v>1422511200</v>
      </c>
      <c r="N553" s="5">
        <f t="shared" si="58"/>
        <v>41993.25</v>
      </c>
      <c r="O553" s="5">
        <f t="shared" si="59"/>
        <v>42033.25</v>
      </c>
      <c r="P553" t="b">
        <v>0</v>
      </c>
      <c r="Q553" t="b">
        <v>1</v>
      </c>
      <c r="R553" t="s">
        <v>28</v>
      </c>
      <c r="S553" t="str">
        <f t="shared" si="60"/>
        <v>technology</v>
      </c>
      <c r="T553" t="str">
        <f t="shared" si="61"/>
        <v>web</v>
      </c>
      <c r="U553">
        <f t="shared" si="62"/>
        <v>2014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56"/>
        <v>99</v>
      </c>
      <c r="G554" t="s">
        <v>14</v>
      </c>
      <c r="H554">
        <v>92</v>
      </c>
      <c r="I554">
        <f t="shared" si="57"/>
        <v>96.37</v>
      </c>
      <c r="J554" t="s">
        <v>21</v>
      </c>
      <c r="K554" t="s">
        <v>22</v>
      </c>
      <c r="L554">
        <v>1480140000</v>
      </c>
      <c r="M554">
        <v>1480312800</v>
      </c>
      <c r="N554" s="5">
        <f t="shared" si="58"/>
        <v>42700.25</v>
      </c>
      <c r="O554" s="5">
        <f t="shared" si="59"/>
        <v>42702.25</v>
      </c>
      <c r="P554" t="b">
        <v>0</v>
      </c>
      <c r="Q554" t="b">
        <v>0</v>
      </c>
      <c r="R554" t="s">
        <v>33</v>
      </c>
      <c r="S554" t="str">
        <f t="shared" si="60"/>
        <v>theater</v>
      </c>
      <c r="T554" t="str">
        <f t="shared" si="61"/>
        <v>plays</v>
      </c>
      <c r="U554">
        <f t="shared" si="62"/>
        <v>2016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56"/>
        <v>44</v>
      </c>
      <c r="G555" t="s">
        <v>14</v>
      </c>
      <c r="H555">
        <v>1028</v>
      </c>
      <c r="I555">
        <f t="shared" si="57"/>
        <v>72.98</v>
      </c>
      <c r="J555" t="s">
        <v>21</v>
      </c>
      <c r="K555" t="s">
        <v>22</v>
      </c>
      <c r="L555">
        <v>1293948000</v>
      </c>
      <c r="M555">
        <v>1294034400</v>
      </c>
      <c r="N555" s="5">
        <f t="shared" si="58"/>
        <v>40545.25</v>
      </c>
      <c r="O555" s="5">
        <f t="shared" si="59"/>
        <v>40546.25</v>
      </c>
      <c r="P555" t="b">
        <v>0</v>
      </c>
      <c r="Q555" t="b">
        <v>0</v>
      </c>
      <c r="R555" t="s">
        <v>23</v>
      </c>
      <c r="S555" t="str">
        <f t="shared" si="60"/>
        <v>music</v>
      </c>
      <c r="T555" t="str">
        <f t="shared" si="61"/>
        <v>rock</v>
      </c>
      <c r="U555">
        <f t="shared" si="62"/>
        <v>2011</v>
      </c>
    </row>
    <row r="556" spans="1:21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56"/>
        <v>152</v>
      </c>
      <c r="G556" t="s">
        <v>20</v>
      </c>
      <c r="H556">
        <v>554</v>
      </c>
      <c r="I556">
        <f t="shared" si="57"/>
        <v>26.01</v>
      </c>
      <c r="J556" t="s">
        <v>15</v>
      </c>
      <c r="K556" t="s">
        <v>16</v>
      </c>
      <c r="L556">
        <v>1482127200</v>
      </c>
      <c r="M556">
        <v>1482645600</v>
      </c>
      <c r="N556" s="5">
        <f t="shared" si="58"/>
        <v>42723.25</v>
      </c>
      <c r="O556" s="5">
        <f t="shared" si="59"/>
        <v>42729.25</v>
      </c>
      <c r="P556" t="b">
        <v>0</v>
      </c>
      <c r="Q556" t="b">
        <v>0</v>
      </c>
      <c r="R556" t="s">
        <v>60</v>
      </c>
      <c r="S556" t="str">
        <f t="shared" si="60"/>
        <v>music</v>
      </c>
      <c r="T556" t="str">
        <f t="shared" si="61"/>
        <v>indie rock</v>
      </c>
      <c r="U556">
        <f t="shared" si="62"/>
        <v>2016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56"/>
        <v>224</v>
      </c>
      <c r="G557" t="s">
        <v>20</v>
      </c>
      <c r="H557">
        <v>135</v>
      </c>
      <c r="I557">
        <f t="shared" si="57"/>
        <v>104.36</v>
      </c>
      <c r="J557" t="s">
        <v>36</v>
      </c>
      <c r="K557" t="s">
        <v>37</v>
      </c>
      <c r="L557">
        <v>1396414800</v>
      </c>
      <c r="M557">
        <v>1399093200</v>
      </c>
      <c r="N557" s="5">
        <f t="shared" si="58"/>
        <v>41731.208333333336</v>
      </c>
      <c r="O557" s="5">
        <f t="shared" si="59"/>
        <v>41762.208333333336</v>
      </c>
      <c r="P557" t="b">
        <v>0</v>
      </c>
      <c r="Q557" t="b">
        <v>0</v>
      </c>
      <c r="R557" t="s">
        <v>23</v>
      </c>
      <c r="S557" t="str">
        <f t="shared" si="60"/>
        <v>music</v>
      </c>
      <c r="T557" t="str">
        <f t="shared" si="61"/>
        <v>rock</v>
      </c>
      <c r="U557">
        <f t="shared" si="62"/>
        <v>2014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56"/>
        <v>240</v>
      </c>
      <c r="G558" t="s">
        <v>20</v>
      </c>
      <c r="H558">
        <v>122</v>
      </c>
      <c r="I558">
        <f t="shared" si="57"/>
        <v>102.19</v>
      </c>
      <c r="J558" t="s">
        <v>21</v>
      </c>
      <c r="K558" t="s">
        <v>22</v>
      </c>
      <c r="L558">
        <v>1315285200</v>
      </c>
      <c r="M558">
        <v>1315890000</v>
      </c>
      <c r="N558" s="5">
        <f t="shared" si="58"/>
        <v>40792.208333333336</v>
      </c>
      <c r="O558" s="5">
        <f t="shared" si="59"/>
        <v>40799.208333333336</v>
      </c>
      <c r="P558" t="b">
        <v>0</v>
      </c>
      <c r="Q558" t="b">
        <v>1</v>
      </c>
      <c r="R558" t="s">
        <v>206</v>
      </c>
      <c r="S558" t="str">
        <f t="shared" si="60"/>
        <v>publishing</v>
      </c>
      <c r="T558" t="str">
        <f t="shared" si="61"/>
        <v>translations</v>
      </c>
      <c r="U558">
        <f t="shared" si="62"/>
        <v>2011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56"/>
        <v>199</v>
      </c>
      <c r="G559" t="s">
        <v>20</v>
      </c>
      <c r="H559">
        <v>221</v>
      </c>
      <c r="I559">
        <f t="shared" si="57"/>
        <v>54.12</v>
      </c>
      <c r="J559" t="s">
        <v>21</v>
      </c>
      <c r="K559" t="s">
        <v>22</v>
      </c>
      <c r="L559">
        <v>1443762000</v>
      </c>
      <c r="M559">
        <v>1444021200</v>
      </c>
      <c r="N559" s="5">
        <f t="shared" si="58"/>
        <v>42279.208333333328</v>
      </c>
      <c r="O559" s="5">
        <f t="shared" si="59"/>
        <v>42282.208333333328</v>
      </c>
      <c r="P559" t="b">
        <v>0</v>
      </c>
      <c r="Q559" t="b">
        <v>1</v>
      </c>
      <c r="R559" t="s">
        <v>474</v>
      </c>
      <c r="S559" t="str">
        <f t="shared" si="60"/>
        <v>film &amp; video</v>
      </c>
      <c r="T559" t="str">
        <f t="shared" si="61"/>
        <v>science fiction</v>
      </c>
      <c r="U559">
        <f t="shared" si="62"/>
        <v>2015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56"/>
        <v>137</v>
      </c>
      <c r="G560" t="s">
        <v>20</v>
      </c>
      <c r="H560">
        <v>126</v>
      </c>
      <c r="I560">
        <f t="shared" si="57"/>
        <v>63.22</v>
      </c>
      <c r="J560" t="s">
        <v>21</v>
      </c>
      <c r="K560" t="s">
        <v>22</v>
      </c>
      <c r="L560">
        <v>1456293600</v>
      </c>
      <c r="M560">
        <v>1460005200</v>
      </c>
      <c r="N560" s="5">
        <f t="shared" si="58"/>
        <v>42424.25</v>
      </c>
      <c r="O560" s="5">
        <f t="shared" si="59"/>
        <v>42467.208333333328</v>
      </c>
      <c r="P560" t="b">
        <v>0</v>
      </c>
      <c r="Q560" t="b">
        <v>0</v>
      </c>
      <c r="R560" t="s">
        <v>33</v>
      </c>
      <c r="S560" t="str">
        <f t="shared" si="60"/>
        <v>theater</v>
      </c>
      <c r="T560" t="str">
        <f t="shared" si="61"/>
        <v>plays</v>
      </c>
      <c r="U560">
        <f t="shared" si="62"/>
        <v>2016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56"/>
        <v>101</v>
      </c>
      <c r="G561" t="s">
        <v>20</v>
      </c>
      <c r="H561">
        <v>1022</v>
      </c>
      <c r="I561">
        <f t="shared" si="57"/>
        <v>104.03</v>
      </c>
      <c r="J561" t="s">
        <v>21</v>
      </c>
      <c r="K561" t="s">
        <v>22</v>
      </c>
      <c r="L561">
        <v>1470114000</v>
      </c>
      <c r="M561">
        <v>1470718800</v>
      </c>
      <c r="N561" s="5">
        <f t="shared" si="58"/>
        <v>42584.208333333328</v>
      </c>
      <c r="O561" s="5">
        <f t="shared" si="59"/>
        <v>42591.208333333328</v>
      </c>
      <c r="P561" t="b">
        <v>0</v>
      </c>
      <c r="Q561" t="b">
        <v>0</v>
      </c>
      <c r="R561" t="s">
        <v>33</v>
      </c>
      <c r="S561" t="str">
        <f t="shared" si="60"/>
        <v>theater</v>
      </c>
      <c r="T561" t="str">
        <f t="shared" si="61"/>
        <v>plays</v>
      </c>
      <c r="U561">
        <f t="shared" si="62"/>
        <v>2016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56"/>
        <v>794</v>
      </c>
      <c r="G562" t="s">
        <v>20</v>
      </c>
      <c r="H562">
        <v>3177</v>
      </c>
      <c r="I562">
        <f t="shared" si="57"/>
        <v>49.99</v>
      </c>
      <c r="J562" t="s">
        <v>21</v>
      </c>
      <c r="K562" t="s">
        <v>22</v>
      </c>
      <c r="L562">
        <v>1321596000</v>
      </c>
      <c r="M562">
        <v>1325052000</v>
      </c>
      <c r="N562" s="5">
        <f t="shared" si="58"/>
        <v>40865.25</v>
      </c>
      <c r="O562" s="5">
        <f t="shared" si="59"/>
        <v>40905.25</v>
      </c>
      <c r="P562" t="b">
        <v>0</v>
      </c>
      <c r="Q562" t="b">
        <v>0</v>
      </c>
      <c r="R562" t="s">
        <v>71</v>
      </c>
      <c r="S562" t="str">
        <f t="shared" si="60"/>
        <v>film &amp; video</v>
      </c>
      <c r="T562" t="str">
        <f t="shared" si="61"/>
        <v>animation</v>
      </c>
      <c r="U562">
        <f t="shared" si="62"/>
        <v>2011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56"/>
        <v>370</v>
      </c>
      <c r="G563" t="s">
        <v>20</v>
      </c>
      <c r="H563">
        <v>198</v>
      </c>
      <c r="I563">
        <f t="shared" si="57"/>
        <v>56.02</v>
      </c>
      <c r="J563" t="s">
        <v>98</v>
      </c>
      <c r="K563" t="s">
        <v>99</v>
      </c>
      <c r="L563">
        <v>1318827600</v>
      </c>
      <c r="M563">
        <v>1319000400</v>
      </c>
      <c r="N563" s="5">
        <f t="shared" si="58"/>
        <v>40833.208333333336</v>
      </c>
      <c r="O563" s="5">
        <f t="shared" si="59"/>
        <v>40835.208333333336</v>
      </c>
      <c r="P563" t="b">
        <v>0</v>
      </c>
      <c r="Q563" t="b">
        <v>0</v>
      </c>
      <c r="R563" t="s">
        <v>33</v>
      </c>
      <c r="S563" t="str">
        <f t="shared" si="60"/>
        <v>theater</v>
      </c>
      <c r="T563" t="str">
        <f t="shared" si="61"/>
        <v>plays</v>
      </c>
      <c r="U563">
        <f t="shared" si="62"/>
        <v>2011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56"/>
        <v>13</v>
      </c>
      <c r="G564" t="s">
        <v>14</v>
      </c>
      <c r="H564">
        <v>26</v>
      </c>
      <c r="I564">
        <f t="shared" si="57"/>
        <v>48.81</v>
      </c>
      <c r="J564" t="s">
        <v>98</v>
      </c>
      <c r="K564" t="s">
        <v>99</v>
      </c>
      <c r="L564">
        <v>1552366800</v>
      </c>
      <c r="M564">
        <v>1552539600</v>
      </c>
      <c r="N564" s="5">
        <f t="shared" si="58"/>
        <v>43536.208333333328</v>
      </c>
      <c r="O564" s="5">
        <f t="shared" si="59"/>
        <v>43538.208333333328</v>
      </c>
      <c r="P564" t="b">
        <v>0</v>
      </c>
      <c r="Q564" t="b">
        <v>0</v>
      </c>
      <c r="R564" t="s">
        <v>23</v>
      </c>
      <c r="S564" t="str">
        <f t="shared" si="60"/>
        <v>music</v>
      </c>
      <c r="T564" t="str">
        <f t="shared" si="61"/>
        <v>rock</v>
      </c>
      <c r="U564">
        <f t="shared" si="62"/>
        <v>2019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56"/>
        <v>138</v>
      </c>
      <c r="G565" t="s">
        <v>20</v>
      </c>
      <c r="H565">
        <v>85</v>
      </c>
      <c r="I565">
        <f t="shared" si="57"/>
        <v>60.08</v>
      </c>
      <c r="J565" t="s">
        <v>26</v>
      </c>
      <c r="K565" t="s">
        <v>27</v>
      </c>
      <c r="L565">
        <v>1542088800</v>
      </c>
      <c r="M565">
        <v>1543816800</v>
      </c>
      <c r="N565" s="5">
        <f t="shared" si="58"/>
        <v>43417.25</v>
      </c>
      <c r="O565" s="5">
        <f t="shared" si="59"/>
        <v>43437.25</v>
      </c>
      <c r="P565" t="b">
        <v>0</v>
      </c>
      <c r="Q565" t="b">
        <v>0</v>
      </c>
      <c r="R565" t="s">
        <v>42</v>
      </c>
      <c r="S565" t="str">
        <f t="shared" si="60"/>
        <v>film &amp; video</v>
      </c>
      <c r="T565" t="str">
        <f t="shared" si="61"/>
        <v>documentary</v>
      </c>
      <c r="U565">
        <f t="shared" si="62"/>
        <v>2018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56"/>
        <v>84</v>
      </c>
      <c r="G566" t="s">
        <v>14</v>
      </c>
      <c r="H566">
        <v>1790</v>
      </c>
      <c r="I566">
        <f t="shared" si="57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5">
        <f t="shared" si="58"/>
        <v>42078.208333333328</v>
      </c>
      <c r="O566" s="5">
        <f t="shared" si="59"/>
        <v>42086.208333333328</v>
      </c>
      <c r="P566" t="b">
        <v>0</v>
      </c>
      <c r="Q566" t="b">
        <v>0</v>
      </c>
      <c r="R566" t="s">
        <v>33</v>
      </c>
      <c r="S566" t="str">
        <f t="shared" si="60"/>
        <v>theater</v>
      </c>
      <c r="T566" t="str">
        <f t="shared" si="61"/>
        <v>plays</v>
      </c>
      <c r="U566">
        <f t="shared" si="62"/>
        <v>2015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56"/>
        <v>205</v>
      </c>
      <c r="G567" t="s">
        <v>20</v>
      </c>
      <c r="H567">
        <v>3596</v>
      </c>
      <c r="I567">
        <f t="shared" si="57"/>
        <v>53.99</v>
      </c>
      <c r="J567" t="s">
        <v>21</v>
      </c>
      <c r="K567" t="s">
        <v>22</v>
      </c>
      <c r="L567">
        <v>1321336800</v>
      </c>
      <c r="M567">
        <v>1323064800</v>
      </c>
      <c r="N567" s="5">
        <f t="shared" si="58"/>
        <v>40862.25</v>
      </c>
      <c r="O567" s="5">
        <f t="shared" si="59"/>
        <v>40882.25</v>
      </c>
      <c r="P567" t="b">
        <v>0</v>
      </c>
      <c r="Q567" t="b">
        <v>0</v>
      </c>
      <c r="R567" t="s">
        <v>33</v>
      </c>
      <c r="S567" t="str">
        <f t="shared" si="60"/>
        <v>theater</v>
      </c>
      <c r="T567" t="str">
        <f t="shared" si="61"/>
        <v>plays</v>
      </c>
      <c r="U567">
        <f t="shared" si="62"/>
        <v>2011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56"/>
        <v>44</v>
      </c>
      <c r="G568" t="s">
        <v>14</v>
      </c>
      <c r="H568">
        <v>37</v>
      </c>
      <c r="I568">
        <f t="shared" si="57"/>
        <v>111.46</v>
      </c>
      <c r="J568" t="s">
        <v>21</v>
      </c>
      <c r="K568" t="s">
        <v>22</v>
      </c>
      <c r="L568">
        <v>1456293600</v>
      </c>
      <c r="M568">
        <v>1458277200</v>
      </c>
      <c r="N568" s="5">
        <f t="shared" si="58"/>
        <v>42424.25</v>
      </c>
      <c r="O568" s="5">
        <f t="shared" si="59"/>
        <v>42447.208333333328</v>
      </c>
      <c r="P568" t="b">
        <v>0</v>
      </c>
      <c r="Q568" t="b">
        <v>1</v>
      </c>
      <c r="R568" t="s">
        <v>50</v>
      </c>
      <c r="S568" t="str">
        <f t="shared" si="60"/>
        <v>music</v>
      </c>
      <c r="T568" t="str">
        <f t="shared" si="61"/>
        <v>electric music</v>
      </c>
      <c r="U568">
        <f t="shared" si="62"/>
        <v>2016</v>
      </c>
    </row>
    <row r="569" spans="1:21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56"/>
        <v>219</v>
      </c>
      <c r="G569" t="s">
        <v>20</v>
      </c>
      <c r="H569">
        <v>244</v>
      </c>
      <c r="I569">
        <f t="shared" si="57"/>
        <v>60.92</v>
      </c>
      <c r="J569" t="s">
        <v>21</v>
      </c>
      <c r="K569" t="s">
        <v>22</v>
      </c>
      <c r="L569">
        <v>1404968400</v>
      </c>
      <c r="M569">
        <v>1405141200</v>
      </c>
      <c r="N569" s="5">
        <f t="shared" si="58"/>
        <v>41830.208333333336</v>
      </c>
      <c r="O569" s="5">
        <f t="shared" si="59"/>
        <v>41832.208333333336</v>
      </c>
      <c r="P569" t="b">
        <v>0</v>
      </c>
      <c r="Q569" t="b">
        <v>0</v>
      </c>
      <c r="R569" t="s">
        <v>23</v>
      </c>
      <c r="S569" t="str">
        <f t="shared" si="60"/>
        <v>music</v>
      </c>
      <c r="T569" t="str">
        <f t="shared" si="61"/>
        <v>rock</v>
      </c>
      <c r="U569">
        <f t="shared" si="62"/>
        <v>2014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56"/>
        <v>186</v>
      </c>
      <c r="G570" t="s">
        <v>20</v>
      </c>
      <c r="H570">
        <v>5180</v>
      </c>
      <c r="I570">
        <f t="shared" si="57"/>
        <v>26</v>
      </c>
      <c r="J570" t="s">
        <v>21</v>
      </c>
      <c r="K570" t="s">
        <v>22</v>
      </c>
      <c r="L570">
        <v>1279170000</v>
      </c>
      <c r="M570">
        <v>1283058000</v>
      </c>
      <c r="N570" s="5">
        <f t="shared" si="58"/>
        <v>40374.208333333336</v>
      </c>
      <c r="O570" s="5">
        <f t="shared" si="59"/>
        <v>40419.208333333336</v>
      </c>
      <c r="P570" t="b">
        <v>0</v>
      </c>
      <c r="Q570" t="b">
        <v>0</v>
      </c>
      <c r="R570" t="s">
        <v>33</v>
      </c>
      <c r="S570" t="str">
        <f t="shared" si="60"/>
        <v>theater</v>
      </c>
      <c r="T570" t="str">
        <f t="shared" si="61"/>
        <v>plays</v>
      </c>
      <c r="U570">
        <f t="shared" si="62"/>
        <v>2010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56"/>
        <v>237</v>
      </c>
      <c r="G571" t="s">
        <v>20</v>
      </c>
      <c r="H571">
        <v>589</v>
      </c>
      <c r="I571">
        <f t="shared" si="57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5">
        <f t="shared" si="58"/>
        <v>40554.25</v>
      </c>
      <c r="O571" s="5">
        <f t="shared" si="59"/>
        <v>40566.25</v>
      </c>
      <c r="P571" t="b">
        <v>0</v>
      </c>
      <c r="Q571" t="b">
        <v>0</v>
      </c>
      <c r="R571" t="s">
        <v>71</v>
      </c>
      <c r="S571" t="str">
        <f t="shared" si="60"/>
        <v>film &amp; video</v>
      </c>
      <c r="T571" t="str">
        <f t="shared" si="61"/>
        <v>animation</v>
      </c>
      <c r="U571">
        <f t="shared" si="62"/>
        <v>2011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56"/>
        <v>306</v>
      </c>
      <c r="G572" t="s">
        <v>20</v>
      </c>
      <c r="H572">
        <v>2725</v>
      </c>
      <c r="I572">
        <f t="shared" si="57"/>
        <v>35</v>
      </c>
      <c r="J572" t="s">
        <v>21</v>
      </c>
      <c r="K572" t="s">
        <v>22</v>
      </c>
      <c r="L572">
        <v>1419055200</v>
      </c>
      <c r="M572">
        <v>1419573600</v>
      </c>
      <c r="N572" s="5">
        <f t="shared" si="58"/>
        <v>41993.25</v>
      </c>
      <c r="O572" s="5">
        <f t="shared" si="59"/>
        <v>41999.25</v>
      </c>
      <c r="P572" t="b">
        <v>0</v>
      </c>
      <c r="Q572" t="b">
        <v>1</v>
      </c>
      <c r="R572" t="s">
        <v>23</v>
      </c>
      <c r="S572" t="str">
        <f t="shared" si="60"/>
        <v>music</v>
      </c>
      <c r="T572" t="str">
        <f t="shared" si="61"/>
        <v>rock</v>
      </c>
      <c r="U572">
        <f t="shared" si="62"/>
        <v>2014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56"/>
        <v>94</v>
      </c>
      <c r="G573" t="s">
        <v>14</v>
      </c>
      <c r="H573">
        <v>35</v>
      </c>
      <c r="I573">
        <f t="shared" si="57"/>
        <v>94.14</v>
      </c>
      <c r="J573" t="s">
        <v>107</v>
      </c>
      <c r="K573" t="s">
        <v>108</v>
      </c>
      <c r="L573">
        <v>1434690000</v>
      </c>
      <c r="M573">
        <v>1438750800</v>
      </c>
      <c r="N573" s="5">
        <f t="shared" si="58"/>
        <v>42174.208333333328</v>
      </c>
      <c r="O573" s="5">
        <f t="shared" si="59"/>
        <v>42221.208333333328</v>
      </c>
      <c r="P573" t="b">
        <v>0</v>
      </c>
      <c r="Q573" t="b">
        <v>0</v>
      </c>
      <c r="R573" t="s">
        <v>100</v>
      </c>
      <c r="S573" t="str">
        <f t="shared" si="60"/>
        <v>film &amp; video</v>
      </c>
      <c r="T573" t="str">
        <f t="shared" si="61"/>
        <v>shorts</v>
      </c>
      <c r="U573">
        <f t="shared" si="62"/>
        <v>2015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56"/>
        <v>54</v>
      </c>
      <c r="G574" t="s">
        <v>74</v>
      </c>
      <c r="H574">
        <v>94</v>
      </c>
      <c r="I574">
        <f t="shared" si="57"/>
        <v>52.09</v>
      </c>
      <c r="J574" t="s">
        <v>21</v>
      </c>
      <c r="K574" t="s">
        <v>22</v>
      </c>
      <c r="L574">
        <v>1443416400</v>
      </c>
      <c r="M574">
        <v>1444798800</v>
      </c>
      <c r="N574" s="5">
        <f t="shared" si="58"/>
        <v>42275.208333333328</v>
      </c>
      <c r="O574" s="5">
        <f t="shared" si="59"/>
        <v>42291.208333333328</v>
      </c>
      <c r="P574" t="b">
        <v>0</v>
      </c>
      <c r="Q574" t="b">
        <v>1</v>
      </c>
      <c r="R574" t="s">
        <v>23</v>
      </c>
      <c r="S574" t="str">
        <f t="shared" si="60"/>
        <v>music</v>
      </c>
      <c r="T574" t="str">
        <f t="shared" si="61"/>
        <v>rock</v>
      </c>
      <c r="U574">
        <f t="shared" si="62"/>
        <v>2015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56"/>
        <v>112</v>
      </c>
      <c r="G575" t="s">
        <v>20</v>
      </c>
      <c r="H575">
        <v>300</v>
      </c>
      <c r="I575">
        <f t="shared" si="57"/>
        <v>24.99</v>
      </c>
      <c r="J575" t="s">
        <v>21</v>
      </c>
      <c r="K575" t="s">
        <v>22</v>
      </c>
      <c r="L575">
        <v>1399006800</v>
      </c>
      <c r="M575">
        <v>1399179600</v>
      </c>
      <c r="N575" s="5">
        <f t="shared" si="58"/>
        <v>41761.208333333336</v>
      </c>
      <c r="O575" s="5">
        <f t="shared" si="59"/>
        <v>41763.208333333336</v>
      </c>
      <c r="P575" t="b">
        <v>0</v>
      </c>
      <c r="Q575" t="b">
        <v>0</v>
      </c>
      <c r="R575" t="s">
        <v>1029</v>
      </c>
      <c r="S575" t="str">
        <f t="shared" si="60"/>
        <v>journalism</v>
      </c>
      <c r="T575" t="str">
        <f t="shared" si="61"/>
        <v>audio</v>
      </c>
      <c r="U575">
        <f t="shared" si="62"/>
        <v>2014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56"/>
        <v>369</v>
      </c>
      <c r="G576" t="s">
        <v>20</v>
      </c>
      <c r="H576">
        <v>144</v>
      </c>
      <c r="I576">
        <f t="shared" si="57"/>
        <v>69.22</v>
      </c>
      <c r="J576" t="s">
        <v>21</v>
      </c>
      <c r="K576" t="s">
        <v>22</v>
      </c>
      <c r="L576">
        <v>1575698400</v>
      </c>
      <c r="M576">
        <v>1576562400</v>
      </c>
      <c r="N576" s="5">
        <f t="shared" si="58"/>
        <v>43806.25</v>
      </c>
      <c r="O576" s="5">
        <f t="shared" si="59"/>
        <v>43816.25</v>
      </c>
      <c r="P576" t="b">
        <v>0</v>
      </c>
      <c r="Q576" t="b">
        <v>1</v>
      </c>
      <c r="R576" t="s">
        <v>17</v>
      </c>
      <c r="S576" t="str">
        <f t="shared" si="60"/>
        <v>food</v>
      </c>
      <c r="T576" t="str">
        <f t="shared" si="61"/>
        <v>food trucks</v>
      </c>
      <c r="U576">
        <f t="shared" si="62"/>
        <v>2019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56"/>
        <v>63</v>
      </c>
      <c r="G577" t="s">
        <v>14</v>
      </c>
      <c r="H577">
        <v>558</v>
      </c>
      <c r="I577">
        <f t="shared" si="57"/>
        <v>93.94</v>
      </c>
      <c r="J577" t="s">
        <v>21</v>
      </c>
      <c r="K577" t="s">
        <v>22</v>
      </c>
      <c r="L577">
        <v>1400562000</v>
      </c>
      <c r="M577">
        <v>1400821200</v>
      </c>
      <c r="N577" s="5">
        <f t="shared" si="58"/>
        <v>41779.208333333336</v>
      </c>
      <c r="O577" s="5">
        <f t="shared" si="59"/>
        <v>41782.208333333336</v>
      </c>
      <c r="P577" t="b">
        <v>0</v>
      </c>
      <c r="Q577" t="b">
        <v>1</v>
      </c>
      <c r="R577" t="s">
        <v>33</v>
      </c>
      <c r="S577" t="str">
        <f t="shared" si="60"/>
        <v>theater</v>
      </c>
      <c r="T577" t="str">
        <f t="shared" si="61"/>
        <v>plays</v>
      </c>
      <c r="U577">
        <f t="shared" si="62"/>
        <v>2014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56"/>
        <v>65</v>
      </c>
      <c r="G578" t="s">
        <v>14</v>
      </c>
      <c r="H578">
        <v>64</v>
      </c>
      <c r="I578">
        <f t="shared" si="57"/>
        <v>98.41</v>
      </c>
      <c r="J578" t="s">
        <v>21</v>
      </c>
      <c r="K578" t="s">
        <v>22</v>
      </c>
      <c r="L578">
        <v>1509512400</v>
      </c>
      <c r="M578">
        <v>1510984800</v>
      </c>
      <c r="N578" s="5">
        <f t="shared" si="58"/>
        <v>43040.208333333328</v>
      </c>
      <c r="O578" s="5">
        <f t="shared" si="59"/>
        <v>43057.25</v>
      </c>
      <c r="P578" t="b">
        <v>0</v>
      </c>
      <c r="Q578" t="b">
        <v>0</v>
      </c>
      <c r="R578" t="s">
        <v>33</v>
      </c>
      <c r="S578" t="str">
        <f t="shared" si="60"/>
        <v>theater</v>
      </c>
      <c r="T578" t="str">
        <f t="shared" si="61"/>
        <v>plays</v>
      </c>
      <c r="U578">
        <f t="shared" si="62"/>
        <v>2017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63">ROUND((E579/D579)*100,0)</f>
        <v>19</v>
      </c>
      <c r="G579" t="s">
        <v>74</v>
      </c>
      <c r="H579">
        <v>37</v>
      </c>
      <c r="I579">
        <f t="shared" ref="I579:I642" si="64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5">
        <f t="shared" ref="N579:N642" si="65">(((L579/60)/60)/24)+DATE(1970,1,1)</f>
        <v>40613.25</v>
      </c>
      <c r="O579" s="5">
        <f t="shared" ref="O579:O642" si="6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67">LEFT(R579,SEARCH("/",R579)-1)</f>
        <v>music</v>
      </c>
      <c r="T579" t="str">
        <f t="shared" ref="T579:T642" si="68">RIGHT(R579,LEN(R579)-SEARCH("/",R579))</f>
        <v>jazz</v>
      </c>
      <c r="U579">
        <f t="shared" ref="U579:U642" si="69">YEAR(N579)</f>
        <v>2011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63"/>
        <v>17</v>
      </c>
      <c r="G580" t="s">
        <v>14</v>
      </c>
      <c r="H580">
        <v>245</v>
      </c>
      <c r="I580">
        <f t="shared" si="64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5">
        <f t="shared" si="65"/>
        <v>40878.25</v>
      </c>
      <c r="O580" s="5">
        <f t="shared" si="66"/>
        <v>40881.25</v>
      </c>
      <c r="P580" t="b">
        <v>0</v>
      </c>
      <c r="Q580" t="b">
        <v>0</v>
      </c>
      <c r="R580" t="s">
        <v>474</v>
      </c>
      <c r="S580" t="str">
        <f t="shared" si="67"/>
        <v>film &amp; video</v>
      </c>
      <c r="T580" t="str">
        <f t="shared" si="68"/>
        <v>science fiction</v>
      </c>
      <c r="U580">
        <f t="shared" si="69"/>
        <v>2011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63"/>
        <v>101</v>
      </c>
      <c r="G581" t="s">
        <v>20</v>
      </c>
      <c r="H581">
        <v>87</v>
      </c>
      <c r="I581">
        <f t="shared" si="64"/>
        <v>72.06</v>
      </c>
      <c r="J581" t="s">
        <v>21</v>
      </c>
      <c r="K581" t="s">
        <v>22</v>
      </c>
      <c r="L581">
        <v>1312693200</v>
      </c>
      <c r="M581">
        <v>1313730000</v>
      </c>
      <c r="N581" s="5">
        <f t="shared" si="65"/>
        <v>40762.208333333336</v>
      </c>
      <c r="O581" s="5">
        <f t="shared" si="66"/>
        <v>40774.208333333336</v>
      </c>
      <c r="P581" t="b">
        <v>0</v>
      </c>
      <c r="Q581" t="b">
        <v>0</v>
      </c>
      <c r="R581" t="s">
        <v>159</v>
      </c>
      <c r="S581" t="str">
        <f t="shared" si="67"/>
        <v>music</v>
      </c>
      <c r="T581" t="str">
        <f t="shared" si="68"/>
        <v>jazz</v>
      </c>
      <c r="U581">
        <f t="shared" si="69"/>
        <v>2011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63"/>
        <v>342</v>
      </c>
      <c r="G582" t="s">
        <v>20</v>
      </c>
      <c r="H582">
        <v>3116</v>
      </c>
      <c r="I582">
        <f t="shared" si="64"/>
        <v>48</v>
      </c>
      <c r="J582" t="s">
        <v>21</v>
      </c>
      <c r="K582" t="s">
        <v>22</v>
      </c>
      <c r="L582">
        <v>1393394400</v>
      </c>
      <c r="M582">
        <v>1394085600</v>
      </c>
      <c r="N582" s="5">
        <f t="shared" si="65"/>
        <v>41696.25</v>
      </c>
      <c r="O582" s="5">
        <f t="shared" si="66"/>
        <v>41704.25</v>
      </c>
      <c r="P582" t="b">
        <v>0</v>
      </c>
      <c r="Q582" t="b">
        <v>0</v>
      </c>
      <c r="R582" t="s">
        <v>33</v>
      </c>
      <c r="S582" t="str">
        <f t="shared" si="67"/>
        <v>theater</v>
      </c>
      <c r="T582" t="str">
        <f t="shared" si="68"/>
        <v>plays</v>
      </c>
      <c r="U582">
        <f t="shared" si="69"/>
        <v>2014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63"/>
        <v>64</v>
      </c>
      <c r="G583" t="s">
        <v>14</v>
      </c>
      <c r="H583">
        <v>71</v>
      </c>
      <c r="I583">
        <f t="shared" si="64"/>
        <v>54.1</v>
      </c>
      <c r="J583" t="s">
        <v>21</v>
      </c>
      <c r="K583" t="s">
        <v>22</v>
      </c>
      <c r="L583">
        <v>1304053200</v>
      </c>
      <c r="M583">
        <v>1305349200</v>
      </c>
      <c r="N583" s="5">
        <f t="shared" si="65"/>
        <v>40662.208333333336</v>
      </c>
      <c r="O583" s="5">
        <f t="shared" si="66"/>
        <v>40677.208333333336</v>
      </c>
      <c r="P583" t="b">
        <v>0</v>
      </c>
      <c r="Q583" t="b">
        <v>0</v>
      </c>
      <c r="R583" t="s">
        <v>28</v>
      </c>
      <c r="S583" t="str">
        <f t="shared" si="67"/>
        <v>technology</v>
      </c>
      <c r="T583" t="str">
        <f t="shared" si="68"/>
        <v>web</v>
      </c>
      <c r="U583">
        <f t="shared" si="69"/>
        <v>2011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63"/>
        <v>52</v>
      </c>
      <c r="G584" t="s">
        <v>14</v>
      </c>
      <c r="H584">
        <v>42</v>
      </c>
      <c r="I584">
        <f t="shared" si="64"/>
        <v>107.88</v>
      </c>
      <c r="J584" t="s">
        <v>21</v>
      </c>
      <c r="K584" t="s">
        <v>22</v>
      </c>
      <c r="L584">
        <v>1433912400</v>
      </c>
      <c r="M584">
        <v>1434344400</v>
      </c>
      <c r="N584" s="5">
        <f t="shared" si="65"/>
        <v>42165.208333333328</v>
      </c>
      <c r="O584" s="5">
        <f t="shared" si="66"/>
        <v>42170.208333333328</v>
      </c>
      <c r="P584" t="b">
        <v>0</v>
      </c>
      <c r="Q584" t="b">
        <v>1</v>
      </c>
      <c r="R584" t="s">
        <v>89</v>
      </c>
      <c r="S584" t="str">
        <f t="shared" si="67"/>
        <v>games</v>
      </c>
      <c r="T584" t="str">
        <f t="shared" si="68"/>
        <v>video games</v>
      </c>
      <c r="U584">
        <f t="shared" si="69"/>
        <v>2015</v>
      </c>
    </row>
    <row r="585" spans="1:21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63"/>
        <v>322</v>
      </c>
      <c r="G585" t="s">
        <v>20</v>
      </c>
      <c r="H585">
        <v>909</v>
      </c>
      <c r="I585">
        <f t="shared" si="64"/>
        <v>67.03</v>
      </c>
      <c r="J585" t="s">
        <v>21</v>
      </c>
      <c r="K585" t="s">
        <v>22</v>
      </c>
      <c r="L585">
        <v>1329717600</v>
      </c>
      <c r="M585">
        <v>1331186400</v>
      </c>
      <c r="N585" s="5">
        <f t="shared" si="65"/>
        <v>40959.25</v>
      </c>
      <c r="O585" s="5">
        <f t="shared" si="66"/>
        <v>40976.25</v>
      </c>
      <c r="P585" t="b">
        <v>0</v>
      </c>
      <c r="Q585" t="b">
        <v>0</v>
      </c>
      <c r="R585" t="s">
        <v>42</v>
      </c>
      <c r="S585" t="str">
        <f t="shared" si="67"/>
        <v>film &amp; video</v>
      </c>
      <c r="T585" t="str">
        <f t="shared" si="68"/>
        <v>documentary</v>
      </c>
      <c r="U585">
        <f t="shared" si="69"/>
        <v>2012</v>
      </c>
    </row>
    <row r="586" spans="1:21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63"/>
        <v>120</v>
      </c>
      <c r="G586" t="s">
        <v>20</v>
      </c>
      <c r="H586">
        <v>1613</v>
      </c>
      <c r="I586">
        <f t="shared" si="64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5">
        <f t="shared" si="65"/>
        <v>41024.208333333336</v>
      </c>
      <c r="O586" s="5">
        <f t="shared" si="66"/>
        <v>41038.208333333336</v>
      </c>
      <c r="P586" t="b">
        <v>0</v>
      </c>
      <c r="Q586" t="b">
        <v>0</v>
      </c>
      <c r="R586" t="s">
        <v>28</v>
      </c>
      <c r="S586" t="str">
        <f t="shared" si="67"/>
        <v>technology</v>
      </c>
      <c r="T586" t="str">
        <f t="shared" si="68"/>
        <v>web</v>
      </c>
      <c r="U586">
        <f t="shared" si="69"/>
        <v>2012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63"/>
        <v>147</v>
      </c>
      <c r="G587" t="s">
        <v>20</v>
      </c>
      <c r="H587">
        <v>136</v>
      </c>
      <c r="I587">
        <f t="shared" si="64"/>
        <v>96.07</v>
      </c>
      <c r="J587" t="s">
        <v>21</v>
      </c>
      <c r="K587" t="s">
        <v>22</v>
      </c>
      <c r="L587">
        <v>1268888400</v>
      </c>
      <c r="M587">
        <v>1269752400</v>
      </c>
      <c r="N587" s="5">
        <f t="shared" si="65"/>
        <v>40255.208333333336</v>
      </c>
      <c r="O587" s="5">
        <f t="shared" si="66"/>
        <v>40265.208333333336</v>
      </c>
      <c r="P587" t="b">
        <v>0</v>
      </c>
      <c r="Q587" t="b">
        <v>0</v>
      </c>
      <c r="R587" t="s">
        <v>206</v>
      </c>
      <c r="S587" t="str">
        <f t="shared" si="67"/>
        <v>publishing</v>
      </c>
      <c r="T587" t="str">
        <f t="shared" si="68"/>
        <v>translations</v>
      </c>
      <c r="U587">
        <f t="shared" si="69"/>
        <v>2010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63"/>
        <v>951</v>
      </c>
      <c r="G588" t="s">
        <v>20</v>
      </c>
      <c r="H588">
        <v>130</v>
      </c>
      <c r="I588">
        <f t="shared" si="64"/>
        <v>51.18</v>
      </c>
      <c r="J588" t="s">
        <v>21</v>
      </c>
      <c r="K588" t="s">
        <v>22</v>
      </c>
      <c r="L588">
        <v>1289973600</v>
      </c>
      <c r="M588">
        <v>1291615200</v>
      </c>
      <c r="N588" s="5">
        <f t="shared" si="65"/>
        <v>40499.25</v>
      </c>
      <c r="O588" s="5">
        <f t="shared" si="66"/>
        <v>40518.25</v>
      </c>
      <c r="P588" t="b">
        <v>0</v>
      </c>
      <c r="Q588" t="b">
        <v>0</v>
      </c>
      <c r="R588" t="s">
        <v>23</v>
      </c>
      <c r="S588" t="str">
        <f t="shared" si="67"/>
        <v>music</v>
      </c>
      <c r="T588" t="str">
        <f t="shared" si="68"/>
        <v>rock</v>
      </c>
      <c r="U588">
        <f t="shared" si="69"/>
        <v>2010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63"/>
        <v>73</v>
      </c>
      <c r="G589" t="s">
        <v>14</v>
      </c>
      <c r="H589">
        <v>156</v>
      </c>
      <c r="I589">
        <f t="shared" si="64"/>
        <v>43.92</v>
      </c>
      <c r="J589" t="s">
        <v>15</v>
      </c>
      <c r="K589" t="s">
        <v>16</v>
      </c>
      <c r="L589">
        <v>1547877600</v>
      </c>
      <c r="M589">
        <v>1552366800</v>
      </c>
      <c r="N589" s="5">
        <f t="shared" si="65"/>
        <v>43484.25</v>
      </c>
      <c r="O589" s="5">
        <f t="shared" si="66"/>
        <v>43536.208333333328</v>
      </c>
      <c r="P589" t="b">
        <v>0</v>
      </c>
      <c r="Q589" t="b">
        <v>1</v>
      </c>
      <c r="R589" t="s">
        <v>17</v>
      </c>
      <c r="S589" t="str">
        <f t="shared" si="67"/>
        <v>food</v>
      </c>
      <c r="T589" t="str">
        <f t="shared" si="68"/>
        <v>food trucks</v>
      </c>
      <c r="U589">
        <f t="shared" si="69"/>
        <v>2019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63"/>
        <v>79</v>
      </c>
      <c r="G590" t="s">
        <v>14</v>
      </c>
      <c r="H590">
        <v>1368</v>
      </c>
      <c r="I590">
        <f t="shared" si="64"/>
        <v>91.02</v>
      </c>
      <c r="J590" t="s">
        <v>40</v>
      </c>
      <c r="K590" t="s">
        <v>41</v>
      </c>
      <c r="L590">
        <v>1269493200</v>
      </c>
      <c r="M590">
        <v>1272171600</v>
      </c>
      <c r="N590" s="5">
        <f t="shared" si="65"/>
        <v>40262.208333333336</v>
      </c>
      <c r="O590" s="5">
        <f t="shared" si="66"/>
        <v>40293.208333333336</v>
      </c>
      <c r="P590" t="b">
        <v>0</v>
      </c>
      <c r="Q590" t="b">
        <v>0</v>
      </c>
      <c r="R590" t="s">
        <v>33</v>
      </c>
      <c r="S590" t="str">
        <f t="shared" si="67"/>
        <v>theater</v>
      </c>
      <c r="T590" t="str">
        <f t="shared" si="68"/>
        <v>plays</v>
      </c>
      <c r="U590">
        <f t="shared" si="69"/>
        <v>2010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63"/>
        <v>65</v>
      </c>
      <c r="G591" t="s">
        <v>14</v>
      </c>
      <c r="H591">
        <v>102</v>
      </c>
      <c r="I591">
        <f t="shared" si="64"/>
        <v>50.13</v>
      </c>
      <c r="J591" t="s">
        <v>21</v>
      </c>
      <c r="K591" t="s">
        <v>22</v>
      </c>
      <c r="L591">
        <v>1436072400</v>
      </c>
      <c r="M591">
        <v>1436677200</v>
      </c>
      <c r="N591" s="5">
        <f t="shared" si="65"/>
        <v>42190.208333333328</v>
      </c>
      <c r="O591" s="5">
        <f t="shared" si="66"/>
        <v>42197.208333333328</v>
      </c>
      <c r="P591" t="b">
        <v>0</v>
      </c>
      <c r="Q591" t="b">
        <v>0</v>
      </c>
      <c r="R591" t="s">
        <v>42</v>
      </c>
      <c r="S591" t="str">
        <f t="shared" si="67"/>
        <v>film &amp; video</v>
      </c>
      <c r="T591" t="str">
        <f t="shared" si="68"/>
        <v>documentary</v>
      </c>
      <c r="U591">
        <f t="shared" si="69"/>
        <v>2015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63"/>
        <v>82</v>
      </c>
      <c r="G592" t="s">
        <v>14</v>
      </c>
      <c r="H592">
        <v>86</v>
      </c>
      <c r="I592">
        <f t="shared" si="64"/>
        <v>67.72</v>
      </c>
      <c r="J592" t="s">
        <v>26</v>
      </c>
      <c r="K592" t="s">
        <v>27</v>
      </c>
      <c r="L592">
        <v>1419141600</v>
      </c>
      <c r="M592">
        <v>1420092000</v>
      </c>
      <c r="N592" s="5">
        <f t="shared" si="65"/>
        <v>41994.25</v>
      </c>
      <c r="O592" s="5">
        <f t="shared" si="66"/>
        <v>42005.25</v>
      </c>
      <c r="P592" t="b">
        <v>0</v>
      </c>
      <c r="Q592" t="b">
        <v>0</v>
      </c>
      <c r="R592" t="s">
        <v>133</v>
      </c>
      <c r="S592" t="str">
        <f t="shared" si="67"/>
        <v>publishing</v>
      </c>
      <c r="T592" t="str">
        <f t="shared" si="68"/>
        <v>radio &amp; podcasts</v>
      </c>
      <c r="U592">
        <f t="shared" si="69"/>
        <v>2014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63"/>
        <v>1038</v>
      </c>
      <c r="G593" t="s">
        <v>20</v>
      </c>
      <c r="H593">
        <v>102</v>
      </c>
      <c r="I593">
        <f t="shared" si="64"/>
        <v>61.04</v>
      </c>
      <c r="J593" t="s">
        <v>21</v>
      </c>
      <c r="K593" t="s">
        <v>22</v>
      </c>
      <c r="L593">
        <v>1279083600</v>
      </c>
      <c r="M593">
        <v>1279947600</v>
      </c>
      <c r="N593" s="5">
        <f t="shared" si="65"/>
        <v>40373.208333333336</v>
      </c>
      <c r="O593" s="5">
        <f t="shared" si="66"/>
        <v>40383.208333333336</v>
      </c>
      <c r="P593" t="b">
        <v>0</v>
      </c>
      <c r="Q593" t="b">
        <v>0</v>
      </c>
      <c r="R593" t="s">
        <v>89</v>
      </c>
      <c r="S593" t="str">
        <f t="shared" si="67"/>
        <v>games</v>
      </c>
      <c r="T593" t="str">
        <f t="shared" si="68"/>
        <v>video games</v>
      </c>
      <c r="U593">
        <f t="shared" si="69"/>
        <v>2010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63"/>
        <v>13</v>
      </c>
      <c r="G594" t="s">
        <v>14</v>
      </c>
      <c r="H594">
        <v>253</v>
      </c>
      <c r="I594">
        <f t="shared" si="64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5">
        <f t="shared" si="65"/>
        <v>41789.208333333336</v>
      </c>
      <c r="O594" s="5">
        <f t="shared" si="66"/>
        <v>41798.208333333336</v>
      </c>
      <c r="P594" t="b">
        <v>0</v>
      </c>
      <c r="Q594" t="b">
        <v>0</v>
      </c>
      <c r="R594" t="s">
        <v>33</v>
      </c>
      <c r="S594" t="str">
        <f t="shared" si="67"/>
        <v>theater</v>
      </c>
      <c r="T594" t="str">
        <f t="shared" si="68"/>
        <v>plays</v>
      </c>
      <c r="U594">
        <f t="shared" si="69"/>
        <v>2014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63"/>
        <v>155</v>
      </c>
      <c r="G595" t="s">
        <v>20</v>
      </c>
      <c r="H595">
        <v>4006</v>
      </c>
      <c r="I595">
        <f t="shared" si="64"/>
        <v>47</v>
      </c>
      <c r="J595" t="s">
        <v>21</v>
      </c>
      <c r="K595" t="s">
        <v>22</v>
      </c>
      <c r="L595">
        <v>1395810000</v>
      </c>
      <c r="M595">
        <v>1396933200</v>
      </c>
      <c r="N595" s="5">
        <f t="shared" si="65"/>
        <v>41724.208333333336</v>
      </c>
      <c r="O595" s="5">
        <f t="shared" si="66"/>
        <v>41737.208333333336</v>
      </c>
      <c r="P595" t="b">
        <v>0</v>
      </c>
      <c r="Q595" t="b">
        <v>0</v>
      </c>
      <c r="R595" t="s">
        <v>71</v>
      </c>
      <c r="S595" t="str">
        <f t="shared" si="67"/>
        <v>film &amp; video</v>
      </c>
      <c r="T595" t="str">
        <f t="shared" si="68"/>
        <v>animation</v>
      </c>
      <c r="U595">
        <f t="shared" si="69"/>
        <v>2014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63"/>
        <v>7</v>
      </c>
      <c r="G596" t="s">
        <v>14</v>
      </c>
      <c r="H596">
        <v>157</v>
      </c>
      <c r="I596">
        <f t="shared" si="64"/>
        <v>71.13</v>
      </c>
      <c r="J596" t="s">
        <v>21</v>
      </c>
      <c r="K596" t="s">
        <v>22</v>
      </c>
      <c r="L596">
        <v>1467003600</v>
      </c>
      <c r="M596">
        <v>1467262800</v>
      </c>
      <c r="N596" s="5">
        <f t="shared" si="65"/>
        <v>42548.208333333328</v>
      </c>
      <c r="O596" s="5">
        <f t="shared" si="66"/>
        <v>42551.208333333328</v>
      </c>
      <c r="P596" t="b">
        <v>0</v>
      </c>
      <c r="Q596" t="b">
        <v>1</v>
      </c>
      <c r="R596" t="s">
        <v>33</v>
      </c>
      <c r="S596" t="str">
        <f t="shared" si="67"/>
        <v>theater</v>
      </c>
      <c r="T596" t="str">
        <f t="shared" si="68"/>
        <v>plays</v>
      </c>
      <c r="U596">
        <f t="shared" si="69"/>
        <v>2016</v>
      </c>
    </row>
    <row r="597" spans="1:21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63"/>
        <v>209</v>
      </c>
      <c r="G597" t="s">
        <v>20</v>
      </c>
      <c r="H597">
        <v>1629</v>
      </c>
      <c r="I597">
        <f t="shared" si="64"/>
        <v>89.99</v>
      </c>
      <c r="J597" t="s">
        <v>21</v>
      </c>
      <c r="K597" t="s">
        <v>22</v>
      </c>
      <c r="L597">
        <v>1268715600</v>
      </c>
      <c r="M597">
        <v>1270530000</v>
      </c>
      <c r="N597" s="5">
        <f t="shared" si="65"/>
        <v>40253.208333333336</v>
      </c>
      <c r="O597" s="5">
        <f t="shared" si="66"/>
        <v>40274.208333333336</v>
      </c>
      <c r="P597" t="b">
        <v>0</v>
      </c>
      <c r="Q597" t="b">
        <v>1</v>
      </c>
      <c r="R597" t="s">
        <v>33</v>
      </c>
      <c r="S597" t="str">
        <f t="shared" si="67"/>
        <v>theater</v>
      </c>
      <c r="T597" t="str">
        <f t="shared" si="68"/>
        <v>plays</v>
      </c>
      <c r="U597">
        <f t="shared" si="69"/>
        <v>2010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63"/>
        <v>100</v>
      </c>
      <c r="G598" t="s">
        <v>14</v>
      </c>
      <c r="H598">
        <v>183</v>
      </c>
      <c r="I598">
        <f t="shared" si="64"/>
        <v>43.03</v>
      </c>
      <c r="J598" t="s">
        <v>21</v>
      </c>
      <c r="K598" t="s">
        <v>22</v>
      </c>
      <c r="L598">
        <v>1457157600</v>
      </c>
      <c r="M598">
        <v>1457762400</v>
      </c>
      <c r="N598" s="5">
        <f t="shared" si="65"/>
        <v>42434.25</v>
      </c>
      <c r="O598" s="5">
        <f t="shared" si="66"/>
        <v>42441.25</v>
      </c>
      <c r="P598" t="b">
        <v>0</v>
      </c>
      <c r="Q598" t="b">
        <v>1</v>
      </c>
      <c r="R598" t="s">
        <v>53</v>
      </c>
      <c r="S598" t="str">
        <f t="shared" si="67"/>
        <v>film &amp; video</v>
      </c>
      <c r="T598" t="str">
        <f t="shared" si="68"/>
        <v>drama</v>
      </c>
      <c r="U598">
        <f t="shared" si="69"/>
        <v>2016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63"/>
        <v>202</v>
      </c>
      <c r="G599" t="s">
        <v>20</v>
      </c>
      <c r="H599">
        <v>2188</v>
      </c>
      <c r="I599">
        <f t="shared" si="64"/>
        <v>68</v>
      </c>
      <c r="J599" t="s">
        <v>21</v>
      </c>
      <c r="K599" t="s">
        <v>22</v>
      </c>
      <c r="L599">
        <v>1573970400</v>
      </c>
      <c r="M599">
        <v>1575525600</v>
      </c>
      <c r="N599" s="5">
        <f t="shared" si="65"/>
        <v>43786.25</v>
      </c>
      <c r="O599" s="5">
        <f t="shared" si="66"/>
        <v>43804.25</v>
      </c>
      <c r="P599" t="b">
        <v>0</v>
      </c>
      <c r="Q599" t="b">
        <v>0</v>
      </c>
      <c r="R599" t="s">
        <v>33</v>
      </c>
      <c r="S599" t="str">
        <f t="shared" si="67"/>
        <v>theater</v>
      </c>
      <c r="T599" t="str">
        <f t="shared" si="68"/>
        <v>plays</v>
      </c>
      <c r="U599">
        <f t="shared" si="69"/>
        <v>2019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63"/>
        <v>162</v>
      </c>
      <c r="G600" t="s">
        <v>20</v>
      </c>
      <c r="H600">
        <v>2409</v>
      </c>
      <c r="I600">
        <f t="shared" si="64"/>
        <v>73</v>
      </c>
      <c r="J600" t="s">
        <v>107</v>
      </c>
      <c r="K600" t="s">
        <v>108</v>
      </c>
      <c r="L600">
        <v>1276578000</v>
      </c>
      <c r="M600">
        <v>1279083600</v>
      </c>
      <c r="N600" s="5">
        <f t="shared" si="65"/>
        <v>40344.208333333336</v>
      </c>
      <c r="O600" s="5">
        <f t="shared" si="66"/>
        <v>40373.208333333336</v>
      </c>
      <c r="P600" t="b">
        <v>0</v>
      </c>
      <c r="Q600" t="b">
        <v>0</v>
      </c>
      <c r="R600" t="s">
        <v>23</v>
      </c>
      <c r="S600" t="str">
        <f t="shared" si="67"/>
        <v>music</v>
      </c>
      <c r="T600" t="str">
        <f t="shared" si="68"/>
        <v>rock</v>
      </c>
      <c r="U600">
        <f t="shared" si="69"/>
        <v>2010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63"/>
        <v>4</v>
      </c>
      <c r="G601" t="s">
        <v>14</v>
      </c>
      <c r="H601">
        <v>82</v>
      </c>
      <c r="I601">
        <f t="shared" si="64"/>
        <v>62.34</v>
      </c>
      <c r="J601" t="s">
        <v>36</v>
      </c>
      <c r="K601" t="s">
        <v>37</v>
      </c>
      <c r="L601">
        <v>1423720800</v>
      </c>
      <c r="M601">
        <v>1424412000</v>
      </c>
      <c r="N601" s="5">
        <f t="shared" si="65"/>
        <v>42047.25</v>
      </c>
      <c r="O601" s="5">
        <f t="shared" si="66"/>
        <v>42055.25</v>
      </c>
      <c r="P601" t="b">
        <v>0</v>
      </c>
      <c r="Q601" t="b">
        <v>0</v>
      </c>
      <c r="R601" t="s">
        <v>42</v>
      </c>
      <c r="S601" t="str">
        <f t="shared" si="67"/>
        <v>film &amp; video</v>
      </c>
      <c r="T601" t="str">
        <f t="shared" si="68"/>
        <v>documentary</v>
      </c>
      <c r="U601">
        <f t="shared" si="69"/>
        <v>2015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63"/>
        <v>5</v>
      </c>
      <c r="G602" t="s">
        <v>14</v>
      </c>
      <c r="H602">
        <v>1</v>
      </c>
      <c r="I602">
        <f t="shared" si="64"/>
        <v>5</v>
      </c>
      <c r="J602" t="s">
        <v>40</v>
      </c>
      <c r="K602" t="s">
        <v>41</v>
      </c>
      <c r="L602">
        <v>1375160400</v>
      </c>
      <c r="M602">
        <v>1376197200</v>
      </c>
      <c r="N602" s="5">
        <f t="shared" si="65"/>
        <v>41485.208333333336</v>
      </c>
      <c r="O602" s="5">
        <f t="shared" si="66"/>
        <v>41497.208333333336</v>
      </c>
      <c r="P602" t="b">
        <v>0</v>
      </c>
      <c r="Q602" t="b">
        <v>0</v>
      </c>
      <c r="R602" t="s">
        <v>17</v>
      </c>
      <c r="S602" t="str">
        <f t="shared" si="67"/>
        <v>food</v>
      </c>
      <c r="T602" t="str">
        <f t="shared" si="68"/>
        <v>food trucks</v>
      </c>
      <c r="U602">
        <f t="shared" si="69"/>
        <v>2013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63"/>
        <v>207</v>
      </c>
      <c r="G603" t="s">
        <v>20</v>
      </c>
      <c r="H603">
        <v>194</v>
      </c>
      <c r="I603">
        <f t="shared" si="64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5">
        <f t="shared" si="65"/>
        <v>41789.208333333336</v>
      </c>
      <c r="O603" s="5">
        <f t="shared" si="66"/>
        <v>41806.208333333336</v>
      </c>
      <c r="P603" t="b">
        <v>1</v>
      </c>
      <c r="Q603" t="b">
        <v>0</v>
      </c>
      <c r="R603" t="s">
        <v>65</v>
      </c>
      <c r="S603" t="str">
        <f t="shared" si="67"/>
        <v>technology</v>
      </c>
      <c r="T603" t="str">
        <f t="shared" si="68"/>
        <v>wearables</v>
      </c>
      <c r="U603">
        <f t="shared" si="69"/>
        <v>2014</v>
      </c>
    </row>
    <row r="604" spans="1:21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63"/>
        <v>128</v>
      </c>
      <c r="G604" t="s">
        <v>20</v>
      </c>
      <c r="H604">
        <v>1140</v>
      </c>
      <c r="I604">
        <f t="shared" si="64"/>
        <v>79.98</v>
      </c>
      <c r="J604" t="s">
        <v>21</v>
      </c>
      <c r="K604" t="s">
        <v>22</v>
      </c>
      <c r="L604">
        <v>1433480400</v>
      </c>
      <c r="M604">
        <v>1434430800</v>
      </c>
      <c r="N604" s="5">
        <f t="shared" si="65"/>
        <v>42160.208333333328</v>
      </c>
      <c r="O604" s="5">
        <f t="shared" si="66"/>
        <v>42171.208333333328</v>
      </c>
      <c r="P604" t="b">
        <v>0</v>
      </c>
      <c r="Q604" t="b">
        <v>0</v>
      </c>
      <c r="R604" t="s">
        <v>33</v>
      </c>
      <c r="S604" t="str">
        <f t="shared" si="67"/>
        <v>theater</v>
      </c>
      <c r="T604" t="str">
        <f t="shared" si="68"/>
        <v>plays</v>
      </c>
      <c r="U604">
        <f t="shared" si="69"/>
        <v>2015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63"/>
        <v>120</v>
      </c>
      <c r="G605" t="s">
        <v>20</v>
      </c>
      <c r="H605">
        <v>102</v>
      </c>
      <c r="I605">
        <f t="shared" si="64"/>
        <v>62.18</v>
      </c>
      <c r="J605" t="s">
        <v>21</v>
      </c>
      <c r="K605" t="s">
        <v>22</v>
      </c>
      <c r="L605">
        <v>1555563600</v>
      </c>
      <c r="M605">
        <v>1557896400</v>
      </c>
      <c r="N605" s="5">
        <f t="shared" si="65"/>
        <v>43573.208333333328</v>
      </c>
      <c r="O605" s="5">
        <f t="shared" si="66"/>
        <v>43600.208333333328</v>
      </c>
      <c r="P605" t="b">
        <v>0</v>
      </c>
      <c r="Q605" t="b">
        <v>0</v>
      </c>
      <c r="R605" t="s">
        <v>33</v>
      </c>
      <c r="S605" t="str">
        <f t="shared" si="67"/>
        <v>theater</v>
      </c>
      <c r="T605" t="str">
        <f t="shared" si="68"/>
        <v>plays</v>
      </c>
      <c r="U605">
        <f t="shared" si="69"/>
        <v>2019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63"/>
        <v>171</v>
      </c>
      <c r="G606" t="s">
        <v>20</v>
      </c>
      <c r="H606">
        <v>2857</v>
      </c>
      <c r="I606">
        <f t="shared" si="64"/>
        <v>53.01</v>
      </c>
      <c r="J606" t="s">
        <v>21</v>
      </c>
      <c r="K606" t="s">
        <v>22</v>
      </c>
      <c r="L606">
        <v>1295676000</v>
      </c>
      <c r="M606">
        <v>1297490400</v>
      </c>
      <c r="N606" s="5">
        <f t="shared" si="65"/>
        <v>40565.25</v>
      </c>
      <c r="O606" s="5">
        <f t="shared" si="66"/>
        <v>40586.25</v>
      </c>
      <c r="P606" t="b">
        <v>0</v>
      </c>
      <c r="Q606" t="b">
        <v>0</v>
      </c>
      <c r="R606" t="s">
        <v>33</v>
      </c>
      <c r="S606" t="str">
        <f t="shared" si="67"/>
        <v>theater</v>
      </c>
      <c r="T606" t="str">
        <f t="shared" si="68"/>
        <v>plays</v>
      </c>
      <c r="U606">
        <f t="shared" si="69"/>
        <v>2011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63"/>
        <v>187</v>
      </c>
      <c r="G607" t="s">
        <v>20</v>
      </c>
      <c r="H607">
        <v>107</v>
      </c>
      <c r="I607">
        <f t="shared" si="64"/>
        <v>57.74</v>
      </c>
      <c r="J607" t="s">
        <v>21</v>
      </c>
      <c r="K607" t="s">
        <v>22</v>
      </c>
      <c r="L607">
        <v>1443848400</v>
      </c>
      <c r="M607">
        <v>1447394400</v>
      </c>
      <c r="N607" s="5">
        <f t="shared" si="65"/>
        <v>42280.208333333328</v>
      </c>
      <c r="O607" s="5">
        <f t="shared" si="66"/>
        <v>42321.25</v>
      </c>
      <c r="P607" t="b">
        <v>0</v>
      </c>
      <c r="Q607" t="b">
        <v>0</v>
      </c>
      <c r="R607" t="s">
        <v>68</v>
      </c>
      <c r="S607" t="str">
        <f t="shared" si="67"/>
        <v>publishing</v>
      </c>
      <c r="T607" t="str">
        <f t="shared" si="68"/>
        <v>nonfiction</v>
      </c>
      <c r="U607">
        <f t="shared" si="69"/>
        <v>2015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63"/>
        <v>188</v>
      </c>
      <c r="G608" t="s">
        <v>20</v>
      </c>
      <c r="H608">
        <v>160</v>
      </c>
      <c r="I608">
        <f t="shared" si="64"/>
        <v>40.03</v>
      </c>
      <c r="J608" t="s">
        <v>40</v>
      </c>
      <c r="K608" t="s">
        <v>41</v>
      </c>
      <c r="L608">
        <v>1457330400</v>
      </c>
      <c r="M608">
        <v>1458277200</v>
      </c>
      <c r="N608" s="5">
        <f t="shared" si="65"/>
        <v>42436.25</v>
      </c>
      <c r="O608" s="5">
        <f t="shared" si="66"/>
        <v>42447.208333333328</v>
      </c>
      <c r="P608" t="b">
        <v>0</v>
      </c>
      <c r="Q608" t="b">
        <v>0</v>
      </c>
      <c r="R608" t="s">
        <v>23</v>
      </c>
      <c r="S608" t="str">
        <f t="shared" si="67"/>
        <v>music</v>
      </c>
      <c r="T608" t="str">
        <f t="shared" si="68"/>
        <v>rock</v>
      </c>
      <c r="U608">
        <f t="shared" si="69"/>
        <v>2016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63"/>
        <v>131</v>
      </c>
      <c r="G609" t="s">
        <v>20</v>
      </c>
      <c r="H609">
        <v>2230</v>
      </c>
      <c r="I609">
        <f t="shared" si="64"/>
        <v>81.02</v>
      </c>
      <c r="J609" t="s">
        <v>21</v>
      </c>
      <c r="K609" t="s">
        <v>22</v>
      </c>
      <c r="L609">
        <v>1395550800</v>
      </c>
      <c r="M609">
        <v>1395723600</v>
      </c>
      <c r="N609" s="5">
        <f t="shared" si="65"/>
        <v>41721.208333333336</v>
      </c>
      <c r="O609" s="5">
        <f t="shared" si="66"/>
        <v>41723.208333333336</v>
      </c>
      <c r="P609" t="b">
        <v>0</v>
      </c>
      <c r="Q609" t="b">
        <v>0</v>
      </c>
      <c r="R609" t="s">
        <v>17</v>
      </c>
      <c r="S609" t="str">
        <f t="shared" si="67"/>
        <v>food</v>
      </c>
      <c r="T609" t="str">
        <f t="shared" si="68"/>
        <v>food trucks</v>
      </c>
      <c r="U609">
        <f t="shared" si="69"/>
        <v>2014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63"/>
        <v>284</v>
      </c>
      <c r="G610" t="s">
        <v>20</v>
      </c>
      <c r="H610">
        <v>316</v>
      </c>
      <c r="I610">
        <f t="shared" si="64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5">
        <f t="shared" si="65"/>
        <v>43530.25</v>
      </c>
      <c r="O610" s="5">
        <f t="shared" si="66"/>
        <v>43534.25</v>
      </c>
      <c r="P610" t="b">
        <v>0</v>
      </c>
      <c r="Q610" t="b">
        <v>1</v>
      </c>
      <c r="R610" t="s">
        <v>159</v>
      </c>
      <c r="S610" t="str">
        <f t="shared" si="67"/>
        <v>music</v>
      </c>
      <c r="T610" t="str">
        <f t="shared" si="68"/>
        <v>jazz</v>
      </c>
      <c r="U610">
        <f t="shared" si="69"/>
        <v>2019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63"/>
        <v>120</v>
      </c>
      <c r="G611" t="s">
        <v>20</v>
      </c>
      <c r="H611">
        <v>117</v>
      </c>
      <c r="I611">
        <f t="shared" si="64"/>
        <v>102.92</v>
      </c>
      <c r="J611" t="s">
        <v>21</v>
      </c>
      <c r="K611" t="s">
        <v>22</v>
      </c>
      <c r="L611">
        <v>1547618400</v>
      </c>
      <c r="M611">
        <v>1549087200</v>
      </c>
      <c r="N611" s="5">
        <f t="shared" si="65"/>
        <v>43481.25</v>
      </c>
      <c r="O611" s="5">
        <f t="shared" si="66"/>
        <v>43498.25</v>
      </c>
      <c r="P611" t="b">
        <v>0</v>
      </c>
      <c r="Q611" t="b">
        <v>0</v>
      </c>
      <c r="R611" t="s">
        <v>474</v>
      </c>
      <c r="S611" t="str">
        <f t="shared" si="67"/>
        <v>film &amp; video</v>
      </c>
      <c r="T611" t="str">
        <f t="shared" si="68"/>
        <v>science fiction</v>
      </c>
      <c r="U611">
        <f t="shared" si="69"/>
        <v>2019</v>
      </c>
    </row>
    <row r="612" spans="1:21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63"/>
        <v>419</v>
      </c>
      <c r="G612" t="s">
        <v>20</v>
      </c>
      <c r="H612">
        <v>6406</v>
      </c>
      <c r="I612">
        <f t="shared" si="64"/>
        <v>28</v>
      </c>
      <c r="J612" t="s">
        <v>21</v>
      </c>
      <c r="K612" t="s">
        <v>22</v>
      </c>
      <c r="L612">
        <v>1355637600</v>
      </c>
      <c r="M612">
        <v>1356847200</v>
      </c>
      <c r="N612" s="5">
        <f t="shared" si="65"/>
        <v>41259.25</v>
      </c>
      <c r="O612" s="5">
        <f t="shared" si="66"/>
        <v>41273.25</v>
      </c>
      <c r="P612" t="b">
        <v>0</v>
      </c>
      <c r="Q612" t="b">
        <v>0</v>
      </c>
      <c r="R612" t="s">
        <v>33</v>
      </c>
      <c r="S612" t="str">
        <f t="shared" si="67"/>
        <v>theater</v>
      </c>
      <c r="T612" t="str">
        <f t="shared" si="68"/>
        <v>plays</v>
      </c>
      <c r="U612">
        <f t="shared" si="69"/>
        <v>2012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63"/>
        <v>14</v>
      </c>
      <c r="G613" t="s">
        <v>74</v>
      </c>
      <c r="H613">
        <v>15</v>
      </c>
      <c r="I613">
        <f t="shared" si="64"/>
        <v>75.73</v>
      </c>
      <c r="J613" t="s">
        <v>21</v>
      </c>
      <c r="K613" t="s">
        <v>22</v>
      </c>
      <c r="L613">
        <v>1374728400</v>
      </c>
      <c r="M613">
        <v>1375765200</v>
      </c>
      <c r="N613" s="5">
        <f t="shared" si="65"/>
        <v>41480.208333333336</v>
      </c>
      <c r="O613" s="5">
        <f t="shared" si="66"/>
        <v>41492.208333333336</v>
      </c>
      <c r="P613" t="b">
        <v>0</v>
      </c>
      <c r="Q613" t="b">
        <v>0</v>
      </c>
      <c r="R613" t="s">
        <v>33</v>
      </c>
      <c r="S613" t="str">
        <f t="shared" si="67"/>
        <v>theater</v>
      </c>
      <c r="T613" t="str">
        <f t="shared" si="68"/>
        <v>plays</v>
      </c>
      <c r="U613">
        <f t="shared" si="69"/>
        <v>2013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63"/>
        <v>139</v>
      </c>
      <c r="G614" t="s">
        <v>20</v>
      </c>
      <c r="H614">
        <v>192</v>
      </c>
      <c r="I614">
        <f t="shared" si="64"/>
        <v>45.03</v>
      </c>
      <c r="J614" t="s">
        <v>21</v>
      </c>
      <c r="K614" t="s">
        <v>22</v>
      </c>
      <c r="L614">
        <v>1287810000</v>
      </c>
      <c r="M614">
        <v>1289800800</v>
      </c>
      <c r="N614" s="5">
        <f t="shared" si="65"/>
        <v>40474.208333333336</v>
      </c>
      <c r="O614" s="5">
        <f t="shared" si="66"/>
        <v>40497.25</v>
      </c>
      <c r="P614" t="b">
        <v>0</v>
      </c>
      <c r="Q614" t="b">
        <v>0</v>
      </c>
      <c r="R614" t="s">
        <v>50</v>
      </c>
      <c r="S614" t="str">
        <f t="shared" si="67"/>
        <v>music</v>
      </c>
      <c r="T614" t="str">
        <f t="shared" si="68"/>
        <v>electric music</v>
      </c>
      <c r="U614">
        <f t="shared" si="69"/>
        <v>2010</v>
      </c>
    </row>
    <row r="615" spans="1:21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63"/>
        <v>174</v>
      </c>
      <c r="G615" t="s">
        <v>20</v>
      </c>
      <c r="H615">
        <v>26</v>
      </c>
      <c r="I615">
        <f t="shared" si="64"/>
        <v>73.62</v>
      </c>
      <c r="J615" t="s">
        <v>15</v>
      </c>
      <c r="K615" t="s">
        <v>16</v>
      </c>
      <c r="L615">
        <v>1503723600</v>
      </c>
      <c r="M615">
        <v>1504501200</v>
      </c>
      <c r="N615" s="5">
        <f t="shared" si="65"/>
        <v>42973.208333333328</v>
      </c>
      <c r="O615" s="5">
        <f t="shared" si="66"/>
        <v>42982.208333333328</v>
      </c>
      <c r="P615" t="b">
        <v>0</v>
      </c>
      <c r="Q615" t="b">
        <v>0</v>
      </c>
      <c r="R615" t="s">
        <v>33</v>
      </c>
      <c r="S615" t="str">
        <f t="shared" si="67"/>
        <v>theater</v>
      </c>
      <c r="T615" t="str">
        <f t="shared" si="68"/>
        <v>plays</v>
      </c>
      <c r="U615">
        <f t="shared" si="69"/>
        <v>2017</v>
      </c>
    </row>
    <row r="616" spans="1:21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63"/>
        <v>155</v>
      </c>
      <c r="G616" t="s">
        <v>20</v>
      </c>
      <c r="H616">
        <v>723</v>
      </c>
      <c r="I616">
        <f t="shared" si="64"/>
        <v>56.99</v>
      </c>
      <c r="J616" t="s">
        <v>21</v>
      </c>
      <c r="K616" t="s">
        <v>22</v>
      </c>
      <c r="L616">
        <v>1484114400</v>
      </c>
      <c r="M616">
        <v>1485669600</v>
      </c>
      <c r="N616" s="5">
        <f t="shared" si="65"/>
        <v>42746.25</v>
      </c>
      <c r="O616" s="5">
        <f t="shared" si="66"/>
        <v>42764.25</v>
      </c>
      <c r="P616" t="b">
        <v>0</v>
      </c>
      <c r="Q616" t="b">
        <v>0</v>
      </c>
      <c r="R616" t="s">
        <v>33</v>
      </c>
      <c r="S616" t="str">
        <f t="shared" si="67"/>
        <v>theater</v>
      </c>
      <c r="T616" t="str">
        <f t="shared" si="68"/>
        <v>plays</v>
      </c>
      <c r="U616">
        <f t="shared" si="69"/>
        <v>2017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63"/>
        <v>170</v>
      </c>
      <c r="G617" t="s">
        <v>20</v>
      </c>
      <c r="H617">
        <v>170</v>
      </c>
      <c r="I617">
        <f t="shared" si="64"/>
        <v>85.22</v>
      </c>
      <c r="J617" t="s">
        <v>107</v>
      </c>
      <c r="K617" t="s">
        <v>108</v>
      </c>
      <c r="L617">
        <v>1461906000</v>
      </c>
      <c r="M617">
        <v>1462770000</v>
      </c>
      <c r="N617" s="5">
        <f t="shared" si="65"/>
        <v>42489.208333333328</v>
      </c>
      <c r="O617" s="5">
        <f t="shared" si="66"/>
        <v>42499.208333333328</v>
      </c>
      <c r="P617" t="b">
        <v>0</v>
      </c>
      <c r="Q617" t="b">
        <v>0</v>
      </c>
      <c r="R617" t="s">
        <v>33</v>
      </c>
      <c r="S617" t="str">
        <f t="shared" si="67"/>
        <v>theater</v>
      </c>
      <c r="T617" t="str">
        <f t="shared" si="68"/>
        <v>plays</v>
      </c>
      <c r="U617">
        <f t="shared" si="69"/>
        <v>2016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63"/>
        <v>190</v>
      </c>
      <c r="G618" t="s">
        <v>20</v>
      </c>
      <c r="H618">
        <v>238</v>
      </c>
      <c r="I618">
        <f t="shared" si="64"/>
        <v>50.96</v>
      </c>
      <c r="J618" t="s">
        <v>40</v>
      </c>
      <c r="K618" t="s">
        <v>41</v>
      </c>
      <c r="L618">
        <v>1379653200</v>
      </c>
      <c r="M618">
        <v>1379739600</v>
      </c>
      <c r="N618" s="5">
        <f t="shared" si="65"/>
        <v>41537.208333333336</v>
      </c>
      <c r="O618" s="5">
        <f t="shared" si="66"/>
        <v>41538.208333333336</v>
      </c>
      <c r="P618" t="b">
        <v>0</v>
      </c>
      <c r="Q618" t="b">
        <v>1</v>
      </c>
      <c r="R618" t="s">
        <v>60</v>
      </c>
      <c r="S618" t="str">
        <f t="shared" si="67"/>
        <v>music</v>
      </c>
      <c r="T618" t="str">
        <f t="shared" si="68"/>
        <v>indie rock</v>
      </c>
      <c r="U618">
        <f t="shared" si="69"/>
        <v>2013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63"/>
        <v>250</v>
      </c>
      <c r="G619" t="s">
        <v>20</v>
      </c>
      <c r="H619">
        <v>55</v>
      </c>
      <c r="I619">
        <f t="shared" si="64"/>
        <v>63.56</v>
      </c>
      <c r="J619" t="s">
        <v>21</v>
      </c>
      <c r="K619" t="s">
        <v>22</v>
      </c>
      <c r="L619">
        <v>1401858000</v>
      </c>
      <c r="M619">
        <v>1402722000</v>
      </c>
      <c r="N619" s="5">
        <f t="shared" si="65"/>
        <v>41794.208333333336</v>
      </c>
      <c r="O619" s="5">
        <f t="shared" si="66"/>
        <v>41804.208333333336</v>
      </c>
      <c r="P619" t="b">
        <v>0</v>
      </c>
      <c r="Q619" t="b">
        <v>0</v>
      </c>
      <c r="R619" t="s">
        <v>33</v>
      </c>
      <c r="S619" t="str">
        <f t="shared" si="67"/>
        <v>theater</v>
      </c>
      <c r="T619" t="str">
        <f t="shared" si="68"/>
        <v>plays</v>
      </c>
      <c r="U619">
        <f t="shared" si="69"/>
        <v>2014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63"/>
        <v>49</v>
      </c>
      <c r="G620" t="s">
        <v>14</v>
      </c>
      <c r="H620">
        <v>1198</v>
      </c>
      <c r="I620">
        <f t="shared" si="64"/>
        <v>81</v>
      </c>
      <c r="J620" t="s">
        <v>21</v>
      </c>
      <c r="K620" t="s">
        <v>22</v>
      </c>
      <c r="L620">
        <v>1367470800</v>
      </c>
      <c r="M620">
        <v>1369285200</v>
      </c>
      <c r="N620" s="5">
        <f t="shared" si="65"/>
        <v>41396.208333333336</v>
      </c>
      <c r="O620" s="5">
        <f t="shared" si="66"/>
        <v>41417.208333333336</v>
      </c>
      <c r="P620" t="b">
        <v>0</v>
      </c>
      <c r="Q620" t="b">
        <v>0</v>
      </c>
      <c r="R620" t="s">
        <v>68</v>
      </c>
      <c r="S620" t="str">
        <f t="shared" si="67"/>
        <v>publishing</v>
      </c>
      <c r="T620" t="str">
        <f t="shared" si="68"/>
        <v>nonfiction</v>
      </c>
      <c r="U620">
        <f t="shared" si="69"/>
        <v>2013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63"/>
        <v>28</v>
      </c>
      <c r="G621" t="s">
        <v>14</v>
      </c>
      <c r="H621">
        <v>648</v>
      </c>
      <c r="I621">
        <f t="shared" si="64"/>
        <v>86.04</v>
      </c>
      <c r="J621" t="s">
        <v>21</v>
      </c>
      <c r="K621" t="s">
        <v>22</v>
      </c>
      <c r="L621">
        <v>1304658000</v>
      </c>
      <c r="M621">
        <v>1304744400</v>
      </c>
      <c r="N621" s="5">
        <f t="shared" si="65"/>
        <v>40669.208333333336</v>
      </c>
      <c r="O621" s="5">
        <f t="shared" si="66"/>
        <v>40670.208333333336</v>
      </c>
      <c r="P621" t="b">
        <v>1</v>
      </c>
      <c r="Q621" t="b">
        <v>1</v>
      </c>
      <c r="R621" t="s">
        <v>33</v>
      </c>
      <c r="S621" t="str">
        <f t="shared" si="67"/>
        <v>theater</v>
      </c>
      <c r="T621" t="str">
        <f t="shared" si="68"/>
        <v>plays</v>
      </c>
      <c r="U621">
        <f t="shared" si="69"/>
        <v>2011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63"/>
        <v>268</v>
      </c>
      <c r="G622" t="s">
        <v>20</v>
      </c>
      <c r="H622">
        <v>128</v>
      </c>
      <c r="I622">
        <f t="shared" si="64"/>
        <v>90.04</v>
      </c>
      <c r="J622" t="s">
        <v>26</v>
      </c>
      <c r="K622" t="s">
        <v>27</v>
      </c>
      <c r="L622">
        <v>1467954000</v>
      </c>
      <c r="M622">
        <v>1468299600</v>
      </c>
      <c r="N622" s="5">
        <f t="shared" si="65"/>
        <v>42559.208333333328</v>
      </c>
      <c r="O622" s="5">
        <f t="shared" si="66"/>
        <v>42563.208333333328</v>
      </c>
      <c r="P622" t="b">
        <v>0</v>
      </c>
      <c r="Q622" t="b">
        <v>0</v>
      </c>
      <c r="R622" t="s">
        <v>122</v>
      </c>
      <c r="S622" t="str">
        <f t="shared" si="67"/>
        <v>photography</v>
      </c>
      <c r="T622" t="str">
        <f t="shared" si="68"/>
        <v>photography books</v>
      </c>
      <c r="U622">
        <f t="shared" si="69"/>
        <v>2016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63"/>
        <v>620</v>
      </c>
      <c r="G623" t="s">
        <v>20</v>
      </c>
      <c r="H623">
        <v>2144</v>
      </c>
      <c r="I623">
        <f t="shared" si="64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5">
        <f t="shared" si="65"/>
        <v>42626.208333333328</v>
      </c>
      <c r="O623" s="5">
        <f t="shared" si="66"/>
        <v>42631.208333333328</v>
      </c>
      <c r="P623" t="b">
        <v>0</v>
      </c>
      <c r="Q623" t="b">
        <v>0</v>
      </c>
      <c r="R623" t="s">
        <v>33</v>
      </c>
      <c r="S623" t="str">
        <f t="shared" si="67"/>
        <v>theater</v>
      </c>
      <c r="T623" t="str">
        <f t="shared" si="68"/>
        <v>plays</v>
      </c>
      <c r="U623">
        <f t="shared" si="69"/>
        <v>2016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63"/>
        <v>3</v>
      </c>
      <c r="G624" t="s">
        <v>14</v>
      </c>
      <c r="H624">
        <v>64</v>
      </c>
      <c r="I624">
        <f t="shared" si="64"/>
        <v>92.44</v>
      </c>
      <c r="J624" t="s">
        <v>21</v>
      </c>
      <c r="K624" t="s">
        <v>22</v>
      </c>
      <c r="L624">
        <v>1523768400</v>
      </c>
      <c r="M624">
        <v>1526014800</v>
      </c>
      <c r="N624" s="5">
        <f t="shared" si="65"/>
        <v>43205.208333333328</v>
      </c>
      <c r="O624" s="5">
        <f t="shared" si="66"/>
        <v>43231.208333333328</v>
      </c>
      <c r="P624" t="b">
        <v>0</v>
      </c>
      <c r="Q624" t="b">
        <v>0</v>
      </c>
      <c r="R624" t="s">
        <v>60</v>
      </c>
      <c r="S624" t="str">
        <f t="shared" si="67"/>
        <v>music</v>
      </c>
      <c r="T624" t="str">
        <f t="shared" si="68"/>
        <v>indie rock</v>
      </c>
      <c r="U624">
        <f t="shared" si="69"/>
        <v>2018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63"/>
        <v>160</v>
      </c>
      <c r="G625" t="s">
        <v>20</v>
      </c>
      <c r="H625">
        <v>2693</v>
      </c>
      <c r="I625">
        <f t="shared" si="64"/>
        <v>56</v>
      </c>
      <c r="J625" t="s">
        <v>40</v>
      </c>
      <c r="K625" t="s">
        <v>41</v>
      </c>
      <c r="L625">
        <v>1437022800</v>
      </c>
      <c r="M625">
        <v>1437454800</v>
      </c>
      <c r="N625" s="5">
        <f t="shared" si="65"/>
        <v>42201.208333333328</v>
      </c>
      <c r="O625" s="5">
        <f t="shared" si="66"/>
        <v>42206.208333333328</v>
      </c>
      <c r="P625" t="b">
        <v>0</v>
      </c>
      <c r="Q625" t="b">
        <v>0</v>
      </c>
      <c r="R625" t="s">
        <v>33</v>
      </c>
      <c r="S625" t="str">
        <f t="shared" si="67"/>
        <v>theater</v>
      </c>
      <c r="T625" t="str">
        <f t="shared" si="68"/>
        <v>plays</v>
      </c>
      <c r="U625">
        <f t="shared" si="69"/>
        <v>2015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63"/>
        <v>279</v>
      </c>
      <c r="G626" t="s">
        <v>20</v>
      </c>
      <c r="H626">
        <v>432</v>
      </c>
      <c r="I626">
        <f t="shared" si="64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5">
        <f t="shared" si="65"/>
        <v>42029.25</v>
      </c>
      <c r="O626" s="5">
        <f t="shared" si="66"/>
        <v>42035.25</v>
      </c>
      <c r="P626" t="b">
        <v>0</v>
      </c>
      <c r="Q626" t="b">
        <v>0</v>
      </c>
      <c r="R626" t="s">
        <v>122</v>
      </c>
      <c r="S626" t="str">
        <f t="shared" si="67"/>
        <v>photography</v>
      </c>
      <c r="T626" t="str">
        <f t="shared" si="68"/>
        <v>photography books</v>
      </c>
      <c r="U626">
        <f t="shared" si="69"/>
        <v>2015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63"/>
        <v>77</v>
      </c>
      <c r="G627" t="s">
        <v>14</v>
      </c>
      <c r="H627">
        <v>62</v>
      </c>
      <c r="I627">
        <f t="shared" si="64"/>
        <v>93.6</v>
      </c>
      <c r="J627" t="s">
        <v>21</v>
      </c>
      <c r="K627" t="s">
        <v>22</v>
      </c>
      <c r="L627">
        <v>1580104800</v>
      </c>
      <c r="M627">
        <v>1581314400</v>
      </c>
      <c r="N627" s="5">
        <f t="shared" si="65"/>
        <v>43857.25</v>
      </c>
      <c r="O627" s="5">
        <f t="shared" si="66"/>
        <v>43871.25</v>
      </c>
      <c r="P627" t="b">
        <v>0</v>
      </c>
      <c r="Q627" t="b">
        <v>0</v>
      </c>
      <c r="R627" t="s">
        <v>33</v>
      </c>
      <c r="S627" t="str">
        <f t="shared" si="67"/>
        <v>theater</v>
      </c>
      <c r="T627" t="str">
        <f t="shared" si="68"/>
        <v>plays</v>
      </c>
      <c r="U627">
        <f t="shared" si="69"/>
        <v>2020</v>
      </c>
    </row>
    <row r="628" spans="1:21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63"/>
        <v>206</v>
      </c>
      <c r="G628" t="s">
        <v>20</v>
      </c>
      <c r="H628">
        <v>189</v>
      </c>
      <c r="I628">
        <f t="shared" si="64"/>
        <v>69.87</v>
      </c>
      <c r="J628" t="s">
        <v>21</v>
      </c>
      <c r="K628" t="s">
        <v>22</v>
      </c>
      <c r="L628">
        <v>1285650000</v>
      </c>
      <c r="M628">
        <v>1286427600</v>
      </c>
      <c r="N628" s="5">
        <f t="shared" si="65"/>
        <v>40449.208333333336</v>
      </c>
      <c r="O628" s="5">
        <f t="shared" si="66"/>
        <v>40458.208333333336</v>
      </c>
      <c r="P628" t="b">
        <v>0</v>
      </c>
      <c r="Q628" t="b">
        <v>1</v>
      </c>
      <c r="R628" t="s">
        <v>33</v>
      </c>
      <c r="S628" t="str">
        <f t="shared" si="67"/>
        <v>theater</v>
      </c>
      <c r="T628" t="str">
        <f t="shared" si="68"/>
        <v>plays</v>
      </c>
      <c r="U628">
        <f t="shared" si="69"/>
        <v>2010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63"/>
        <v>694</v>
      </c>
      <c r="G629" t="s">
        <v>20</v>
      </c>
      <c r="H629">
        <v>154</v>
      </c>
      <c r="I629">
        <f t="shared" si="64"/>
        <v>72.13</v>
      </c>
      <c r="J629" t="s">
        <v>40</v>
      </c>
      <c r="K629" t="s">
        <v>41</v>
      </c>
      <c r="L629">
        <v>1276664400</v>
      </c>
      <c r="M629">
        <v>1278738000</v>
      </c>
      <c r="N629" s="5">
        <f t="shared" si="65"/>
        <v>40345.208333333336</v>
      </c>
      <c r="O629" s="5">
        <f t="shared" si="66"/>
        <v>40369.208333333336</v>
      </c>
      <c r="P629" t="b">
        <v>1</v>
      </c>
      <c r="Q629" t="b">
        <v>0</v>
      </c>
      <c r="R629" t="s">
        <v>17</v>
      </c>
      <c r="S629" t="str">
        <f t="shared" si="67"/>
        <v>food</v>
      </c>
      <c r="T629" t="str">
        <f t="shared" si="68"/>
        <v>food trucks</v>
      </c>
      <c r="U629">
        <f t="shared" si="69"/>
        <v>2010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63"/>
        <v>152</v>
      </c>
      <c r="G630" t="s">
        <v>20</v>
      </c>
      <c r="H630">
        <v>96</v>
      </c>
      <c r="I630">
        <f t="shared" si="64"/>
        <v>30.04</v>
      </c>
      <c r="J630" t="s">
        <v>21</v>
      </c>
      <c r="K630" t="s">
        <v>22</v>
      </c>
      <c r="L630">
        <v>1286168400</v>
      </c>
      <c r="M630">
        <v>1286427600</v>
      </c>
      <c r="N630" s="5">
        <f t="shared" si="65"/>
        <v>40455.208333333336</v>
      </c>
      <c r="O630" s="5">
        <f t="shared" si="66"/>
        <v>40458.208333333336</v>
      </c>
      <c r="P630" t="b">
        <v>0</v>
      </c>
      <c r="Q630" t="b">
        <v>0</v>
      </c>
      <c r="R630" t="s">
        <v>60</v>
      </c>
      <c r="S630" t="str">
        <f t="shared" si="67"/>
        <v>music</v>
      </c>
      <c r="T630" t="str">
        <f t="shared" si="68"/>
        <v>indie rock</v>
      </c>
      <c r="U630">
        <f t="shared" si="69"/>
        <v>2010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63"/>
        <v>65</v>
      </c>
      <c r="G631" t="s">
        <v>14</v>
      </c>
      <c r="H631">
        <v>750</v>
      </c>
      <c r="I631">
        <f t="shared" si="64"/>
        <v>73.97</v>
      </c>
      <c r="J631" t="s">
        <v>21</v>
      </c>
      <c r="K631" t="s">
        <v>22</v>
      </c>
      <c r="L631">
        <v>1467781200</v>
      </c>
      <c r="M631">
        <v>1467954000</v>
      </c>
      <c r="N631" s="5">
        <f t="shared" si="65"/>
        <v>42557.208333333328</v>
      </c>
      <c r="O631" s="5">
        <f t="shared" si="66"/>
        <v>42559.208333333328</v>
      </c>
      <c r="P631" t="b">
        <v>0</v>
      </c>
      <c r="Q631" t="b">
        <v>1</v>
      </c>
      <c r="R631" t="s">
        <v>33</v>
      </c>
      <c r="S631" t="str">
        <f t="shared" si="67"/>
        <v>theater</v>
      </c>
      <c r="T631" t="str">
        <f t="shared" si="68"/>
        <v>plays</v>
      </c>
      <c r="U631">
        <f t="shared" si="69"/>
        <v>2016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63"/>
        <v>63</v>
      </c>
      <c r="G632" t="s">
        <v>74</v>
      </c>
      <c r="H632">
        <v>87</v>
      </c>
      <c r="I632">
        <f t="shared" si="64"/>
        <v>68.66</v>
      </c>
      <c r="J632" t="s">
        <v>21</v>
      </c>
      <c r="K632" t="s">
        <v>22</v>
      </c>
      <c r="L632">
        <v>1556686800</v>
      </c>
      <c r="M632">
        <v>1557637200</v>
      </c>
      <c r="N632" s="5">
        <f t="shared" si="65"/>
        <v>43586.208333333328</v>
      </c>
      <c r="O632" s="5">
        <f t="shared" si="66"/>
        <v>43597.208333333328</v>
      </c>
      <c r="P632" t="b">
        <v>0</v>
      </c>
      <c r="Q632" t="b">
        <v>1</v>
      </c>
      <c r="R632" t="s">
        <v>33</v>
      </c>
      <c r="S632" t="str">
        <f t="shared" si="67"/>
        <v>theater</v>
      </c>
      <c r="T632" t="str">
        <f t="shared" si="68"/>
        <v>plays</v>
      </c>
      <c r="U632">
        <f t="shared" si="69"/>
        <v>2019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63"/>
        <v>310</v>
      </c>
      <c r="G633" t="s">
        <v>20</v>
      </c>
      <c r="H633">
        <v>3063</v>
      </c>
      <c r="I633">
        <f t="shared" si="64"/>
        <v>59.99</v>
      </c>
      <c r="J633" t="s">
        <v>21</v>
      </c>
      <c r="K633" t="s">
        <v>22</v>
      </c>
      <c r="L633">
        <v>1553576400</v>
      </c>
      <c r="M633">
        <v>1553922000</v>
      </c>
      <c r="N633" s="5">
        <f t="shared" si="65"/>
        <v>43550.208333333328</v>
      </c>
      <c r="O633" s="5">
        <f t="shared" si="66"/>
        <v>43554.208333333328</v>
      </c>
      <c r="P633" t="b">
        <v>0</v>
      </c>
      <c r="Q633" t="b">
        <v>0</v>
      </c>
      <c r="R633" t="s">
        <v>33</v>
      </c>
      <c r="S633" t="str">
        <f t="shared" si="67"/>
        <v>theater</v>
      </c>
      <c r="T633" t="str">
        <f t="shared" si="68"/>
        <v>plays</v>
      </c>
      <c r="U633">
        <f t="shared" si="69"/>
        <v>2019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63"/>
        <v>43</v>
      </c>
      <c r="G634" t="s">
        <v>47</v>
      </c>
      <c r="H634">
        <v>278</v>
      </c>
      <c r="I634">
        <f t="shared" si="64"/>
        <v>111.16</v>
      </c>
      <c r="J634" t="s">
        <v>21</v>
      </c>
      <c r="K634" t="s">
        <v>22</v>
      </c>
      <c r="L634">
        <v>1414904400</v>
      </c>
      <c r="M634">
        <v>1416463200</v>
      </c>
      <c r="N634" s="5">
        <f t="shared" si="65"/>
        <v>41945.208333333336</v>
      </c>
      <c r="O634" s="5">
        <f t="shared" si="66"/>
        <v>41963.25</v>
      </c>
      <c r="P634" t="b">
        <v>0</v>
      </c>
      <c r="Q634" t="b">
        <v>0</v>
      </c>
      <c r="R634" t="s">
        <v>33</v>
      </c>
      <c r="S634" t="str">
        <f t="shared" si="67"/>
        <v>theater</v>
      </c>
      <c r="T634" t="str">
        <f t="shared" si="68"/>
        <v>plays</v>
      </c>
      <c r="U634">
        <f t="shared" si="69"/>
        <v>2014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63"/>
        <v>83</v>
      </c>
      <c r="G635" t="s">
        <v>14</v>
      </c>
      <c r="H635">
        <v>105</v>
      </c>
      <c r="I635">
        <f t="shared" si="64"/>
        <v>53.04</v>
      </c>
      <c r="J635" t="s">
        <v>21</v>
      </c>
      <c r="K635" t="s">
        <v>22</v>
      </c>
      <c r="L635">
        <v>1446876000</v>
      </c>
      <c r="M635">
        <v>1447221600</v>
      </c>
      <c r="N635" s="5">
        <f t="shared" si="65"/>
        <v>42315.25</v>
      </c>
      <c r="O635" s="5">
        <f t="shared" si="66"/>
        <v>42319.25</v>
      </c>
      <c r="P635" t="b">
        <v>0</v>
      </c>
      <c r="Q635" t="b">
        <v>0</v>
      </c>
      <c r="R635" t="s">
        <v>71</v>
      </c>
      <c r="S635" t="str">
        <f t="shared" si="67"/>
        <v>film &amp; video</v>
      </c>
      <c r="T635" t="str">
        <f t="shared" si="68"/>
        <v>animation</v>
      </c>
      <c r="U635">
        <f t="shared" si="69"/>
        <v>2015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63"/>
        <v>79</v>
      </c>
      <c r="G636" t="s">
        <v>74</v>
      </c>
      <c r="H636">
        <v>1658</v>
      </c>
      <c r="I636">
        <f t="shared" si="64"/>
        <v>55.99</v>
      </c>
      <c r="J636" t="s">
        <v>21</v>
      </c>
      <c r="K636" t="s">
        <v>22</v>
      </c>
      <c r="L636">
        <v>1490418000</v>
      </c>
      <c r="M636">
        <v>1491627600</v>
      </c>
      <c r="N636" s="5">
        <f t="shared" si="65"/>
        <v>42819.208333333328</v>
      </c>
      <c r="O636" s="5">
        <f t="shared" si="66"/>
        <v>42833.208333333328</v>
      </c>
      <c r="P636" t="b">
        <v>0</v>
      </c>
      <c r="Q636" t="b">
        <v>0</v>
      </c>
      <c r="R636" t="s">
        <v>269</v>
      </c>
      <c r="S636" t="str">
        <f t="shared" si="67"/>
        <v>film &amp; video</v>
      </c>
      <c r="T636" t="str">
        <f t="shared" si="68"/>
        <v>television</v>
      </c>
      <c r="U636">
        <f t="shared" si="69"/>
        <v>2017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63"/>
        <v>114</v>
      </c>
      <c r="G637" t="s">
        <v>20</v>
      </c>
      <c r="H637">
        <v>2266</v>
      </c>
      <c r="I637">
        <f t="shared" si="64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5">
        <f t="shared" si="65"/>
        <v>41314.25</v>
      </c>
      <c r="O637" s="5">
        <f t="shared" si="66"/>
        <v>41346.208333333336</v>
      </c>
      <c r="P637" t="b">
        <v>0</v>
      </c>
      <c r="Q637" t="b">
        <v>0</v>
      </c>
      <c r="R637" t="s">
        <v>269</v>
      </c>
      <c r="S637" t="str">
        <f t="shared" si="67"/>
        <v>film &amp; video</v>
      </c>
      <c r="T637" t="str">
        <f t="shared" si="68"/>
        <v>television</v>
      </c>
      <c r="U637">
        <f t="shared" si="69"/>
        <v>2013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63"/>
        <v>65</v>
      </c>
      <c r="G638" t="s">
        <v>14</v>
      </c>
      <c r="H638">
        <v>2604</v>
      </c>
      <c r="I638">
        <f t="shared" si="64"/>
        <v>49</v>
      </c>
      <c r="J638" t="s">
        <v>36</v>
      </c>
      <c r="K638" t="s">
        <v>37</v>
      </c>
      <c r="L638">
        <v>1326866400</v>
      </c>
      <c r="M638">
        <v>1330754400</v>
      </c>
      <c r="N638" s="5">
        <f t="shared" si="65"/>
        <v>40926.25</v>
      </c>
      <c r="O638" s="5">
        <f t="shared" si="66"/>
        <v>40971.25</v>
      </c>
      <c r="P638" t="b">
        <v>0</v>
      </c>
      <c r="Q638" t="b">
        <v>1</v>
      </c>
      <c r="R638" t="s">
        <v>71</v>
      </c>
      <c r="S638" t="str">
        <f t="shared" si="67"/>
        <v>film &amp; video</v>
      </c>
      <c r="T638" t="str">
        <f t="shared" si="68"/>
        <v>animation</v>
      </c>
      <c r="U638">
        <f t="shared" si="69"/>
        <v>2012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63"/>
        <v>79</v>
      </c>
      <c r="G639" t="s">
        <v>14</v>
      </c>
      <c r="H639">
        <v>65</v>
      </c>
      <c r="I639">
        <f t="shared" si="64"/>
        <v>103.85</v>
      </c>
      <c r="J639" t="s">
        <v>21</v>
      </c>
      <c r="K639" t="s">
        <v>22</v>
      </c>
      <c r="L639">
        <v>1479103200</v>
      </c>
      <c r="M639">
        <v>1479794400</v>
      </c>
      <c r="N639" s="5">
        <f t="shared" si="65"/>
        <v>42688.25</v>
      </c>
      <c r="O639" s="5">
        <f t="shared" si="66"/>
        <v>42696.25</v>
      </c>
      <c r="P639" t="b">
        <v>0</v>
      </c>
      <c r="Q639" t="b">
        <v>0</v>
      </c>
      <c r="R639" t="s">
        <v>33</v>
      </c>
      <c r="S639" t="str">
        <f t="shared" si="67"/>
        <v>theater</v>
      </c>
      <c r="T639" t="str">
        <f t="shared" si="68"/>
        <v>plays</v>
      </c>
      <c r="U639">
        <f t="shared" si="69"/>
        <v>2016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63"/>
        <v>11</v>
      </c>
      <c r="G640" t="s">
        <v>14</v>
      </c>
      <c r="H640">
        <v>94</v>
      </c>
      <c r="I640">
        <f t="shared" si="64"/>
        <v>99.13</v>
      </c>
      <c r="J640" t="s">
        <v>21</v>
      </c>
      <c r="K640" t="s">
        <v>22</v>
      </c>
      <c r="L640">
        <v>1280206800</v>
      </c>
      <c r="M640">
        <v>1281243600</v>
      </c>
      <c r="N640" s="5">
        <f t="shared" si="65"/>
        <v>40386.208333333336</v>
      </c>
      <c r="O640" s="5">
        <f t="shared" si="66"/>
        <v>40398.208333333336</v>
      </c>
      <c r="P640" t="b">
        <v>0</v>
      </c>
      <c r="Q640" t="b">
        <v>1</v>
      </c>
      <c r="R640" t="s">
        <v>33</v>
      </c>
      <c r="S640" t="str">
        <f t="shared" si="67"/>
        <v>theater</v>
      </c>
      <c r="T640" t="str">
        <f t="shared" si="68"/>
        <v>plays</v>
      </c>
      <c r="U640">
        <f t="shared" si="69"/>
        <v>2010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63"/>
        <v>56</v>
      </c>
      <c r="G641" t="s">
        <v>47</v>
      </c>
      <c r="H641">
        <v>45</v>
      </c>
      <c r="I641">
        <f t="shared" si="64"/>
        <v>107.38</v>
      </c>
      <c r="J641" t="s">
        <v>21</v>
      </c>
      <c r="K641" t="s">
        <v>22</v>
      </c>
      <c r="L641">
        <v>1532754000</v>
      </c>
      <c r="M641">
        <v>1532754000</v>
      </c>
      <c r="N641" s="5">
        <f t="shared" si="65"/>
        <v>43309.208333333328</v>
      </c>
      <c r="O641" s="5">
        <f t="shared" si="66"/>
        <v>43309.208333333328</v>
      </c>
      <c r="P641" t="b">
        <v>0</v>
      </c>
      <c r="Q641" t="b">
        <v>1</v>
      </c>
      <c r="R641" t="s">
        <v>53</v>
      </c>
      <c r="S641" t="str">
        <f t="shared" si="67"/>
        <v>film &amp; video</v>
      </c>
      <c r="T641" t="str">
        <f t="shared" si="68"/>
        <v>drama</v>
      </c>
      <c r="U641">
        <f t="shared" si="69"/>
        <v>2018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63"/>
        <v>17</v>
      </c>
      <c r="G642" t="s">
        <v>14</v>
      </c>
      <c r="H642">
        <v>257</v>
      </c>
      <c r="I642">
        <f t="shared" si="64"/>
        <v>76.92</v>
      </c>
      <c r="J642" t="s">
        <v>21</v>
      </c>
      <c r="K642" t="s">
        <v>22</v>
      </c>
      <c r="L642">
        <v>1453096800</v>
      </c>
      <c r="M642">
        <v>1453356000</v>
      </c>
      <c r="N642" s="5">
        <f t="shared" si="65"/>
        <v>42387.25</v>
      </c>
      <c r="O642" s="5">
        <f t="shared" si="66"/>
        <v>42390.25</v>
      </c>
      <c r="P642" t="b">
        <v>0</v>
      </c>
      <c r="Q642" t="b">
        <v>0</v>
      </c>
      <c r="R642" t="s">
        <v>33</v>
      </c>
      <c r="S642" t="str">
        <f t="shared" si="67"/>
        <v>theater</v>
      </c>
      <c r="T642" t="str">
        <f t="shared" si="68"/>
        <v>plays</v>
      </c>
      <c r="U642">
        <f t="shared" si="69"/>
        <v>2016</v>
      </c>
    </row>
    <row r="643" spans="1:21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70">ROUND((E643/D643)*100,0)</f>
        <v>120</v>
      </c>
      <c r="G643" t="s">
        <v>20</v>
      </c>
      <c r="H643">
        <v>194</v>
      </c>
      <c r="I643">
        <f t="shared" ref="I643:I706" si="71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5">
        <f t="shared" ref="N643:N706" si="72">(((L643/60)/60)/24)+DATE(1970,1,1)</f>
        <v>42786.25</v>
      </c>
      <c r="O643" s="5">
        <f t="shared" ref="O643:O706" si="7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74">LEFT(R643,SEARCH("/",R643)-1)</f>
        <v>theater</v>
      </c>
      <c r="T643" t="str">
        <f t="shared" ref="T643:T706" si="75">RIGHT(R643,LEN(R643)-SEARCH("/",R643))</f>
        <v>plays</v>
      </c>
      <c r="U643">
        <f t="shared" ref="U643:U706" si="76">YEAR(N643)</f>
        <v>2017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70"/>
        <v>145</v>
      </c>
      <c r="G644" t="s">
        <v>20</v>
      </c>
      <c r="H644">
        <v>129</v>
      </c>
      <c r="I644">
        <f t="shared" si="71"/>
        <v>103.74</v>
      </c>
      <c r="J644" t="s">
        <v>15</v>
      </c>
      <c r="K644" t="s">
        <v>16</v>
      </c>
      <c r="L644">
        <v>1545026400</v>
      </c>
      <c r="M644">
        <v>1545804000</v>
      </c>
      <c r="N644" s="5">
        <f t="shared" si="72"/>
        <v>43451.25</v>
      </c>
      <c r="O644" s="5">
        <f t="shared" si="73"/>
        <v>43460.25</v>
      </c>
      <c r="P644" t="b">
        <v>0</v>
      </c>
      <c r="Q644" t="b">
        <v>0</v>
      </c>
      <c r="R644" t="s">
        <v>65</v>
      </c>
      <c r="S644" t="str">
        <f t="shared" si="74"/>
        <v>technology</v>
      </c>
      <c r="T644" t="str">
        <f t="shared" si="75"/>
        <v>wearables</v>
      </c>
      <c r="U644">
        <f t="shared" si="76"/>
        <v>2018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70"/>
        <v>221</v>
      </c>
      <c r="G645" t="s">
        <v>20</v>
      </c>
      <c r="H645">
        <v>375</v>
      </c>
      <c r="I645">
        <f t="shared" si="71"/>
        <v>87.96</v>
      </c>
      <c r="J645" t="s">
        <v>21</v>
      </c>
      <c r="K645" t="s">
        <v>22</v>
      </c>
      <c r="L645">
        <v>1488348000</v>
      </c>
      <c r="M645">
        <v>1489899600</v>
      </c>
      <c r="N645" s="5">
        <f t="shared" si="72"/>
        <v>42795.25</v>
      </c>
      <c r="O645" s="5">
        <f t="shared" si="73"/>
        <v>42813.208333333328</v>
      </c>
      <c r="P645" t="b">
        <v>0</v>
      </c>
      <c r="Q645" t="b">
        <v>0</v>
      </c>
      <c r="R645" t="s">
        <v>33</v>
      </c>
      <c r="S645" t="str">
        <f t="shared" si="74"/>
        <v>theater</v>
      </c>
      <c r="T645" t="str">
        <f t="shared" si="75"/>
        <v>plays</v>
      </c>
      <c r="U645">
        <f t="shared" si="76"/>
        <v>2017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70"/>
        <v>48</v>
      </c>
      <c r="G646" t="s">
        <v>14</v>
      </c>
      <c r="H646">
        <v>2928</v>
      </c>
      <c r="I646">
        <f t="shared" si="71"/>
        <v>28</v>
      </c>
      <c r="J646" t="s">
        <v>15</v>
      </c>
      <c r="K646" t="s">
        <v>16</v>
      </c>
      <c r="L646">
        <v>1545112800</v>
      </c>
      <c r="M646">
        <v>1546495200</v>
      </c>
      <c r="N646" s="5">
        <f t="shared" si="72"/>
        <v>43452.25</v>
      </c>
      <c r="O646" s="5">
        <f t="shared" si="73"/>
        <v>43468.25</v>
      </c>
      <c r="P646" t="b">
        <v>0</v>
      </c>
      <c r="Q646" t="b">
        <v>0</v>
      </c>
      <c r="R646" t="s">
        <v>33</v>
      </c>
      <c r="S646" t="str">
        <f t="shared" si="74"/>
        <v>theater</v>
      </c>
      <c r="T646" t="str">
        <f t="shared" si="75"/>
        <v>plays</v>
      </c>
      <c r="U646">
        <f t="shared" si="76"/>
        <v>2018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70"/>
        <v>93</v>
      </c>
      <c r="G647" t="s">
        <v>14</v>
      </c>
      <c r="H647">
        <v>4697</v>
      </c>
      <c r="I647">
        <f t="shared" si="71"/>
        <v>38</v>
      </c>
      <c r="J647" t="s">
        <v>21</v>
      </c>
      <c r="K647" t="s">
        <v>22</v>
      </c>
      <c r="L647">
        <v>1537938000</v>
      </c>
      <c r="M647">
        <v>1539752400</v>
      </c>
      <c r="N647" s="5">
        <f t="shared" si="72"/>
        <v>43369.208333333328</v>
      </c>
      <c r="O647" s="5">
        <f t="shared" si="73"/>
        <v>43390.208333333328</v>
      </c>
      <c r="P647" t="b">
        <v>0</v>
      </c>
      <c r="Q647" t="b">
        <v>1</v>
      </c>
      <c r="R647" t="s">
        <v>23</v>
      </c>
      <c r="S647" t="str">
        <f t="shared" si="74"/>
        <v>music</v>
      </c>
      <c r="T647" t="str">
        <f t="shared" si="75"/>
        <v>rock</v>
      </c>
      <c r="U647">
        <f t="shared" si="76"/>
        <v>2018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70"/>
        <v>89</v>
      </c>
      <c r="G648" t="s">
        <v>14</v>
      </c>
      <c r="H648">
        <v>2915</v>
      </c>
      <c r="I648">
        <f t="shared" si="71"/>
        <v>30</v>
      </c>
      <c r="J648" t="s">
        <v>21</v>
      </c>
      <c r="K648" t="s">
        <v>22</v>
      </c>
      <c r="L648">
        <v>1363150800</v>
      </c>
      <c r="M648">
        <v>1364101200</v>
      </c>
      <c r="N648" s="5">
        <f t="shared" si="72"/>
        <v>41346.208333333336</v>
      </c>
      <c r="O648" s="5">
        <f t="shared" si="73"/>
        <v>41357.208333333336</v>
      </c>
      <c r="P648" t="b">
        <v>0</v>
      </c>
      <c r="Q648" t="b">
        <v>0</v>
      </c>
      <c r="R648" t="s">
        <v>89</v>
      </c>
      <c r="S648" t="str">
        <f t="shared" si="74"/>
        <v>games</v>
      </c>
      <c r="T648" t="str">
        <f t="shared" si="75"/>
        <v>video games</v>
      </c>
      <c r="U648">
        <f t="shared" si="76"/>
        <v>2013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70"/>
        <v>41</v>
      </c>
      <c r="G649" t="s">
        <v>14</v>
      </c>
      <c r="H649">
        <v>18</v>
      </c>
      <c r="I649">
        <f t="shared" si="71"/>
        <v>103.5</v>
      </c>
      <c r="J649" t="s">
        <v>21</v>
      </c>
      <c r="K649" t="s">
        <v>22</v>
      </c>
      <c r="L649">
        <v>1523250000</v>
      </c>
      <c r="M649">
        <v>1525323600</v>
      </c>
      <c r="N649" s="5">
        <f t="shared" si="72"/>
        <v>43199.208333333328</v>
      </c>
      <c r="O649" s="5">
        <f t="shared" si="73"/>
        <v>43223.208333333328</v>
      </c>
      <c r="P649" t="b">
        <v>0</v>
      </c>
      <c r="Q649" t="b">
        <v>0</v>
      </c>
      <c r="R649" t="s">
        <v>206</v>
      </c>
      <c r="S649" t="str">
        <f t="shared" si="74"/>
        <v>publishing</v>
      </c>
      <c r="T649" t="str">
        <f t="shared" si="75"/>
        <v>translations</v>
      </c>
      <c r="U649">
        <f t="shared" si="76"/>
        <v>2018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70"/>
        <v>63</v>
      </c>
      <c r="G650" t="s">
        <v>74</v>
      </c>
      <c r="H650">
        <v>723</v>
      </c>
      <c r="I650">
        <f t="shared" si="71"/>
        <v>85.99</v>
      </c>
      <c r="J650" t="s">
        <v>21</v>
      </c>
      <c r="K650" t="s">
        <v>22</v>
      </c>
      <c r="L650">
        <v>1499317200</v>
      </c>
      <c r="M650">
        <v>1500872400</v>
      </c>
      <c r="N650" s="5">
        <f t="shared" si="72"/>
        <v>42922.208333333328</v>
      </c>
      <c r="O650" s="5">
        <f t="shared" si="73"/>
        <v>42940.208333333328</v>
      </c>
      <c r="P650" t="b">
        <v>1</v>
      </c>
      <c r="Q650" t="b">
        <v>0</v>
      </c>
      <c r="R650" t="s">
        <v>17</v>
      </c>
      <c r="S650" t="str">
        <f t="shared" si="74"/>
        <v>food</v>
      </c>
      <c r="T650" t="str">
        <f t="shared" si="75"/>
        <v>food trucks</v>
      </c>
      <c r="U650">
        <f t="shared" si="76"/>
        <v>2017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70"/>
        <v>48</v>
      </c>
      <c r="G651" t="s">
        <v>14</v>
      </c>
      <c r="H651">
        <v>602</v>
      </c>
      <c r="I651">
        <f t="shared" si="71"/>
        <v>98.01</v>
      </c>
      <c r="J651" t="s">
        <v>98</v>
      </c>
      <c r="K651" t="s">
        <v>99</v>
      </c>
      <c r="L651">
        <v>1287550800</v>
      </c>
      <c r="M651">
        <v>1288501200</v>
      </c>
      <c r="N651" s="5">
        <f t="shared" si="72"/>
        <v>40471.208333333336</v>
      </c>
      <c r="O651" s="5">
        <f t="shared" si="73"/>
        <v>40482.208333333336</v>
      </c>
      <c r="P651" t="b">
        <v>1</v>
      </c>
      <c r="Q651" t="b">
        <v>1</v>
      </c>
      <c r="R651" t="s">
        <v>33</v>
      </c>
      <c r="S651" t="str">
        <f t="shared" si="74"/>
        <v>theater</v>
      </c>
      <c r="T651" t="str">
        <f t="shared" si="75"/>
        <v>plays</v>
      </c>
      <c r="U651">
        <f t="shared" si="76"/>
        <v>2010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70"/>
        <v>2</v>
      </c>
      <c r="G652" t="s">
        <v>14</v>
      </c>
      <c r="H652">
        <v>1</v>
      </c>
      <c r="I652">
        <f t="shared" si="71"/>
        <v>2</v>
      </c>
      <c r="J652" t="s">
        <v>21</v>
      </c>
      <c r="K652" t="s">
        <v>22</v>
      </c>
      <c r="L652">
        <v>1404795600</v>
      </c>
      <c r="M652">
        <v>1407128400</v>
      </c>
      <c r="N652" s="5">
        <f t="shared" si="72"/>
        <v>41828.208333333336</v>
      </c>
      <c r="O652" s="5">
        <f t="shared" si="73"/>
        <v>41855.208333333336</v>
      </c>
      <c r="P652" t="b">
        <v>0</v>
      </c>
      <c r="Q652" t="b">
        <v>0</v>
      </c>
      <c r="R652" t="s">
        <v>159</v>
      </c>
      <c r="S652" t="str">
        <f t="shared" si="74"/>
        <v>music</v>
      </c>
      <c r="T652" t="str">
        <f t="shared" si="75"/>
        <v>jazz</v>
      </c>
      <c r="U652">
        <f t="shared" si="76"/>
        <v>2014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70"/>
        <v>88</v>
      </c>
      <c r="G653" t="s">
        <v>14</v>
      </c>
      <c r="H653">
        <v>3868</v>
      </c>
      <c r="I653">
        <f t="shared" si="7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5">
        <f t="shared" si="72"/>
        <v>41692.25</v>
      </c>
      <c r="O653" s="5">
        <f t="shared" si="73"/>
        <v>41707.25</v>
      </c>
      <c r="P653" t="b">
        <v>0</v>
      </c>
      <c r="Q653" t="b">
        <v>0</v>
      </c>
      <c r="R653" t="s">
        <v>100</v>
      </c>
      <c r="S653" t="str">
        <f t="shared" si="74"/>
        <v>film &amp; video</v>
      </c>
      <c r="T653" t="str">
        <f t="shared" si="75"/>
        <v>shorts</v>
      </c>
      <c r="U653">
        <f t="shared" si="76"/>
        <v>2014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70"/>
        <v>127</v>
      </c>
      <c r="G654" t="s">
        <v>20</v>
      </c>
      <c r="H654">
        <v>409</v>
      </c>
      <c r="I654">
        <f t="shared" si="71"/>
        <v>31.01</v>
      </c>
      <c r="J654" t="s">
        <v>21</v>
      </c>
      <c r="K654" t="s">
        <v>22</v>
      </c>
      <c r="L654">
        <v>1470373200</v>
      </c>
      <c r="M654">
        <v>1474088400</v>
      </c>
      <c r="N654" s="5">
        <f t="shared" si="72"/>
        <v>42587.208333333328</v>
      </c>
      <c r="O654" s="5">
        <f t="shared" si="73"/>
        <v>42630.208333333328</v>
      </c>
      <c r="P654" t="b">
        <v>0</v>
      </c>
      <c r="Q654" t="b">
        <v>0</v>
      </c>
      <c r="R654" t="s">
        <v>28</v>
      </c>
      <c r="S654" t="str">
        <f t="shared" si="74"/>
        <v>technology</v>
      </c>
      <c r="T654" t="str">
        <f t="shared" si="75"/>
        <v>web</v>
      </c>
      <c r="U654">
        <f t="shared" si="76"/>
        <v>2016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70"/>
        <v>2339</v>
      </c>
      <c r="G655" t="s">
        <v>20</v>
      </c>
      <c r="H655">
        <v>234</v>
      </c>
      <c r="I655">
        <f t="shared" si="71"/>
        <v>59.97</v>
      </c>
      <c r="J655" t="s">
        <v>21</v>
      </c>
      <c r="K655" t="s">
        <v>22</v>
      </c>
      <c r="L655">
        <v>1460091600</v>
      </c>
      <c r="M655">
        <v>1460264400</v>
      </c>
      <c r="N655" s="5">
        <f t="shared" si="72"/>
        <v>42468.208333333328</v>
      </c>
      <c r="O655" s="5">
        <f t="shared" si="73"/>
        <v>42470.208333333328</v>
      </c>
      <c r="P655" t="b">
        <v>0</v>
      </c>
      <c r="Q655" t="b">
        <v>0</v>
      </c>
      <c r="R655" t="s">
        <v>28</v>
      </c>
      <c r="S655" t="str">
        <f t="shared" si="74"/>
        <v>technology</v>
      </c>
      <c r="T655" t="str">
        <f t="shared" si="75"/>
        <v>web</v>
      </c>
      <c r="U655">
        <f t="shared" si="76"/>
        <v>2016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70"/>
        <v>508</v>
      </c>
      <c r="G656" t="s">
        <v>20</v>
      </c>
      <c r="H656">
        <v>3016</v>
      </c>
      <c r="I656">
        <f t="shared" si="71"/>
        <v>59</v>
      </c>
      <c r="J656" t="s">
        <v>21</v>
      </c>
      <c r="K656" t="s">
        <v>22</v>
      </c>
      <c r="L656">
        <v>1440392400</v>
      </c>
      <c r="M656">
        <v>1440824400</v>
      </c>
      <c r="N656" s="5">
        <f t="shared" si="72"/>
        <v>42240.208333333328</v>
      </c>
      <c r="O656" s="5">
        <f t="shared" si="73"/>
        <v>42245.208333333328</v>
      </c>
      <c r="P656" t="b">
        <v>0</v>
      </c>
      <c r="Q656" t="b">
        <v>0</v>
      </c>
      <c r="R656" t="s">
        <v>148</v>
      </c>
      <c r="S656" t="str">
        <f t="shared" si="74"/>
        <v>music</v>
      </c>
      <c r="T656" t="str">
        <f t="shared" si="75"/>
        <v>metal</v>
      </c>
      <c r="U656">
        <f t="shared" si="76"/>
        <v>2015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70"/>
        <v>191</v>
      </c>
      <c r="G657" t="s">
        <v>20</v>
      </c>
      <c r="H657">
        <v>264</v>
      </c>
      <c r="I657">
        <f t="shared" si="71"/>
        <v>50.05</v>
      </c>
      <c r="J657" t="s">
        <v>21</v>
      </c>
      <c r="K657" t="s">
        <v>22</v>
      </c>
      <c r="L657">
        <v>1488434400</v>
      </c>
      <c r="M657">
        <v>1489554000</v>
      </c>
      <c r="N657" s="5">
        <f t="shared" si="72"/>
        <v>42796.25</v>
      </c>
      <c r="O657" s="5">
        <f t="shared" si="73"/>
        <v>42809.208333333328</v>
      </c>
      <c r="P657" t="b">
        <v>1</v>
      </c>
      <c r="Q657" t="b">
        <v>0</v>
      </c>
      <c r="R657" t="s">
        <v>122</v>
      </c>
      <c r="S657" t="str">
        <f t="shared" si="74"/>
        <v>photography</v>
      </c>
      <c r="T657" t="str">
        <f t="shared" si="75"/>
        <v>photography books</v>
      </c>
      <c r="U657">
        <f t="shared" si="76"/>
        <v>2017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70"/>
        <v>42</v>
      </c>
      <c r="G658" t="s">
        <v>14</v>
      </c>
      <c r="H658">
        <v>504</v>
      </c>
      <c r="I658">
        <f t="shared" si="71"/>
        <v>98.97</v>
      </c>
      <c r="J658" t="s">
        <v>26</v>
      </c>
      <c r="K658" t="s">
        <v>27</v>
      </c>
      <c r="L658">
        <v>1514440800</v>
      </c>
      <c r="M658">
        <v>1514872800</v>
      </c>
      <c r="N658" s="5">
        <f t="shared" si="72"/>
        <v>43097.25</v>
      </c>
      <c r="O658" s="5">
        <f t="shared" si="73"/>
        <v>43102.25</v>
      </c>
      <c r="P658" t="b">
        <v>0</v>
      </c>
      <c r="Q658" t="b">
        <v>0</v>
      </c>
      <c r="R658" t="s">
        <v>17</v>
      </c>
      <c r="S658" t="str">
        <f t="shared" si="74"/>
        <v>food</v>
      </c>
      <c r="T658" t="str">
        <f t="shared" si="75"/>
        <v>food trucks</v>
      </c>
      <c r="U658">
        <f t="shared" si="76"/>
        <v>2017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70"/>
        <v>8</v>
      </c>
      <c r="G659" t="s">
        <v>14</v>
      </c>
      <c r="H659">
        <v>14</v>
      </c>
      <c r="I659">
        <f t="shared" si="71"/>
        <v>58.86</v>
      </c>
      <c r="J659" t="s">
        <v>21</v>
      </c>
      <c r="K659" t="s">
        <v>22</v>
      </c>
      <c r="L659">
        <v>1514354400</v>
      </c>
      <c r="M659">
        <v>1515736800</v>
      </c>
      <c r="N659" s="5">
        <f t="shared" si="72"/>
        <v>43096.25</v>
      </c>
      <c r="O659" s="5">
        <f t="shared" si="73"/>
        <v>43112.25</v>
      </c>
      <c r="P659" t="b">
        <v>0</v>
      </c>
      <c r="Q659" t="b">
        <v>0</v>
      </c>
      <c r="R659" t="s">
        <v>474</v>
      </c>
      <c r="S659" t="str">
        <f t="shared" si="74"/>
        <v>film &amp; video</v>
      </c>
      <c r="T659" t="str">
        <f t="shared" si="75"/>
        <v>science fiction</v>
      </c>
      <c r="U659">
        <f t="shared" si="76"/>
        <v>2017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70"/>
        <v>60</v>
      </c>
      <c r="G660" t="s">
        <v>74</v>
      </c>
      <c r="H660">
        <v>390</v>
      </c>
      <c r="I660">
        <f t="shared" si="7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5">
        <f t="shared" si="72"/>
        <v>42246.208333333328</v>
      </c>
      <c r="O660" s="5">
        <f t="shared" si="73"/>
        <v>42269.208333333328</v>
      </c>
      <c r="P660" t="b">
        <v>0</v>
      </c>
      <c r="Q660" t="b">
        <v>0</v>
      </c>
      <c r="R660" t="s">
        <v>23</v>
      </c>
      <c r="S660" t="str">
        <f t="shared" si="74"/>
        <v>music</v>
      </c>
      <c r="T660" t="str">
        <f t="shared" si="75"/>
        <v>rock</v>
      </c>
      <c r="U660">
        <f t="shared" si="76"/>
        <v>2015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70"/>
        <v>47</v>
      </c>
      <c r="G661" t="s">
        <v>14</v>
      </c>
      <c r="H661">
        <v>750</v>
      </c>
      <c r="I661">
        <f t="shared" si="7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5">
        <f t="shared" si="72"/>
        <v>40570.25</v>
      </c>
      <c r="O661" s="5">
        <f t="shared" si="73"/>
        <v>40571.25</v>
      </c>
      <c r="P661" t="b">
        <v>0</v>
      </c>
      <c r="Q661" t="b">
        <v>0</v>
      </c>
      <c r="R661" t="s">
        <v>42</v>
      </c>
      <c r="S661" t="str">
        <f t="shared" si="74"/>
        <v>film &amp; video</v>
      </c>
      <c r="T661" t="str">
        <f t="shared" si="75"/>
        <v>documentary</v>
      </c>
      <c r="U661">
        <f t="shared" si="76"/>
        <v>2011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70"/>
        <v>82</v>
      </c>
      <c r="G662" t="s">
        <v>14</v>
      </c>
      <c r="H662">
        <v>77</v>
      </c>
      <c r="I662">
        <f t="shared" si="71"/>
        <v>96.6</v>
      </c>
      <c r="J662" t="s">
        <v>21</v>
      </c>
      <c r="K662" t="s">
        <v>22</v>
      </c>
      <c r="L662">
        <v>1440133200</v>
      </c>
      <c r="M662">
        <v>1440910800</v>
      </c>
      <c r="N662" s="5">
        <f t="shared" si="72"/>
        <v>42237.208333333328</v>
      </c>
      <c r="O662" s="5">
        <f t="shared" si="73"/>
        <v>42246.208333333328</v>
      </c>
      <c r="P662" t="b">
        <v>1</v>
      </c>
      <c r="Q662" t="b">
        <v>0</v>
      </c>
      <c r="R662" t="s">
        <v>33</v>
      </c>
      <c r="S662" t="str">
        <f t="shared" si="74"/>
        <v>theater</v>
      </c>
      <c r="T662" t="str">
        <f t="shared" si="75"/>
        <v>plays</v>
      </c>
      <c r="U662">
        <f t="shared" si="76"/>
        <v>2015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70"/>
        <v>54</v>
      </c>
      <c r="G663" t="s">
        <v>14</v>
      </c>
      <c r="H663">
        <v>752</v>
      </c>
      <c r="I663">
        <f t="shared" si="7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5">
        <f t="shared" si="72"/>
        <v>40996.208333333336</v>
      </c>
      <c r="O663" s="5">
        <f t="shared" si="73"/>
        <v>41026.208333333336</v>
      </c>
      <c r="P663" t="b">
        <v>0</v>
      </c>
      <c r="Q663" t="b">
        <v>0</v>
      </c>
      <c r="R663" t="s">
        <v>159</v>
      </c>
      <c r="S663" t="str">
        <f t="shared" si="74"/>
        <v>music</v>
      </c>
      <c r="T663" t="str">
        <f t="shared" si="75"/>
        <v>jazz</v>
      </c>
      <c r="U663">
        <f t="shared" si="76"/>
        <v>2012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70"/>
        <v>98</v>
      </c>
      <c r="G664" t="s">
        <v>14</v>
      </c>
      <c r="H664">
        <v>131</v>
      </c>
      <c r="I664">
        <f t="shared" si="71"/>
        <v>67.98</v>
      </c>
      <c r="J664" t="s">
        <v>21</v>
      </c>
      <c r="K664" t="s">
        <v>22</v>
      </c>
      <c r="L664">
        <v>1544335200</v>
      </c>
      <c r="M664">
        <v>1544680800</v>
      </c>
      <c r="N664" s="5">
        <f t="shared" si="72"/>
        <v>43443.25</v>
      </c>
      <c r="O664" s="5">
        <f t="shared" si="73"/>
        <v>43447.25</v>
      </c>
      <c r="P664" t="b">
        <v>0</v>
      </c>
      <c r="Q664" t="b">
        <v>0</v>
      </c>
      <c r="R664" t="s">
        <v>33</v>
      </c>
      <c r="S664" t="str">
        <f t="shared" si="74"/>
        <v>theater</v>
      </c>
      <c r="T664" t="str">
        <f t="shared" si="75"/>
        <v>plays</v>
      </c>
      <c r="U664">
        <f t="shared" si="76"/>
        <v>2018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70"/>
        <v>77</v>
      </c>
      <c r="G665" t="s">
        <v>14</v>
      </c>
      <c r="H665">
        <v>87</v>
      </c>
      <c r="I665">
        <f t="shared" si="71"/>
        <v>88.78</v>
      </c>
      <c r="J665" t="s">
        <v>21</v>
      </c>
      <c r="K665" t="s">
        <v>22</v>
      </c>
      <c r="L665">
        <v>1286427600</v>
      </c>
      <c r="M665">
        <v>1288414800</v>
      </c>
      <c r="N665" s="5">
        <f t="shared" si="72"/>
        <v>40458.208333333336</v>
      </c>
      <c r="O665" s="5">
        <f t="shared" si="73"/>
        <v>40481.208333333336</v>
      </c>
      <c r="P665" t="b">
        <v>0</v>
      </c>
      <c r="Q665" t="b">
        <v>0</v>
      </c>
      <c r="R665" t="s">
        <v>33</v>
      </c>
      <c r="S665" t="str">
        <f t="shared" si="74"/>
        <v>theater</v>
      </c>
      <c r="T665" t="str">
        <f t="shared" si="75"/>
        <v>plays</v>
      </c>
      <c r="U665">
        <f t="shared" si="76"/>
        <v>2010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70"/>
        <v>33</v>
      </c>
      <c r="G666" t="s">
        <v>14</v>
      </c>
      <c r="H666">
        <v>1063</v>
      </c>
      <c r="I666">
        <f t="shared" si="71"/>
        <v>25</v>
      </c>
      <c r="J666" t="s">
        <v>21</v>
      </c>
      <c r="K666" t="s">
        <v>22</v>
      </c>
      <c r="L666">
        <v>1329717600</v>
      </c>
      <c r="M666">
        <v>1330581600</v>
      </c>
      <c r="N666" s="5">
        <f t="shared" si="72"/>
        <v>40959.25</v>
      </c>
      <c r="O666" s="5">
        <f t="shared" si="73"/>
        <v>40969.25</v>
      </c>
      <c r="P666" t="b">
        <v>0</v>
      </c>
      <c r="Q666" t="b">
        <v>0</v>
      </c>
      <c r="R666" t="s">
        <v>159</v>
      </c>
      <c r="S666" t="str">
        <f t="shared" si="74"/>
        <v>music</v>
      </c>
      <c r="T666" t="str">
        <f t="shared" si="75"/>
        <v>jazz</v>
      </c>
      <c r="U666">
        <f t="shared" si="76"/>
        <v>2012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70"/>
        <v>240</v>
      </c>
      <c r="G667" t="s">
        <v>20</v>
      </c>
      <c r="H667">
        <v>272</v>
      </c>
      <c r="I667">
        <f t="shared" si="71"/>
        <v>44.92</v>
      </c>
      <c r="J667" t="s">
        <v>21</v>
      </c>
      <c r="K667" t="s">
        <v>22</v>
      </c>
      <c r="L667">
        <v>1310187600</v>
      </c>
      <c r="M667">
        <v>1311397200</v>
      </c>
      <c r="N667" s="5">
        <f t="shared" si="72"/>
        <v>40733.208333333336</v>
      </c>
      <c r="O667" s="5">
        <f t="shared" si="73"/>
        <v>40747.208333333336</v>
      </c>
      <c r="P667" t="b">
        <v>0</v>
      </c>
      <c r="Q667" t="b">
        <v>1</v>
      </c>
      <c r="R667" t="s">
        <v>42</v>
      </c>
      <c r="S667" t="str">
        <f t="shared" si="74"/>
        <v>film &amp; video</v>
      </c>
      <c r="T667" t="str">
        <f t="shared" si="75"/>
        <v>documentary</v>
      </c>
      <c r="U667">
        <f t="shared" si="76"/>
        <v>2011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70"/>
        <v>64</v>
      </c>
      <c r="G668" t="s">
        <v>74</v>
      </c>
      <c r="H668">
        <v>25</v>
      </c>
      <c r="I668">
        <f t="shared" si="7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5">
        <f t="shared" si="72"/>
        <v>41516.208333333336</v>
      </c>
      <c r="O668" s="5">
        <f t="shared" si="73"/>
        <v>41522.208333333336</v>
      </c>
      <c r="P668" t="b">
        <v>0</v>
      </c>
      <c r="Q668" t="b">
        <v>1</v>
      </c>
      <c r="R668" t="s">
        <v>33</v>
      </c>
      <c r="S668" t="str">
        <f t="shared" si="74"/>
        <v>theater</v>
      </c>
      <c r="T668" t="str">
        <f t="shared" si="75"/>
        <v>plays</v>
      </c>
      <c r="U668">
        <f t="shared" si="76"/>
        <v>2013</v>
      </c>
    </row>
    <row r="669" spans="1:21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70"/>
        <v>176</v>
      </c>
      <c r="G669" t="s">
        <v>20</v>
      </c>
      <c r="H669">
        <v>419</v>
      </c>
      <c r="I669">
        <f t="shared" si="71"/>
        <v>29.01</v>
      </c>
      <c r="J669" t="s">
        <v>21</v>
      </c>
      <c r="K669" t="s">
        <v>22</v>
      </c>
      <c r="L669">
        <v>1410325200</v>
      </c>
      <c r="M669">
        <v>1411102800</v>
      </c>
      <c r="N669" s="5">
        <f t="shared" si="72"/>
        <v>41892.208333333336</v>
      </c>
      <c r="O669" s="5">
        <f t="shared" si="73"/>
        <v>41901.208333333336</v>
      </c>
      <c r="P669" t="b">
        <v>0</v>
      </c>
      <c r="Q669" t="b">
        <v>0</v>
      </c>
      <c r="R669" t="s">
        <v>1029</v>
      </c>
      <c r="S669" t="str">
        <f t="shared" si="74"/>
        <v>journalism</v>
      </c>
      <c r="T669" t="str">
        <f t="shared" si="75"/>
        <v>audio</v>
      </c>
      <c r="U669">
        <f t="shared" si="76"/>
        <v>2014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70"/>
        <v>20</v>
      </c>
      <c r="G670" t="s">
        <v>14</v>
      </c>
      <c r="H670">
        <v>76</v>
      </c>
      <c r="I670">
        <f t="shared" si="71"/>
        <v>73.59</v>
      </c>
      <c r="J670" t="s">
        <v>21</v>
      </c>
      <c r="K670" t="s">
        <v>22</v>
      </c>
      <c r="L670">
        <v>1343797200</v>
      </c>
      <c r="M670">
        <v>1344834000</v>
      </c>
      <c r="N670" s="5">
        <f t="shared" si="72"/>
        <v>41122.208333333336</v>
      </c>
      <c r="O670" s="5">
        <f t="shared" si="73"/>
        <v>41134.208333333336</v>
      </c>
      <c r="P670" t="b">
        <v>0</v>
      </c>
      <c r="Q670" t="b">
        <v>0</v>
      </c>
      <c r="R670" t="s">
        <v>33</v>
      </c>
      <c r="S670" t="str">
        <f t="shared" si="74"/>
        <v>theater</v>
      </c>
      <c r="T670" t="str">
        <f t="shared" si="75"/>
        <v>plays</v>
      </c>
      <c r="U670">
        <f t="shared" si="76"/>
        <v>2012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70"/>
        <v>359</v>
      </c>
      <c r="G671" t="s">
        <v>20</v>
      </c>
      <c r="H671">
        <v>1621</v>
      </c>
      <c r="I671">
        <f t="shared" si="7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5">
        <f t="shared" si="72"/>
        <v>42912.208333333328</v>
      </c>
      <c r="O671" s="5">
        <f t="shared" si="73"/>
        <v>42921.208333333328</v>
      </c>
      <c r="P671" t="b">
        <v>0</v>
      </c>
      <c r="Q671" t="b">
        <v>0</v>
      </c>
      <c r="R671" t="s">
        <v>33</v>
      </c>
      <c r="S671" t="str">
        <f t="shared" si="74"/>
        <v>theater</v>
      </c>
      <c r="T671" t="str">
        <f t="shared" si="75"/>
        <v>plays</v>
      </c>
      <c r="U671">
        <f t="shared" si="76"/>
        <v>2017</v>
      </c>
    </row>
    <row r="672" spans="1:21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70"/>
        <v>469</v>
      </c>
      <c r="G672" t="s">
        <v>20</v>
      </c>
      <c r="H672">
        <v>1101</v>
      </c>
      <c r="I672">
        <f t="shared" si="7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5">
        <f t="shared" si="72"/>
        <v>42425.25</v>
      </c>
      <c r="O672" s="5">
        <f t="shared" si="73"/>
        <v>42437.25</v>
      </c>
      <c r="P672" t="b">
        <v>0</v>
      </c>
      <c r="Q672" t="b">
        <v>0</v>
      </c>
      <c r="R672" t="s">
        <v>60</v>
      </c>
      <c r="S672" t="str">
        <f t="shared" si="74"/>
        <v>music</v>
      </c>
      <c r="T672" t="str">
        <f t="shared" si="75"/>
        <v>indie rock</v>
      </c>
      <c r="U672">
        <f t="shared" si="76"/>
        <v>2016</v>
      </c>
    </row>
    <row r="673" spans="1:21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70"/>
        <v>122</v>
      </c>
      <c r="G673" t="s">
        <v>20</v>
      </c>
      <c r="H673">
        <v>1073</v>
      </c>
      <c r="I673">
        <f t="shared" si="71"/>
        <v>111.02</v>
      </c>
      <c r="J673" t="s">
        <v>21</v>
      </c>
      <c r="K673" t="s">
        <v>22</v>
      </c>
      <c r="L673">
        <v>1280552400</v>
      </c>
      <c r="M673">
        <v>1280898000</v>
      </c>
      <c r="N673" s="5">
        <f t="shared" si="72"/>
        <v>40390.208333333336</v>
      </c>
      <c r="O673" s="5">
        <f t="shared" si="73"/>
        <v>40394.208333333336</v>
      </c>
      <c r="P673" t="b">
        <v>0</v>
      </c>
      <c r="Q673" t="b">
        <v>1</v>
      </c>
      <c r="R673" t="s">
        <v>33</v>
      </c>
      <c r="S673" t="str">
        <f t="shared" si="74"/>
        <v>theater</v>
      </c>
      <c r="T673" t="str">
        <f t="shared" si="75"/>
        <v>plays</v>
      </c>
      <c r="U673">
        <f t="shared" si="76"/>
        <v>2010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70"/>
        <v>56</v>
      </c>
      <c r="G674" t="s">
        <v>14</v>
      </c>
      <c r="H674">
        <v>4428</v>
      </c>
      <c r="I674">
        <f t="shared" si="71"/>
        <v>25</v>
      </c>
      <c r="J674" t="s">
        <v>26</v>
      </c>
      <c r="K674" t="s">
        <v>27</v>
      </c>
      <c r="L674">
        <v>1521608400</v>
      </c>
      <c r="M674">
        <v>1522472400</v>
      </c>
      <c r="N674" s="5">
        <f t="shared" si="72"/>
        <v>43180.208333333328</v>
      </c>
      <c r="O674" s="5">
        <f t="shared" si="73"/>
        <v>43190.208333333328</v>
      </c>
      <c r="P674" t="b">
        <v>0</v>
      </c>
      <c r="Q674" t="b">
        <v>0</v>
      </c>
      <c r="R674" t="s">
        <v>33</v>
      </c>
      <c r="S674" t="str">
        <f t="shared" si="74"/>
        <v>theater</v>
      </c>
      <c r="T674" t="str">
        <f t="shared" si="75"/>
        <v>plays</v>
      </c>
      <c r="U674">
        <f t="shared" si="76"/>
        <v>2018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70"/>
        <v>44</v>
      </c>
      <c r="G675" t="s">
        <v>14</v>
      </c>
      <c r="H675">
        <v>58</v>
      </c>
      <c r="I675">
        <f t="shared" si="7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5">
        <f t="shared" si="72"/>
        <v>42475.208333333328</v>
      </c>
      <c r="O675" s="5">
        <f t="shared" si="73"/>
        <v>42496.208333333328</v>
      </c>
      <c r="P675" t="b">
        <v>0</v>
      </c>
      <c r="Q675" t="b">
        <v>0</v>
      </c>
      <c r="R675" t="s">
        <v>60</v>
      </c>
      <c r="S675" t="str">
        <f t="shared" si="74"/>
        <v>music</v>
      </c>
      <c r="T675" t="str">
        <f t="shared" si="75"/>
        <v>indie rock</v>
      </c>
      <c r="U675">
        <f t="shared" si="76"/>
        <v>2016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70"/>
        <v>34</v>
      </c>
      <c r="G676" t="s">
        <v>74</v>
      </c>
      <c r="H676">
        <v>1218</v>
      </c>
      <c r="I676">
        <f t="shared" si="71"/>
        <v>47</v>
      </c>
      <c r="J676" t="s">
        <v>21</v>
      </c>
      <c r="K676" t="s">
        <v>22</v>
      </c>
      <c r="L676">
        <v>1313730000</v>
      </c>
      <c r="M676">
        <v>1317790800</v>
      </c>
      <c r="N676" s="5">
        <f t="shared" si="72"/>
        <v>40774.208333333336</v>
      </c>
      <c r="O676" s="5">
        <f t="shared" si="73"/>
        <v>40821.208333333336</v>
      </c>
      <c r="P676" t="b">
        <v>0</v>
      </c>
      <c r="Q676" t="b">
        <v>0</v>
      </c>
      <c r="R676" t="s">
        <v>122</v>
      </c>
      <c r="S676" t="str">
        <f t="shared" si="74"/>
        <v>photography</v>
      </c>
      <c r="T676" t="str">
        <f t="shared" si="75"/>
        <v>photography books</v>
      </c>
      <c r="U676">
        <f t="shared" si="76"/>
        <v>2011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70"/>
        <v>123</v>
      </c>
      <c r="G677" t="s">
        <v>20</v>
      </c>
      <c r="H677">
        <v>331</v>
      </c>
      <c r="I677">
        <f t="shared" si="71"/>
        <v>36.04</v>
      </c>
      <c r="J677" t="s">
        <v>21</v>
      </c>
      <c r="K677" t="s">
        <v>22</v>
      </c>
      <c r="L677">
        <v>1568178000</v>
      </c>
      <c r="M677">
        <v>1568782800</v>
      </c>
      <c r="N677" s="5">
        <f t="shared" si="72"/>
        <v>43719.208333333328</v>
      </c>
      <c r="O677" s="5">
        <f t="shared" si="73"/>
        <v>43726.208333333328</v>
      </c>
      <c r="P677" t="b">
        <v>0</v>
      </c>
      <c r="Q677" t="b">
        <v>0</v>
      </c>
      <c r="R677" t="s">
        <v>1029</v>
      </c>
      <c r="S677" t="str">
        <f t="shared" si="74"/>
        <v>journalism</v>
      </c>
      <c r="T677" t="str">
        <f t="shared" si="75"/>
        <v>audio</v>
      </c>
      <c r="U677">
        <f t="shared" si="76"/>
        <v>2019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70"/>
        <v>190</v>
      </c>
      <c r="G678" t="s">
        <v>20</v>
      </c>
      <c r="H678">
        <v>1170</v>
      </c>
      <c r="I678">
        <f t="shared" si="71"/>
        <v>101.04</v>
      </c>
      <c r="J678" t="s">
        <v>21</v>
      </c>
      <c r="K678" t="s">
        <v>22</v>
      </c>
      <c r="L678">
        <v>1348635600</v>
      </c>
      <c r="M678">
        <v>1349413200</v>
      </c>
      <c r="N678" s="5">
        <f t="shared" si="72"/>
        <v>41178.208333333336</v>
      </c>
      <c r="O678" s="5">
        <f t="shared" si="73"/>
        <v>41187.208333333336</v>
      </c>
      <c r="P678" t="b">
        <v>0</v>
      </c>
      <c r="Q678" t="b">
        <v>0</v>
      </c>
      <c r="R678" t="s">
        <v>122</v>
      </c>
      <c r="S678" t="str">
        <f t="shared" si="74"/>
        <v>photography</v>
      </c>
      <c r="T678" t="str">
        <f t="shared" si="75"/>
        <v>photography books</v>
      </c>
      <c r="U678">
        <f t="shared" si="76"/>
        <v>2012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70"/>
        <v>84</v>
      </c>
      <c r="G679" t="s">
        <v>14</v>
      </c>
      <c r="H679">
        <v>111</v>
      </c>
      <c r="I679">
        <f t="shared" si="71"/>
        <v>39.93</v>
      </c>
      <c r="J679" t="s">
        <v>21</v>
      </c>
      <c r="K679" t="s">
        <v>22</v>
      </c>
      <c r="L679">
        <v>1468126800</v>
      </c>
      <c r="M679">
        <v>1472446800</v>
      </c>
      <c r="N679" s="5">
        <f t="shared" si="72"/>
        <v>42561.208333333328</v>
      </c>
      <c r="O679" s="5">
        <f t="shared" si="73"/>
        <v>42611.208333333328</v>
      </c>
      <c r="P679" t="b">
        <v>0</v>
      </c>
      <c r="Q679" t="b">
        <v>0</v>
      </c>
      <c r="R679" t="s">
        <v>119</v>
      </c>
      <c r="S679" t="str">
        <f t="shared" si="74"/>
        <v>publishing</v>
      </c>
      <c r="T679" t="str">
        <f t="shared" si="75"/>
        <v>fiction</v>
      </c>
      <c r="U679">
        <f t="shared" si="76"/>
        <v>2016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70"/>
        <v>18</v>
      </c>
      <c r="G680" t="s">
        <v>74</v>
      </c>
      <c r="H680">
        <v>215</v>
      </c>
      <c r="I680">
        <f t="shared" si="71"/>
        <v>83.16</v>
      </c>
      <c r="J680" t="s">
        <v>21</v>
      </c>
      <c r="K680" t="s">
        <v>22</v>
      </c>
      <c r="L680">
        <v>1547877600</v>
      </c>
      <c r="M680">
        <v>1548050400</v>
      </c>
      <c r="N680" s="5">
        <f t="shared" si="72"/>
        <v>43484.25</v>
      </c>
      <c r="O680" s="5">
        <f t="shared" si="73"/>
        <v>43486.25</v>
      </c>
      <c r="P680" t="b">
        <v>0</v>
      </c>
      <c r="Q680" t="b">
        <v>0</v>
      </c>
      <c r="R680" t="s">
        <v>53</v>
      </c>
      <c r="S680" t="str">
        <f t="shared" si="74"/>
        <v>film &amp; video</v>
      </c>
      <c r="T680" t="str">
        <f t="shared" si="75"/>
        <v>drama</v>
      </c>
      <c r="U680">
        <f t="shared" si="76"/>
        <v>2019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70"/>
        <v>1037</v>
      </c>
      <c r="G681" t="s">
        <v>20</v>
      </c>
      <c r="H681">
        <v>363</v>
      </c>
      <c r="I681">
        <f t="shared" si="7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5">
        <f t="shared" si="72"/>
        <v>43756.208333333328</v>
      </c>
      <c r="O681" s="5">
        <f t="shared" si="73"/>
        <v>43761.208333333328</v>
      </c>
      <c r="P681" t="b">
        <v>0</v>
      </c>
      <c r="Q681" t="b">
        <v>1</v>
      </c>
      <c r="R681" t="s">
        <v>17</v>
      </c>
      <c r="S681" t="str">
        <f t="shared" si="74"/>
        <v>food</v>
      </c>
      <c r="T681" t="str">
        <f t="shared" si="75"/>
        <v>food trucks</v>
      </c>
      <c r="U681">
        <f t="shared" si="76"/>
        <v>2019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70"/>
        <v>97</v>
      </c>
      <c r="G682" t="s">
        <v>14</v>
      </c>
      <c r="H682">
        <v>2955</v>
      </c>
      <c r="I682">
        <f t="shared" si="71"/>
        <v>47.99</v>
      </c>
      <c r="J682" t="s">
        <v>21</v>
      </c>
      <c r="K682" t="s">
        <v>22</v>
      </c>
      <c r="L682">
        <v>1576303200</v>
      </c>
      <c r="M682">
        <v>1576476000</v>
      </c>
      <c r="N682" s="5">
        <f t="shared" si="72"/>
        <v>43813.25</v>
      </c>
      <c r="O682" s="5">
        <f t="shared" si="73"/>
        <v>43815.25</v>
      </c>
      <c r="P682" t="b">
        <v>0</v>
      </c>
      <c r="Q682" t="b">
        <v>1</v>
      </c>
      <c r="R682" t="s">
        <v>292</v>
      </c>
      <c r="S682" t="str">
        <f t="shared" si="74"/>
        <v>games</v>
      </c>
      <c r="T682" t="str">
        <f t="shared" si="75"/>
        <v>mobile games</v>
      </c>
      <c r="U682">
        <f t="shared" si="76"/>
        <v>2019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70"/>
        <v>86</v>
      </c>
      <c r="G683" t="s">
        <v>14</v>
      </c>
      <c r="H683">
        <v>1657</v>
      </c>
      <c r="I683">
        <f t="shared" si="71"/>
        <v>95.98</v>
      </c>
      <c r="J683" t="s">
        <v>21</v>
      </c>
      <c r="K683" t="s">
        <v>22</v>
      </c>
      <c r="L683">
        <v>1324447200</v>
      </c>
      <c r="M683">
        <v>1324965600</v>
      </c>
      <c r="N683" s="5">
        <f t="shared" si="72"/>
        <v>40898.25</v>
      </c>
      <c r="O683" s="5">
        <f t="shared" si="73"/>
        <v>40904.25</v>
      </c>
      <c r="P683" t="b">
        <v>0</v>
      </c>
      <c r="Q683" t="b">
        <v>0</v>
      </c>
      <c r="R683" t="s">
        <v>33</v>
      </c>
      <c r="S683" t="str">
        <f t="shared" si="74"/>
        <v>theater</v>
      </c>
      <c r="T683" t="str">
        <f t="shared" si="75"/>
        <v>plays</v>
      </c>
      <c r="U683">
        <f t="shared" si="76"/>
        <v>2011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70"/>
        <v>150</v>
      </c>
      <c r="G684" t="s">
        <v>20</v>
      </c>
      <c r="H684">
        <v>103</v>
      </c>
      <c r="I684">
        <f t="shared" si="71"/>
        <v>78.73</v>
      </c>
      <c r="J684" t="s">
        <v>21</v>
      </c>
      <c r="K684" t="s">
        <v>22</v>
      </c>
      <c r="L684">
        <v>1386741600</v>
      </c>
      <c r="M684">
        <v>1387519200</v>
      </c>
      <c r="N684" s="5">
        <f t="shared" si="72"/>
        <v>41619.25</v>
      </c>
      <c r="O684" s="5">
        <f t="shared" si="73"/>
        <v>41628.25</v>
      </c>
      <c r="P684" t="b">
        <v>0</v>
      </c>
      <c r="Q684" t="b">
        <v>0</v>
      </c>
      <c r="R684" t="s">
        <v>33</v>
      </c>
      <c r="S684" t="str">
        <f t="shared" si="74"/>
        <v>theater</v>
      </c>
      <c r="T684" t="str">
        <f t="shared" si="75"/>
        <v>plays</v>
      </c>
      <c r="U684">
        <f t="shared" si="76"/>
        <v>2013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70"/>
        <v>358</v>
      </c>
      <c r="G685" t="s">
        <v>20</v>
      </c>
      <c r="H685">
        <v>147</v>
      </c>
      <c r="I685">
        <f t="shared" si="71"/>
        <v>56.08</v>
      </c>
      <c r="J685" t="s">
        <v>21</v>
      </c>
      <c r="K685" t="s">
        <v>22</v>
      </c>
      <c r="L685">
        <v>1537074000</v>
      </c>
      <c r="M685">
        <v>1537246800</v>
      </c>
      <c r="N685" s="5">
        <f t="shared" si="72"/>
        <v>43359.208333333328</v>
      </c>
      <c r="O685" s="5">
        <f t="shared" si="73"/>
        <v>43361.208333333328</v>
      </c>
      <c r="P685" t="b">
        <v>0</v>
      </c>
      <c r="Q685" t="b">
        <v>0</v>
      </c>
      <c r="R685" t="s">
        <v>33</v>
      </c>
      <c r="S685" t="str">
        <f t="shared" si="74"/>
        <v>theater</v>
      </c>
      <c r="T685" t="str">
        <f t="shared" si="75"/>
        <v>plays</v>
      </c>
      <c r="U685">
        <f t="shared" si="76"/>
        <v>2018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70"/>
        <v>543</v>
      </c>
      <c r="G686" t="s">
        <v>20</v>
      </c>
      <c r="H686">
        <v>110</v>
      </c>
      <c r="I686">
        <f t="shared" si="71"/>
        <v>69.09</v>
      </c>
      <c r="J686" t="s">
        <v>15</v>
      </c>
      <c r="K686" t="s">
        <v>16</v>
      </c>
      <c r="L686">
        <v>1277787600</v>
      </c>
      <c r="M686">
        <v>1279515600</v>
      </c>
      <c r="N686" s="5">
        <f t="shared" si="72"/>
        <v>40358.208333333336</v>
      </c>
      <c r="O686" s="5">
        <f t="shared" si="73"/>
        <v>40378.208333333336</v>
      </c>
      <c r="P686" t="b">
        <v>0</v>
      </c>
      <c r="Q686" t="b">
        <v>0</v>
      </c>
      <c r="R686" t="s">
        <v>68</v>
      </c>
      <c r="S686" t="str">
        <f t="shared" si="74"/>
        <v>publishing</v>
      </c>
      <c r="T686" t="str">
        <f t="shared" si="75"/>
        <v>nonfiction</v>
      </c>
      <c r="U686">
        <f t="shared" si="76"/>
        <v>2010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70"/>
        <v>68</v>
      </c>
      <c r="G687" t="s">
        <v>14</v>
      </c>
      <c r="H687">
        <v>926</v>
      </c>
      <c r="I687">
        <f t="shared" si="71"/>
        <v>102.05</v>
      </c>
      <c r="J687" t="s">
        <v>15</v>
      </c>
      <c r="K687" t="s">
        <v>16</v>
      </c>
      <c r="L687">
        <v>1440306000</v>
      </c>
      <c r="M687">
        <v>1442379600</v>
      </c>
      <c r="N687" s="5">
        <f t="shared" si="72"/>
        <v>42239.208333333328</v>
      </c>
      <c r="O687" s="5">
        <f t="shared" si="73"/>
        <v>42263.208333333328</v>
      </c>
      <c r="P687" t="b">
        <v>0</v>
      </c>
      <c r="Q687" t="b">
        <v>0</v>
      </c>
      <c r="R687" t="s">
        <v>33</v>
      </c>
      <c r="S687" t="str">
        <f t="shared" si="74"/>
        <v>theater</v>
      </c>
      <c r="T687" t="str">
        <f t="shared" si="75"/>
        <v>plays</v>
      </c>
      <c r="U687">
        <f t="shared" si="76"/>
        <v>2015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70"/>
        <v>192</v>
      </c>
      <c r="G688" t="s">
        <v>20</v>
      </c>
      <c r="H688">
        <v>134</v>
      </c>
      <c r="I688">
        <f t="shared" si="71"/>
        <v>107.32</v>
      </c>
      <c r="J688" t="s">
        <v>21</v>
      </c>
      <c r="K688" t="s">
        <v>22</v>
      </c>
      <c r="L688">
        <v>1522126800</v>
      </c>
      <c r="M688">
        <v>1523077200</v>
      </c>
      <c r="N688" s="5">
        <f t="shared" si="72"/>
        <v>43186.208333333328</v>
      </c>
      <c r="O688" s="5">
        <f t="shared" si="73"/>
        <v>43197.208333333328</v>
      </c>
      <c r="P688" t="b">
        <v>0</v>
      </c>
      <c r="Q688" t="b">
        <v>0</v>
      </c>
      <c r="R688" t="s">
        <v>65</v>
      </c>
      <c r="S688" t="str">
        <f t="shared" si="74"/>
        <v>technology</v>
      </c>
      <c r="T688" t="str">
        <f t="shared" si="75"/>
        <v>wearables</v>
      </c>
      <c r="U688">
        <f t="shared" si="76"/>
        <v>2018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70"/>
        <v>932</v>
      </c>
      <c r="G689" t="s">
        <v>20</v>
      </c>
      <c r="H689">
        <v>269</v>
      </c>
      <c r="I689">
        <f t="shared" si="71"/>
        <v>51.97</v>
      </c>
      <c r="J689" t="s">
        <v>21</v>
      </c>
      <c r="K689" t="s">
        <v>22</v>
      </c>
      <c r="L689">
        <v>1489298400</v>
      </c>
      <c r="M689">
        <v>1489554000</v>
      </c>
      <c r="N689" s="5">
        <f t="shared" si="72"/>
        <v>42806.25</v>
      </c>
      <c r="O689" s="5">
        <f t="shared" si="73"/>
        <v>42809.208333333328</v>
      </c>
      <c r="P689" t="b">
        <v>0</v>
      </c>
      <c r="Q689" t="b">
        <v>0</v>
      </c>
      <c r="R689" t="s">
        <v>33</v>
      </c>
      <c r="S689" t="str">
        <f t="shared" si="74"/>
        <v>theater</v>
      </c>
      <c r="T689" t="str">
        <f t="shared" si="75"/>
        <v>plays</v>
      </c>
      <c r="U689">
        <f t="shared" si="76"/>
        <v>2017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70"/>
        <v>429</v>
      </c>
      <c r="G690" t="s">
        <v>20</v>
      </c>
      <c r="H690">
        <v>175</v>
      </c>
      <c r="I690">
        <f t="shared" si="71"/>
        <v>71.14</v>
      </c>
      <c r="J690" t="s">
        <v>21</v>
      </c>
      <c r="K690" t="s">
        <v>22</v>
      </c>
      <c r="L690">
        <v>1547100000</v>
      </c>
      <c r="M690">
        <v>1548482400</v>
      </c>
      <c r="N690" s="5">
        <f t="shared" si="72"/>
        <v>43475.25</v>
      </c>
      <c r="O690" s="5">
        <f t="shared" si="73"/>
        <v>43491.25</v>
      </c>
      <c r="P690" t="b">
        <v>0</v>
      </c>
      <c r="Q690" t="b">
        <v>1</v>
      </c>
      <c r="R690" t="s">
        <v>269</v>
      </c>
      <c r="S690" t="str">
        <f t="shared" si="74"/>
        <v>film &amp; video</v>
      </c>
      <c r="T690" t="str">
        <f t="shared" si="75"/>
        <v>television</v>
      </c>
      <c r="U690">
        <f t="shared" si="76"/>
        <v>2019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70"/>
        <v>101</v>
      </c>
      <c r="G691" t="s">
        <v>20</v>
      </c>
      <c r="H691">
        <v>69</v>
      </c>
      <c r="I691">
        <f t="shared" si="71"/>
        <v>106.49</v>
      </c>
      <c r="J691" t="s">
        <v>21</v>
      </c>
      <c r="K691" t="s">
        <v>22</v>
      </c>
      <c r="L691">
        <v>1383022800</v>
      </c>
      <c r="M691">
        <v>1384063200</v>
      </c>
      <c r="N691" s="5">
        <f t="shared" si="72"/>
        <v>41576.208333333336</v>
      </c>
      <c r="O691" s="5">
        <f t="shared" si="73"/>
        <v>41588.25</v>
      </c>
      <c r="P691" t="b">
        <v>0</v>
      </c>
      <c r="Q691" t="b">
        <v>0</v>
      </c>
      <c r="R691" t="s">
        <v>28</v>
      </c>
      <c r="S691" t="str">
        <f t="shared" si="74"/>
        <v>technology</v>
      </c>
      <c r="T691" t="str">
        <f t="shared" si="75"/>
        <v>web</v>
      </c>
      <c r="U691">
        <f t="shared" si="76"/>
        <v>2013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70"/>
        <v>227</v>
      </c>
      <c r="G692" t="s">
        <v>20</v>
      </c>
      <c r="H692">
        <v>190</v>
      </c>
      <c r="I692">
        <f t="shared" si="71"/>
        <v>42.94</v>
      </c>
      <c r="J692" t="s">
        <v>21</v>
      </c>
      <c r="K692" t="s">
        <v>22</v>
      </c>
      <c r="L692">
        <v>1322373600</v>
      </c>
      <c r="M692">
        <v>1322892000</v>
      </c>
      <c r="N692" s="5">
        <f t="shared" si="72"/>
        <v>40874.25</v>
      </c>
      <c r="O692" s="5">
        <f t="shared" si="73"/>
        <v>40880.25</v>
      </c>
      <c r="P692" t="b">
        <v>0</v>
      </c>
      <c r="Q692" t="b">
        <v>1</v>
      </c>
      <c r="R692" t="s">
        <v>42</v>
      </c>
      <c r="S692" t="str">
        <f t="shared" si="74"/>
        <v>film &amp; video</v>
      </c>
      <c r="T692" t="str">
        <f t="shared" si="75"/>
        <v>documentary</v>
      </c>
      <c r="U692">
        <f t="shared" si="76"/>
        <v>2011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70"/>
        <v>142</v>
      </c>
      <c r="G693" t="s">
        <v>20</v>
      </c>
      <c r="H693">
        <v>237</v>
      </c>
      <c r="I693">
        <f t="shared" si="71"/>
        <v>30.04</v>
      </c>
      <c r="J693" t="s">
        <v>21</v>
      </c>
      <c r="K693" t="s">
        <v>22</v>
      </c>
      <c r="L693">
        <v>1349240400</v>
      </c>
      <c r="M693">
        <v>1350709200</v>
      </c>
      <c r="N693" s="5">
        <f t="shared" si="72"/>
        <v>41185.208333333336</v>
      </c>
      <c r="O693" s="5">
        <f t="shared" si="73"/>
        <v>41202.208333333336</v>
      </c>
      <c r="P693" t="b">
        <v>1</v>
      </c>
      <c r="Q693" t="b">
        <v>1</v>
      </c>
      <c r="R693" t="s">
        <v>42</v>
      </c>
      <c r="S693" t="str">
        <f t="shared" si="74"/>
        <v>film &amp; video</v>
      </c>
      <c r="T693" t="str">
        <f t="shared" si="75"/>
        <v>documentary</v>
      </c>
      <c r="U693">
        <f t="shared" si="76"/>
        <v>2012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70"/>
        <v>91</v>
      </c>
      <c r="G694" t="s">
        <v>14</v>
      </c>
      <c r="H694">
        <v>77</v>
      </c>
      <c r="I694">
        <f t="shared" si="71"/>
        <v>70.62</v>
      </c>
      <c r="J694" t="s">
        <v>40</v>
      </c>
      <c r="K694" t="s">
        <v>41</v>
      </c>
      <c r="L694">
        <v>1562648400</v>
      </c>
      <c r="M694">
        <v>1564203600</v>
      </c>
      <c r="N694" s="5">
        <f t="shared" si="72"/>
        <v>43655.208333333328</v>
      </c>
      <c r="O694" s="5">
        <f t="shared" si="73"/>
        <v>43673.208333333328</v>
      </c>
      <c r="P694" t="b">
        <v>0</v>
      </c>
      <c r="Q694" t="b">
        <v>0</v>
      </c>
      <c r="R694" t="s">
        <v>23</v>
      </c>
      <c r="S694" t="str">
        <f t="shared" si="74"/>
        <v>music</v>
      </c>
      <c r="T694" t="str">
        <f t="shared" si="75"/>
        <v>rock</v>
      </c>
      <c r="U694">
        <f t="shared" si="76"/>
        <v>2019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70"/>
        <v>64</v>
      </c>
      <c r="G695" t="s">
        <v>14</v>
      </c>
      <c r="H695">
        <v>1748</v>
      </c>
      <c r="I695">
        <f t="shared" si="71"/>
        <v>66.02</v>
      </c>
      <c r="J695" t="s">
        <v>21</v>
      </c>
      <c r="K695" t="s">
        <v>22</v>
      </c>
      <c r="L695">
        <v>1508216400</v>
      </c>
      <c r="M695">
        <v>1509685200</v>
      </c>
      <c r="N695" s="5">
        <f t="shared" si="72"/>
        <v>43025.208333333328</v>
      </c>
      <c r="O695" s="5">
        <f t="shared" si="73"/>
        <v>43042.208333333328</v>
      </c>
      <c r="P695" t="b">
        <v>0</v>
      </c>
      <c r="Q695" t="b">
        <v>0</v>
      </c>
      <c r="R695" t="s">
        <v>33</v>
      </c>
      <c r="S695" t="str">
        <f t="shared" si="74"/>
        <v>theater</v>
      </c>
      <c r="T695" t="str">
        <f t="shared" si="75"/>
        <v>plays</v>
      </c>
      <c r="U695">
        <f t="shared" si="76"/>
        <v>2017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70"/>
        <v>84</v>
      </c>
      <c r="G696" t="s">
        <v>14</v>
      </c>
      <c r="H696">
        <v>79</v>
      </c>
      <c r="I696">
        <f t="shared" si="71"/>
        <v>96.91</v>
      </c>
      <c r="J696" t="s">
        <v>21</v>
      </c>
      <c r="K696" t="s">
        <v>22</v>
      </c>
      <c r="L696">
        <v>1511762400</v>
      </c>
      <c r="M696">
        <v>1514959200</v>
      </c>
      <c r="N696" s="5">
        <f t="shared" si="72"/>
        <v>43066.25</v>
      </c>
      <c r="O696" s="5">
        <f t="shared" si="73"/>
        <v>43103.25</v>
      </c>
      <c r="P696" t="b">
        <v>0</v>
      </c>
      <c r="Q696" t="b">
        <v>0</v>
      </c>
      <c r="R696" t="s">
        <v>33</v>
      </c>
      <c r="S696" t="str">
        <f t="shared" si="74"/>
        <v>theater</v>
      </c>
      <c r="T696" t="str">
        <f t="shared" si="75"/>
        <v>plays</v>
      </c>
      <c r="U696">
        <f t="shared" si="76"/>
        <v>2017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70"/>
        <v>134</v>
      </c>
      <c r="G697" t="s">
        <v>20</v>
      </c>
      <c r="H697">
        <v>196</v>
      </c>
      <c r="I697">
        <f t="shared" si="7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5">
        <f t="shared" si="72"/>
        <v>42322.25</v>
      </c>
      <c r="O697" s="5">
        <f t="shared" si="73"/>
        <v>42338.25</v>
      </c>
      <c r="P697" t="b">
        <v>1</v>
      </c>
      <c r="Q697" t="b">
        <v>0</v>
      </c>
      <c r="R697" t="s">
        <v>23</v>
      </c>
      <c r="S697" t="str">
        <f t="shared" si="74"/>
        <v>music</v>
      </c>
      <c r="T697" t="str">
        <f t="shared" si="75"/>
        <v>rock</v>
      </c>
      <c r="U697">
        <f t="shared" si="76"/>
        <v>2015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70"/>
        <v>59</v>
      </c>
      <c r="G698" t="s">
        <v>14</v>
      </c>
      <c r="H698">
        <v>889</v>
      </c>
      <c r="I698">
        <f t="shared" si="71"/>
        <v>108.99</v>
      </c>
      <c r="J698" t="s">
        <v>21</v>
      </c>
      <c r="K698" t="s">
        <v>22</v>
      </c>
      <c r="L698">
        <v>1429506000</v>
      </c>
      <c r="M698">
        <v>1429592400</v>
      </c>
      <c r="N698" s="5">
        <f t="shared" si="72"/>
        <v>42114.208333333328</v>
      </c>
      <c r="O698" s="5">
        <f t="shared" si="73"/>
        <v>42115.208333333328</v>
      </c>
      <c r="P698" t="b">
        <v>0</v>
      </c>
      <c r="Q698" t="b">
        <v>1</v>
      </c>
      <c r="R698" t="s">
        <v>33</v>
      </c>
      <c r="S698" t="str">
        <f t="shared" si="74"/>
        <v>theater</v>
      </c>
      <c r="T698" t="str">
        <f t="shared" si="75"/>
        <v>plays</v>
      </c>
      <c r="U698">
        <f t="shared" si="76"/>
        <v>2015</v>
      </c>
    </row>
    <row r="699" spans="1:21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70"/>
        <v>153</v>
      </c>
      <c r="G699" t="s">
        <v>20</v>
      </c>
      <c r="H699">
        <v>7295</v>
      </c>
      <c r="I699">
        <f t="shared" si="71"/>
        <v>27</v>
      </c>
      <c r="J699" t="s">
        <v>21</v>
      </c>
      <c r="K699" t="s">
        <v>22</v>
      </c>
      <c r="L699">
        <v>1522472400</v>
      </c>
      <c r="M699">
        <v>1522645200</v>
      </c>
      <c r="N699" s="5">
        <f t="shared" si="72"/>
        <v>43190.208333333328</v>
      </c>
      <c r="O699" s="5">
        <f t="shared" si="73"/>
        <v>43192.208333333328</v>
      </c>
      <c r="P699" t="b">
        <v>0</v>
      </c>
      <c r="Q699" t="b">
        <v>0</v>
      </c>
      <c r="R699" t="s">
        <v>50</v>
      </c>
      <c r="S699" t="str">
        <f t="shared" si="74"/>
        <v>music</v>
      </c>
      <c r="T699" t="str">
        <f t="shared" si="75"/>
        <v>electric music</v>
      </c>
      <c r="U699">
        <f t="shared" si="76"/>
        <v>2018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70"/>
        <v>447</v>
      </c>
      <c r="G700" t="s">
        <v>20</v>
      </c>
      <c r="H700">
        <v>2893</v>
      </c>
      <c r="I700">
        <f t="shared" si="71"/>
        <v>65</v>
      </c>
      <c r="J700" t="s">
        <v>15</v>
      </c>
      <c r="K700" t="s">
        <v>16</v>
      </c>
      <c r="L700">
        <v>1322114400</v>
      </c>
      <c r="M700">
        <v>1323324000</v>
      </c>
      <c r="N700" s="5">
        <f t="shared" si="72"/>
        <v>40871.25</v>
      </c>
      <c r="O700" s="5">
        <f t="shared" si="73"/>
        <v>40885.25</v>
      </c>
      <c r="P700" t="b">
        <v>0</v>
      </c>
      <c r="Q700" t="b">
        <v>0</v>
      </c>
      <c r="R700" t="s">
        <v>65</v>
      </c>
      <c r="S700" t="str">
        <f t="shared" si="74"/>
        <v>technology</v>
      </c>
      <c r="T700" t="str">
        <f t="shared" si="75"/>
        <v>wearables</v>
      </c>
      <c r="U700">
        <f t="shared" si="76"/>
        <v>2011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70"/>
        <v>84</v>
      </c>
      <c r="G701" t="s">
        <v>14</v>
      </c>
      <c r="H701">
        <v>56</v>
      </c>
      <c r="I701">
        <f t="shared" si="71"/>
        <v>111.52</v>
      </c>
      <c r="J701" t="s">
        <v>21</v>
      </c>
      <c r="K701" t="s">
        <v>22</v>
      </c>
      <c r="L701">
        <v>1561438800</v>
      </c>
      <c r="M701">
        <v>1561525200</v>
      </c>
      <c r="N701" s="5">
        <f t="shared" si="72"/>
        <v>43641.208333333328</v>
      </c>
      <c r="O701" s="5">
        <f t="shared" si="73"/>
        <v>43642.208333333328</v>
      </c>
      <c r="P701" t="b">
        <v>0</v>
      </c>
      <c r="Q701" t="b">
        <v>0</v>
      </c>
      <c r="R701" t="s">
        <v>53</v>
      </c>
      <c r="S701" t="str">
        <f t="shared" si="74"/>
        <v>film &amp; video</v>
      </c>
      <c r="T701" t="str">
        <f t="shared" si="75"/>
        <v>drama</v>
      </c>
      <c r="U701">
        <f t="shared" si="76"/>
        <v>2019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70"/>
        <v>3</v>
      </c>
      <c r="G702" t="s">
        <v>14</v>
      </c>
      <c r="H702">
        <v>1</v>
      </c>
      <c r="I702">
        <f t="shared" si="71"/>
        <v>3</v>
      </c>
      <c r="J702" t="s">
        <v>21</v>
      </c>
      <c r="K702" t="s">
        <v>22</v>
      </c>
      <c r="L702">
        <v>1264399200</v>
      </c>
      <c r="M702">
        <v>1265695200</v>
      </c>
      <c r="N702" s="5">
        <f t="shared" si="72"/>
        <v>40203.25</v>
      </c>
      <c r="O702" s="5">
        <f t="shared" si="73"/>
        <v>40218.25</v>
      </c>
      <c r="P702" t="b">
        <v>0</v>
      </c>
      <c r="Q702" t="b">
        <v>0</v>
      </c>
      <c r="R702" t="s">
        <v>65</v>
      </c>
      <c r="S702" t="str">
        <f t="shared" si="74"/>
        <v>technology</v>
      </c>
      <c r="T702" t="str">
        <f t="shared" si="75"/>
        <v>wearables</v>
      </c>
      <c r="U702">
        <f t="shared" si="76"/>
        <v>2010</v>
      </c>
    </row>
    <row r="703" spans="1:21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70"/>
        <v>175</v>
      </c>
      <c r="G703" t="s">
        <v>20</v>
      </c>
      <c r="H703">
        <v>820</v>
      </c>
      <c r="I703">
        <f t="shared" si="71"/>
        <v>110.99</v>
      </c>
      <c r="J703" t="s">
        <v>21</v>
      </c>
      <c r="K703" t="s">
        <v>22</v>
      </c>
      <c r="L703">
        <v>1301202000</v>
      </c>
      <c r="M703">
        <v>1301806800</v>
      </c>
      <c r="N703" s="5">
        <f t="shared" si="72"/>
        <v>40629.208333333336</v>
      </c>
      <c r="O703" s="5">
        <f t="shared" si="73"/>
        <v>40636.208333333336</v>
      </c>
      <c r="P703" t="b">
        <v>1</v>
      </c>
      <c r="Q703" t="b">
        <v>0</v>
      </c>
      <c r="R703" t="s">
        <v>33</v>
      </c>
      <c r="S703" t="str">
        <f t="shared" si="74"/>
        <v>theater</v>
      </c>
      <c r="T703" t="str">
        <f t="shared" si="75"/>
        <v>plays</v>
      </c>
      <c r="U703">
        <f t="shared" si="76"/>
        <v>2011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70"/>
        <v>54</v>
      </c>
      <c r="G704" t="s">
        <v>14</v>
      </c>
      <c r="H704">
        <v>83</v>
      </c>
      <c r="I704">
        <f t="shared" si="71"/>
        <v>56.75</v>
      </c>
      <c r="J704" t="s">
        <v>21</v>
      </c>
      <c r="K704" t="s">
        <v>22</v>
      </c>
      <c r="L704">
        <v>1374469200</v>
      </c>
      <c r="M704">
        <v>1374901200</v>
      </c>
      <c r="N704" s="5">
        <f t="shared" si="72"/>
        <v>41477.208333333336</v>
      </c>
      <c r="O704" s="5">
        <f t="shared" si="73"/>
        <v>41482.208333333336</v>
      </c>
      <c r="P704" t="b">
        <v>0</v>
      </c>
      <c r="Q704" t="b">
        <v>0</v>
      </c>
      <c r="R704" t="s">
        <v>65</v>
      </c>
      <c r="S704" t="str">
        <f t="shared" si="74"/>
        <v>technology</v>
      </c>
      <c r="T704" t="str">
        <f t="shared" si="75"/>
        <v>wearables</v>
      </c>
      <c r="U704">
        <f t="shared" si="76"/>
        <v>2013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70"/>
        <v>312</v>
      </c>
      <c r="G705" t="s">
        <v>20</v>
      </c>
      <c r="H705">
        <v>2038</v>
      </c>
      <c r="I705">
        <f t="shared" si="71"/>
        <v>97.02</v>
      </c>
      <c r="J705" t="s">
        <v>21</v>
      </c>
      <c r="K705" t="s">
        <v>22</v>
      </c>
      <c r="L705">
        <v>1334984400</v>
      </c>
      <c r="M705">
        <v>1336453200</v>
      </c>
      <c r="N705" s="5">
        <f t="shared" si="72"/>
        <v>41020.208333333336</v>
      </c>
      <c r="O705" s="5">
        <f t="shared" si="73"/>
        <v>41037.208333333336</v>
      </c>
      <c r="P705" t="b">
        <v>1</v>
      </c>
      <c r="Q705" t="b">
        <v>1</v>
      </c>
      <c r="R705" t="s">
        <v>206</v>
      </c>
      <c r="S705" t="str">
        <f t="shared" si="74"/>
        <v>publishing</v>
      </c>
      <c r="T705" t="str">
        <f t="shared" si="75"/>
        <v>translations</v>
      </c>
      <c r="U705">
        <f t="shared" si="76"/>
        <v>2012</v>
      </c>
    </row>
    <row r="706" spans="1:21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70"/>
        <v>123</v>
      </c>
      <c r="G706" t="s">
        <v>20</v>
      </c>
      <c r="H706">
        <v>116</v>
      </c>
      <c r="I706">
        <f t="shared" si="71"/>
        <v>92.09</v>
      </c>
      <c r="J706" t="s">
        <v>21</v>
      </c>
      <c r="K706" t="s">
        <v>22</v>
      </c>
      <c r="L706">
        <v>1467608400</v>
      </c>
      <c r="M706">
        <v>1468904400</v>
      </c>
      <c r="N706" s="5">
        <f t="shared" si="72"/>
        <v>42555.208333333328</v>
      </c>
      <c r="O706" s="5">
        <f t="shared" si="73"/>
        <v>42570.208333333328</v>
      </c>
      <c r="P706" t="b">
        <v>0</v>
      </c>
      <c r="Q706" t="b">
        <v>0</v>
      </c>
      <c r="R706" t="s">
        <v>71</v>
      </c>
      <c r="S706" t="str">
        <f t="shared" si="74"/>
        <v>film &amp; video</v>
      </c>
      <c r="T706" t="str">
        <f t="shared" si="75"/>
        <v>animation</v>
      </c>
      <c r="U706">
        <f t="shared" si="76"/>
        <v>2016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77">ROUND((E707/D707)*100,0)</f>
        <v>99</v>
      </c>
      <c r="G707" t="s">
        <v>14</v>
      </c>
      <c r="H707">
        <v>2025</v>
      </c>
      <c r="I707">
        <f t="shared" ref="I707:I770" si="78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5">
        <f t="shared" ref="N707:N770" si="79">(((L707/60)/60)/24)+DATE(1970,1,1)</f>
        <v>41619.25</v>
      </c>
      <c r="O707" s="5">
        <f t="shared" ref="O707:O770" si="80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81">LEFT(R707,SEARCH("/",R707)-1)</f>
        <v>publishing</v>
      </c>
      <c r="T707" t="str">
        <f t="shared" ref="T707:T770" si="82">RIGHT(R707,LEN(R707)-SEARCH("/",R707))</f>
        <v>nonfiction</v>
      </c>
      <c r="U707">
        <f t="shared" ref="U707:U770" si="83">YEAR(N707)</f>
        <v>2013</v>
      </c>
    </row>
    <row r="708" spans="1:21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77"/>
        <v>128</v>
      </c>
      <c r="G708" t="s">
        <v>20</v>
      </c>
      <c r="H708">
        <v>1345</v>
      </c>
      <c r="I708">
        <f t="shared" si="78"/>
        <v>103.04</v>
      </c>
      <c r="J708" t="s">
        <v>26</v>
      </c>
      <c r="K708" t="s">
        <v>27</v>
      </c>
      <c r="L708">
        <v>1546754400</v>
      </c>
      <c r="M708">
        <v>1547445600</v>
      </c>
      <c r="N708" s="5">
        <f t="shared" si="79"/>
        <v>43471.25</v>
      </c>
      <c r="O708" s="5">
        <f t="shared" si="80"/>
        <v>43479.25</v>
      </c>
      <c r="P708" t="b">
        <v>0</v>
      </c>
      <c r="Q708" t="b">
        <v>1</v>
      </c>
      <c r="R708" t="s">
        <v>28</v>
      </c>
      <c r="S708" t="str">
        <f t="shared" si="81"/>
        <v>technology</v>
      </c>
      <c r="T708" t="str">
        <f t="shared" si="82"/>
        <v>web</v>
      </c>
      <c r="U708">
        <f t="shared" si="83"/>
        <v>2019</v>
      </c>
    </row>
    <row r="709" spans="1:21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77"/>
        <v>159</v>
      </c>
      <c r="G709" t="s">
        <v>20</v>
      </c>
      <c r="H709">
        <v>168</v>
      </c>
      <c r="I709">
        <f t="shared" si="78"/>
        <v>68.92</v>
      </c>
      <c r="J709" t="s">
        <v>21</v>
      </c>
      <c r="K709" t="s">
        <v>22</v>
      </c>
      <c r="L709">
        <v>1544248800</v>
      </c>
      <c r="M709">
        <v>1547359200</v>
      </c>
      <c r="N709" s="5">
        <f t="shared" si="79"/>
        <v>43442.25</v>
      </c>
      <c r="O709" s="5">
        <f t="shared" si="80"/>
        <v>43478.25</v>
      </c>
      <c r="P709" t="b">
        <v>0</v>
      </c>
      <c r="Q709" t="b">
        <v>0</v>
      </c>
      <c r="R709" t="s">
        <v>53</v>
      </c>
      <c r="S709" t="str">
        <f t="shared" si="81"/>
        <v>film &amp; video</v>
      </c>
      <c r="T709" t="str">
        <f t="shared" si="82"/>
        <v>drama</v>
      </c>
      <c r="U709">
        <f t="shared" si="83"/>
        <v>2018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77"/>
        <v>707</v>
      </c>
      <c r="G710" t="s">
        <v>20</v>
      </c>
      <c r="H710">
        <v>137</v>
      </c>
      <c r="I710">
        <f t="shared" si="78"/>
        <v>87.74</v>
      </c>
      <c r="J710" t="s">
        <v>98</v>
      </c>
      <c r="K710" t="s">
        <v>99</v>
      </c>
      <c r="L710">
        <v>1495429200</v>
      </c>
      <c r="M710">
        <v>1496293200</v>
      </c>
      <c r="N710" s="5">
        <f t="shared" si="79"/>
        <v>42877.208333333328</v>
      </c>
      <c r="O710" s="5">
        <f t="shared" si="80"/>
        <v>42887.208333333328</v>
      </c>
      <c r="P710" t="b">
        <v>0</v>
      </c>
      <c r="Q710" t="b">
        <v>0</v>
      </c>
      <c r="R710" t="s">
        <v>33</v>
      </c>
      <c r="S710" t="str">
        <f t="shared" si="81"/>
        <v>theater</v>
      </c>
      <c r="T710" t="str">
        <f t="shared" si="82"/>
        <v>plays</v>
      </c>
      <c r="U710">
        <f t="shared" si="83"/>
        <v>2017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77"/>
        <v>142</v>
      </c>
      <c r="G711" t="s">
        <v>20</v>
      </c>
      <c r="H711">
        <v>186</v>
      </c>
      <c r="I711">
        <f t="shared" si="7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5">
        <f t="shared" si="79"/>
        <v>41018.208333333336</v>
      </c>
      <c r="O711" s="5">
        <f t="shared" si="80"/>
        <v>41025.208333333336</v>
      </c>
      <c r="P711" t="b">
        <v>0</v>
      </c>
      <c r="Q711" t="b">
        <v>0</v>
      </c>
      <c r="R711" t="s">
        <v>33</v>
      </c>
      <c r="S711" t="str">
        <f t="shared" si="81"/>
        <v>theater</v>
      </c>
      <c r="T711" t="str">
        <f t="shared" si="82"/>
        <v>plays</v>
      </c>
      <c r="U711">
        <f t="shared" si="83"/>
        <v>2012</v>
      </c>
    </row>
    <row r="712" spans="1:21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77"/>
        <v>148</v>
      </c>
      <c r="G712" t="s">
        <v>20</v>
      </c>
      <c r="H712">
        <v>125</v>
      </c>
      <c r="I712">
        <f t="shared" si="78"/>
        <v>50.86</v>
      </c>
      <c r="J712" t="s">
        <v>21</v>
      </c>
      <c r="K712" t="s">
        <v>22</v>
      </c>
      <c r="L712">
        <v>1531544400</v>
      </c>
      <c r="M712">
        <v>1532149200</v>
      </c>
      <c r="N712" s="5">
        <f t="shared" si="79"/>
        <v>43295.208333333328</v>
      </c>
      <c r="O712" s="5">
        <f t="shared" si="80"/>
        <v>43302.208333333328</v>
      </c>
      <c r="P712" t="b">
        <v>0</v>
      </c>
      <c r="Q712" t="b">
        <v>1</v>
      </c>
      <c r="R712" t="s">
        <v>33</v>
      </c>
      <c r="S712" t="str">
        <f t="shared" si="81"/>
        <v>theater</v>
      </c>
      <c r="T712" t="str">
        <f t="shared" si="82"/>
        <v>plays</v>
      </c>
      <c r="U712">
        <f t="shared" si="83"/>
        <v>2018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77"/>
        <v>20</v>
      </c>
      <c r="G713" t="s">
        <v>14</v>
      </c>
      <c r="H713">
        <v>14</v>
      </c>
      <c r="I713">
        <f t="shared" si="78"/>
        <v>90</v>
      </c>
      <c r="J713" t="s">
        <v>107</v>
      </c>
      <c r="K713" t="s">
        <v>108</v>
      </c>
      <c r="L713">
        <v>1453615200</v>
      </c>
      <c r="M713">
        <v>1453788000</v>
      </c>
      <c r="N713" s="5">
        <f t="shared" si="79"/>
        <v>42393.25</v>
      </c>
      <c r="O713" s="5">
        <f t="shared" si="80"/>
        <v>42395.25</v>
      </c>
      <c r="P713" t="b">
        <v>1</v>
      </c>
      <c r="Q713" t="b">
        <v>1</v>
      </c>
      <c r="R713" t="s">
        <v>33</v>
      </c>
      <c r="S713" t="str">
        <f t="shared" si="81"/>
        <v>theater</v>
      </c>
      <c r="T713" t="str">
        <f t="shared" si="82"/>
        <v>plays</v>
      </c>
      <c r="U713">
        <f t="shared" si="83"/>
        <v>2016</v>
      </c>
    </row>
    <row r="714" spans="1:21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77"/>
        <v>1841</v>
      </c>
      <c r="G714" t="s">
        <v>20</v>
      </c>
      <c r="H714">
        <v>202</v>
      </c>
      <c r="I714">
        <f t="shared" si="7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5">
        <f t="shared" si="79"/>
        <v>42559.208333333328</v>
      </c>
      <c r="O714" s="5">
        <f t="shared" si="80"/>
        <v>42600.208333333328</v>
      </c>
      <c r="P714" t="b">
        <v>0</v>
      </c>
      <c r="Q714" t="b">
        <v>0</v>
      </c>
      <c r="R714" t="s">
        <v>33</v>
      </c>
      <c r="S714" t="str">
        <f t="shared" si="81"/>
        <v>theater</v>
      </c>
      <c r="T714" t="str">
        <f t="shared" si="82"/>
        <v>plays</v>
      </c>
      <c r="U714">
        <f t="shared" si="83"/>
        <v>2016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77"/>
        <v>162</v>
      </c>
      <c r="G715" t="s">
        <v>20</v>
      </c>
      <c r="H715">
        <v>103</v>
      </c>
      <c r="I715">
        <f t="shared" si="78"/>
        <v>108.49</v>
      </c>
      <c r="J715" t="s">
        <v>21</v>
      </c>
      <c r="K715" t="s">
        <v>22</v>
      </c>
      <c r="L715">
        <v>1471842000</v>
      </c>
      <c r="M715">
        <v>1472878800</v>
      </c>
      <c r="N715" s="5">
        <f t="shared" si="79"/>
        <v>42604.208333333328</v>
      </c>
      <c r="O715" s="5">
        <f t="shared" si="80"/>
        <v>42616.208333333328</v>
      </c>
      <c r="P715" t="b">
        <v>0</v>
      </c>
      <c r="Q715" t="b">
        <v>0</v>
      </c>
      <c r="R715" t="s">
        <v>133</v>
      </c>
      <c r="S715" t="str">
        <f t="shared" si="81"/>
        <v>publishing</v>
      </c>
      <c r="T715" t="str">
        <f t="shared" si="82"/>
        <v>radio &amp; podcasts</v>
      </c>
      <c r="U715">
        <f t="shared" si="83"/>
        <v>2016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77"/>
        <v>473</v>
      </c>
      <c r="G716" t="s">
        <v>20</v>
      </c>
      <c r="H716">
        <v>1785</v>
      </c>
      <c r="I716">
        <f t="shared" si="78"/>
        <v>101.98</v>
      </c>
      <c r="J716" t="s">
        <v>21</v>
      </c>
      <c r="K716" t="s">
        <v>22</v>
      </c>
      <c r="L716">
        <v>1408424400</v>
      </c>
      <c r="M716">
        <v>1408510800</v>
      </c>
      <c r="N716" s="5">
        <f t="shared" si="79"/>
        <v>41870.208333333336</v>
      </c>
      <c r="O716" s="5">
        <f t="shared" si="80"/>
        <v>41871.208333333336</v>
      </c>
      <c r="P716" t="b">
        <v>0</v>
      </c>
      <c r="Q716" t="b">
        <v>0</v>
      </c>
      <c r="R716" t="s">
        <v>23</v>
      </c>
      <c r="S716" t="str">
        <f t="shared" si="81"/>
        <v>music</v>
      </c>
      <c r="T716" t="str">
        <f t="shared" si="82"/>
        <v>rock</v>
      </c>
      <c r="U716">
        <f t="shared" si="83"/>
        <v>2014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77"/>
        <v>24</v>
      </c>
      <c r="G717" t="s">
        <v>14</v>
      </c>
      <c r="H717">
        <v>656</v>
      </c>
      <c r="I717">
        <f t="shared" si="78"/>
        <v>44.01</v>
      </c>
      <c r="J717" t="s">
        <v>21</v>
      </c>
      <c r="K717" t="s">
        <v>22</v>
      </c>
      <c r="L717">
        <v>1281157200</v>
      </c>
      <c r="M717">
        <v>1281589200</v>
      </c>
      <c r="N717" s="5">
        <f t="shared" si="79"/>
        <v>40397.208333333336</v>
      </c>
      <c r="O717" s="5">
        <f t="shared" si="80"/>
        <v>40402.208333333336</v>
      </c>
      <c r="P717" t="b">
        <v>0</v>
      </c>
      <c r="Q717" t="b">
        <v>0</v>
      </c>
      <c r="R717" t="s">
        <v>292</v>
      </c>
      <c r="S717" t="str">
        <f t="shared" si="81"/>
        <v>games</v>
      </c>
      <c r="T717" t="str">
        <f t="shared" si="82"/>
        <v>mobile games</v>
      </c>
      <c r="U717">
        <f t="shared" si="83"/>
        <v>2010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77"/>
        <v>518</v>
      </c>
      <c r="G718" t="s">
        <v>20</v>
      </c>
      <c r="H718">
        <v>157</v>
      </c>
      <c r="I718">
        <f t="shared" si="78"/>
        <v>65.94</v>
      </c>
      <c r="J718" t="s">
        <v>21</v>
      </c>
      <c r="K718" t="s">
        <v>22</v>
      </c>
      <c r="L718">
        <v>1373432400</v>
      </c>
      <c r="M718">
        <v>1375851600</v>
      </c>
      <c r="N718" s="5">
        <f t="shared" si="79"/>
        <v>41465.208333333336</v>
      </c>
      <c r="O718" s="5">
        <f t="shared" si="80"/>
        <v>41493.208333333336</v>
      </c>
      <c r="P718" t="b">
        <v>0</v>
      </c>
      <c r="Q718" t="b">
        <v>1</v>
      </c>
      <c r="R718" t="s">
        <v>33</v>
      </c>
      <c r="S718" t="str">
        <f t="shared" si="81"/>
        <v>theater</v>
      </c>
      <c r="T718" t="str">
        <f t="shared" si="82"/>
        <v>plays</v>
      </c>
      <c r="U718">
        <f t="shared" si="83"/>
        <v>2013</v>
      </c>
    </row>
    <row r="719" spans="1:21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77"/>
        <v>248</v>
      </c>
      <c r="G719" t="s">
        <v>20</v>
      </c>
      <c r="H719">
        <v>555</v>
      </c>
      <c r="I719">
        <f t="shared" si="78"/>
        <v>24.99</v>
      </c>
      <c r="J719" t="s">
        <v>21</v>
      </c>
      <c r="K719" t="s">
        <v>22</v>
      </c>
      <c r="L719">
        <v>1313989200</v>
      </c>
      <c r="M719">
        <v>1315803600</v>
      </c>
      <c r="N719" s="5">
        <f t="shared" si="79"/>
        <v>40777.208333333336</v>
      </c>
      <c r="O719" s="5">
        <f t="shared" si="80"/>
        <v>40798.208333333336</v>
      </c>
      <c r="P719" t="b">
        <v>0</v>
      </c>
      <c r="Q719" t="b">
        <v>0</v>
      </c>
      <c r="R719" t="s">
        <v>42</v>
      </c>
      <c r="S719" t="str">
        <f t="shared" si="81"/>
        <v>film &amp; video</v>
      </c>
      <c r="T719" t="str">
        <f t="shared" si="82"/>
        <v>documentary</v>
      </c>
      <c r="U719">
        <f t="shared" si="83"/>
        <v>2011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77"/>
        <v>100</v>
      </c>
      <c r="G720" t="s">
        <v>20</v>
      </c>
      <c r="H720">
        <v>297</v>
      </c>
      <c r="I720">
        <f t="shared" si="78"/>
        <v>28</v>
      </c>
      <c r="J720" t="s">
        <v>21</v>
      </c>
      <c r="K720" t="s">
        <v>22</v>
      </c>
      <c r="L720">
        <v>1371445200</v>
      </c>
      <c r="M720">
        <v>1373691600</v>
      </c>
      <c r="N720" s="5">
        <f t="shared" si="79"/>
        <v>41442.208333333336</v>
      </c>
      <c r="O720" s="5">
        <f t="shared" si="80"/>
        <v>41468.208333333336</v>
      </c>
      <c r="P720" t="b">
        <v>0</v>
      </c>
      <c r="Q720" t="b">
        <v>0</v>
      </c>
      <c r="R720" t="s">
        <v>65</v>
      </c>
      <c r="S720" t="str">
        <f t="shared" si="81"/>
        <v>technology</v>
      </c>
      <c r="T720" t="str">
        <f t="shared" si="82"/>
        <v>wearables</v>
      </c>
      <c r="U720">
        <f t="shared" si="83"/>
        <v>2013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77"/>
        <v>153</v>
      </c>
      <c r="G721" t="s">
        <v>20</v>
      </c>
      <c r="H721">
        <v>123</v>
      </c>
      <c r="I721">
        <f t="shared" si="78"/>
        <v>85.83</v>
      </c>
      <c r="J721" t="s">
        <v>21</v>
      </c>
      <c r="K721" t="s">
        <v>22</v>
      </c>
      <c r="L721">
        <v>1338267600</v>
      </c>
      <c r="M721">
        <v>1339218000</v>
      </c>
      <c r="N721" s="5">
        <f t="shared" si="79"/>
        <v>41058.208333333336</v>
      </c>
      <c r="O721" s="5">
        <f t="shared" si="80"/>
        <v>41069.208333333336</v>
      </c>
      <c r="P721" t="b">
        <v>0</v>
      </c>
      <c r="Q721" t="b">
        <v>0</v>
      </c>
      <c r="R721" t="s">
        <v>119</v>
      </c>
      <c r="S721" t="str">
        <f t="shared" si="81"/>
        <v>publishing</v>
      </c>
      <c r="T721" t="str">
        <f t="shared" si="82"/>
        <v>fiction</v>
      </c>
      <c r="U721">
        <f t="shared" si="83"/>
        <v>2012</v>
      </c>
    </row>
    <row r="722" spans="1:21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77"/>
        <v>37</v>
      </c>
      <c r="G722" t="s">
        <v>74</v>
      </c>
      <c r="H722">
        <v>38</v>
      </c>
      <c r="I722">
        <f t="shared" si="78"/>
        <v>84.92</v>
      </c>
      <c r="J722" t="s">
        <v>36</v>
      </c>
      <c r="K722" t="s">
        <v>37</v>
      </c>
      <c r="L722">
        <v>1519192800</v>
      </c>
      <c r="M722">
        <v>1520402400</v>
      </c>
      <c r="N722" s="5">
        <f t="shared" si="79"/>
        <v>43152.25</v>
      </c>
      <c r="O722" s="5">
        <f t="shared" si="80"/>
        <v>43166.25</v>
      </c>
      <c r="P722" t="b">
        <v>0</v>
      </c>
      <c r="Q722" t="b">
        <v>1</v>
      </c>
      <c r="R722" t="s">
        <v>33</v>
      </c>
      <c r="S722" t="str">
        <f t="shared" si="81"/>
        <v>theater</v>
      </c>
      <c r="T722" t="str">
        <f t="shared" si="82"/>
        <v>plays</v>
      </c>
      <c r="U722">
        <f t="shared" si="83"/>
        <v>2018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77"/>
        <v>4</v>
      </c>
      <c r="G723" t="s">
        <v>74</v>
      </c>
      <c r="H723">
        <v>60</v>
      </c>
      <c r="I723">
        <f t="shared" si="78"/>
        <v>90.48</v>
      </c>
      <c r="J723" t="s">
        <v>21</v>
      </c>
      <c r="K723" t="s">
        <v>22</v>
      </c>
      <c r="L723">
        <v>1522818000</v>
      </c>
      <c r="M723">
        <v>1523336400</v>
      </c>
      <c r="N723" s="5">
        <f t="shared" si="79"/>
        <v>43194.208333333328</v>
      </c>
      <c r="O723" s="5">
        <f t="shared" si="80"/>
        <v>43200.208333333328</v>
      </c>
      <c r="P723" t="b">
        <v>0</v>
      </c>
      <c r="Q723" t="b">
        <v>0</v>
      </c>
      <c r="R723" t="s">
        <v>23</v>
      </c>
      <c r="S723" t="str">
        <f t="shared" si="81"/>
        <v>music</v>
      </c>
      <c r="T723" t="str">
        <f t="shared" si="82"/>
        <v>rock</v>
      </c>
      <c r="U723">
        <f t="shared" si="83"/>
        <v>2018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77"/>
        <v>157</v>
      </c>
      <c r="G724" t="s">
        <v>20</v>
      </c>
      <c r="H724">
        <v>3036</v>
      </c>
      <c r="I724">
        <f t="shared" si="78"/>
        <v>25</v>
      </c>
      <c r="J724" t="s">
        <v>21</v>
      </c>
      <c r="K724" t="s">
        <v>22</v>
      </c>
      <c r="L724">
        <v>1509948000</v>
      </c>
      <c r="M724">
        <v>1512280800</v>
      </c>
      <c r="N724" s="5">
        <f t="shared" si="79"/>
        <v>43045.25</v>
      </c>
      <c r="O724" s="5">
        <f t="shared" si="80"/>
        <v>43072.25</v>
      </c>
      <c r="P724" t="b">
        <v>0</v>
      </c>
      <c r="Q724" t="b">
        <v>0</v>
      </c>
      <c r="R724" t="s">
        <v>42</v>
      </c>
      <c r="S724" t="str">
        <f t="shared" si="81"/>
        <v>film &amp; video</v>
      </c>
      <c r="T724" t="str">
        <f t="shared" si="82"/>
        <v>documentary</v>
      </c>
      <c r="U724">
        <f t="shared" si="83"/>
        <v>2017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77"/>
        <v>270</v>
      </c>
      <c r="G725" t="s">
        <v>20</v>
      </c>
      <c r="H725">
        <v>144</v>
      </c>
      <c r="I725">
        <f t="shared" si="78"/>
        <v>92.01</v>
      </c>
      <c r="J725" t="s">
        <v>26</v>
      </c>
      <c r="K725" t="s">
        <v>27</v>
      </c>
      <c r="L725">
        <v>1456898400</v>
      </c>
      <c r="M725">
        <v>1458709200</v>
      </c>
      <c r="N725" s="5">
        <f t="shared" si="79"/>
        <v>42431.25</v>
      </c>
      <c r="O725" s="5">
        <f t="shared" si="80"/>
        <v>42452.208333333328</v>
      </c>
      <c r="P725" t="b">
        <v>0</v>
      </c>
      <c r="Q725" t="b">
        <v>0</v>
      </c>
      <c r="R725" t="s">
        <v>33</v>
      </c>
      <c r="S725" t="str">
        <f t="shared" si="81"/>
        <v>theater</v>
      </c>
      <c r="T725" t="str">
        <f t="shared" si="82"/>
        <v>plays</v>
      </c>
      <c r="U725">
        <f t="shared" si="83"/>
        <v>2016</v>
      </c>
    </row>
    <row r="726" spans="1:21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77"/>
        <v>134</v>
      </c>
      <c r="G726" t="s">
        <v>20</v>
      </c>
      <c r="H726">
        <v>121</v>
      </c>
      <c r="I726">
        <f t="shared" si="78"/>
        <v>93.07</v>
      </c>
      <c r="J726" t="s">
        <v>40</v>
      </c>
      <c r="K726" t="s">
        <v>41</v>
      </c>
      <c r="L726">
        <v>1413954000</v>
      </c>
      <c r="M726">
        <v>1414126800</v>
      </c>
      <c r="N726" s="5">
        <f t="shared" si="79"/>
        <v>41934.208333333336</v>
      </c>
      <c r="O726" s="5">
        <f t="shared" si="80"/>
        <v>41936.208333333336</v>
      </c>
      <c r="P726" t="b">
        <v>0</v>
      </c>
      <c r="Q726" t="b">
        <v>1</v>
      </c>
      <c r="R726" t="s">
        <v>33</v>
      </c>
      <c r="S726" t="str">
        <f t="shared" si="81"/>
        <v>theater</v>
      </c>
      <c r="T726" t="str">
        <f t="shared" si="82"/>
        <v>plays</v>
      </c>
      <c r="U726">
        <f t="shared" si="83"/>
        <v>2014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77"/>
        <v>50</v>
      </c>
      <c r="G727" t="s">
        <v>14</v>
      </c>
      <c r="H727">
        <v>1596</v>
      </c>
      <c r="I727">
        <f t="shared" si="78"/>
        <v>61.01</v>
      </c>
      <c r="J727" t="s">
        <v>21</v>
      </c>
      <c r="K727" t="s">
        <v>22</v>
      </c>
      <c r="L727">
        <v>1416031200</v>
      </c>
      <c r="M727">
        <v>1416204000</v>
      </c>
      <c r="N727" s="5">
        <f t="shared" si="79"/>
        <v>41958.25</v>
      </c>
      <c r="O727" s="5">
        <f t="shared" si="80"/>
        <v>41960.25</v>
      </c>
      <c r="P727" t="b">
        <v>0</v>
      </c>
      <c r="Q727" t="b">
        <v>0</v>
      </c>
      <c r="R727" t="s">
        <v>292</v>
      </c>
      <c r="S727" t="str">
        <f t="shared" si="81"/>
        <v>games</v>
      </c>
      <c r="T727" t="str">
        <f t="shared" si="82"/>
        <v>mobile games</v>
      </c>
      <c r="U727">
        <f t="shared" si="83"/>
        <v>2014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77"/>
        <v>89</v>
      </c>
      <c r="G728" t="s">
        <v>74</v>
      </c>
      <c r="H728">
        <v>524</v>
      </c>
      <c r="I728">
        <f t="shared" si="78"/>
        <v>92.04</v>
      </c>
      <c r="J728" t="s">
        <v>21</v>
      </c>
      <c r="K728" t="s">
        <v>22</v>
      </c>
      <c r="L728">
        <v>1287982800</v>
      </c>
      <c r="M728">
        <v>1288501200</v>
      </c>
      <c r="N728" s="5">
        <f t="shared" si="79"/>
        <v>40476.208333333336</v>
      </c>
      <c r="O728" s="5">
        <f t="shared" si="80"/>
        <v>40482.208333333336</v>
      </c>
      <c r="P728" t="b">
        <v>0</v>
      </c>
      <c r="Q728" t="b">
        <v>1</v>
      </c>
      <c r="R728" t="s">
        <v>33</v>
      </c>
      <c r="S728" t="str">
        <f t="shared" si="81"/>
        <v>theater</v>
      </c>
      <c r="T728" t="str">
        <f t="shared" si="82"/>
        <v>plays</v>
      </c>
      <c r="U728">
        <f t="shared" si="83"/>
        <v>2010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77"/>
        <v>165</v>
      </c>
      <c r="G729" t="s">
        <v>20</v>
      </c>
      <c r="H729">
        <v>181</v>
      </c>
      <c r="I729">
        <f t="shared" si="78"/>
        <v>81.13</v>
      </c>
      <c r="J729" t="s">
        <v>21</v>
      </c>
      <c r="K729" t="s">
        <v>22</v>
      </c>
      <c r="L729">
        <v>1547964000</v>
      </c>
      <c r="M729">
        <v>1552971600</v>
      </c>
      <c r="N729" s="5">
        <f t="shared" si="79"/>
        <v>43485.25</v>
      </c>
      <c r="O729" s="5">
        <f t="shared" si="80"/>
        <v>43543.208333333328</v>
      </c>
      <c r="P729" t="b">
        <v>0</v>
      </c>
      <c r="Q729" t="b">
        <v>0</v>
      </c>
      <c r="R729" t="s">
        <v>28</v>
      </c>
      <c r="S729" t="str">
        <f t="shared" si="81"/>
        <v>technology</v>
      </c>
      <c r="T729" t="str">
        <f t="shared" si="82"/>
        <v>web</v>
      </c>
      <c r="U729">
        <f t="shared" si="83"/>
        <v>2019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77"/>
        <v>18</v>
      </c>
      <c r="G730" t="s">
        <v>14</v>
      </c>
      <c r="H730">
        <v>10</v>
      </c>
      <c r="I730">
        <f t="shared" si="78"/>
        <v>73.5</v>
      </c>
      <c r="J730" t="s">
        <v>21</v>
      </c>
      <c r="K730" t="s">
        <v>22</v>
      </c>
      <c r="L730">
        <v>1464152400</v>
      </c>
      <c r="M730">
        <v>1465102800</v>
      </c>
      <c r="N730" s="5">
        <f t="shared" si="79"/>
        <v>42515.208333333328</v>
      </c>
      <c r="O730" s="5">
        <f t="shared" si="80"/>
        <v>42526.208333333328</v>
      </c>
      <c r="P730" t="b">
        <v>0</v>
      </c>
      <c r="Q730" t="b">
        <v>0</v>
      </c>
      <c r="R730" t="s">
        <v>33</v>
      </c>
      <c r="S730" t="str">
        <f t="shared" si="81"/>
        <v>theater</v>
      </c>
      <c r="T730" t="str">
        <f t="shared" si="82"/>
        <v>plays</v>
      </c>
      <c r="U730">
        <f t="shared" si="83"/>
        <v>2016</v>
      </c>
    </row>
    <row r="731" spans="1:21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77"/>
        <v>186</v>
      </c>
      <c r="G731" t="s">
        <v>20</v>
      </c>
      <c r="H731">
        <v>122</v>
      </c>
      <c r="I731">
        <f t="shared" si="78"/>
        <v>85.22</v>
      </c>
      <c r="J731" t="s">
        <v>21</v>
      </c>
      <c r="K731" t="s">
        <v>22</v>
      </c>
      <c r="L731">
        <v>1359957600</v>
      </c>
      <c r="M731">
        <v>1360130400</v>
      </c>
      <c r="N731" s="5">
        <f t="shared" si="79"/>
        <v>41309.25</v>
      </c>
      <c r="O731" s="5">
        <f t="shared" si="80"/>
        <v>41311.25</v>
      </c>
      <c r="P731" t="b">
        <v>0</v>
      </c>
      <c r="Q731" t="b">
        <v>0</v>
      </c>
      <c r="R731" t="s">
        <v>53</v>
      </c>
      <c r="S731" t="str">
        <f t="shared" si="81"/>
        <v>film &amp; video</v>
      </c>
      <c r="T731" t="str">
        <f t="shared" si="82"/>
        <v>drama</v>
      </c>
      <c r="U731">
        <f t="shared" si="83"/>
        <v>2013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77"/>
        <v>413</v>
      </c>
      <c r="G732" t="s">
        <v>20</v>
      </c>
      <c r="H732">
        <v>1071</v>
      </c>
      <c r="I732">
        <f t="shared" si="78"/>
        <v>110.97</v>
      </c>
      <c r="J732" t="s">
        <v>15</v>
      </c>
      <c r="K732" t="s">
        <v>16</v>
      </c>
      <c r="L732">
        <v>1432357200</v>
      </c>
      <c r="M732">
        <v>1432875600</v>
      </c>
      <c r="N732" s="5">
        <f t="shared" si="79"/>
        <v>42147.208333333328</v>
      </c>
      <c r="O732" s="5">
        <f t="shared" si="80"/>
        <v>42153.208333333328</v>
      </c>
      <c r="P732" t="b">
        <v>0</v>
      </c>
      <c r="Q732" t="b">
        <v>0</v>
      </c>
      <c r="R732" t="s">
        <v>65</v>
      </c>
      <c r="S732" t="str">
        <f t="shared" si="81"/>
        <v>technology</v>
      </c>
      <c r="T732" t="str">
        <f t="shared" si="82"/>
        <v>wearables</v>
      </c>
      <c r="U732">
        <f t="shared" si="83"/>
        <v>2015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77"/>
        <v>90</v>
      </c>
      <c r="G733" t="s">
        <v>74</v>
      </c>
      <c r="H733">
        <v>219</v>
      </c>
      <c r="I733">
        <f t="shared" si="78"/>
        <v>32.97</v>
      </c>
      <c r="J733" t="s">
        <v>21</v>
      </c>
      <c r="K733" t="s">
        <v>22</v>
      </c>
      <c r="L733">
        <v>1500786000</v>
      </c>
      <c r="M733">
        <v>1500872400</v>
      </c>
      <c r="N733" s="5">
        <f t="shared" si="79"/>
        <v>42939.208333333328</v>
      </c>
      <c r="O733" s="5">
        <f t="shared" si="80"/>
        <v>42940.208333333328</v>
      </c>
      <c r="P733" t="b">
        <v>0</v>
      </c>
      <c r="Q733" t="b">
        <v>0</v>
      </c>
      <c r="R733" t="s">
        <v>28</v>
      </c>
      <c r="S733" t="str">
        <f t="shared" si="81"/>
        <v>technology</v>
      </c>
      <c r="T733" t="str">
        <f t="shared" si="82"/>
        <v>web</v>
      </c>
      <c r="U733">
        <f t="shared" si="83"/>
        <v>2017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77"/>
        <v>92</v>
      </c>
      <c r="G734" t="s">
        <v>14</v>
      </c>
      <c r="H734">
        <v>1121</v>
      </c>
      <c r="I734">
        <f t="shared" si="78"/>
        <v>96.01</v>
      </c>
      <c r="J734" t="s">
        <v>21</v>
      </c>
      <c r="K734" t="s">
        <v>22</v>
      </c>
      <c r="L734">
        <v>1490158800</v>
      </c>
      <c r="M734">
        <v>1492146000</v>
      </c>
      <c r="N734" s="5">
        <f t="shared" si="79"/>
        <v>42816.208333333328</v>
      </c>
      <c r="O734" s="5">
        <f t="shared" si="80"/>
        <v>42839.208333333328</v>
      </c>
      <c r="P734" t="b">
        <v>0</v>
      </c>
      <c r="Q734" t="b">
        <v>1</v>
      </c>
      <c r="R734" t="s">
        <v>23</v>
      </c>
      <c r="S734" t="str">
        <f t="shared" si="81"/>
        <v>music</v>
      </c>
      <c r="T734" t="str">
        <f t="shared" si="82"/>
        <v>rock</v>
      </c>
      <c r="U734">
        <f t="shared" si="83"/>
        <v>2017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77"/>
        <v>527</v>
      </c>
      <c r="G735" t="s">
        <v>20</v>
      </c>
      <c r="H735">
        <v>980</v>
      </c>
      <c r="I735">
        <f t="shared" si="78"/>
        <v>84.97</v>
      </c>
      <c r="J735" t="s">
        <v>21</v>
      </c>
      <c r="K735" t="s">
        <v>22</v>
      </c>
      <c r="L735">
        <v>1406178000</v>
      </c>
      <c r="M735">
        <v>1407301200</v>
      </c>
      <c r="N735" s="5">
        <f t="shared" si="79"/>
        <v>41844.208333333336</v>
      </c>
      <c r="O735" s="5">
        <f t="shared" si="80"/>
        <v>41857.208333333336</v>
      </c>
      <c r="P735" t="b">
        <v>0</v>
      </c>
      <c r="Q735" t="b">
        <v>0</v>
      </c>
      <c r="R735" t="s">
        <v>148</v>
      </c>
      <c r="S735" t="str">
        <f t="shared" si="81"/>
        <v>music</v>
      </c>
      <c r="T735" t="str">
        <f t="shared" si="82"/>
        <v>metal</v>
      </c>
      <c r="U735">
        <f t="shared" si="83"/>
        <v>2014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77"/>
        <v>319</v>
      </c>
      <c r="G736" t="s">
        <v>20</v>
      </c>
      <c r="H736">
        <v>536</v>
      </c>
      <c r="I736">
        <f t="shared" si="78"/>
        <v>25.01</v>
      </c>
      <c r="J736" t="s">
        <v>21</v>
      </c>
      <c r="K736" t="s">
        <v>22</v>
      </c>
      <c r="L736">
        <v>1485583200</v>
      </c>
      <c r="M736">
        <v>1486620000</v>
      </c>
      <c r="N736" s="5">
        <f t="shared" si="79"/>
        <v>42763.25</v>
      </c>
      <c r="O736" s="5">
        <f t="shared" si="80"/>
        <v>42775.25</v>
      </c>
      <c r="P736" t="b">
        <v>0</v>
      </c>
      <c r="Q736" t="b">
        <v>1</v>
      </c>
      <c r="R736" t="s">
        <v>33</v>
      </c>
      <c r="S736" t="str">
        <f t="shared" si="81"/>
        <v>theater</v>
      </c>
      <c r="T736" t="str">
        <f t="shared" si="82"/>
        <v>plays</v>
      </c>
      <c r="U736">
        <f t="shared" si="83"/>
        <v>2017</v>
      </c>
    </row>
    <row r="737" spans="1:21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77"/>
        <v>354</v>
      </c>
      <c r="G737" t="s">
        <v>20</v>
      </c>
      <c r="H737">
        <v>1991</v>
      </c>
      <c r="I737">
        <f t="shared" si="78"/>
        <v>66</v>
      </c>
      <c r="J737" t="s">
        <v>21</v>
      </c>
      <c r="K737" t="s">
        <v>22</v>
      </c>
      <c r="L737">
        <v>1459314000</v>
      </c>
      <c r="M737">
        <v>1459918800</v>
      </c>
      <c r="N737" s="5">
        <f t="shared" si="79"/>
        <v>42459.208333333328</v>
      </c>
      <c r="O737" s="5">
        <f t="shared" si="80"/>
        <v>42466.208333333328</v>
      </c>
      <c r="P737" t="b">
        <v>0</v>
      </c>
      <c r="Q737" t="b">
        <v>0</v>
      </c>
      <c r="R737" t="s">
        <v>122</v>
      </c>
      <c r="S737" t="str">
        <f t="shared" si="81"/>
        <v>photography</v>
      </c>
      <c r="T737" t="str">
        <f t="shared" si="82"/>
        <v>photography books</v>
      </c>
      <c r="U737">
        <f t="shared" si="83"/>
        <v>2016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77"/>
        <v>33</v>
      </c>
      <c r="G738" t="s">
        <v>74</v>
      </c>
      <c r="H738">
        <v>29</v>
      </c>
      <c r="I738">
        <f t="shared" si="78"/>
        <v>87.34</v>
      </c>
      <c r="J738" t="s">
        <v>21</v>
      </c>
      <c r="K738" t="s">
        <v>22</v>
      </c>
      <c r="L738">
        <v>1424412000</v>
      </c>
      <c r="M738">
        <v>1424757600</v>
      </c>
      <c r="N738" s="5">
        <f t="shared" si="79"/>
        <v>42055.25</v>
      </c>
      <c r="O738" s="5">
        <f t="shared" si="80"/>
        <v>42059.25</v>
      </c>
      <c r="P738" t="b">
        <v>0</v>
      </c>
      <c r="Q738" t="b">
        <v>0</v>
      </c>
      <c r="R738" t="s">
        <v>68</v>
      </c>
      <c r="S738" t="str">
        <f t="shared" si="81"/>
        <v>publishing</v>
      </c>
      <c r="T738" t="str">
        <f t="shared" si="82"/>
        <v>nonfiction</v>
      </c>
      <c r="U738">
        <f t="shared" si="83"/>
        <v>2015</v>
      </c>
    </row>
    <row r="739" spans="1:21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77"/>
        <v>136</v>
      </c>
      <c r="G739" t="s">
        <v>20</v>
      </c>
      <c r="H739">
        <v>180</v>
      </c>
      <c r="I739">
        <f t="shared" si="78"/>
        <v>27.93</v>
      </c>
      <c r="J739" t="s">
        <v>21</v>
      </c>
      <c r="K739" t="s">
        <v>22</v>
      </c>
      <c r="L739">
        <v>1478844000</v>
      </c>
      <c r="M739">
        <v>1479880800</v>
      </c>
      <c r="N739" s="5">
        <f t="shared" si="79"/>
        <v>42685.25</v>
      </c>
      <c r="O739" s="5">
        <f t="shared" si="80"/>
        <v>42697.25</v>
      </c>
      <c r="P739" t="b">
        <v>0</v>
      </c>
      <c r="Q739" t="b">
        <v>0</v>
      </c>
      <c r="R739" t="s">
        <v>60</v>
      </c>
      <c r="S739" t="str">
        <f t="shared" si="81"/>
        <v>music</v>
      </c>
      <c r="T739" t="str">
        <f t="shared" si="82"/>
        <v>indie rock</v>
      </c>
      <c r="U739">
        <f t="shared" si="83"/>
        <v>2016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77"/>
        <v>2</v>
      </c>
      <c r="G740" t="s">
        <v>14</v>
      </c>
      <c r="H740">
        <v>15</v>
      </c>
      <c r="I740">
        <f t="shared" si="78"/>
        <v>103.8</v>
      </c>
      <c r="J740" t="s">
        <v>21</v>
      </c>
      <c r="K740" t="s">
        <v>22</v>
      </c>
      <c r="L740">
        <v>1416117600</v>
      </c>
      <c r="M740">
        <v>1418018400</v>
      </c>
      <c r="N740" s="5">
        <f t="shared" si="79"/>
        <v>41959.25</v>
      </c>
      <c r="O740" s="5">
        <f t="shared" si="80"/>
        <v>41981.25</v>
      </c>
      <c r="P740" t="b">
        <v>0</v>
      </c>
      <c r="Q740" t="b">
        <v>1</v>
      </c>
      <c r="R740" t="s">
        <v>33</v>
      </c>
      <c r="S740" t="str">
        <f t="shared" si="81"/>
        <v>theater</v>
      </c>
      <c r="T740" t="str">
        <f t="shared" si="82"/>
        <v>plays</v>
      </c>
      <c r="U740">
        <f t="shared" si="83"/>
        <v>2014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77"/>
        <v>61</v>
      </c>
      <c r="G741" t="s">
        <v>14</v>
      </c>
      <c r="H741">
        <v>191</v>
      </c>
      <c r="I741">
        <f t="shared" si="78"/>
        <v>31.94</v>
      </c>
      <c r="J741" t="s">
        <v>21</v>
      </c>
      <c r="K741" t="s">
        <v>22</v>
      </c>
      <c r="L741">
        <v>1340946000</v>
      </c>
      <c r="M741">
        <v>1341032400</v>
      </c>
      <c r="N741" s="5">
        <f t="shared" si="79"/>
        <v>41089.208333333336</v>
      </c>
      <c r="O741" s="5">
        <f t="shared" si="80"/>
        <v>41090.208333333336</v>
      </c>
      <c r="P741" t="b">
        <v>0</v>
      </c>
      <c r="Q741" t="b">
        <v>0</v>
      </c>
      <c r="R741" t="s">
        <v>60</v>
      </c>
      <c r="S741" t="str">
        <f t="shared" si="81"/>
        <v>music</v>
      </c>
      <c r="T741" t="str">
        <f t="shared" si="82"/>
        <v>indie rock</v>
      </c>
      <c r="U741">
        <f t="shared" si="83"/>
        <v>2012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77"/>
        <v>30</v>
      </c>
      <c r="G742" t="s">
        <v>14</v>
      </c>
      <c r="H742">
        <v>16</v>
      </c>
      <c r="I742">
        <f t="shared" si="78"/>
        <v>99.5</v>
      </c>
      <c r="J742" t="s">
        <v>21</v>
      </c>
      <c r="K742" t="s">
        <v>22</v>
      </c>
      <c r="L742">
        <v>1486101600</v>
      </c>
      <c r="M742">
        <v>1486360800</v>
      </c>
      <c r="N742" s="5">
        <f t="shared" si="79"/>
        <v>42769.25</v>
      </c>
      <c r="O742" s="5">
        <f t="shared" si="80"/>
        <v>42772.25</v>
      </c>
      <c r="P742" t="b">
        <v>0</v>
      </c>
      <c r="Q742" t="b">
        <v>0</v>
      </c>
      <c r="R742" t="s">
        <v>33</v>
      </c>
      <c r="S742" t="str">
        <f t="shared" si="81"/>
        <v>theater</v>
      </c>
      <c r="T742" t="str">
        <f t="shared" si="82"/>
        <v>plays</v>
      </c>
      <c r="U742">
        <f t="shared" si="83"/>
        <v>2017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77"/>
        <v>1179</v>
      </c>
      <c r="G743" t="s">
        <v>20</v>
      </c>
      <c r="H743">
        <v>130</v>
      </c>
      <c r="I743">
        <f t="shared" si="78"/>
        <v>108.85</v>
      </c>
      <c r="J743" t="s">
        <v>21</v>
      </c>
      <c r="K743" t="s">
        <v>22</v>
      </c>
      <c r="L743">
        <v>1274590800</v>
      </c>
      <c r="M743">
        <v>1274677200</v>
      </c>
      <c r="N743" s="5">
        <f t="shared" si="79"/>
        <v>40321.208333333336</v>
      </c>
      <c r="O743" s="5">
        <f t="shared" si="80"/>
        <v>40322.208333333336</v>
      </c>
      <c r="P743" t="b">
        <v>0</v>
      </c>
      <c r="Q743" t="b">
        <v>0</v>
      </c>
      <c r="R743" t="s">
        <v>33</v>
      </c>
      <c r="S743" t="str">
        <f t="shared" si="81"/>
        <v>theater</v>
      </c>
      <c r="T743" t="str">
        <f t="shared" si="82"/>
        <v>plays</v>
      </c>
      <c r="U743">
        <f t="shared" si="83"/>
        <v>2010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77"/>
        <v>1126</v>
      </c>
      <c r="G744" t="s">
        <v>20</v>
      </c>
      <c r="H744">
        <v>122</v>
      </c>
      <c r="I744">
        <f t="shared" si="78"/>
        <v>110.76</v>
      </c>
      <c r="J744" t="s">
        <v>21</v>
      </c>
      <c r="K744" t="s">
        <v>22</v>
      </c>
      <c r="L744">
        <v>1263880800</v>
      </c>
      <c r="M744">
        <v>1267509600</v>
      </c>
      <c r="N744" s="5">
        <f t="shared" si="79"/>
        <v>40197.25</v>
      </c>
      <c r="O744" s="5">
        <f t="shared" si="80"/>
        <v>40239.25</v>
      </c>
      <c r="P744" t="b">
        <v>0</v>
      </c>
      <c r="Q744" t="b">
        <v>0</v>
      </c>
      <c r="R744" t="s">
        <v>50</v>
      </c>
      <c r="S744" t="str">
        <f t="shared" si="81"/>
        <v>music</v>
      </c>
      <c r="T744" t="str">
        <f t="shared" si="82"/>
        <v>electric music</v>
      </c>
      <c r="U744">
        <f t="shared" si="83"/>
        <v>2010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77"/>
        <v>13</v>
      </c>
      <c r="G745" t="s">
        <v>14</v>
      </c>
      <c r="H745">
        <v>17</v>
      </c>
      <c r="I745">
        <f t="shared" si="78"/>
        <v>29.65</v>
      </c>
      <c r="J745" t="s">
        <v>21</v>
      </c>
      <c r="K745" t="s">
        <v>22</v>
      </c>
      <c r="L745">
        <v>1445403600</v>
      </c>
      <c r="M745">
        <v>1445922000</v>
      </c>
      <c r="N745" s="5">
        <f t="shared" si="79"/>
        <v>42298.208333333328</v>
      </c>
      <c r="O745" s="5">
        <f t="shared" si="80"/>
        <v>42304.208333333328</v>
      </c>
      <c r="P745" t="b">
        <v>0</v>
      </c>
      <c r="Q745" t="b">
        <v>1</v>
      </c>
      <c r="R745" t="s">
        <v>33</v>
      </c>
      <c r="S745" t="str">
        <f t="shared" si="81"/>
        <v>theater</v>
      </c>
      <c r="T745" t="str">
        <f t="shared" si="82"/>
        <v>plays</v>
      </c>
      <c r="U745">
        <f t="shared" si="83"/>
        <v>2015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77"/>
        <v>712</v>
      </c>
      <c r="G746" t="s">
        <v>20</v>
      </c>
      <c r="H746">
        <v>140</v>
      </c>
      <c r="I746">
        <f t="shared" si="78"/>
        <v>101.71</v>
      </c>
      <c r="J746" t="s">
        <v>21</v>
      </c>
      <c r="K746" t="s">
        <v>22</v>
      </c>
      <c r="L746">
        <v>1533877200</v>
      </c>
      <c r="M746">
        <v>1534050000</v>
      </c>
      <c r="N746" s="5">
        <f t="shared" si="79"/>
        <v>43322.208333333328</v>
      </c>
      <c r="O746" s="5">
        <f t="shared" si="80"/>
        <v>43324.208333333328</v>
      </c>
      <c r="P746" t="b">
        <v>0</v>
      </c>
      <c r="Q746" t="b">
        <v>1</v>
      </c>
      <c r="R746" t="s">
        <v>33</v>
      </c>
      <c r="S746" t="str">
        <f t="shared" si="81"/>
        <v>theater</v>
      </c>
      <c r="T746" t="str">
        <f t="shared" si="82"/>
        <v>plays</v>
      </c>
      <c r="U746">
        <f t="shared" si="83"/>
        <v>2018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77"/>
        <v>30</v>
      </c>
      <c r="G747" t="s">
        <v>14</v>
      </c>
      <c r="H747">
        <v>34</v>
      </c>
      <c r="I747">
        <f t="shared" si="78"/>
        <v>61.5</v>
      </c>
      <c r="J747" t="s">
        <v>21</v>
      </c>
      <c r="K747" t="s">
        <v>22</v>
      </c>
      <c r="L747">
        <v>1275195600</v>
      </c>
      <c r="M747">
        <v>1277528400</v>
      </c>
      <c r="N747" s="5">
        <f t="shared" si="79"/>
        <v>40328.208333333336</v>
      </c>
      <c r="O747" s="5">
        <f t="shared" si="80"/>
        <v>40355.208333333336</v>
      </c>
      <c r="P747" t="b">
        <v>0</v>
      </c>
      <c r="Q747" t="b">
        <v>0</v>
      </c>
      <c r="R747" t="s">
        <v>65</v>
      </c>
      <c r="S747" t="str">
        <f t="shared" si="81"/>
        <v>technology</v>
      </c>
      <c r="T747" t="str">
        <f t="shared" si="82"/>
        <v>wearables</v>
      </c>
      <c r="U747">
        <f t="shared" si="83"/>
        <v>2010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77"/>
        <v>213</v>
      </c>
      <c r="G748" t="s">
        <v>20</v>
      </c>
      <c r="H748">
        <v>3388</v>
      </c>
      <c r="I748">
        <f t="shared" si="78"/>
        <v>35</v>
      </c>
      <c r="J748" t="s">
        <v>21</v>
      </c>
      <c r="K748" t="s">
        <v>22</v>
      </c>
      <c r="L748">
        <v>1318136400</v>
      </c>
      <c r="M748">
        <v>1318568400</v>
      </c>
      <c r="N748" s="5">
        <f t="shared" si="79"/>
        <v>40825.208333333336</v>
      </c>
      <c r="O748" s="5">
        <f t="shared" si="80"/>
        <v>40830.208333333336</v>
      </c>
      <c r="P748" t="b">
        <v>0</v>
      </c>
      <c r="Q748" t="b">
        <v>0</v>
      </c>
      <c r="R748" t="s">
        <v>28</v>
      </c>
      <c r="S748" t="str">
        <f t="shared" si="81"/>
        <v>technology</v>
      </c>
      <c r="T748" t="str">
        <f t="shared" si="82"/>
        <v>web</v>
      </c>
      <c r="U748">
        <f t="shared" si="83"/>
        <v>2011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77"/>
        <v>229</v>
      </c>
      <c r="G749" t="s">
        <v>20</v>
      </c>
      <c r="H749">
        <v>280</v>
      </c>
      <c r="I749">
        <f t="shared" si="7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5">
        <f t="shared" si="79"/>
        <v>40423.208333333336</v>
      </c>
      <c r="O749" s="5">
        <f t="shared" si="80"/>
        <v>40434.208333333336</v>
      </c>
      <c r="P749" t="b">
        <v>0</v>
      </c>
      <c r="Q749" t="b">
        <v>0</v>
      </c>
      <c r="R749" t="s">
        <v>33</v>
      </c>
      <c r="S749" t="str">
        <f t="shared" si="81"/>
        <v>theater</v>
      </c>
      <c r="T749" t="str">
        <f t="shared" si="82"/>
        <v>plays</v>
      </c>
      <c r="U749">
        <f t="shared" si="83"/>
        <v>2010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77"/>
        <v>35</v>
      </c>
      <c r="G750" t="s">
        <v>74</v>
      </c>
      <c r="H750">
        <v>614</v>
      </c>
      <c r="I750">
        <f t="shared" si="78"/>
        <v>110.97</v>
      </c>
      <c r="J750" t="s">
        <v>21</v>
      </c>
      <c r="K750" t="s">
        <v>22</v>
      </c>
      <c r="L750">
        <v>1267423200</v>
      </c>
      <c r="M750">
        <v>1269579600</v>
      </c>
      <c r="N750" s="5">
        <f t="shared" si="79"/>
        <v>40238.25</v>
      </c>
      <c r="O750" s="5">
        <f t="shared" si="80"/>
        <v>40263.208333333336</v>
      </c>
      <c r="P750" t="b">
        <v>0</v>
      </c>
      <c r="Q750" t="b">
        <v>1</v>
      </c>
      <c r="R750" t="s">
        <v>71</v>
      </c>
      <c r="S750" t="str">
        <f t="shared" si="81"/>
        <v>film &amp; video</v>
      </c>
      <c r="T750" t="str">
        <f t="shared" si="82"/>
        <v>animation</v>
      </c>
      <c r="U750">
        <f t="shared" si="83"/>
        <v>2010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77"/>
        <v>157</v>
      </c>
      <c r="G751" t="s">
        <v>20</v>
      </c>
      <c r="H751">
        <v>366</v>
      </c>
      <c r="I751">
        <f t="shared" si="7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5">
        <f t="shared" si="79"/>
        <v>41920.208333333336</v>
      </c>
      <c r="O751" s="5">
        <f t="shared" si="80"/>
        <v>41932.208333333336</v>
      </c>
      <c r="P751" t="b">
        <v>0</v>
      </c>
      <c r="Q751" t="b">
        <v>1</v>
      </c>
      <c r="R751" t="s">
        <v>65</v>
      </c>
      <c r="S751" t="str">
        <f t="shared" si="81"/>
        <v>technology</v>
      </c>
      <c r="T751" t="str">
        <f t="shared" si="82"/>
        <v>wearables</v>
      </c>
      <c r="U751">
        <f t="shared" si="83"/>
        <v>2014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77"/>
        <v>1</v>
      </c>
      <c r="G752" t="s">
        <v>14</v>
      </c>
      <c r="H752">
        <v>1</v>
      </c>
      <c r="I752">
        <f t="shared" si="78"/>
        <v>1</v>
      </c>
      <c r="J752" t="s">
        <v>40</v>
      </c>
      <c r="K752" t="s">
        <v>41</v>
      </c>
      <c r="L752">
        <v>1277960400</v>
      </c>
      <c r="M752">
        <v>1280120400</v>
      </c>
      <c r="N752" s="5">
        <f t="shared" si="79"/>
        <v>40360.208333333336</v>
      </c>
      <c r="O752" s="5">
        <f t="shared" si="80"/>
        <v>40385.208333333336</v>
      </c>
      <c r="P752" t="b">
        <v>0</v>
      </c>
      <c r="Q752" t="b">
        <v>0</v>
      </c>
      <c r="R752" t="s">
        <v>50</v>
      </c>
      <c r="S752" t="str">
        <f t="shared" si="81"/>
        <v>music</v>
      </c>
      <c r="T752" t="str">
        <f t="shared" si="82"/>
        <v>electric music</v>
      </c>
      <c r="U752">
        <f t="shared" si="83"/>
        <v>2010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77"/>
        <v>232</v>
      </c>
      <c r="G753" t="s">
        <v>20</v>
      </c>
      <c r="H753">
        <v>270</v>
      </c>
      <c r="I753">
        <f t="shared" si="78"/>
        <v>30.97</v>
      </c>
      <c r="J753" t="s">
        <v>21</v>
      </c>
      <c r="K753" t="s">
        <v>22</v>
      </c>
      <c r="L753">
        <v>1458190800</v>
      </c>
      <c r="M753">
        <v>1459486800</v>
      </c>
      <c r="N753" s="5">
        <f t="shared" si="79"/>
        <v>42446.208333333328</v>
      </c>
      <c r="O753" s="5">
        <f t="shared" si="80"/>
        <v>42461.208333333328</v>
      </c>
      <c r="P753" t="b">
        <v>1</v>
      </c>
      <c r="Q753" t="b">
        <v>1</v>
      </c>
      <c r="R753" t="s">
        <v>68</v>
      </c>
      <c r="S753" t="str">
        <f t="shared" si="81"/>
        <v>publishing</v>
      </c>
      <c r="T753" t="str">
        <f t="shared" si="82"/>
        <v>nonfiction</v>
      </c>
      <c r="U753">
        <f t="shared" si="83"/>
        <v>2016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77"/>
        <v>92</v>
      </c>
      <c r="G754" t="s">
        <v>74</v>
      </c>
      <c r="H754">
        <v>114</v>
      </c>
      <c r="I754">
        <f t="shared" si="78"/>
        <v>47.04</v>
      </c>
      <c r="J754" t="s">
        <v>21</v>
      </c>
      <c r="K754" t="s">
        <v>22</v>
      </c>
      <c r="L754">
        <v>1280984400</v>
      </c>
      <c r="M754">
        <v>1282539600</v>
      </c>
      <c r="N754" s="5">
        <f t="shared" si="79"/>
        <v>40395.208333333336</v>
      </c>
      <c r="O754" s="5">
        <f t="shared" si="80"/>
        <v>40413.208333333336</v>
      </c>
      <c r="P754" t="b">
        <v>0</v>
      </c>
      <c r="Q754" t="b">
        <v>1</v>
      </c>
      <c r="R754" t="s">
        <v>33</v>
      </c>
      <c r="S754" t="str">
        <f t="shared" si="81"/>
        <v>theater</v>
      </c>
      <c r="T754" t="str">
        <f t="shared" si="82"/>
        <v>plays</v>
      </c>
      <c r="U754">
        <f t="shared" si="83"/>
        <v>2010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77"/>
        <v>257</v>
      </c>
      <c r="G755" t="s">
        <v>20</v>
      </c>
      <c r="H755">
        <v>137</v>
      </c>
      <c r="I755">
        <f t="shared" si="78"/>
        <v>88.07</v>
      </c>
      <c r="J755" t="s">
        <v>21</v>
      </c>
      <c r="K755" t="s">
        <v>22</v>
      </c>
      <c r="L755">
        <v>1274590800</v>
      </c>
      <c r="M755">
        <v>1275886800</v>
      </c>
      <c r="N755" s="5">
        <f t="shared" si="79"/>
        <v>40321.208333333336</v>
      </c>
      <c r="O755" s="5">
        <f t="shared" si="80"/>
        <v>40336.208333333336</v>
      </c>
      <c r="P755" t="b">
        <v>0</v>
      </c>
      <c r="Q755" t="b">
        <v>0</v>
      </c>
      <c r="R755" t="s">
        <v>122</v>
      </c>
      <c r="S755" t="str">
        <f t="shared" si="81"/>
        <v>photography</v>
      </c>
      <c r="T755" t="str">
        <f t="shared" si="82"/>
        <v>photography books</v>
      </c>
      <c r="U755">
        <f t="shared" si="83"/>
        <v>2010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77"/>
        <v>168</v>
      </c>
      <c r="G756" t="s">
        <v>20</v>
      </c>
      <c r="H756">
        <v>3205</v>
      </c>
      <c r="I756">
        <f t="shared" si="78"/>
        <v>37.01</v>
      </c>
      <c r="J756" t="s">
        <v>21</v>
      </c>
      <c r="K756" t="s">
        <v>22</v>
      </c>
      <c r="L756">
        <v>1351400400</v>
      </c>
      <c r="M756">
        <v>1355983200</v>
      </c>
      <c r="N756" s="5">
        <f t="shared" si="79"/>
        <v>41210.208333333336</v>
      </c>
      <c r="O756" s="5">
        <f t="shared" si="80"/>
        <v>41263.25</v>
      </c>
      <c r="P756" t="b">
        <v>0</v>
      </c>
      <c r="Q756" t="b">
        <v>0</v>
      </c>
      <c r="R756" t="s">
        <v>33</v>
      </c>
      <c r="S756" t="str">
        <f t="shared" si="81"/>
        <v>theater</v>
      </c>
      <c r="T756" t="str">
        <f t="shared" si="82"/>
        <v>plays</v>
      </c>
      <c r="U756">
        <f t="shared" si="83"/>
        <v>2012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77"/>
        <v>167</v>
      </c>
      <c r="G757" t="s">
        <v>20</v>
      </c>
      <c r="H757">
        <v>288</v>
      </c>
      <c r="I757">
        <f t="shared" si="78"/>
        <v>26.03</v>
      </c>
      <c r="J757" t="s">
        <v>36</v>
      </c>
      <c r="K757" t="s">
        <v>37</v>
      </c>
      <c r="L757">
        <v>1514354400</v>
      </c>
      <c r="M757">
        <v>1515391200</v>
      </c>
      <c r="N757" s="5">
        <f t="shared" si="79"/>
        <v>43096.25</v>
      </c>
      <c r="O757" s="5">
        <f t="shared" si="80"/>
        <v>43108.25</v>
      </c>
      <c r="P757" t="b">
        <v>0</v>
      </c>
      <c r="Q757" t="b">
        <v>1</v>
      </c>
      <c r="R757" t="s">
        <v>33</v>
      </c>
      <c r="S757" t="str">
        <f t="shared" si="81"/>
        <v>theater</v>
      </c>
      <c r="T757" t="str">
        <f t="shared" si="82"/>
        <v>plays</v>
      </c>
      <c r="U757">
        <f t="shared" si="83"/>
        <v>2017</v>
      </c>
    </row>
    <row r="758" spans="1:21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77"/>
        <v>772</v>
      </c>
      <c r="G758" t="s">
        <v>20</v>
      </c>
      <c r="H758">
        <v>148</v>
      </c>
      <c r="I758">
        <f t="shared" si="7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5">
        <f t="shared" si="79"/>
        <v>42024.25</v>
      </c>
      <c r="O758" s="5">
        <f t="shared" si="80"/>
        <v>42030.25</v>
      </c>
      <c r="P758" t="b">
        <v>0</v>
      </c>
      <c r="Q758" t="b">
        <v>0</v>
      </c>
      <c r="R758" t="s">
        <v>33</v>
      </c>
      <c r="S758" t="str">
        <f t="shared" si="81"/>
        <v>theater</v>
      </c>
      <c r="T758" t="str">
        <f t="shared" si="82"/>
        <v>plays</v>
      </c>
      <c r="U758">
        <f t="shared" si="83"/>
        <v>2015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77"/>
        <v>407</v>
      </c>
      <c r="G759" t="s">
        <v>20</v>
      </c>
      <c r="H759">
        <v>114</v>
      </c>
      <c r="I759">
        <f t="shared" si="78"/>
        <v>49.96</v>
      </c>
      <c r="J759" t="s">
        <v>21</v>
      </c>
      <c r="K759" t="s">
        <v>22</v>
      </c>
      <c r="L759">
        <v>1305176400</v>
      </c>
      <c r="M759">
        <v>1305522000</v>
      </c>
      <c r="N759" s="5">
        <f t="shared" si="79"/>
        <v>40675.208333333336</v>
      </c>
      <c r="O759" s="5">
        <f t="shared" si="80"/>
        <v>40679.208333333336</v>
      </c>
      <c r="P759" t="b">
        <v>0</v>
      </c>
      <c r="Q759" t="b">
        <v>0</v>
      </c>
      <c r="R759" t="s">
        <v>53</v>
      </c>
      <c r="S759" t="str">
        <f t="shared" si="81"/>
        <v>film &amp; video</v>
      </c>
      <c r="T759" t="str">
        <f t="shared" si="82"/>
        <v>drama</v>
      </c>
      <c r="U759">
        <f t="shared" si="83"/>
        <v>2011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77"/>
        <v>564</v>
      </c>
      <c r="G760" t="s">
        <v>20</v>
      </c>
      <c r="H760">
        <v>1518</v>
      </c>
      <c r="I760">
        <f t="shared" si="78"/>
        <v>110.02</v>
      </c>
      <c r="J760" t="s">
        <v>15</v>
      </c>
      <c r="K760" t="s">
        <v>16</v>
      </c>
      <c r="L760">
        <v>1414126800</v>
      </c>
      <c r="M760">
        <v>1414904400</v>
      </c>
      <c r="N760" s="5">
        <f t="shared" si="79"/>
        <v>41936.208333333336</v>
      </c>
      <c r="O760" s="5">
        <f t="shared" si="80"/>
        <v>41945.208333333336</v>
      </c>
      <c r="P760" t="b">
        <v>0</v>
      </c>
      <c r="Q760" t="b">
        <v>0</v>
      </c>
      <c r="R760" t="s">
        <v>23</v>
      </c>
      <c r="S760" t="str">
        <f t="shared" si="81"/>
        <v>music</v>
      </c>
      <c r="T760" t="str">
        <f t="shared" si="82"/>
        <v>rock</v>
      </c>
      <c r="U760">
        <f t="shared" si="83"/>
        <v>2014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77"/>
        <v>68</v>
      </c>
      <c r="G761" t="s">
        <v>14</v>
      </c>
      <c r="H761">
        <v>1274</v>
      </c>
      <c r="I761">
        <f t="shared" si="78"/>
        <v>89.96</v>
      </c>
      <c r="J761" t="s">
        <v>21</v>
      </c>
      <c r="K761" t="s">
        <v>22</v>
      </c>
      <c r="L761">
        <v>1517810400</v>
      </c>
      <c r="M761">
        <v>1520402400</v>
      </c>
      <c r="N761" s="5">
        <f t="shared" si="79"/>
        <v>43136.25</v>
      </c>
      <c r="O761" s="5">
        <f t="shared" si="80"/>
        <v>43166.25</v>
      </c>
      <c r="P761" t="b">
        <v>0</v>
      </c>
      <c r="Q761" t="b">
        <v>0</v>
      </c>
      <c r="R761" t="s">
        <v>50</v>
      </c>
      <c r="S761" t="str">
        <f t="shared" si="81"/>
        <v>music</v>
      </c>
      <c r="T761" t="str">
        <f t="shared" si="82"/>
        <v>electric music</v>
      </c>
      <c r="U761">
        <f t="shared" si="83"/>
        <v>2018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77"/>
        <v>34</v>
      </c>
      <c r="G762" t="s">
        <v>14</v>
      </c>
      <c r="H762">
        <v>210</v>
      </c>
      <c r="I762">
        <f t="shared" si="7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5">
        <f t="shared" si="79"/>
        <v>43678.208333333328</v>
      </c>
      <c r="O762" s="5">
        <f t="shared" si="80"/>
        <v>43707.208333333328</v>
      </c>
      <c r="P762" t="b">
        <v>0</v>
      </c>
      <c r="Q762" t="b">
        <v>1</v>
      </c>
      <c r="R762" t="s">
        <v>89</v>
      </c>
      <c r="S762" t="str">
        <f t="shared" si="81"/>
        <v>games</v>
      </c>
      <c r="T762" t="str">
        <f t="shared" si="82"/>
        <v>video games</v>
      </c>
      <c r="U762">
        <f t="shared" si="83"/>
        <v>2019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77"/>
        <v>655</v>
      </c>
      <c r="G763" t="s">
        <v>20</v>
      </c>
      <c r="H763">
        <v>166</v>
      </c>
      <c r="I763">
        <f t="shared" si="78"/>
        <v>86.87</v>
      </c>
      <c r="J763" t="s">
        <v>21</v>
      </c>
      <c r="K763" t="s">
        <v>22</v>
      </c>
      <c r="L763">
        <v>1500699600</v>
      </c>
      <c r="M763">
        <v>1501131600</v>
      </c>
      <c r="N763" s="5">
        <f t="shared" si="79"/>
        <v>42938.208333333328</v>
      </c>
      <c r="O763" s="5">
        <f t="shared" si="80"/>
        <v>42943.208333333328</v>
      </c>
      <c r="P763" t="b">
        <v>0</v>
      </c>
      <c r="Q763" t="b">
        <v>0</v>
      </c>
      <c r="R763" t="s">
        <v>23</v>
      </c>
      <c r="S763" t="str">
        <f t="shared" si="81"/>
        <v>music</v>
      </c>
      <c r="T763" t="str">
        <f t="shared" si="82"/>
        <v>rock</v>
      </c>
      <c r="U763">
        <f t="shared" si="83"/>
        <v>2017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77"/>
        <v>177</v>
      </c>
      <c r="G764" t="s">
        <v>20</v>
      </c>
      <c r="H764">
        <v>100</v>
      </c>
      <c r="I764">
        <f t="shared" si="78"/>
        <v>62.04</v>
      </c>
      <c r="J764" t="s">
        <v>26</v>
      </c>
      <c r="K764" t="s">
        <v>27</v>
      </c>
      <c r="L764">
        <v>1354082400</v>
      </c>
      <c r="M764">
        <v>1355032800</v>
      </c>
      <c r="N764" s="5">
        <f t="shared" si="79"/>
        <v>41241.25</v>
      </c>
      <c r="O764" s="5">
        <f t="shared" si="80"/>
        <v>41252.25</v>
      </c>
      <c r="P764" t="b">
        <v>0</v>
      </c>
      <c r="Q764" t="b">
        <v>0</v>
      </c>
      <c r="R764" t="s">
        <v>159</v>
      </c>
      <c r="S764" t="str">
        <f t="shared" si="81"/>
        <v>music</v>
      </c>
      <c r="T764" t="str">
        <f t="shared" si="82"/>
        <v>jazz</v>
      </c>
      <c r="U764">
        <f t="shared" si="83"/>
        <v>2012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77"/>
        <v>113</v>
      </c>
      <c r="G765" t="s">
        <v>20</v>
      </c>
      <c r="H765">
        <v>235</v>
      </c>
      <c r="I765">
        <f t="shared" si="78"/>
        <v>26.97</v>
      </c>
      <c r="J765" t="s">
        <v>21</v>
      </c>
      <c r="K765" t="s">
        <v>22</v>
      </c>
      <c r="L765">
        <v>1336453200</v>
      </c>
      <c r="M765">
        <v>1339477200</v>
      </c>
      <c r="N765" s="5">
        <f t="shared" si="79"/>
        <v>41037.208333333336</v>
      </c>
      <c r="O765" s="5">
        <f t="shared" si="80"/>
        <v>41072.208333333336</v>
      </c>
      <c r="P765" t="b">
        <v>0</v>
      </c>
      <c r="Q765" t="b">
        <v>1</v>
      </c>
      <c r="R765" t="s">
        <v>33</v>
      </c>
      <c r="S765" t="str">
        <f t="shared" si="81"/>
        <v>theater</v>
      </c>
      <c r="T765" t="str">
        <f t="shared" si="82"/>
        <v>plays</v>
      </c>
      <c r="U765">
        <f t="shared" si="83"/>
        <v>2012</v>
      </c>
    </row>
    <row r="766" spans="1:21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77"/>
        <v>728</v>
      </c>
      <c r="G766" t="s">
        <v>20</v>
      </c>
      <c r="H766">
        <v>148</v>
      </c>
      <c r="I766">
        <f t="shared" si="78"/>
        <v>54.12</v>
      </c>
      <c r="J766" t="s">
        <v>21</v>
      </c>
      <c r="K766" t="s">
        <v>22</v>
      </c>
      <c r="L766">
        <v>1305262800</v>
      </c>
      <c r="M766">
        <v>1305954000</v>
      </c>
      <c r="N766" s="5">
        <f t="shared" si="79"/>
        <v>40676.208333333336</v>
      </c>
      <c r="O766" s="5">
        <f t="shared" si="80"/>
        <v>40684.208333333336</v>
      </c>
      <c r="P766" t="b">
        <v>0</v>
      </c>
      <c r="Q766" t="b">
        <v>0</v>
      </c>
      <c r="R766" t="s">
        <v>23</v>
      </c>
      <c r="S766" t="str">
        <f t="shared" si="81"/>
        <v>music</v>
      </c>
      <c r="T766" t="str">
        <f t="shared" si="82"/>
        <v>rock</v>
      </c>
      <c r="U766">
        <f t="shared" si="83"/>
        <v>2011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77"/>
        <v>208</v>
      </c>
      <c r="G767" t="s">
        <v>20</v>
      </c>
      <c r="H767">
        <v>198</v>
      </c>
      <c r="I767">
        <f t="shared" si="78"/>
        <v>41.04</v>
      </c>
      <c r="J767" t="s">
        <v>21</v>
      </c>
      <c r="K767" t="s">
        <v>22</v>
      </c>
      <c r="L767">
        <v>1492232400</v>
      </c>
      <c r="M767">
        <v>1494392400</v>
      </c>
      <c r="N767" s="5">
        <f t="shared" si="79"/>
        <v>42840.208333333328</v>
      </c>
      <c r="O767" s="5">
        <f t="shared" si="80"/>
        <v>42865.208333333328</v>
      </c>
      <c r="P767" t="b">
        <v>1</v>
      </c>
      <c r="Q767" t="b">
        <v>1</v>
      </c>
      <c r="R767" t="s">
        <v>60</v>
      </c>
      <c r="S767" t="str">
        <f t="shared" si="81"/>
        <v>music</v>
      </c>
      <c r="T767" t="str">
        <f t="shared" si="82"/>
        <v>indie rock</v>
      </c>
      <c r="U767">
        <f t="shared" si="83"/>
        <v>2017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77"/>
        <v>31</v>
      </c>
      <c r="G768" t="s">
        <v>14</v>
      </c>
      <c r="H768">
        <v>248</v>
      </c>
      <c r="I768">
        <f t="shared" si="78"/>
        <v>55.05</v>
      </c>
      <c r="J768" t="s">
        <v>26</v>
      </c>
      <c r="K768" t="s">
        <v>27</v>
      </c>
      <c r="L768">
        <v>1537333200</v>
      </c>
      <c r="M768">
        <v>1537419600</v>
      </c>
      <c r="N768" s="5">
        <f t="shared" si="79"/>
        <v>43362.208333333328</v>
      </c>
      <c r="O768" s="5">
        <f t="shared" si="80"/>
        <v>43363.208333333328</v>
      </c>
      <c r="P768" t="b">
        <v>0</v>
      </c>
      <c r="Q768" t="b">
        <v>0</v>
      </c>
      <c r="R768" t="s">
        <v>474</v>
      </c>
      <c r="S768" t="str">
        <f t="shared" si="81"/>
        <v>film &amp; video</v>
      </c>
      <c r="T768" t="str">
        <f t="shared" si="82"/>
        <v>science fiction</v>
      </c>
      <c r="U768">
        <f t="shared" si="83"/>
        <v>2018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77"/>
        <v>57</v>
      </c>
      <c r="G769" t="s">
        <v>14</v>
      </c>
      <c r="H769">
        <v>513</v>
      </c>
      <c r="I769">
        <f t="shared" si="78"/>
        <v>107.94</v>
      </c>
      <c r="J769" t="s">
        <v>21</v>
      </c>
      <c r="K769" t="s">
        <v>22</v>
      </c>
      <c r="L769">
        <v>1444107600</v>
      </c>
      <c r="M769">
        <v>1447999200</v>
      </c>
      <c r="N769" s="5">
        <f t="shared" si="79"/>
        <v>42283.208333333328</v>
      </c>
      <c r="O769" s="5">
        <f t="shared" si="80"/>
        <v>42328.25</v>
      </c>
      <c r="P769" t="b">
        <v>0</v>
      </c>
      <c r="Q769" t="b">
        <v>0</v>
      </c>
      <c r="R769" t="s">
        <v>206</v>
      </c>
      <c r="S769" t="str">
        <f t="shared" si="81"/>
        <v>publishing</v>
      </c>
      <c r="T769" t="str">
        <f t="shared" si="82"/>
        <v>translations</v>
      </c>
      <c r="U769">
        <f t="shared" si="83"/>
        <v>2015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77"/>
        <v>231</v>
      </c>
      <c r="G770" t="s">
        <v>20</v>
      </c>
      <c r="H770">
        <v>150</v>
      </c>
      <c r="I770">
        <f t="shared" si="78"/>
        <v>73.92</v>
      </c>
      <c r="J770" t="s">
        <v>21</v>
      </c>
      <c r="K770" t="s">
        <v>22</v>
      </c>
      <c r="L770">
        <v>1386741600</v>
      </c>
      <c r="M770">
        <v>1388037600</v>
      </c>
      <c r="N770" s="5">
        <f t="shared" si="79"/>
        <v>41619.25</v>
      </c>
      <c r="O770" s="5">
        <f t="shared" si="80"/>
        <v>41634.25</v>
      </c>
      <c r="P770" t="b">
        <v>0</v>
      </c>
      <c r="Q770" t="b">
        <v>0</v>
      </c>
      <c r="R770" t="s">
        <v>33</v>
      </c>
      <c r="S770" t="str">
        <f t="shared" si="81"/>
        <v>theater</v>
      </c>
      <c r="T770" t="str">
        <f t="shared" si="82"/>
        <v>plays</v>
      </c>
      <c r="U770">
        <f t="shared" si="83"/>
        <v>2013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84">ROUND((E771/D771)*100,0)</f>
        <v>87</v>
      </c>
      <c r="G771" t="s">
        <v>14</v>
      </c>
      <c r="H771">
        <v>3410</v>
      </c>
      <c r="I771">
        <f t="shared" ref="I771:I834" si="85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5">
        <f t="shared" ref="N771:N834" si="86">(((L771/60)/60)/24)+DATE(1970,1,1)</f>
        <v>41501.208333333336</v>
      </c>
      <c r="O771" s="5">
        <f t="shared" ref="O771:O834" si="87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88">LEFT(R771,SEARCH("/",R771)-1)</f>
        <v>games</v>
      </c>
      <c r="T771" t="str">
        <f t="shared" ref="T771:T834" si="89">RIGHT(R771,LEN(R771)-SEARCH("/",R771))</f>
        <v>video games</v>
      </c>
      <c r="U771">
        <f t="shared" ref="U771:U834" si="90">YEAR(N771)</f>
        <v>2013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84"/>
        <v>271</v>
      </c>
      <c r="G772" t="s">
        <v>20</v>
      </c>
      <c r="H772">
        <v>216</v>
      </c>
      <c r="I772">
        <f t="shared" si="85"/>
        <v>53.9</v>
      </c>
      <c r="J772" t="s">
        <v>107</v>
      </c>
      <c r="K772" t="s">
        <v>108</v>
      </c>
      <c r="L772">
        <v>1397451600</v>
      </c>
      <c r="M772">
        <v>1398056400</v>
      </c>
      <c r="N772" s="5">
        <f t="shared" si="86"/>
        <v>41743.208333333336</v>
      </c>
      <c r="O772" s="5">
        <f t="shared" si="87"/>
        <v>41750.208333333336</v>
      </c>
      <c r="P772" t="b">
        <v>0</v>
      </c>
      <c r="Q772" t="b">
        <v>1</v>
      </c>
      <c r="R772" t="s">
        <v>33</v>
      </c>
      <c r="S772" t="str">
        <f t="shared" si="88"/>
        <v>theater</v>
      </c>
      <c r="T772" t="str">
        <f t="shared" si="89"/>
        <v>plays</v>
      </c>
      <c r="U772">
        <f t="shared" si="90"/>
        <v>2014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84"/>
        <v>49</v>
      </c>
      <c r="G773" t="s">
        <v>74</v>
      </c>
      <c r="H773">
        <v>26</v>
      </c>
      <c r="I773">
        <f t="shared" si="85"/>
        <v>106.5</v>
      </c>
      <c r="J773" t="s">
        <v>21</v>
      </c>
      <c r="K773" t="s">
        <v>22</v>
      </c>
      <c r="L773">
        <v>1548482400</v>
      </c>
      <c r="M773">
        <v>1550815200</v>
      </c>
      <c r="N773" s="5">
        <f t="shared" si="86"/>
        <v>43491.25</v>
      </c>
      <c r="O773" s="5">
        <f t="shared" si="87"/>
        <v>43518.25</v>
      </c>
      <c r="P773" t="b">
        <v>0</v>
      </c>
      <c r="Q773" t="b">
        <v>0</v>
      </c>
      <c r="R773" t="s">
        <v>33</v>
      </c>
      <c r="S773" t="str">
        <f t="shared" si="88"/>
        <v>theater</v>
      </c>
      <c r="T773" t="str">
        <f t="shared" si="89"/>
        <v>plays</v>
      </c>
      <c r="U773">
        <f t="shared" si="90"/>
        <v>2019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84"/>
        <v>113</v>
      </c>
      <c r="G774" t="s">
        <v>20</v>
      </c>
      <c r="H774">
        <v>5139</v>
      </c>
      <c r="I774">
        <f t="shared" si="85"/>
        <v>33</v>
      </c>
      <c r="J774" t="s">
        <v>21</v>
      </c>
      <c r="K774" t="s">
        <v>22</v>
      </c>
      <c r="L774">
        <v>1549692000</v>
      </c>
      <c r="M774">
        <v>1550037600</v>
      </c>
      <c r="N774" s="5">
        <f t="shared" si="86"/>
        <v>43505.25</v>
      </c>
      <c r="O774" s="5">
        <f t="shared" si="87"/>
        <v>43509.25</v>
      </c>
      <c r="P774" t="b">
        <v>0</v>
      </c>
      <c r="Q774" t="b">
        <v>0</v>
      </c>
      <c r="R774" t="s">
        <v>60</v>
      </c>
      <c r="S774" t="str">
        <f t="shared" si="88"/>
        <v>music</v>
      </c>
      <c r="T774" t="str">
        <f t="shared" si="89"/>
        <v>indie rock</v>
      </c>
      <c r="U774">
        <f t="shared" si="90"/>
        <v>2019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84"/>
        <v>191</v>
      </c>
      <c r="G775" t="s">
        <v>20</v>
      </c>
      <c r="H775">
        <v>2353</v>
      </c>
      <c r="I775">
        <f t="shared" si="85"/>
        <v>43</v>
      </c>
      <c r="J775" t="s">
        <v>21</v>
      </c>
      <c r="K775" t="s">
        <v>22</v>
      </c>
      <c r="L775">
        <v>1492059600</v>
      </c>
      <c r="M775">
        <v>1492923600</v>
      </c>
      <c r="N775" s="5">
        <f t="shared" si="86"/>
        <v>42838.208333333328</v>
      </c>
      <c r="O775" s="5">
        <f t="shared" si="87"/>
        <v>42848.208333333328</v>
      </c>
      <c r="P775" t="b">
        <v>0</v>
      </c>
      <c r="Q775" t="b">
        <v>0</v>
      </c>
      <c r="R775" t="s">
        <v>33</v>
      </c>
      <c r="S775" t="str">
        <f t="shared" si="88"/>
        <v>theater</v>
      </c>
      <c r="T775" t="str">
        <f t="shared" si="89"/>
        <v>plays</v>
      </c>
      <c r="U775">
        <f t="shared" si="90"/>
        <v>2017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84"/>
        <v>136</v>
      </c>
      <c r="G776" t="s">
        <v>20</v>
      </c>
      <c r="H776">
        <v>78</v>
      </c>
      <c r="I776">
        <f t="shared" si="85"/>
        <v>86.86</v>
      </c>
      <c r="J776" t="s">
        <v>107</v>
      </c>
      <c r="K776" t="s">
        <v>108</v>
      </c>
      <c r="L776">
        <v>1463979600</v>
      </c>
      <c r="M776">
        <v>1467522000</v>
      </c>
      <c r="N776" s="5">
        <f t="shared" si="86"/>
        <v>42513.208333333328</v>
      </c>
      <c r="O776" s="5">
        <f t="shared" si="87"/>
        <v>42554.208333333328</v>
      </c>
      <c r="P776" t="b">
        <v>0</v>
      </c>
      <c r="Q776" t="b">
        <v>0</v>
      </c>
      <c r="R776" t="s">
        <v>28</v>
      </c>
      <c r="S776" t="str">
        <f t="shared" si="88"/>
        <v>technology</v>
      </c>
      <c r="T776" t="str">
        <f t="shared" si="89"/>
        <v>web</v>
      </c>
      <c r="U776">
        <f t="shared" si="90"/>
        <v>2016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84"/>
        <v>10</v>
      </c>
      <c r="G777" t="s">
        <v>14</v>
      </c>
      <c r="H777">
        <v>10</v>
      </c>
      <c r="I777">
        <f t="shared" si="85"/>
        <v>96.8</v>
      </c>
      <c r="J777" t="s">
        <v>21</v>
      </c>
      <c r="K777" t="s">
        <v>22</v>
      </c>
      <c r="L777">
        <v>1415253600</v>
      </c>
      <c r="M777">
        <v>1416117600</v>
      </c>
      <c r="N777" s="5">
        <f t="shared" si="86"/>
        <v>41949.25</v>
      </c>
      <c r="O777" s="5">
        <f t="shared" si="87"/>
        <v>41959.25</v>
      </c>
      <c r="P777" t="b">
        <v>0</v>
      </c>
      <c r="Q777" t="b">
        <v>0</v>
      </c>
      <c r="R777" t="s">
        <v>23</v>
      </c>
      <c r="S777" t="str">
        <f t="shared" si="88"/>
        <v>music</v>
      </c>
      <c r="T777" t="str">
        <f t="shared" si="89"/>
        <v>rock</v>
      </c>
      <c r="U777">
        <f t="shared" si="90"/>
        <v>2014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84"/>
        <v>66</v>
      </c>
      <c r="G778" t="s">
        <v>14</v>
      </c>
      <c r="H778">
        <v>2201</v>
      </c>
      <c r="I778">
        <f t="shared" si="85"/>
        <v>33</v>
      </c>
      <c r="J778" t="s">
        <v>21</v>
      </c>
      <c r="K778" t="s">
        <v>22</v>
      </c>
      <c r="L778">
        <v>1562216400</v>
      </c>
      <c r="M778">
        <v>1563771600</v>
      </c>
      <c r="N778" s="5">
        <f t="shared" si="86"/>
        <v>43650.208333333328</v>
      </c>
      <c r="O778" s="5">
        <f t="shared" si="87"/>
        <v>43668.208333333328</v>
      </c>
      <c r="P778" t="b">
        <v>0</v>
      </c>
      <c r="Q778" t="b">
        <v>0</v>
      </c>
      <c r="R778" t="s">
        <v>33</v>
      </c>
      <c r="S778" t="str">
        <f t="shared" si="88"/>
        <v>theater</v>
      </c>
      <c r="T778" t="str">
        <f t="shared" si="89"/>
        <v>plays</v>
      </c>
      <c r="U778">
        <f t="shared" si="90"/>
        <v>2019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84"/>
        <v>49</v>
      </c>
      <c r="G779" t="s">
        <v>14</v>
      </c>
      <c r="H779">
        <v>676</v>
      </c>
      <c r="I779">
        <f t="shared" si="85"/>
        <v>68.03</v>
      </c>
      <c r="J779" t="s">
        <v>21</v>
      </c>
      <c r="K779" t="s">
        <v>22</v>
      </c>
      <c r="L779">
        <v>1316754000</v>
      </c>
      <c r="M779">
        <v>1319259600</v>
      </c>
      <c r="N779" s="5">
        <f t="shared" si="86"/>
        <v>40809.208333333336</v>
      </c>
      <c r="O779" s="5">
        <f t="shared" si="87"/>
        <v>40838.208333333336</v>
      </c>
      <c r="P779" t="b">
        <v>0</v>
      </c>
      <c r="Q779" t="b">
        <v>0</v>
      </c>
      <c r="R779" t="s">
        <v>33</v>
      </c>
      <c r="S779" t="str">
        <f t="shared" si="88"/>
        <v>theater</v>
      </c>
      <c r="T779" t="str">
        <f t="shared" si="89"/>
        <v>plays</v>
      </c>
      <c r="U779">
        <f t="shared" si="90"/>
        <v>2011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84"/>
        <v>788</v>
      </c>
      <c r="G780" t="s">
        <v>20</v>
      </c>
      <c r="H780">
        <v>174</v>
      </c>
      <c r="I780">
        <f t="shared" si="85"/>
        <v>58.87</v>
      </c>
      <c r="J780" t="s">
        <v>98</v>
      </c>
      <c r="K780" t="s">
        <v>99</v>
      </c>
      <c r="L780">
        <v>1313211600</v>
      </c>
      <c r="M780">
        <v>1313643600</v>
      </c>
      <c r="N780" s="5">
        <f t="shared" si="86"/>
        <v>40768.208333333336</v>
      </c>
      <c r="O780" s="5">
        <f t="shared" si="87"/>
        <v>40773.208333333336</v>
      </c>
      <c r="P780" t="b">
        <v>0</v>
      </c>
      <c r="Q780" t="b">
        <v>0</v>
      </c>
      <c r="R780" t="s">
        <v>71</v>
      </c>
      <c r="S780" t="str">
        <f t="shared" si="88"/>
        <v>film &amp; video</v>
      </c>
      <c r="T780" t="str">
        <f t="shared" si="89"/>
        <v>animation</v>
      </c>
      <c r="U780">
        <f t="shared" si="90"/>
        <v>2011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84"/>
        <v>80</v>
      </c>
      <c r="G781" t="s">
        <v>14</v>
      </c>
      <c r="H781">
        <v>831</v>
      </c>
      <c r="I781">
        <f t="shared" si="85"/>
        <v>105.05</v>
      </c>
      <c r="J781" t="s">
        <v>21</v>
      </c>
      <c r="K781" t="s">
        <v>22</v>
      </c>
      <c r="L781">
        <v>1439528400</v>
      </c>
      <c r="M781">
        <v>1440306000</v>
      </c>
      <c r="N781" s="5">
        <f t="shared" si="86"/>
        <v>42230.208333333328</v>
      </c>
      <c r="O781" s="5">
        <f t="shared" si="87"/>
        <v>42239.208333333328</v>
      </c>
      <c r="P781" t="b">
        <v>0</v>
      </c>
      <c r="Q781" t="b">
        <v>1</v>
      </c>
      <c r="R781" t="s">
        <v>33</v>
      </c>
      <c r="S781" t="str">
        <f t="shared" si="88"/>
        <v>theater</v>
      </c>
      <c r="T781" t="str">
        <f t="shared" si="89"/>
        <v>plays</v>
      </c>
      <c r="U781">
        <f t="shared" si="90"/>
        <v>2015</v>
      </c>
    </row>
    <row r="782" spans="1:21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84"/>
        <v>106</v>
      </c>
      <c r="G782" t="s">
        <v>20</v>
      </c>
      <c r="H782">
        <v>164</v>
      </c>
      <c r="I782">
        <f t="shared" si="85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5">
        <f t="shared" si="86"/>
        <v>42573.208333333328</v>
      </c>
      <c r="O782" s="5">
        <f t="shared" si="87"/>
        <v>42592.208333333328</v>
      </c>
      <c r="P782" t="b">
        <v>0</v>
      </c>
      <c r="Q782" t="b">
        <v>1</v>
      </c>
      <c r="R782" t="s">
        <v>53</v>
      </c>
      <c r="S782" t="str">
        <f t="shared" si="88"/>
        <v>film &amp; video</v>
      </c>
      <c r="T782" t="str">
        <f t="shared" si="89"/>
        <v>drama</v>
      </c>
      <c r="U782">
        <f t="shared" si="90"/>
        <v>2016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84"/>
        <v>51</v>
      </c>
      <c r="G783" t="s">
        <v>74</v>
      </c>
      <c r="H783">
        <v>56</v>
      </c>
      <c r="I783">
        <f t="shared" si="85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5">
        <f t="shared" si="86"/>
        <v>40482.208333333336</v>
      </c>
      <c r="O783" s="5">
        <f t="shared" si="87"/>
        <v>40533.25</v>
      </c>
      <c r="P783" t="b">
        <v>0</v>
      </c>
      <c r="Q783" t="b">
        <v>0</v>
      </c>
      <c r="R783" t="s">
        <v>33</v>
      </c>
      <c r="S783" t="str">
        <f t="shared" si="88"/>
        <v>theater</v>
      </c>
      <c r="T783" t="str">
        <f t="shared" si="89"/>
        <v>plays</v>
      </c>
      <c r="U783">
        <f t="shared" si="90"/>
        <v>2010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84"/>
        <v>215</v>
      </c>
      <c r="G784" t="s">
        <v>20</v>
      </c>
      <c r="H784">
        <v>161</v>
      </c>
      <c r="I784">
        <f t="shared" si="85"/>
        <v>68.2</v>
      </c>
      <c r="J784" t="s">
        <v>21</v>
      </c>
      <c r="K784" t="s">
        <v>22</v>
      </c>
      <c r="L784">
        <v>1298959200</v>
      </c>
      <c r="M784">
        <v>1301374800</v>
      </c>
      <c r="N784" s="5">
        <f t="shared" si="86"/>
        <v>40603.25</v>
      </c>
      <c r="O784" s="5">
        <f t="shared" si="87"/>
        <v>40631.208333333336</v>
      </c>
      <c r="P784" t="b">
        <v>0</v>
      </c>
      <c r="Q784" t="b">
        <v>1</v>
      </c>
      <c r="R784" t="s">
        <v>71</v>
      </c>
      <c r="S784" t="str">
        <f t="shared" si="88"/>
        <v>film &amp; video</v>
      </c>
      <c r="T784" t="str">
        <f t="shared" si="89"/>
        <v>animation</v>
      </c>
      <c r="U784">
        <f t="shared" si="90"/>
        <v>2011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84"/>
        <v>141</v>
      </c>
      <c r="G785" t="s">
        <v>20</v>
      </c>
      <c r="H785">
        <v>138</v>
      </c>
      <c r="I785">
        <f t="shared" si="85"/>
        <v>75.73</v>
      </c>
      <c r="J785" t="s">
        <v>21</v>
      </c>
      <c r="K785" t="s">
        <v>22</v>
      </c>
      <c r="L785">
        <v>1387260000</v>
      </c>
      <c r="M785">
        <v>1387864800</v>
      </c>
      <c r="N785" s="5">
        <f t="shared" si="86"/>
        <v>41625.25</v>
      </c>
      <c r="O785" s="5">
        <f t="shared" si="87"/>
        <v>41632.25</v>
      </c>
      <c r="P785" t="b">
        <v>0</v>
      </c>
      <c r="Q785" t="b">
        <v>0</v>
      </c>
      <c r="R785" t="s">
        <v>23</v>
      </c>
      <c r="S785" t="str">
        <f t="shared" si="88"/>
        <v>music</v>
      </c>
      <c r="T785" t="str">
        <f t="shared" si="89"/>
        <v>rock</v>
      </c>
      <c r="U785">
        <f t="shared" si="90"/>
        <v>2013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84"/>
        <v>115</v>
      </c>
      <c r="G786" t="s">
        <v>20</v>
      </c>
      <c r="H786">
        <v>3308</v>
      </c>
      <c r="I786">
        <f t="shared" si="85"/>
        <v>31</v>
      </c>
      <c r="J786" t="s">
        <v>21</v>
      </c>
      <c r="K786" t="s">
        <v>22</v>
      </c>
      <c r="L786">
        <v>1457244000</v>
      </c>
      <c r="M786">
        <v>1458190800</v>
      </c>
      <c r="N786" s="5">
        <f t="shared" si="86"/>
        <v>42435.25</v>
      </c>
      <c r="O786" s="5">
        <f t="shared" si="87"/>
        <v>42446.208333333328</v>
      </c>
      <c r="P786" t="b">
        <v>0</v>
      </c>
      <c r="Q786" t="b">
        <v>0</v>
      </c>
      <c r="R786" t="s">
        <v>28</v>
      </c>
      <c r="S786" t="str">
        <f t="shared" si="88"/>
        <v>technology</v>
      </c>
      <c r="T786" t="str">
        <f t="shared" si="89"/>
        <v>web</v>
      </c>
      <c r="U786">
        <f t="shared" si="90"/>
        <v>2016</v>
      </c>
    </row>
    <row r="787" spans="1:21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84"/>
        <v>193</v>
      </c>
      <c r="G787" t="s">
        <v>20</v>
      </c>
      <c r="H787">
        <v>127</v>
      </c>
      <c r="I787">
        <f t="shared" si="85"/>
        <v>101.88</v>
      </c>
      <c r="J787" t="s">
        <v>26</v>
      </c>
      <c r="K787" t="s">
        <v>27</v>
      </c>
      <c r="L787">
        <v>1556341200</v>
      </c>
      <c r="M787">
        <v>1559278800</v>
      </c>
      <c r="N787" s="5">
        <f t="shared" si="86"/>
        <v>43582.208333333328</v>
      </c>
      <c r="O787" s="5">
        <f t="shared" si="87"/>
        <v>43616.208333333328</v>
      </c>
      <c r="P787" t="b">
        <v>0</v>
      </c>
      <c r="Q787" t="b">
        <v>1</v>
      </c>
      <c r="R787" t="s">
        <v>71</v>
      </c>
      <c r="S787" t="str">
        <f t="shared" si="88"/>
        <v>film &amp; video</v>
      </c>
      <c r="T787" t="str">
        <f t="shared" si="89"/>
        <v>animation</v>
      </c>
      <c r="U787">
        <f t="shared" si="90"/>
        <v>2019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84"/>
        <v>730</v>
      </c>
      <c r="G788" t="s">
        <v>20</v>
      </c>
      <c r="H788">
        <v>207</v>
      </c>
      <c r="I788">
        <f t="shared" si="85"/>
        <v>52.88</v>
      </c>
      <c r="J788" t="s">
        <v>107</v>
      </c>
      <c r="K788" t="s">
        <v>108</v>
      </c>
      <c r="L788">
        <v>1522126800</v>
      </c>
      <c r="M788">
        <v>1522731600</v>
      </c>
      <c r="N788" s="5">
        <f t="shared" si="86"/>
        <v>43186.208333333328</v>
      </c>
      <c r="O788" s="5">
        <f t="shared" si="87"/>
        <v>43193.208333333328</v>
      </c>
      <c r="P788" t="b">
        <v>0</v>
      </c>
      <c r="Q788" t="b">
        <v>1</v>
      </c>
      <c r="R788" t="s">
        <v>159</v>
      </c>
      <c r="S788" t="str">
        <f t="shared" si="88"/>
        <v>music</v>
      </c>
      <c r="T788" t="str">
        <f t="shared" si="89"/>
        <v>jazz</v>
      </c>
      <c r="U788">
        <f t="shared" si="90"/>
        <v>2018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84"/>
        <v>100</v>
      </c>
      <c r="G789" t="s">
        <v>14</v>
      </c>
      <c r="H789">
        <v>859</v>
      </c>
      <c r="I789">
        <f t="shared" si="85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5">
        <f t="shared" si="86"/>
        <v>40684.208333333336</v>
      </c>
      <c r="O789" s="5">
        <f t="shared" si="87"/>
        <v>40693.208333333336</v>
      </c>
      <c r="P789" t="b">
        <v>0</v>
      </c>
      <c r="Q789" t="b">
        <v>0</v>
      </c>
      <c r="R789" t="s">
        <v>23</v>
      </c>
      <c r="S789" t="str">
        <f t="shared" si="88"/>
        <v>music</v>
      </c>
      <c r="T789" t="str">
        <f t="shared" si="89"/>
        <v>rock</v>
      </c>
      <c r="U789">
        <f t="shared" si="90"/>
        <v>2011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84"/>
        <v>88</v>
      </c>
      <c r="G790" t="s">
        <v>47</v>
      </c>
      <c r="H790">
        <v>31</v>
      </c>
      <c r="I790">
        <f t="shared" si="85"/>
        <v>102.39</v>
      </c>
      <c r="J790" t="s">
        <v>21</v>
      </c>
      <c r="K790" t="s">
        <v>22</v>
      </c>
      <c r="L790">
        <v>1350709200</v>
      </c>
      <c r="M790">
        <v>1352527200</v>
      </c>
      <c r="N790" s="5">
        <f t="shared" si="86"/>
        <v>41202.208333333336</v>
      </c>
      <c r="O790" s="5">
        <f t="shared" si="87"/>
        <v>41223.25</v>
      </c>
      <c r="P790" t="b">
        <v>0</v>
      </c>
      <c r="Q790" t="b">
        <v>0</v>
      </c>
      <c r="R790" t="s">
        <v>71</v>
      </c>
      <c r="S790" t="str">
        <f t="shared" si="88"/>
        <v>film &amp; video</v>
      </c>
      <c r="T790" t="str">
        <f t="shared" si="89"/>
        <v>animation</v>
      </c>
      <c r="U790">
        <f t="shared" si="90"/>
        <v>2012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84"/>
        <v>37</v>
      </c>
      <c r="G791" t="s">
        <v>14</v>
      </c>
      <c r="H791">
        <v>45</v>
      </c>
      <c r="I791">
        <f t="shared" si="85"/>
        <v>74.47</v>
      </c>
      <c r="J791" t="s">
        <v>21</v>
      </c>
      <c r="K791" t="s">
        <v>22</v>
      </c>
      <c r="L791">
        <v>1401166800</v>
      </c>
      <c r="M791">
        <v>1404363600</v>
      </c>
      <c r="N791" s="5">
        <f t="shared" si="86"/>
        <v>41786.208333333336</v>
      </c>
      <c r="O791" s="5">
        <f t="shared" si="87"/>
        <v>41823.208333333336</v>
      </c>
      <c r="P791" t="b">
        <v>0</v>
      </c>
      <c r="Q791" t="b">
        <v>0</v>
      </c>
      <c r="R791" t="s">
        <v>33</v>
      </c>
      <c r="S791" t="str">
        <f t="shared" si="88"/>
        <v>theater</v>
      </c>
      <c r="T791" t="str">
        <f t="shared" si="89"/>
        <v>plays</v>
      </c>
      <c r="U791">
        <f t="shared" si="90"/>
        <v>2014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84"/>
        <v>31</v>
      </c>
      <c r="G792" t="s">
        <v>74</v>
      </c>
      <c r="H792">
        <v>1113</v>
      </c>
      <c r="I792">
        <f t="shared" si="85"/>
        <v>51.01</v>
      </c>
      <c r="J792" t="s">
        <v>21</v>
      </c>
      <c r="K792" t="s">
        <v>22</v>
      </c>
      <c r="L792">
        <v>1266127200</v>
      </c>
      <c r="M792">
        <v>1266645600</v>
      </c>
      <c r="N792" s="5">
        <f t="shared" si="86"/>
        <v>40223.25</v>
      </c>
      <c r="O792" s="5">
        <f t="shared" si="87"/>
        <v>40229.25</v>
      </c>
      <c r="P792" t="b">
        <v>0</v>
      </c>
      <c r="Q792" t="b">
        <v>0</v>
      </c>
      <c r="R792" t="s">
        <v>33</v>
      </c>
      <c r="S792" t="str">
        <f t="shared" si="88"/>
        <v>theater</v>
      </c>
      <c r="T792" t="str">
        <f t="shared" si="89"/>
        <v>plays</v>
      </c>
      <c r="U792">
        <f t="shared" si="90"/>
        <v>2010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84"/>
        <v>26</v>
      </c>
      <c r="G793" t="s">
        <v>14</v>
      </c>
      <c r="H793">
        <v>6</v>
      </c>
      <c r="I793">
        <f t="shared" si="85"/>
        <v>90</v>
      </c>
      <c r="J793" t="s">
        <v>21</v>
      </c>
      <c r="K793" t="s">
        <v>22</v>
      </c>
      <c r="L793">
        <v>1481436000</v>
      </c>
      <c r="M793">
        <v>1482818400</v>
      </c>
      <c r="N793" s="5">
        <f t="shared" si="86"/>
        <v>42715.25</v>
      </c>
      <c r="O793" s="5">
        <f t="shared" si="87"/>
        <v>42731.25</v>
      </c>
      <c r="P793" t="b">
        <v>0</v>
      </c>
      <c r="Q793" t="b">
        <v>0</v>
      </c>
      <c r="R793" t="s">
        <v>17</v>
      </c>
      <c r="S793" t="str">
        <f t="shared" si="88"/>
        <v>food</v>
      </c>
      <c r="T793" t="str">
        <f t="shared" si="89"/>
        <v>food trucks</v>
      </c>
      <c r="U793">
        <f t="shared" si="90"/>
        <v>2016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84"/>
        <v>34</v>
      </c>
      <c r="G794" t="s">
        <v>14</v>
      </c>
      <c r="H794">
        <v>7</v>
      </c>
      <c r="I794">
        <f t="shared" si="85"/>
        <v>97.14</v>
      </c>
      <c r="J794" t="s">
        <v>21</v>
      </c>
      <c r="K794" t="s">
        <v>22</v>
      </c>
      <c r="L794">
        <v>1372222800</v>
      </c>
      <c r="M794">
        <v>1374642000</v>
      </c>
      <c r="N794" s="5">
        <f t="shared" si="86"/>
        <v>41451.208333333336</v>
      </c>
      <c r="O794" s="5">
        <f t="shared" si="87"/>
        <v>41479.208333333336</v>
      </c>
      <c r="P794" t="b">
        <v>0</v>
      </c>
      <c r="Q794" t="b">
        <v>1</v>
      </c>
      <c r="R794" t="s">
        <v>33</v>
      </c>
      <c r="S794" t="str">
        <f t="shared" si="88"/>
        <v>theater</v>
      </c>
      <c r="T794" t="str">
        <f t="shared" si="89"/>
        <v>plays</v>
      </c>
      <c r="U794">
        <f t="shared" si="90"/>
        <v>2013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84"/>
        <v>1186</v>
      </c>
      <c r="G795" t="s">
        <v>20</v>
      </c>
      <c r="H795">
        <v>181</v>
      </c>
      <c r="I795">
        <f t="shared" si="85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5">
        <f t="shared" si="86"/>
        <v>41450.208333333336</v>
      </c>
      <c r="O795" s="5">
        <f t="shared" si="87"/>
        <v>41454.208333333336</v>
      </c>
      <c r="P795" t="b">
        <v>0</v>
      </c>
      <c r="Q795" t="b">
        <v>0</v>
      </c>
      <c r="R795" t="s">
        <v>68</v>
      </c>
      <c r="S795" t="str">
        <f t="shared" si="88"/>
        <v>publishing</v>
      </c>
      <c r="T795" t="str">
        <f t="shared" si="89"/>
        <v>nonfiction</v>
      </c>
      <c r="U795">
        <f t="shared" si="90"/>
        <v>2013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84"/>
        <v>125</v>
      </c>
      <c r="G796" t="s">
        <v>20</v>
      </c>
      <c r="H796">
        <v>110</v>
      </c>
      <c r="I796">
        <f t="shared" si="85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5">
        <f t="shared" si="86"/>
        <v>43091.25</v>
      </c>
      <c r="O796" s="5">
        <f t="shared" si="87"/>
        <v>43103.25</v>
      </c>
      <c r="P796" t="b">
        <v>0</v>
      </c>
      <c r="Q796" t="b">
        <v>0</v>
      </c>
      <c r="R796" t="s">
        <v>23</v>
      </c>
      <c r="S796" t="str">
        <f t="shared" si="88"/>
        <v>music</v>
      </c>
      <c r="T796" t="str">
        <f t="shared" si="89"/>
        <v>rock</v>
      </c>
      <c r="U796">
        <f t="shared" si="90"/>
        <v>2017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84"/>
        <v>14</v>
      </c>
      <c r="G797" t="s">
        <v>14</v>
      </c>
      <c r="H797">
        <v>31</v>
      </c>
      <c r="I797">
        <f t="shared" si="85"/>
        <v>32.97</v>
      </c>
      <c r="J797" t="s">
        <v>21</v>
      </c>
      <c r="K797" t="s">
        <v>22</v>
      </c>
      <c r="L797">
        <v>1477976400</v>
      </c>
      <c r="M797">
        <v>1478235600</v>
      </c>
      <c r="N797" s="5">
        <f t="shared" si="86"/>
        <v>42675.208333333328</v>
      </c>
      <c r="O797" s="5">
        <f t="shared" si="87"/>
        <v>42678.208333333328</v>
      </c>
      <c r="P797" t="b">
        <v>0</v>
      </c>
      <c r="Q797" t="b">
        <v>0</v>
      </c>
      <c r="R797" t="s">
        <v>53</v>
      </c>
      <c r="S797" t="str">
        <f t="shared" si="88"/>
        <v>film &amp; video</v>
      </c>
      <c r="T797" t="str">
        <f t="shared" si="89"/>
        <v>drama</v>
      </c>
      <c r="U797">
        <f t="shared" si="90"/>
        <v>2016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84"/>
        <v>55</v>
      </c>
      <c r="G798" t="s">
        <v>14</v>
      </c>
      <c r="H798">
        <v>78</v>
      </c>
      <c r="I798">
        <f t="shared" si="85"/>
        <v>54.81</v>
      </c>
      <c r="J798" t="s">
        <v>21</v>
      </c>
      <c r="K798" t="s">
        <v>22</v>
      </c>
      <c r="L798">
        <v>1407474000</v>
      </c>
      <c r="M798">
        <v>1408078800</v>
      </c>
      <c r="N798" s="5">
        <f t="shared" si="86"/>
        <v>41859.208333333336</v>
      </c>
      <c r="O798" s="5">
        <f t="shared" si="87"/>
        <v>41866.208333333336</v>
      </c>
      <c r="P798" t="b">
        <v>0</v>
      </c>
      <c r="Q798" t="b">
        <v>1</v>
      </c>
      <c r="R798" t="s">
        <v>292</v>
      </c>
      <c r="S798" t="str">
        <f t="shared" si="88"/>
        <v>games</v>
      </c>
      <c r="T798" t="str">
        <f t="shared" si="89"/>
        <v>mobile games</v>
      </c>
      <c r="U798">
        <f t="shared" si="90"/>
        <v>2014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84"/>
        <v>110</v>
      </c>
      <c r="G799" t="s">
        <v>20</v>
      </c>
      <c r="H799">
        <v>185</v>
      </c>
      <c r="I799">
        <f t="shared" si="85"/>
        <v>45.04</v>
      </c>
      <c r="J799" t="s">
        <v>21</v>
      </c>
      <c r="K799" t="s">
        <v>22</v>
      </c>
      <c r="L799">
        <v>1546149600</v>
      </c>
      <c r="M799">
        <v>1548136800</v>
      </c>
      <c r="N799" s="5">
        <f t="shared" si="86"/>
        <v>43464.25</v>
      </c>
      <c r="O799" s="5">
        <f t="shared" si="87"/>
        <v>43487.25</v>
      </c>
      <c r="P799" t="b">
        <v>0</v>
      </c>
      <c r="Q799" t="b">
        <v>0</v>
      </c>
      <c r="R799" t="s">
        <v>28</v>
      </c>
      <c r="S799" t="str">
        <f t="shared" si="88"/>
        <v>technology</v>
      </c>
      <c r="T799" t="str">
        <f t="shared" si="89"/>
        <v>web</v>
      </c>
      <c r="U799">
        <f t="shared" si="90"/>
        <v>2018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84"/>
        <v>188</v>
      </c>
      <c r="G800" t="s">
        <v>20</v>
      </c>
      <c r="H800">
        <v>121</v>
      </c>
      <c r="I800">
        <f t="shared" si="85"/>
        <v>52.96</v>
      </c>
      <c r="J800" t="s">
        <v>21</v>
      </c>
      <c r="K800" t="s">
        <v>22</v>
      </c>
      <c r="L800">
        <v>1338440400</v>
      </c>
      <c r="M800">
        <v>1340859600</v>
      </c>
      <c r="N800" s="5">
        <f t="shared" si="86"/>
        <v>41060.208333333336</v>
      </c>
      <c r="O800" s="5">
        <f t="shared" si="87"/>
        <v>41088.208333333336</v>
      </c>
      <c r="P800" t="b">
        <v>0</v>
      </c>
      <c r="Q800" t="b">
        <v>1</v>
      </c>
      <c r="R800" t="s">
        <v>33</v>
      </c>
      <c r="S800" t="str">
        <f t="shared" si="88"/>
        <v>theater</v>
      </c>
      <c r="T800" t="str">
        <f t="shared" si="89"/>
        <v>plays</v>
      </c>
      <c r="U800">
        <f t="shared" si="90"/>
        <v>2012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84"/>
        <v>87</v>
      </c>
      <c r="G801" t="s">
        <v>14</v>
      </c>
      <c r="H801">
        <v>1225</v>
      </c>
      <c r="I801">
        <f t="shared" si="85"/>
        <v>60.02</v>
      </c>
      <c r="J801" t="s">
        <v>40</v>
      </c>
      <c r="K801" t="s">
        <v>41</v>
      </c>
      <c r="L801">
        <v>1454133600</v>
      </c>
      <c r="M801">
        <v>1454479200</v>
      </c>
      <c r="N801" s="5">
        <f t="shared" si="86"/>
        <v>42399.25</v>
      </c>
      <c r="O801" s="5">
        <f t="shared" si="87"/>
        <v>42403.25</v>
      </c>
      <c r="P801" t="b">
        <v>0</v>
      </c>
      <c r="Q801" t="b">
        <v>0</v>
      </c>
      <c r="R801" t="s">
        <v>33</v>
      </c>
      <c r="S801" t="str">
        <f t="shared" si="88"/>
        <v>theater</v>
      </c>
      <c r="T801" t="str">
        <f t="shared" si="89"/>
        <v>plays</v>
      </c>
      <c r="U801">
        <f t="shared" si="90"/>
        <v>2016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84"/>
        <v>1</v>
      </c>
      <c r="G802" t="s">
        <v>14</v>
      </c>
      <c r="H802">
        <v>1</v>
      </c>
      <c r="I802">
        <f t="shared" si="85"/>
        <v>1</v>
      </c>
      <c r="J802" t="s">
        <v>98</v>
      </c>
      <c r="K802" t="s">
        <v>99</v>
      </c>
      <c r="L802">
        <v>1434085200</v>
      </c>
      <c r="M802">
        <v>1434430800</v>
      </c>
      <c r="N802" s="5">
        <f t="shared" si="86"/>
        <v>42167.208333333328</v>
      </c>
      <c r="O802" s="5">
        <f t="shared" si="87"/>
        <v>42171.208333333328</v>
      </c>
      <c r="P802" t="b">
        <v>0</v>
      </c>
      <c r="Q802" t="b">
        <v>0</v>
      </c>
      <c r="R802" t="s">
        <v>23</v>
      </c>
      <c r="S802" t="str">
        <f t="shared" si="88"/>
        <v>music</v>
      </c>
      <c r="T802" t="str">
        <f t="shared" si="89"/>
        <v>rock</v>
      </c>
      <c r="U802">
        <f t="shared" si="90"/>
        <v>2015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84"/>
        <v>203</v>
      </c>
      <c r="G803" t="s">
        <v>20</v>
      </c>
      <c r="H803">
        <v>106</v>
      </c>
      <c r="I803">
        <f t="shared" si="85"/>
        <v>44.03</v>
      </c>
      <c r="J803" t="s">
        <v>21</v>
      </c>
      <c r="K803" t="s">
        <v>22</v>
      </c>
      <c r="L803">
        <v>1577772000</v>
      </c>
      <c r="M803">
        <v>1579672800</v>
      </c>
      <c r="N803" s="5">
        <f t="shared" si="86"/>
        <v>43830.25</v>
      </c>
      <c r="O803" s="5">
        <f t="shared" si="87"/>
        <v>43852.25</v>
      </c>
      <c r="P803" t="b">
        <v>0</v>
      </c>
      <c r="Q803" t="b">
        <v>1</v>
      </c>
      <c r="R803" t="s">
        <v>122</v>
      </c>
      <c r="S803" t="str">
        <f t="shared" si="88"/>
        <v>photography</v>
      </c>
      <c r="T803" t="str">
        <f t="shared" si="89"/>
        <v>photography books</v>
      </c>
      <c r="U803">
        <f t="shared" si="90"/>
        <v>2019</v>
      </c>
    </row>
    <row r="804" spans="1:21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84"/>
        <v>197</v>
      </c>
      <c r="G804" t="s">
        <v>20</v>
      </c>
      <c r="H804">
        <v>142</v>
      </c>
      <c r="I804">
        <f t="shared" si="85"/>
        <v>86.03</v>
      </c>
      <c r="J804" t="s">
        <v>21</v>
      </c>
      <c r="K804" t="s">
        <v>22</v>
      </c>
      <c r="L804">
        <v>1562216400</v>
      </c>
      <c r="M804">
        <v>1562389200</v>
      </c>
      <c r="N804" s="5">
        <f t="shared" si="86"/>
        <v>43650.208333333328</v>
      </c>
      <c r="O804" s="5">
        <f t="shared" si="87"/>
        <v>43652.208333333328</v>
      </c>
      <c r="P804" t="b">
        <v>0</v>
      </c>
      <c r="Q804" t="b">
        <v>0</v>
      </c>
      <c r="R804" t="s">
        <v>122</v>
      </c>
      <c r="S804" t="str">
        <f t="shared" si="88"/>
        <v>photography</v>
      </c>
      <c r="T804" t="str">
        <f t="shared" si="89"/>
        <v>photography books</v>
      </c>
      <c r="U804">
        <f t="shared" si="90"/>
        <v>2019</v>
      </c>
    </row>
    <row r="805" spans="1:21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84"/>
        <v>107</v>
      </c>
      <c r="G805" t="s">
        <v>20</v>
      </c>
      <c r="H805">
        <v>233</v>
      </c>
      <c r="I805">
        <f t="shared" si="85"/>
        <v>28.01</v>
      </c>
      <c r="J805" t="s">
        <v>21</v>
      </c>
      <c r="K805" t="s">
        <v>22</v>
      </c>
      <c r="L805">
        <v>1548568800</v>
      </c>
      <c r="M805">
        <v>1551506400</v>
      </c>
      <c r="N805" s="5">
        <f t="shared" si="86"/>
        <v>43492.25</v>
      </c>
      <c r="O805" s="5">
        <f t="shared" si="87"/>
        <v>43526.25</v>
      </c>
      <c r="P805" t="b">
        <v>0</v>
      </c>
      <c r="Q805" t="b">
        <v>0</v>
      </c>
      <c r="R805" t="s">
        <v>33</v>
      </c>
      <c r="S805" t="str">
        <f t="shared" si="88"/>
        <v>theater</v>
      </c>
      <c r="T805" t="str">
        <f t="shared" si="89"/>
        <v>plays</v>
      </c>
      <c r="U805">
        <f t="shared" si="90"/>
        <v>2019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84"/>
        <v>269</v>
      </c>
      <c r="G806" t="s">
        <v>20</v>
      </c>
      <c r="H806">
        <v>218</v>
      </c>
      <c r="I806">
        <f t="shared" si="85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5">
        <f t="shared" si="86"/>
        <v>43102.25</v>
      </c>
      <c r="O806" s="5">
        <f t="shared" si="87"/>
        <v>43122.25</v>
      </c>
      <c r="P806" t="b">
        <v>0</v>
      </c>
      <c r="Q806" t="b">
        <v>0</v>
      </c>
      <c r="R806" t="s">
        <v>23</v>
      </c>
      <c r="S806" t="str">
        <f t="shared" si="88"/>
        <v>music</v>
      </c>
      <c r="T806" t="str">
        <f t="shared" si="89"/>
        <v>rock</v>
      </c>
      <c r="U806">
        <f t="shared" si="90"/>
        <v>2018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84"/>
        <v>51</v>
      </c>
      <c r="G807" t="s">
        <v>14</v>
      </c>
      <c r="H807">
        <v>67</v>
      </c>
      <c r="I807">
        <f t="shared" si="85"/>
        <v>73.61</v>
      </c>
      <c r="J807" t="s">
        <v>26</v>
      </c>
      <c r="K807" t="s">
        <v>27</v>
      </c>
      <c r="L807">
        <v>1416031200</v>
      </c>
      <c r="M807">
        <v>1420437600</v>
      </c>
      <c r="N807" s="5">
        <f t="shared" si="86"/>
        <v>41958.25</v>
      </c>
      <c r="O807" s="5">
        <f t="shared" si="87"/>
        <v>42009.25</v>
      </c>
      <c r="P807" t="b">
        <v>0</v>
      </c>
      <c r="Q807" t="b">
        <v>0</v>
      </c>
      <c r="R807" t="s">
        <v>42</v>
      </c>
      <c r="S807" t="str">
        <f t="shared" si="88"/>
        <v>film &amp; video</v>
      </c>
      <c r="T807" t="str">
        <f t="shared" si="89"/>
        <v>documentary</v>
      </c>
      <c r="U807">
        <f t="shared" si="90"/>
        <v>2014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84"/>
        <v>1180</v>
      </c>
      <c r="G808" t="s">
        <v>20</v>
      </c>
      <c r="H808">
        <v>76</v>
      </c>
      <c r="I808">
        <f t="shared" si="85"/>
        <v>108.71</v>
      </c>
      <c r="J808" t="s">
        <v>21</v>
      </c>
      <c r="K808" t="s">
        <v>22</v>
      </c>
      <c r="L808">
        <v>1330927200</v>
      </c>
      <c r="M808">
        <v>1332997200</v>
      </c>
      <c r="N808" s="5">
        <f t="shared" si="86"/>
        <v>40973.25</v>
      </c>
      <c r="O808" s="5">
        <f t="shared" si="87"/>
        <v>40997.208333333336</v>
      </c>
      <c r="P808" t="b">
        <v>0</v>
      </c>
      <c r="Q808" t="b">
        <v>1</v>
      </c>
      <c r="R808" t="s">
        <v>53</v>
      </c>
      <c r="S808" t="str">
        <f t="shared" si="88"/>
        <v>film &amp; video</v>
      </c>
      <c r="T808" t="str">
        <f t="shared" si="89"/>
        <v>drama</v>
      </c>
      <c r="U808">
        <f t="shared" si="90"/>
        <v>2012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84"/>
        <v>264</v>
      </c>
      <c r="G809" t="s">
        <v>20</v>
      </c>
      <c r="H809">
        <v>43</v>
      </c>
      <c r="I809">
        <f t="shared" si="85"/>
        <v>42.98</v>
      </c>
      <c r="J809" t="s">
        <v>21</v>
      </c>
      <c r="K809" t="s">
        <v>22</v>
      </c>
      <c r="L809">
        <v>1571115600</v>
      </c>
      <c r="M809">
        <v>1574920800</v>
      </c>
      <c r="N809" s="5">
        <f t="shared" si="86"/>
        <v>43753.208333333328</v>
      </c>
      <c r="O809" s="5">
        <f t="shared" si="87"/>
        <v>43797.25</v>
      </c>
      <c r="P809" t="b">
        <v>0</v>
      </c>
      <c r="Q809" t="b">
        <v>1</v>
      </c>
      <c r="R809" t="s">
        <v>33</v>
      </c>
      <c r="S809" t="str">
        <f t="shared" si="88"/>
        <v>theater</v>
      </c>
      <c r="T809" t="str">
        <f t="shared" si="89"/>
        <v>plays</v>
      </c>
      <c r="U809">
        <f t="shared" si="90"/>
        <v>2019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84"/>
        <v>30</v>
      </c>
      <c r="G810" t="s">
        <v>14</v>
      </c>
      <c r="H810">
        <v>19</v>
      </c>
      <c r="I810">
        <f t="shared" si="85"/>
        <v>83.32</v>
      </c>
      <c r="J810" t="s">
        <v>21</v>
      </c>
      <c r="K810" t="s">
        <v>22</v>
      </c>
      <c r="L810">
        <v>1463461200</v>
      </c>
      <c r="M810">
        <v>1464930000</v>
      </c>
      <c r="N810" s="5">
        <f t="shared" si="86"/>
        <v>42507.208333333328</v>
      </c>
      <c r="O810" s="5">
        <f t="shared" si="87"/>
        <v>42524.208333333328</v>
      </c>
      <c r="P810" t="b">
        <v>0</v>
      </c>
      <c r="Q810" t="b">
        <v>0</v>
      </c>
      <c r="R810" t="s">
        <v>17</v>
      </c>
      <c r="S810" t="str">
        <f t="shared" si="88"/>
        <v>food</v>
      </c>
      <c r="T810" t="str">
        <f t="shared" si="89"/>
        <v>food trucks</v>
      </c>
      <c r="U810">
        <f t="shared" si="90"/>
        <v>2016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84"/>
        <v>63</v>
      </c>
      <c r="G811" t="s">
        <v>14</v>
      </c>
      <c r="H811">
        <v>2108</v>
      </c>
      <c r="I811">
        <f t="shared" si="85"/>
        <v>42</v>
      </c>
      <c r="J811" t="s">
        <v>98</v>
      </c>
      <c r="K811" t="s">
        <v>99</v>
      </c>
      <c r="L811">
        <v>1344920400</v>
      </c>
      <c r="M811">
        <v>1345006800</v>
      </c>
      <c r="N811" s="5">
        <f t="shared" si="86"/>
        <v>41135.208333333336</v>
      </c>
      <c r="O811" s="5">
        <f t="shared" si="87"/>
        <v>41136.208333333336</v>
      </c>
      <c r="P811" t="b">
        <v>0</v>
      </c>
      <c r="Q811" t="b">
        <v>0</v>
      </c>
      <c r="R811" t="s">
        <v>42</v>
      </c>
      <c r="S811" t="str">
        <f t="shared" si="88"/>
        <v>film &amp; video</v>
      </c>
      <c r="T811" t="str">
        <f t="shared" si="89"/>
        <v>documentary</v>
      </c>
      <c r="U811">
        <f t="shared" si="90"/>
        <v>2012</v>
      </c>
    </row>
    <row r="812" spans="1:21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84"/>
        <v>193</v>
      </c>
      <c r="G812" t="s">
        <v>20</v>
      </c>
      <c r="H812">
        <v>221</v>
      </c>
      <c r="I812">
        <f t="shared" si="85"/>
        <v>55.93</v>
      </c>
      <c r="J812" t="s">
        <v>21</v>
      </c>
      <c r="K812" t="s">
        <v>22</v>
      </c>
      <c r="L812">
        <v>1511848800</v>
      </c>
      <c r="M812">
        <v>1512712800</v>
      </c>
      <c r="N812" s="5">
        <f t="shared" si="86"/>
        <v>43067.25</v>
      </c>
      <c r="O812" s="5">
        <f t="shared" si="87"/>
        <v>43077.25</v>
      </c>
      <c r="P812" t="b">
        <v>0</v>
      </c>
      <c r="Q812" t="b">
        <v>1</v>
      </c>
      <c r="R812" t="s">
        <v>33</v>
      </c>
      <c r="S812" t="str">
        <f t="shared" si="88"/>
        <v>theater</v>
      </c>
      <c r="T812" t="str">
        <f t="shared" si="89"/>
        <v>plays</v>
      </c>
      <c r="U812">
        <f t="shared" si="90"/>
        <v>2017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84"/>
        <v>77</v>
      </c>
      <c r="G813" t="s">
        <v>14</v>
      </c>
      <c r="H813">
        <v>679</v>
      </c>
      <c r="I813">
        <f t="shared" si="85"/>
        <v>105.04</v>
      </c>
      <c r="J813" t="s">
        <v>21</v>
      </c>
      <c r="K813" t="s">
        <v>22</v>
      </c>
      <c r="L813">
        <v>1452319200</v>
      </c>
      <c r="M813">
        <v>1452492000</v>
      </c>
      <c r="N813" s="5">
        <f t="shared" si="86"/>
        <v>42378.25</v>
      </c>
      <c r="O813" s="5">
        <f t="shared" si="87"/>
        <v>42380.25</v>
      </c>
      <c r="P813" t="b">
        <v>0</v>
      </c>
      <c r="Q813" t="b">
        <v>1</v>
      </c>
      <c r="R813" t="s">
        <v>89</v>
      </c>
      <c r="S813" t="str">
        <f t="shared" si="88"/>
        <v>games</v>
      </c>
      <c r="T813" t="str">
        <f t="shared" si="89"/>
        <v>video games</v>
      </c>
      <c r="U813">
        <f t="shared" si="90"/>
        <v>2016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84"/>
        <v>226</v>
      </c>
      <c r="G814" t="s">
        <v>20</v>
      </c>
      <c r="H814">
        <v>2805</v>
      </c>
      <c r="I814">
        <f t="shared" si="85"/>
        <v>48</v>
      </c>
      <c r="J814" t="s">
        <v>15</v>
      </c>
      <c r="K814" t="s">
        <v>16</v>
      </c>
      <c r="L814">
        <v>1523854800</v>
      </c>
      <c r="M814">
        <v>1524286800</v>
      </c>
      <c r="N814" s="5">
        <f t="shared" si="86"/>
        <v>43206.208333333328</v>
      </c>
      <c r="O814" s="5">
        <f t="shared" si="87"/>
        <v>43211.208333333328</v>
      </c>
      <c r="P814" t="b">
        <v>0</v>
      </c>
      <c r="Q814" t="b">
        <v>0</v>
      </c>
      <c r="R814" t="s">
        <v>68</v>
      </c>
      <c r="S814" t="str">
        <f t="shared" si="88"/>
        <v>publishing</v>
      </c>
      <c r="T814" t="str">
        <f t="shared" si="89"/>
        <v>nonfiction</v>
      </c>
      <c r="U814">
        <f t="shared" si="90"/>
        <v>2018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84"/>
        <v>239</v>
      </c>
      <c r="G815" t="s">
        <v>20</v>
      </c>
      <c r="H815">
        <v>68</v>
      </c>
      <c r="I815">
        <f t="shared" si="85"/>
        <v>112.66</v>
      </c>
      <c r="J815" t="s">
        <v>21</v>
      </c>
      <c r="K815" t="s">
        <v>22</v>
      </c>
      <c r="L815">
        <v>1346043600</v>
      </c>
      <c r="M815">
        <v>1346907600</v>
      </c>
      <c r="N815" s="5">
        <f t="shared" si="86"/>
        <v>41148.208333333336</v>
      </c>
      <c r="O815" s="5">
        <f t="shared" si="87"/>
        <v>41158.208333333336</v>
      </c>
      <c r="P815" t="b">
        <v>0</v>
      </c>
      <c r="Q815" t="b">
        <v>0</v>
      </c>
      <c r="R815" t="s">
        <v>89</v>
      </c>
      <c r="S815" t="str">
        <f t="shared" si="88"/>
        <v>games</v>
      </c>
      <c r="T815" t="str">
        <f t="shared" si="89"/>
        <v>video games</v>
      </c>
      <c r="U815">
        <f t="shared" si="90"/>
        <v>2012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84"/>
        <v>92</v>
      </c>
      <c r="G816" t="s">
        <v>14</v>
      </c>
      <c r="H816">
        <v>36</v>
      </c>
      <c r="I816">
        <f t="shared" si="85"/>
        <v>81.94</v>
      </c>
      <c r="J816" t="s">
        <v>36</v>
      </c>
      <c r="K816" t="s">
        <v>37</v>
      </c>
      <c r="L816">
        <v>1464325200</v>
      </c>
      <c r="M816">
        <v>1464498000</v>
      </c>
      <c r="N816" s="5">
        <f t="shared" si="86"/>
        <v>42517.208333333328</v>
      </c>
      <c r="O816" s="5">
        <f t="shared" si="87"/>
        <v>42519.208333333328</v>
      </c>
      <c r="P816" t="b">
        <v>0</v>
      </c>
      <c r="Q816" t="b">
        <v>1</v>
      </c>
      <c r="R816" t="s">
        <v>23</v>
      </c>
      <c r="S816" t="str">
        <f t="shared" si="88"/>
        <v>music</v>
      </c>
      <c r="T816" t="str">
        <f t="shared" si="89"/>
        <v>rock</v>
      </c>
      <c r="U816">
        <f t="shared" si="90"/>
        <v>2016</v>
      </c>
    </row>
    <row r="817" spans="1:21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84"/>
        <v>130</v>
      </c>
      <c r="G817" t="s">
        <v>20</v>
      </c>
      <c r="H817">
        <v>183</v>
      </c>
      <c r="I817">
        <f t="shared" si="85"/>
        <v>64.05</v>
      </c>
      <c r="J817" t="s">
        <v>15</v>
      </c>
      <c r="K817" t="s">
        <v>16</v>
      </c>
      <c r="L817">
        <v>1511935200</v>
      </c>
      <c r="M817">
        <v>1514181600</v>
      </c>
      <c r="N817" s="5">
        <f t="shared" si="86"/>
        <v>43068.25</v>
      </c>
      <c r="O817" s="5">
        <f t="shared" si="87"/>
        <v>43094.25</v>
      </c>
      <c r="P817" t="b">
        <v>0</v>
      </c>
      <c r="Q817" t="b">
        <v>0</v>
      </c>
      <c r="R817" t="s">
        <v>23</v>
      </c>
      <c r="S817" t="str">
        <f t="shared" si="88"/>
        <v>music</v>
      </c>
      <c r="T817" t="str">
        <f t="shared" si="89"/>
        <v>rock</v>
      </c>
      <c r="U817">
        <f t="shared" si="90"/>
        <v>2017</v>
      </c>
    </row>
    <row r="818" spans="1:21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84"/>
        <v>615</v>
      </c>
      <c r="G818" t="s">
        <v>20</v>
      </c>
      <c r="H818">
        <v>133</v>
      </c>
      <c r="I818">
        <f t="shared" si="85"/>
        <v>106.39</v>
      </c>
      <c r="J818" t="s">
        <v>21</v>
      </c>
      <c r="K818" t="s">
        <v>22</v>
      </c>
      <c r="L818">
        <v>1392012000</v>
      </c>
      <c r="M818">
        <v>1392184800</v>
      </c>
      <c r="N818" s="5">
        <f t="shared" si="86"/>
        <v>41680.25</v>
      </c>
      <c r="O818" s="5">
        <f t="shared" si="87"/>
        <v>41682.25</v>
      </c>
      <c r="P818" t="b">
        <v>1</v>
      </c>
      <c r="Q818" t="b">
        <v>1</v>
      </c>
      <c r="R818" t="s">
        <v>33</v>
      </c>
      <c r="S818" t="str">
        <f t="shared" si="88"/>
        <v>theater</v>
      </c>
      <c r="T818" t="str">
        <f t="shared" si="89"/>
        <v>plays</v>
      </c>
      <c r="U818">
        <f t="shared" si="90"/>
        <v>2014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84"/>
        <v>369</v>
      </c>
      <c r="G819" t="s">
        <v>20</v>
      </c>
      <c r="H819">
        <v>2489</v>
      </c>
      <c r="I819">
        <f t="shared" si="85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5">
        <f t="shared" si="86"/>
        <v>43589.208333333328</v>
      </c>
      <c r="O819" s="5">
        <f t="shared" si="87"/>
        <v>43617.208333333328</v>
      </c>
      <c r="P819" t="b">
        <v>0</v>
      </c>
      <c r="Q819" t="b">
        <v>1</v>
      </c>
      <c r="R819" t="s">
        <v>68</v>
      </c>
      <c r="S819" t="str">
        <f t="shared" si="88"/>
        <v>publishing</v>
      </c>
      <c r="T819" t="str">
        <f t="shared" si="89"/>
        <v>nonfiction</v>
      </c>
      <c r="U819">
        <f t="shared" si="90"/>
        <v>2019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84"/>
        <v>1095</v>
      </c>
      <c r="G820" t="s">
        <v>20</v>
      </c>
      <c r="H820">
        <v>69</v>
      </c>
      <c r="I820">
        <f t="shared" si="85"/>
        <v>111.07</v>
      </c>
      <c r="J820" t="s">
        <v>21</v>
      </c>
      <c r="K820" t="s">
        <v>22</v>
      </c>
      <c r="L820">
        <v>1548050400</v>
      </c>
      <c r="M820">
        <v>1549173600</v>
      </c>
      <c r="N820" s="5">
        <f t="shared" si="86"/>
        <v>43486.25</v>
      </c>
      <c r="O820" s="5">
        <f t="shared" si="87"/>
        <v>43499.25</v>
      </c>
      <c r="P820" t="b">
        <v>0</v>
      </c>
      <c r="Q820" t="b">
        <v>1</v>
      </c>
      <c r="R820" t="s">
        <v>33</v>
      </c>
      <c r="S820" t="str">
        <f t="shared" si="88"/>
        <v>theater</v>
      </c>
      <c r="T820" t="str">
        <f t="shared" si="89"/>
        <v>plays</v>
      </c>
      <c r="U820">
        <f t="shared" si="90"/>
        <v>2019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84"/>
        <v>51</v>
      </c>
      <c r="G821" t="s">
        <v>14</v>
      </c>
      <c r="H821">
        <v>47</v>
      </c>
      <c r="I821">
        <f t="shared" si="85"/>
        <v>95.94</v>
      </c>
      <c r="J821" t="s">
        <v>21</v>
      </c>
      <c r="K821" t="s">
        <v>22</v>
      </c>
      <c r="L821">
        <v>1353736800</v>
      </c>
      <c r="M821">
        <v>1355032800</v>
      </c>
      <c r="N821" s="5">
        <f t="shared" si="86"/>
        <v>41237.25</v>
      </c>
      <c r="O821" s="5">
        <f t="shared" si="87"/>
        <v>41252.25</v>
      </c>
      <c r="P821" t="b">
        <v>1</v>
      </c>
      <c r="Q821" t="b">
        <v>0</v>
      </c>
      <c r="R821" t="s">
        <v>89</v>
      </c>
      <c r="S821" t="str">
        <f t="shared" si="88"/>
        <v>games</v>
      </c>
      <c r="T821" t="str">
        <f t="shared" si="89"/>
        <v>video games</v>
      </c>
      <c r="U821">
        <f t="shared" si="90"/>
        <v>2012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84"/>
        <v>801</v>
      </c>
      <c r="G822" t="s">
        <v>20</v>
      </c>
      <c r="H822">
        <v>279</v>
      </c>
      <c r="I822">
        <f t="shared" si="85"/>
        <v>43.04</v>
      </c>
      <c r="J822" t="s">
        <v>40</v>
      </c>
      <c r="K822" t="s">
        <v>41</v>
      </c>
      <c r="L822">
        <v>1532840400</v>
      </c>
      <c r="M822">
        <v>1533963600</v>
      </c>
      <c r="N822" s="5">
        <f t="shared" si="86"/>
        <v>43310.208333333328</v>
      </c>
      <c r="O822" s="5">
        <f t="shared" si="87"/>
        <v>43323.208333333328</v>
      </c>
      <c r="P822" t="b">
        <v>0</v>
      </c>
      <c r="Q822" t="b">
        <v>1</v>
      </c>
      <c r="R822" t="s">
        <v>23</v>
      </c>
      <c r="S822" t="str">
        <f t="shared" si="88"/>
        <v>music</v>
      </c>
      <c r="T822" t="str">
        <f t="shared" si="89"/>
        <v>rock</v>
      </c>
      <c r="U822">
        <f t="shared" si="90"/>
        <v>2018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84"/>
        <v>291</v>
      </c>
      <c r="G823" t="s">
        <v>20</v>
      </c>
      <c r="H823">
        <v>210</v>
      </c>
      <c r="I823">
        <f t="shared" si="85"/>
        <v>67.97</v>
      </c>
      <c r="J823" t="s">
        <v>21</v>
      </c>
      <c r="K823" t="s">
        <v>22</v>
      </c>
      <c r="L823">
        <v>1488261600</v>
      </c>
      <c r="M823">
        <v>1489381200</v>
      </c>
      <c r="N823" s="5">
        <f t="shared" si="86"/>
        <v>42794.25</v>
      </c>
      <c r="O823" s="5">
        <f t="shared" si="87"/>
        <v>42807.208333333328</v>
      </c>
      <c r="P823" t="b">
        <v>0</v>
      </c>
      <c r="Q823" t="b">
        <v>0</v>
      </c>
      <c r="R823" t="s">
        <v>42</v>
      </c>
      <c r="S823" t="str">
        <f t="shared" si="88"/>
        <v>film &amp; video</v>
      </c>
      <c r="T823" t="str">
        <f t="shared" si="89"/>
        <v>documentary</v>
      </c>
      <c r="U823">
        <f t="shared" si="90"/>
        <v>2017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84"/>
        <v>350</v>
      </c>
      <c r="G824" t="s">
        <v>20</v>
      </c>
      <c r="H824">
        <v>2100</v>
      </c>
      <c r="I824">
        <f t="shared" si="85"/>
        <v>89.99</v>
      </c>
      <c r="J824" t="s">
        <v>21</v>
      </c>
      <c r="K824" t="s">
        <v>22</v>
      </c>
      <c r="L824">
        <v>1393567200</v>
      </c>
      <c r="M824">
        <v>1395032400</v>
      </c>
      <c r="N824" s="5">
        <f t="shared" si="86"/>
        <v>41698.25</v>
      </c>
      <c r="O824" s="5">
        <f t="shared" si="87"/>
        <v>41715.208333333336</v>
      </c>
      <c r="P824" t="b">
        <v>0</v>
      </c>
      <c r="Q824" t="b">
        <v>0</v>
      </c>
      <c r="R824" t="s">
        <v>23</v>
      </c>
      <c r="S824" t="str">
        <f t="shared" si="88"/>
        <v>music</v>
      </c>
      <c r="T824" t="str">
        <f t="shared" si="89"/>
        <v>rock</v>
      </c>
      <c r="U824">
        <f t="shared" si="90"/>
        <v>2014</v>
      </c>
    </row>
    <row r="825" spans="1:21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84"/>
        <v>357</v>
      </c>
      <c r="G825" t="s">
        <v>20</v>
      </c>
      <c r="H825">
        <v>252</v>
      </c>
      <c r="I825">
        <f t="shared" si="85"/>
        <v>58.1</v>
      </c>
      <c r="J825" t="s">
        <v>21</v>
      </c>
      <c r="K825" t="s">
        <v>22</v>
      </c>
      <c r="L825">
        <v>1410325200</v>
      </c>
      <c r="M825">
        <v>1412485200</v>
      </c>
      <c r="N825" s="5">
        <f t="shared" si="86"/>
        <v>41892.208333333336</v>
      </c>
      <c r="O825" s="5">
        <f t="shared" si="87"/>
        <v>41917.208333333336</v>
      </c>
      <c r="P825" t="b">
        <v>1</v>
      </c>
      <c r="Q825" t="b">
        <v>1</v>
      </c>
      <c r="R825" t="s">
        <v>23</v>
      </c>
      <c r="S825" t="str">
        <f t="shared" si="88"/>
        <v>music</v>
      </c>
      <c r="T825" t="str">
        <f t="shared" si="89"/>
        <v>rock</v>
      </c>
      <c r="U825">
        <f t="shared" si="90"/>
        <v>2014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84"/>
        <v>126</v>
      </c>
      <c r="G826" t="s">
        <v>20</v>
      </c>
      <c r="H826">
        <v>1280</v>
      </c>
      <c r="I826">
        <f t="shared" si="85"/>
        <v>84</v>
      </c>
      <c r="J826" t="s">
        <v>21</v>
      </c>
      <c r="K826" t="s">
        <v>22</v>
      </c>
      <c r="L826">
        <v>1276923600</v>
      </c>
      <c r="M826">
        <v>1279688400</v>
      </c>
      <c r="N826" s="5">
        <f t="shared" si="86"/>
        <v>40348.208333333336</v>
      </c>
      <c r="O826" s="5">
        <f t="shared" si="87"/>
        <v>40380.208333333336</v>
      </c>
      <c r="P826" t="b">
        <v>0</v>
      </c>
      <c r="Q826" t="b">
        <v>1</v>
      </c>
      <c r="R826" t="s">
        <v>68</v>
      </c>
      <c r="S826" t="str">
        <f t="shared" si="88"/>
        <v>publishing</v>
      </c>
      <c r="T826" t="str">
        <f t="shared" si="89"/>
        <v>nonfiction</v>
      </c>
      <c r="U826">
        <f t="shared" si="90"/>
        <v>2010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84"/>
        <v>388</v>
      </c>
      <c r="G827" t="s">
        <v>20</v>
      </c>
      <c r="H827">
        <v>157</v>
      </c>
      <c r="I827">
        <f t="shared" si="85"/>
        <v>88.85</v>
      </c>
      <c r="J827" t="s">
        <v>40</v>
      </c>
      <c r="K827" t="s">
        <v>41</v>
      </c>
      <c r="L827">
        <v>1500958800</v>
      </c>
      <c r="M827">
        <v>1501995600</v>
      </c>
      <c r="N827" s="5">
        <f t="shared" si="86"/>
        <v>42941.208333333328</v>
      </c>
      <c r="O827" s="5">
        <f t="shared" si="87"/>
        <v>42953.208333333328</v>
      </c>
      <c r="P827" t="b">
        <v>0</v>
      </c>
      <c r="Q827" t="b">
        <v>0</v>
      </c>
      <c r="R827" t="s">
        <v>100</v>
      </c>
      <c r="S827" t="str">
        <f t="shared" si="88"/>
        <v>film &amp; video</v>
      </c>
      <c r="T827" t="str">
        <f t="shared" si="89"/>
        <v>shorts</v>
      </c>
      <c r="U827">
        <f t="shared" si="90"/>
        <v>2017</v>
      </c>
    </row>
    <row r="828" spans="1:21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84"/>
        <v>457</v>
      </c>
      <c r="G828" t="s">
        <v>20</v>
      </c>
      <c r="H828">
        <v>194</v>
      </c>
      <c r="I828">
        <f t="shared" si="85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5">
        <f t="shared" si="86"/>
        <v>40525.25</v>
      </c>
      <c r="O828" s="5">
        <f t="shared" si="87"/>
        <v>40553.25</v>
      </c>
      <c r="P828" t="b">
        <v>0</v>
      </c>
      <c r="Q828" t="b">
        <v>1</v>
      </c>
      <c r="R828" t="s">
        <v>33</v>
      </c>
      <c r="S828" t="str">
        <f t="shared" si="88"/>
        <v>theater</v>
      </c>
      <c r="T828" t="str">
        <f t="shared" si="89"/>
        <v>plays</v>
      </c>
      <c r="U828">
        <f t="shared" si="90"/>
        <v>2010</v>
      </c>
    </row>
    <row r="829" spans="1:21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84"/>
        <v>267</v>
      </c>
      <c r="G829" t="s">
        <v>20</v>
      </c>
      <c r="H829">
        <v>82</v>
      </c>
      <c r="I829">
        <f t="shared" si="85"/>
        <v>74.8</v>
      </c>
      <c r="J829" t="s">
        <v>26</v>
      </c>
      <c r="K829" t="s">
        <v>27</v>
      </c>
      <c r="L829">
        <v>1304398800</v>
      </c>
      <c r="M829">
        <v>1305435600</v>
      </c>
      <c r="N829" s="5">
        <f t="shared" si="86"/>
        <v>40666.208333333336</v>
      </c>
      <c r="O829" s="5">
        <f t="shared" si="87"/>
        <v>40678.208333333336</v>
      </c>
      <c r="P829" t="b">
        <v>0</v>
      </c>
      <c r="Q829" t="b">
        <v>1</v>
      </c>
      <c r="R829" t="s">
        <v>53</v>
      </c>
      <c r="S829" t="str">
        <f t="shared" si="88"/>
        <v>film &amp; video</v>
      </c>
      <c r="T829" t="str">
        <f t="shared" si="89"/>
        <v>drama</v>
      </c>
      <c r="U829">
        <f t="shared" si="90"/>
        <v>2011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84"/>
        <v>69</v>
      </c>
      <c r="G830" t="s">
        <v>14</v>
      </c>
      <c r="H830">
        <v>70</v>
      </c>
      <c r="I830">
        <f t="shared" si="85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5">
        <f t="shared" si="86"/>
        <v>43340.208333333328</v>
      </c>
      <c r="O830" s="5">
        <f t="shared" si="87"/>
        <v>43365.208333333328</v>
      </c>
      <c r="P830" t="b">
        <v>0</v>
      </c>
      <c r="Q830" t="b">
        <v>0</v>
      </c>
      <c r="R830" t="s">
        <v>33</v>
      </c>
      <c r="S830" t="str">
        <f t="shared" si="88"/>
        <v>theater</v>
      </c>
      <c r="T830" t="str">
        <f t="shared" si="89"/>
        <v>plays</v>
      </c>
      <c r="U830">
        <f t="shared" si="90"/>
        <v>2018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84"/>
        <v>51</v>
      </c>
      <c r="G831" t="s">
        <v>14</v>
      </c>
      <c r="H831">
        <v>154</v>
      </c>
      <c r="I831">
        <f t="shared" si="85"/>
        <v>32.01</v>
      </c>
      <c r="J831" t="s">
        <v>21</v>
      </c>
      <c r="K831" t="s">
        <v>22</v>
      </c>
      <c r="L831">
        <v>1433826000</v>
      </c>
      <c r="M831">
        <v>1435122000</v>
      </c>
      <c r="N831" s="5">
        <f t="shared" si="86"/>
        <v>42164.208333333328</v>
      </c>
      <c r="O831" s="5">
        <f t="shared" si="87"/>
        <v>42179.208333333328</v>
      </c>
      <c r="P831" t="b">
        <v>0</v>
      </c>
      <c r="Q831" t="b">
        <v>0</v>
      </c>
      <c r="R831" t="s">
        <v>33</v>
      </c>
      <c r="S831" t="str">
        <f t="shared" si="88"/>
        <v>theater</v>
      </c>
      <c r="T831" t="str">
        <f t="shared" si="89"/>
        <v>plays</v>
      </c>
      <c r="U831">
        <f t="shared" si="90"/>
        <v>2015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84"/>
        <v>1</v>
      </c>
      <c r="G832" t="s">
        <v>14</v>
      </c>
      <c r="H832">
        <v>22</v>
      </c>
      <c r="I832">
        <f t="shared" si="85"/>
        <v>64.73</v>
      </c>
      <c r="J832" t="s">
        <v>21</v>
      </c>
      <c r="K832" t="s">
        <v>22</v>
      </c>
      <c r="L832">
        <v>1514959200</v>
      </c>
      <c r="M832">
        <v>1520056800</v>
      </c>
      <c r="N832" s="5">
        <f t="shared" si="86"/>
        <v>43103.25</v>
      </c>
      <c r="O832" s="5">
        <f t="shared" si="87"/>
        <v>43162.25</v>
      </c>
      <c r="P832" t="b">
        <v>0</v>
      </c>
      <c r="Q832" t="b">
        <v>0</v>
      </c>
      <c r="R832" t="s">
        <v>33</v>
      </c>
      <c r="S832" t="str">
        <f t="shared" si="88"/>
        <v>theater</v>
      </c>
      <c r="T832" t="str">
        <f t="shared" si="89"/>
        <v>plays</v>
      </c>
      <c r="U832">
        <f t="shared" si="90"/>
        <v>2018</v>
      </c>
    </row>
    <row r="833" spans="1:21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84"/>
        <v>109</v>
      </c>
      <c r="G833" t="s">
        <v>20</v>
      </c>
      <c r="H833">
        <v>4233</v>
      </c>
      <c r="I833">
        <f t="shared" si="85"/>
        <v>25</v>
      </c>
      <c r="J833" t="s">
        <v>21</v>
      </c>
      <c r="K833" t="s">
        <v>22</v>
      </c>
      <c r="L833">
        <v>1332738000</v>
      </c>
      <c r="M833">
        <v>1335675600</v>
      </c>
      <c r="N833" s="5">
        <f t="shared" si="86"/>
        <v>40994.208333333336</v>
      </c>
      <c r="O833" s="5">
        <f t="shared" si="87"/>
        <v>41028.208333333336</v>
      </c>
      <c r="P833" t="b">
        <v>0</v>
      </c>
      <c r="Q833" t="b">
        <v>0</v>
      </c>
      <c r="R833" t="s">
        <v>122</v>
      </c>
      <c r="S833" t="str">
        <f t="shared" si="88"/>
        <v>photography</v>
      </c>
      <c r="T833" t="str">
        <f t="shared" si="89"/>
        <v>photography books</v>
      </c>
      <c r="U833">
        <f t="shared" si="90"/>
        <v>2012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84"/>
        <v>315</v>
      </c>
      <c r="G834" t="s">
        <v>20</v>
      </c>
      <c r="H834">
        <v>1297</v>
      </c>
      <c r="I834">
        <f t="shared" si="85"/>
        <v>104.98</v>
      </c>
      <c r="J834" t="s">
        <v>36</v>
      </c>
      <c r="K834" t="s">
        <v>37</v>
      </c>
      <c r="L834">
        <v>1445490000</v>
      </c>
      <c r="M834">
        <v>1448431200</v>
      </c>
      <c r="N834" s="5">
        <f t="shared" si="86"/>
        <v>42299.208333333328</v>
      </c>
      <c r="O834" s="5">
        <f t="shared" si="87"/>
        <v>42333.25</v>
      </c>
      <c r="P834" t="b">
        <v>1</v>
      </c>
      <c r="Q834" t="b">
        <v>0</v>
      </c>
      <c r="R834" t="s">
        <v>206</v>
      </c>
      <c r="S834" t="str">
        <f t="shared" si="88"/>
        <v>publishing</v>
      </c>
      <c r="T834" t="str">
        <f t="shared" si="89"/>
        <v>translations</v>
      </c>
      <c r="U834">
        <f t="shared" si="90"/>
        <v>2015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91">ROUND((E835/D835)*100,0)</f>
        <v>158</v>
      </c>
      <c r="G835" t="s">
        <v>20</v>
      </c>
      <c r="H835">
        <v>165</v>
      </c>
      <c r="I835">
        <f t="shared" ref="I835:I898" si="92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5">
        <f t="shared" ref="N835:N898" si="93">(((L835/60)/60)/24)+DATE(1970,1,1)</f>
        <v>40588.25</v>
      </c>
      <c r="O835" s="5">
        <f t="shared" ref="O835:O898" si="94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95">LEFT(R835,SEARCH("/",R835)-1)</f>
        <v>publishing</v>
      </c>
      <c r="T835" t="str">
        <f t="shared" ref="T835:T898" si="96">RIGHT(R835,LEN(R835)-SEARCH("/",R835))</f>
        <v>translations</v>
      </c>
      <c r="U835">
        <f t="shared" ref="U835:U898" si="97">YEAR(N835)</f>
        <v>2011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91"/>
        <v>154</v>
      </c>
      <c r="G836" t="s">
        <v>20</v>
      </c>
      <c r="H836">
        <v>119</v>
      </c>
      <c r="I836">
        <f t="shared" si="92"/>
        <v>94.35</v>
      </c>
      <c r="J836" t="s">
        <v>21</v>
      </c>
      <c r="K836" t="s">
        <v>22</v>
      </c>
      <c r="L836">
        <v>1371963600</v>
      </c>
      <c r="M836">
        <v>1372482000</v>
      </c>
      <c r="N836" s="5">
        <f t="shared" si="93"/>
        <v>41448.208333333336</v>
      </c>
      <c r="O836" s="5">
        <f t="shared" si="94"/>
        <v>41454.208333333336</v>
      </c>
      <c r="P836" t="b">
        <v>0</v>
      </c>
      <c r="Q836" t="b">
        <v>0</v>
      </c>
      <c r="R836" t="s">
        <v>33</v>
      </c>
      <c r="S836" t="str">
        <f t="shared" si="95"/>
        <v>theater</v>
      </c>
      <c r="T836" t="str">
        <f t="shared" si="96"/>
        <v>plays</v>
      </c>
      <c r="U836">
        <f t="shared" si="97"/>
        <v>2013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91"/>
        <v>90</v>
      </c>
      <c r="G837" t="s">
        <v>14</v>
      </c>
      <c r="H837">
        <v>1758</v>
      </c>
      <c r="I837">
        <f t="shared" si="92"/>
        <v>44</v>
      </c>
      <c r="J837" t="s">
        <v>21</v>
      </c>
      <c r="K837" t="s">
        <v>22</v>
      </c>
      <c r="L837">
        <v>1425103200</v>
      </c>
      <c r="M837">
        <v>1425621600</v>
      </c>
      <c r="N837" s="5">
        <f t="shared" si="93"/>
        <v>42063.25</v>
      </c>
      <c r="O837" s="5">
        <f t="shared" si="94"/>
        <v>42069.25</v>
      </c>
      <c r="P837" t="b">
        <v>0</v>
      </c>
      <c r="Q837" t="b">
        <v>0</v>
      </c>
      <c r="R837" t="s">
        <v>28</v>
      </c>
      <c r="S837" t="str">
        <f t="shared" si="95"/>
        <v>technology</v>
      </c>
      <c r="T837" t="str">
        <f t="shared" si="96"/>
        <v>web</v>
      </c>
      <c r="U837">
        <f t="shared" si="97"/>
        <v>2015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91"/>
        <v>75</v>
      </c>
      <c r="G838" t="s">
        <v>14</v>
      </c>
      <c r="H838">
        <v>94</v>
      </c>
      <c r="I838">
        <f t="shared" si="92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5">
        <f t="shared" si="93"/>
        <v>40214.25</v>
      </c>
      <c r="O838" s="5">
        <f t="shared" si="94"/>
        <v>40225.25</v>
      </c>
      <c r="P838" t="b">
        <v>0</v>
      </c>
      <c r="Q838" t="b">
        <v>0</v>
      </c>
      <c r="R838" t="s">
        <v>60</v>
      </c>
      <c r="S838" t="str">
        <f t="shared" si="95"/>
        <v>music</v>
      </c>
      <c r="T838" t="str">
        <f t="shared" si="96"/>
        <v>indie rock</v>
      </c>
      <c r="U838">
        <f t="shared" si="97"/>
        <v>2010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91"/>
        <v>853</v>
      </c>
      <c r="G839" t="s">
        <v>20</v>
      </c>
      <c r="H839">
        <v>1797</v>
      </c>
      <c r="I839">
        <f t="shared" si="92"/>
        <v>84.01</v>
      </c>
      <c r="J839" t="s">
        <v>21</v>
      </c>
      <c r="K839" t="s">
        <v>22</v>
      </c>
      <c r="L839">
        <v>1301202000</v>
      </c>
      <c r="M839">
        <v>1305867600</v>
      </c>
      <c r="N839" s="5">
        <f t="shared" si="93"/>
        <v>40629.208333333336</v>
      </c>
      <c r="O839" s="5">
        <f t="shared" si="94"/>
        <v>40683.208333333336</v>
      </c>
      <c r="P839" t="b">
        <v>0</v>
      </c>
      <c r="Q839" t="b">
        <v>0</v>
      </c>
      <c r="R839" t="s">
        <v>159</v>
      </c>
      <c r="S839" t="str">
        <f t="shared" si="95"/>
        <v>music</v>
      </c>
      <c r="T839" t="str">
        <f t="shared" si="96"/>
        <v>jazz</v>
      </c>
      <c r="U839">
        <f t="shared" si="97"/>
        <v>2011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91"/>
        <v>139</v>
      </c>
      <c r="G840" t="s">
        <v>20</v>
      </c>
      <c r="H840">
        <v>261</v>
      </c>
      <c r="I840">
        <f t="shared" si="92"/>
        <v>34.06</v>
      </c>
      <c r="J840" t="s">
        <v>21</v>
      </c>
      <c r="K840" t="s">
        <v>22</v>
      </c>
      <c r="L840">
        <v>1538024400</v>
      </c>
      <c r="M840">
        <v>1538802000</v>
      </c>
      <c r="N840" s="5">
        <f t="shared" si="93"/>
        <v>43370.208333333328</v>
      </c>
      <c r="O840" s="5">
        <f t="shared" si="94"/>
        <v>43379.208333333328</v>
      </c>
      <c r="P840" t="b">
        <v>0</v>
      </c>
      <c r="Q840" t="b">
        <v>0</v>
      </c>
      <c r="R840" t="s">
        <v>33</v>
      </c>
      <c r="S840" t="str">
        <f t="shared" si="95"/>
        <v>theater</v>
      </c>
      <c r="T840" t="str">
        <f t="shared" si="96"/>
        <v>plays</v>
      </c>
      <c r="U840">
        <f t="shared" si="97"/>
        <v>2018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91"/>
        <v>190</v>
      </c>
      <c r="G841" t="s">
        <v>20</v>
      </c>
      <c r="H841">
        <v>157</v>
      </c>
      <c r="I841">
        <f t="shared" si="92"/>
        <v>93.27</v>
      </c>
      <c r="J841" t="s">
        <v>21</v>
      </c>
      <c r="K841" t="s">
        <v>22</v>
      </c>
      <c r="L841">
        <v>1395032400</v>
      </c>
      <c r="M841">
        <v>1398920400</v>
      </c>
      <c r="N841" s="5">
        <f t="shared" si="93"/>
        <v>41715.208333333336</v>
      </c>
      <c r="O841" s="5">
        <f t="shared" si="94"/>
        <v>41760.208333333336</v>
      </c>
      <c r="P841" t="b">
        <v>0</v>
      </c>
      <c r="Q841" t="b">
        <v>1</v>
      </c>
      <c r="R841" t="s">
        <v>42</v>
      </c>
      <c r="S841" t="str">
        <f t="shared" si="95"/>
        <v>film &amp; video</v>
      </c>
      <c r="T841" t="str">
        <f t="shared" si="96"/>
        <v>documentary</v>
      </c>
      <c r="U841">
        <f t="shared" si="97"/>
        <v>2014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91"/>
        <v>100</v>
      </c>
      <c r="G842" t="s">
        <v>20</v>
      </c>
      <c r="H842">
        <v>3533</v>
      </c>
      <c r="I842">
        <f t="shared" si="92"/>
        <v>33</v>
      </c>
      <c r="J842" t="s">
        <v>21</v>
      </c>
      <c r="K842" t="s">
        <v>22</v>
      </c>
      <c r="L842">
        <v>1405486800</v>
      </c>
      <c r="M842">
        <v>1405659600</v>
      </c>
      <c r="N842" s="5">
        <f t="shared" si="93"/>
        <v>41836.208333333336</v>
      </c>
      <c r="O842" s="5">
        <f t="shared" si="94"/>
        <v>41838.208333333336</v>
      </c>
      <c r="P842" t="b">
        <v>0</v>
      </c>
      <c r="Q842" t="b">
        <v>1</v>
      </c>
      <c r="R842" t="s">
        <v>33</v>
      </c>
      <c r="S842" t="str">
        <f t="shared" si="95"/>
        <v>theater</v>
      </c>
      <c r="T842" t="str">
        <f t="shared" si="96"/>
        <v>plays</v>
      </c>
      <c r="U842">
        <f t="shared" si="97"/>
        <v>2014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91"/>
        <v>143</v>
      </c>
      <c r="G843" t="s">
        <v>20</v>
      </c>
      <c r="H843">
        <v>155</v>
      </c>
      <c r="I843">
        <f t="shared" si="92"/>
        <v>83.81</v>
      </c>
      <c r="J843" t="s">
        <v>21</v>
      </c>
      <c r="K843" t="s">
        <v>22</v>
      </c>
      <c r="L843">
        <v>1455861600</v>
      </c>
      <c r="M843">
        <v>1457244000</v>
      </c>
      <c r="N843" s="5">
        <f t="shared" si="93"/>
        <v>42419.25</v>
      </c>
      <c r="O843" s="5">
        <f t="shared" si="94"/>
        <v>42435.25</v>
      </c>
      <c r="P843" t="b">
        <v>0</v>
      </c>
      <c r="Q843" t="b">
        <v>0</v>
      </c>
      <c r="R843" t="s">
        <v>28</v>
      </c>
      <c r="S843" t="str">
        <f t="shared" si="95"/>
        <v>technology</v>
      </c>
      <c r="T843" t="str">
        <f t="shared" si="96"/>
        <v>web</v>
      </c>
      <c r="U843">
        <f t="shared" si="97"/>
        <v>2016</v>
      </c>
    </row>
    <row r="844" spans="1:21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91"/>
        <v>563</v>
      </c>
      <c r="G844" t="s">
        <v>20</v>
      </c>
      <c r="H844">
        <v>132</v>
      </c>
      <c r="I844">
        <f t="shared" si="92"/>
        <v>63.99</v>
      </c>
      <c r="J844" t="s">
        <v>107</v>
      </c>
      <c r="K844" t="s">
        <v>108</v>
      </c>
      <c r="L844">
        <v>1529038800</v>
      </c>
      <c r="M844">
        <v>1529298000</v>
      </c>
      <c r="N844" s="5">
        <f t="shared" si="93"/>
        <v>43266.208333333328</v>
      </c>
      <c r="O844" s="5">
        <f t="shared" si="94"/>
        <v>43269.208333333328</v>
      </c>
      <c r="P844" t="b">
        <v>0</v>
      </c>
      <c r="Q844" t="b">
        <v>0</v>
      </c>
      <c r="R844" t="s">
        <v>65</v>
      </c>
      <c r="S844" t="str">
        <f t="shared" si="95"/>
        <v>technology</v>
      </c>
      <c r="T844" t="str">
        <f t="shared" si="96"/>
        <v>wearables</v>
      </c>
      <c r="U844">
        <f t="shared" si="97"/>
        <v>2018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91"/>
        <v>31</v>
      </c>
      <c r="G845" t="s">
        <v>14</v>
      </c>
      <c r="H845">
        <v>33</v>
      </c>
      <c r="I845">
        <f t="shared" si="92"/>
        <v>81.91</v>
      </c>
      <c r="J845" t="s">
        <v>21</v>
      </c>
      <c r="K845" t="s">
        <v>22</v>
      </c>
      <c r="L845">
        <v>1535259600</v>
      </c>
      <c r="M845">
        <v>1535778000</v>
      </c>
      <c r="N845" s="5">
        <f t="shared" si="93"/>
        <v>43338.208333333328</v>
      </c>
      <c r="O845" s="5">
        <f t="shared" si="94"/>
        <v>43344.208333333328</v>
      </c>
      <c r="P845" t="b">
        <v>0</v>
      </c>
      <c r="Q845" t="b">
        <v>0</v>
      </c>
      <c r="R845" t="s">
        <v>122</v>
      </c>
      <c r="S845" t="str">
        <f t="shared" si="95"/>
        <v>photography</v>
      </c>
      <c r="T845" t="str">
        <f t="shared" si="96"/>
        <v>photography books</v>
      </c>
      <c r="U845">
        <f t="shared" si="97"/>
        <v>2018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91"/>
        <v>99</v>
      </c>
      <c r="G846" t="s">
        <v>74</v>
      </c>
      <c r="H846">
        <v>94</v>
      </c>
      <c r="I846">
        <f t="shared" si="92"/>
        <v>93.05</v>
      </c>
      <c r="J846" t="s">
        <v>21</v>
      </c>
      <c r="K846" t="s">
        <v>22</v>
      </c>
      <c r="L846">
        <v>1327212000</v>
      </c>
      <c r="M846">
        <v>1327471200</v>
      </c>
      <c r="N846" s="5">
        <f t="shared" si="93"/>
        <v>40930.25</v>
      </c>
      <c r="O846" s="5">
        <f t="shared" si="94"/>
        <v>40933.25</v>
      </c>
      <c r="P846" t="b">
        <v>0</v>
      </c>
      <c r="Q846" t="b">
        <v>0</v>
      </c>
      <c r="R846" t="s">
        <v>42</v>
      </c>
      <c r="S846" t="str">
        <f t="shared" si="95"/>
        <v>film &amp; video</v>
      </c>
      <c r="T846" t="str">
        <f t="shared" si="96"/>
        <v>documentary</v>
      </c>
      <c r="U846">
        <f t="shared" si="97"/>
        <v>2012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91"/>
        <v>198</v>
      </c>
      <c r="G847" t="s">
        <v>20</v>
      </c>
      <c r="H847">
        <v>1354</v>
      </c>
      <c r="I847">
        <f t="shared" si="92"/>
        <v>101.98</v>
      </c>
      <c r="J847" t="s">
        <v>40</v>
      </c>
      <c r="K847" t="s">
        <v>41</v>
      </c>
      <c r="L847">
        <v>1526360400</v>
      </c>
      <c r="M847">
        <v>1529557200</v>
      </c>
      <c r="N847" s="5">
        <f t="shared" si="93"/>
        <v>43235.208333333328</v>
      </c>
      <c r="O847" s="5">
        <f t="shared" si="94"/>
        <v>43272.208333333328</v>
      </c>
      <c r="P847" t="b">
        <v>0</v>
      </c>
      <c r="Q847" t="b">
        <v>0</v>
      </c>
      <c r="R847" t="s">
        <v>28</v>
      </c>
      <c r="S847" t="str">
        <f t="shared" si="95"/>
        <v>technology</v>
      </c>
      <c r="T847" t="str">
        <f t="shared" si="96"/>
        <v>web</v>
      </c>
      <c r="U847">
        <f t="shared" si="97"/>
        <v>2018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91"/>
        <v>509</v>
      </c>
      <c r="G848" t="s">
        <v>20</v>
      </c>
      <c r="H848">
        <v>48</v>
      </c>
      <c r="I848">
        <f t="shared" si="92"/>
        <v>105.94</v>
      </c>
      <c r="J848" t="s">
        <v>21</v>
      </c>
      <c r="K848" t="s">
        <v>22</v>
      </c>
      <c r="L848">
        <v>1532149200</v>
      </c>
      <c r="M848">
        <v>1535259600</v>
      </c>
      <c r="N848" s="5">
        <f t="shared" si="93"/>
        <v>43302.208333333328</v>
      </c>
      <c r="O848" s="5">
        <f t="shared" si="94"/>
        <v>43338.208333333328</v>
      </c>
      <c r="P848" t="b">
        <v>1</v>
      </c>
      <c r="Q848" t="b">
        <v>1</v>
      </c>
      <c r="R848" t="s">
        <v>28</v>
      </c>
      <c r="S848" t="str">
        <f t="shared" si="95"/>
        <v>technology</v>
      </c>
      <c r="T848" t="str">
        <f t="shared" si="96"/>
        <v>web</v>
      </c>
      <c r="U848">
        <f t="shared" si="97"/>
        <v>2018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91"/>
        <v>238</v>
      </c>
      <c r="G849" t="s">
        <v>20</v>
      </c>
      <c r="H849">
        <v>110</v>
      </c>
      <c r="I849">
        <f t="shared" si="92"/>
        <v>101.58</v>
      </c>
      <c r="J849" t="s">
        <v>21</v>
      </c>
      <c r="K849" t="s">
        <v>22</v>
      </c>
      <c r="L849">
        <v>1515304800</v>
      </c>
      <c r="M849">
        <v>1515564000</v>
      </c>
      <c r="N849" s="5">
        <f t="shared" si="93"/>
        <v>43107.25</v>
      </c>
      <c r="O849" s="5">
        <f t="shared" si="94"/>
        <v>43110.25</v>
      </c>
      <c r="P849" t="b">
        <v>0</v>
      </c>
      <c r="Q849" t="b">
        <v>0</v>
      </c>
      <c r="R849" t="s">
        <v>17</v>
      </c>
      <c r="S849" t="str">
        <f t="shared" si="95"/>
        <v>food</v>
      </c>
      <c r="T849" t="str">
        <f t="shared" si="96"/>
        <v>food trucks</v>
      </c>
      <c r="U849">
        <f t="shared" si="97"/>
        <v>2018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91"/>
        <v>338</v>
      </c>
      <c r="G850" t="s">
        <v>20</v>
      </c>
      <c r="H850">
        <v>172</v>
      </c>
      <c r="I850">
        <f t="shared" si="92"/>
        <v>62.97</v>
      </c>
      <c r="J850" t="s">
        <v>21</v>
      </c>
      <c r="K850" t="s">
        <v>22</v>
      </c>
      <c r="L850">
        <v>1276318800</v>
      </c>
      <c r="M850">
        <v>1277096400</v>
      </c>
      <c r="N850" s="5">
        <f t="shared" si="93"/>
        <v>40341.208333333336</v>
      </c>
      <c r="O850" s="5">
        <f t="shared" si="94"/>
        <v>40350.208333333336</v>
      </c>
      <c r="P850" t="b">
        <v>0</v>
      </c>
      <c r="Q850" t="b">
        <v>0</v>
      </c>
      <c r="R850" t="s">
        <v>53</v>
      </c>
      <c r="S850" t="str">
        <f t="shared" si="95"/>
        <v>film &amp; video</v>
      </c>
      <c r="T850" t="str">
        <f t="shared" si="96"/>
        <v>drama</v>
      </c>
      <c r="U850">
        <f t="shared" si="97"/>
        <v>2010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91"/>
        <v>133</v>
      </c>
      <c r="G851" t="s">
        <v>20</v>
      </c>
      <c r="H851">
        <v>307</v>
      </c>
      <c r="I851">
        <f t="shared" si="92"/>
        <v>29.05</v>
      </c>
      <c r="J851" t="s">
        <v>21</v>
      </c>
      <c r="K851" t="s">
        <v>22</v>
      </c>
      <c r="L851">
        <v>1328767200</v>
      </c>
      <c r="M851">
        <v>1329026400</v>
      </c>
      <c r="N851" s="5">
        <f t="shared" si="93"/>
        <v>40948.25</v>
      </c>
      <c r="O851" s="5">
        <f t="shared" si="94"/>
        <v>40951.25</v>
      </c>
      <c r="P851" t="b">
        <v>0</v>
      </c>
      <c r="Q851" t="b">
        <v>1</v>
      </c>
      <c r="R851" t="s">
        <v>60</v>
      </c>
      <c r="S851" t="str">
        <f t="shared" si="95"/>
        <v>music</v>
      </c>
      <c r="T851" t="str">
        <f t="shared" si="96"/>
        <v>indie rock</v>
      </c>
      <c r="U851">
        <f t="shared" si="97"/>
        <v>2012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91"/>
        <v>1</v>
      </c>
      <c r="G852" t="s">
        <v>14</v>
      </c>
      <c r="H852">
        <v>1</v>
      </c>
      <c r="I852">
        <f t="shared" si="92"/>
        <v>1</v>
      </c>
      <c r="J852" t="s">
        <v>21</v>
      </c>
      <c r="K852" t="s">
        <v>22</v>
      </c>
      <c r="L852">
        <v>1321682400</v>
      </c>
      <c r="M852">
        <v>1322978400</v>
      </c>
      <c r="N852" s="5">
        <f t="shared" si="93"/>
        <v>40866.25</v>
      </c>
      <c r="O852" s="5">
        <f t="shared" si="94"/>
        <v>40881.25</v>
      </c>
      <c r="P852" t="b">
        <v>1</v>
      </c>
      <c r="Q852" t="b">
        <v>0</v>
      </c>
      <c r="R852" t="s">
        <v>23</v>
      </c>
      <c r="S852" t="str">
        <f t="shared" si="95"/>
        <v>music</v>
      </c>
      <c r="T852" t="str">
        <f t="shared" si="96"/>
        <v>rock</v>
      </c>
      <c r="U852">
        <f t="shared" si="97"/>
        <v>2011</v>
      </c>
    </row>
    <row r="853" spans="1:21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91"/>
        <v>208</v>
      </c>
      <c r="G853" t="s">
        <v>20</v>
      </c>
      <c r="H853">
        <v>160</v>
      </c>
      <c r="I853">
        <f t="shared" si="92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5">
        <f t="shared" si="93"/>
        <v>41031.208333333336</v>
      </c>
      <c r="O853" s="5">
        <f t="shared" si="94"/>
        <v>41064.208333333336</v>
      </c>
      <c r="P853" t="b">
        <v>0</v>
      </c>
      <c r="Q853" t="b">
        <v>0</v>
      </c>
      <c r="R853" t="s">
        <v>50</v>
      </c>
      <c r="S853" t="str">
        <f t="shared" si="95"/>
        <v>music</v>
      </c>
      <c r="T853" t="str">
        <f t="shared" si="96"/>
        <v>electric music</v>
      </c>
      <c r="U853">
        <f t="shared" si="97"/>
        <v>2012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91"/>
        <v>51</v>
      </c>
      <c r="G854" t="s">
        <v>14</v>
      </c>
      <c r="H854">
        <v>31</v>
      </c>
      <c r="I854">
        <f t="shared" si="92"/>
        <v>80.81</v>
      </c>
      <c r="J854" t="s">
        <v>21</v>
      </c>
      <c r="K854" t="s">
        <v>22</v>
      </c>
      <c r="L854">
        <v>1310792400</v>
      </c>
      <c r="M854">
        <v>1311656400</v>
      </c>
      <c r="N854" s="5">
        <f t="shared" si="93"/>
        <v>40740.208333333336</v>
      </c>
      <c r="O854" s="5">
        <f t="shared" si="94"/>
        <v>40750.208333333336</v>
      </c>
      <c r="P854" t="b">
        <v>0</v>
      </c>
      <c r="Q854" t="b">
        <v>1</v>
      </c>
      <c r="R854" t="s">
        <v>89</v>
      </c>
      <c r="S854" t="str">
        <f t="shared" si="95"/>
        <v>games</v>
      </c>
      <c r="T854" t="str">
        <f t="shared" si="96"/>
        <v>video games</v>
      </c>
      <c r="U854">
        <f t="shared" si="97"/>
        <v>2011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91"/>
        <v>652</v>
      </c>
      <c r="G855" t="s">
        <v>20</v>
      </c>
      <c r="H855">
        <v>1467</v>
      </c>
      <c r="I855">
        <f t="shared" si="92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5">
        <f t="shared" si="93"/>
        <v>40714.208333333336</v>
      </c>
      <c r="O855" s="5">
        <f t="shared" si="94"/>
        <v>40719.208333333336</v>
      </c>
      <c r="P855" t="b">
        <v>0</v>
      </c>
      <c r="Q855" t="b">
        <v>1</v>
      </c>
      <c r="R855" t="s">
        <v>60</v>
      </c>
      <c r="S855" t="str">
        <f t="shared" si="95"/>
        <v>music</v>
      </c>
      <c r="T855" t="str">
        <f t="shared" si="96"/>
        <v>indie rock</v>
      </c>
      <c r="U855">
        <f t="shared" si="97"/>
        <v>2011</v>
      </c>
    </row>
    <row r="856" spans="1:21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91"/>
        <v>114</v>
      </c>
      <c r="G856" t="s">
        <v>20</v>
      </c>
      <c r="H856">
        <v>2662</v>
      </c>
      <c r="I856">
        <f t="shared" si="92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5">
        <f t="shared" si="93"/>
        <v>43787.25</v>
      </c>
      <c r="O856" s="5">
        <f t="shared" si="94"/>
        <v>43814.25</v>
      </c>
      <c r="P856" t="b">
        <v>0</v>
      </c>
      <c r="Q856" t="b">
        <v>0</v>
      </c>
      <c r="R856" t="s">
        <v>119</v>
      </c>
      <c r="S856" t="str">
        <f t="shared" si="95"/>
        <v>publishing</v>
      </c>
      <c r="T856" t="str">
        <f t="shared" si="96"/>
        <v>fiction</v>
      </c>
      <c r="U856">
        <f t="shared" si="97"/>
        <v>2019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91"/>
        <v>102</v>
      </c>
      <c r="G857" t="s">
        <v>20</v>
      </c>
      <c r="H857">
        <v>452</v>
      </c>
      <c r="I857">
        <f t="shared" si="92"/>
        <v>53</v>
      </c>
      <c r="J857" t="s">
        <v>26</v>
      </c>
      <c r="K857" t="s">
        <v>27</v>
      </c>
      <c r="L857">
        <v>1308373200</v>
      </c>
      <c r="M857">
        <v>1311051600</v>
      </c>
      <c r="N857" s="5">
        <f t="shared" si="93"/>
        <v>40712.208333333336</v>
      </c>
      <c r="O857" s="5">
        <f t="shared" si="94"/>
        <v>40743.208333333336</v>
      </c>
      <c r="P857" t="b">
        <v>0</v>
      </c>
      <c r="Q857" t="b">
        <v>0</v>
      </c>
      <c r="R857" t="s">
        <v>33</v>
      </c>
      <c r="S857" t="str">
        <f t="shared" si="95"/>
        <v>theater</v>
      </c>
      <c r="T857" t="str">
        <f t="shared" si="96"/>
        <v>plays</v>
      </c>
      <c r="U857">
        <f t="shared" si="97"/>
        <v>2011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91"/>
        <v>357</v>
      </c>
      <c r="G858" t="s">
        <v>20</v>
      </c>
      <c r="H858">
        <v>158</v>
      </c>
      <c r="I858">
        <f t="shared" si="92"/>
        <v>54.16</v>
      </c>
      <c r="J858" t="s">
        <v>21</v>
      </c>
      <c r="K858" t="s">
        <v>22</v>
      </c>
      <c r="L858">
        <v>1335243600</v>
      </c>
      <c r="M858">
        <v>1336712400</v>
      </c>
      <c r="N858" s="5">
        <f t="shared" si="93"/>
        <v>41023.208333333336</v>
      </c>
      <c r="O858" s="5">
        <f t="shared" si="94"/>
        <v>41040.208333333336</v>
      </c>
      <c r="P858" t="b">
        <v>0</v>
      </c>
      <c r="Q858" t="b">
        <v>0</v>
      </c>
      <c r="R858" t="s">
        <v>17</v>
      </c>
      <c r="S858" t="str">
        <f t="shared" si="95"/>
        <v>food</v>
      </c>
      <c r="T858" t="str">
        <f t="shared" si="96"/>
        <v>food trucks</v>
      </c>
      <c r="U858">
        <f t="shared" si="97"/>
        <v>2012</v>
      </c>
    </row>
    <row r="859" spans="1:21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91"/>
        <v>140</v>
      </c>
      <c r="G859" t="s">
        <v>20</v>
      </c>
      <c r="H859">
        <v>225</v>
      </c>
      <c r="I859">
        <f t="shared" si="92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5">
        <f t="shared" si="93"/>
        <v>40944.25</v>
      </c>
      <c r="O859" s="5">
        <f t="shared" si="94"/>
        <v>40967.25</v>
      </c>
      <c r="P859" t="b">
        <v>1</v>
      </c>
      <c r="Q859" t="b">
        <v>0</v>
      </c>
      <c r="R859" t="s">
        <v>100</v>
      </c>
      <c r="S859" t="str">
        <f t="shared" si="95"/>
        <v>film &amp; video</v>
      </c>
      <c r="T859" t="str">
        <f t="shared" si="96"/>
        <v>shorts</v>
      </c>
      <c r="U859">
        <f t="shared" si="97"/>
        <v>2012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91"/>
        <v>69</v>
      </c>
      <c r="G860" t="s">
        <v>14</v>
      </c>
      <c r="H860">
        <v>35</v>
      </c>
      <c r="I860">
        <f t="shared" si="92"/>
        <v>79.37</v>
      </c>
      <c r="J860" t="s">
        <v>21</v>
      </c>
      <c r="K860" t="s">
        <v>22</v>
      </c>
      <c r="L860">
        <v>1524286800</v>
      </c>
      <c r="M860">
        <v>1524891600</v>
      </c>
      <c r="N860" s="5">
        <f t="shared" si="93"/>
        <v>43211.208333333328</v>
      </c>
      <c r="O860" s="5">
        <f t="shared" si="94"/>
        <v>43218.208333333328</v>
      </c>
      <c r="P860" t="b">
        <v>1</v>
      </c>
      <c r="Q860" t="b">
        <v>0</v>
      </c>
      <c r="R860" t="s">
        <v>17</v>
      </c>
      <c r="S860" t="str">
        <f t="shared" si="95"/>
        <v>food</v>
      </c>
      <c r="T860" t="str">
        <f t="shared" si="96"/>
        <v>food trucks</v>
      </c>
      <c r="U860">
        <f t="shared" si="97"/>
        <v>2018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91"/>
        <v>36</v>
      </c>
      <c r="G861" t="s">
        <v>14</v>
      </c>
      <c r="H861">
        <v>63</v>
      </c>
      <c r="I861">
        <f t="shared" si="92"/>
        <v>41.17</v>
      </c>
      <c r="J861" t="s">
        <v>21</v>
      </c>
      <c r="K861" t="s">
        <v>22</v>
      </c>
      <c r="L861">
        <v>1362117600</v>
      </c>
      <c r="M861">
        <v>1363669200</v>
      </c>
      <c r="N861" s="5">
        <f t="shared" si="93"/>
        <v>41334.25</v>
      </c>
      <c r="O861" s="5">
        <f t="shared" si="94"/>
        <v>41352.208333333336</v>
      </c>
      <c r="P861" t="b">
        <v>0</v>
      </c>
      <c r="Q861" t="b">
        <v>1</v>
      </c>
      <c r="R861" t="s">
        <v>33</v>
      </c>
      <c r="S861" t="str">
        <f t="shared" si="95"/>
        <v>theater</v>
      </c>
      <c r="T861" t="str">
        <f t="shared" si="96"/>
        <v>plays</v>
      </c>
      <c r="U861">
        <f t="shared" si="97"/>
        <v>2013</v>
      </c>
    </row>
    <row r="862" spans="1:21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91"/>
        <v>252</v>
      </c>
      <c r="G862" t="s">
        <v>20</v>
      </c>
      <c r="H862">
        <v>65</v>
      </c>
      <c r="I862">
        <f t="shared" si="92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5">
        <f t="shared" si="93"/>
        <v>43515.25</v>
      </c>
      <c r="O862" s="5">
        <f t="shared" si="94"/>
        <v>43525.25</v>
      </c>
      <c r="P862" t="b">
        <v>0</v>
      </c>
      <c r="Q862" t="b">
        <v>1</v>
      </c>
      <c r="R862" t="s">
        <v>65</v>
      </c>
      <c r="S862" t="str">
        <f t="shared" si="95"/>
        <v>technology</v>
      </c>
      <c r="T862" t="str">
        <f t="shared" si="96"/>
        <v>wearables</v>
      </c>
      <c r="U862">
        <f t="shared" si="97"/>
        <v>2019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91"/>
        <v>106</v>
      </c>
      <c r="G863" t="s">
        <v>20</v>
      </c>
      <c r="H863">
        <v>163</v>
      </c>
      <c r="I863">
        <f t="shared" si="92"/>
        <v>57.16</v>
      </c>
      <c r="J863" t="s">
        <v>21</v>
      </c>
      <c r="K863" t="s">
        <v>22</v>
      </c>
      <c r="L863">
        <v>1269147600</v>
      </c>
      <c r="M863">
        <v>1269838800</v>
      </c>
      <c r="N863" s="5">
        <f t="shared" si="93"/>
        <v>40258.208333333336</v>
      </c>
      <c r="O863" s="5">
        <f t="shared" si="94"/>
        <v>40266.208333333336</v>
      </c>
      <c r="P863" t="b">
        <v>0</v>
      </c>
      <c r="Q863" t="b">
        <v>0</v>
      </c>
      <c r="R863" t="s">
        <v>33</v>
      </c>
      <c r="S863" t="str">
        <f t="shared" si="95"/>
        <v>theater</v>
      </c>
      <c r="T863" t="str">
        <f t="shared" si="96"/>
        <v>plays</v>
      </c>
      <c r="U863">
        <f t="shared" si="97"/>
        <v>2010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91"/>
        <v>187</v>
      </c>
      <c r="G864" t="s">
        <v>20</v>
      </c>
      <c r="H864">
        <v>85</v>
      </c>
      <c r="I864">
        <f t="shared" si="92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5">
        <f t="shared" si="93"/>
        <v>40756.208333333336</v>
      </c>
      <c r="O864" s="5">
        <f t="shared" si="94"/>
        <v>40760.208333333336</v>
      </c>
      <c r="P864" t="b">
        <v>0</v>
      </c>
      <c r="Q864" t="b">
        <v>0</v>
      </c>
      <c r="R864" t="s">
        <v>33</v>
      </c>
      <c r="S864" t="str">
        <f t="shared" si="95"/>
        <v>theater</v>
      </c>
      <c r="T864" t="str">
        <f t="shared" si="96"/>
        <v>plays</v>
      </c>
      <c r="U864">
        <f t="shared" si="97"/>
        <v>2011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91"/>
        <v>387</v>
      </c>
      <c r="G865" t="s">
        <v>20</v>
      </c>
      <c r="H865">
        <v>217</v>
      </c>
      <c r="I865">
        <f t="shared" si="92"/>
        <v>24.95</v>
      </c>
      <c r="J865" t="s">
        <v>21</v>
      </c>
      <c r="K865" t="s">
        <v>22</v>
      </c>
      <c r="L865">
        <v>1434517200</v>
      </c>
      <c r="M865">
        <v>1436504400</v>
      </c>
      <c r="N865" s="5">
        <f t="shared" si="93"/>
        <v>42172.208333333328</v>
      </c>
      <c r="O865" s="5">
        <f t="shared" si="94"/>
        <v>42195.208333333328</v>
      </c>
      <c r="P865" t="b">
        <v>0</v>
      </c>
      <c r="Q865" t="b">
        <v>1</v>
      </c>
      <c r="R865" t="s">
        <v>269</v>
      </c>
      <c r="S865" t="str">
        <f t="shared" si="95"/>
        <v>film &amp; video</v>
      </c>
      <c r="T865" t="str">
        <f t="shared" si="96"/>
        <v>television</v>
      </c>
      <c r="U865">
        <f t="shared" si="97"/>
        <v>2015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91"/>
        <v>347</v>
      </c>
      <c r="G866" t="s">
        <v>20</v>
      </c>
      <c r="H866">
        <v>150</v>
      </c>
      <c r="I866">
        <f t="shared" si="92"/>
        <v>97.18</v>
      </c>
      <c r="J866" t="s">
        <v>21</v>
      </c>
      <c r="K866" t="s">
        <v>22</v>
      </c>
      <c r="L866">
        <v>1471582800</v>
      </c>
      <c r="M866">
        <v>1472014800</v>
      </c>
      <c r="N866" s="5">
        <f t="shared" si="93"/>
        <v>42601.208333333328</v>
      </c>
      <c r="O866" s="5">
        <f t="shared" si="94"/>
        <v>42606.208333333328</v>
      </c>
      <c r="P866" t="b">
        <v>0</v>
      </c>
      <c r="Q866" t="b">
        <v>0</v>
      </c>
      <c r="R866" t="s">
        <v>100</v>
      </c>
      <c r="S866" t="str">
        <f t="shared" si="95"/>
        <v>film &amp; video</v>
      </c>
      <c r="T866" t="str">
        <f t="shared" si="96"/>
        <v>shorts</v>
      </c>
      <c r="U866">
        <f t="shared" si="97"/>
        <v>2016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91"/>
        <v>186</v>
      </c>
      <c r="G867" t="s">
        <v>20</v>
      </c>
      <c r="H867">
        <v>3272</v>
      </c>
      <c r="I867">
        <f t="shared" si="92"/>
        <v>46</v>
      </c>
      <c r="J867" t="s">
        <v>21</v>
      </c>
      <c r="K867" t="s">
        <v>22</v>
      </c>
      <c r="L867">
        <v>1410757200</v>
      </c>
      <c r="M867">
        <v>1411534800</v>
      </c>
      <c r="N867" s="5">
        <f t="shared" si="93"/>
        <v>41897.208333333336</v>
      </c>
      <c r="O867" s="5">
        <f t="shared" si="94"/>
        <v>41906.208333333336</v>
      </c>
      <c r="P867" t="b">
        <v>0</v>
      </c>
      <c r="Q867" t="b">
        <v>0</v>
      </c>
      <c r="R867" t="s">
        <v>33</v>
      </c>
      <c r="S867" t="str">
        <f t="shared" si="95"/>
        <v>theater</v>
      </c>
      <c r="T867" t="str">
        <f t="shared" si="96"/>
        <v>plays</v>
      </c>
      <c r="U867">
        <f t="shared" si="97"/>
        <v>2014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91"/>
        <v>43</v>
      </c>
      <c r="G868" t="s">
        <v>74</v>
      </c>
      <c r="H868">
        <v>898</v>
      </c>
      <c r="I868">
        <f t="shared" si="92"/>
        <v>88.02</v>
      </c>
      <c r="J868" t="s">
        <v>21</v>
      </c>
      <c r="K868" t="s">
        <v>22</v>
      </c>
      <c r="L868">
        <v>1304830800</v>
      </c>
      <c r="M868">
        <v>1304917200</v>
      </c>
      <c r="N868" s="5">
        <f t="shared" si="93"/>
        <v>40671.208333333336</v>
      </c>
      <c r="O868" s="5">
        <f t="shared" si="94"/>
        <v>40672.208333333336</v>
      </c>
      <c r="P868" t="b">
        <v>0</v>
      </c>
      <c r="Q868" t="b">
        <v>0</v>
      </c>
      <c r="R868" t="s">
        <v>122</v>
      </c>
      <c r="S868" t="str">
        <f t="shared" si="95"/>
        <v>photography</v>
      </c>
      <c r="T868" t="str">
        <f t="shared" si="96"/>
        <v>photography books</v>
      </c>
      <c r="U868">
        <f t="shared" si="97"/>
        <v>2011</v>
      </c>
    </row>
    <row r="869" spans="1:21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91"/>
        <v>162</v>
      </c>
      <c r="G869" t="s">
        <v>20</v>
      </c>
      <c r="H869">
        <v>300</v>
      </c>
      <c r="I869">
        <f t="shared" si="92"/>
        <v>25.99</v>
      </c>
      <c r="J869" t="s">
        <v>21</v>
      </c>
      <c r="K869" t="s">
        <v>22</v>
      </c>
      <c r="L869">
        <v>1539061200</v>
      </c>
      <c r="M869">
        <v>1539579600</v>
      </c>
      <c r="N869" s="5">
        <f t="shared" si="93"/>
        <v>43382.208333333328</v>
      </c>
      <c r="O869" s="5">
        <f t="shared" si="94"/>
        <v>43388.208333333328</v>
      </c>
      <c r="P869" t="b">
        <v>0</v>
      </c>
      <c r="Q869" t="b">
        <v>0</v>
      </c>
      <c r="R869" t="s">
        <v>17</v>
      </c>
      <c r="S869" t="str">
        <f t="shared" si="95"/>
        <v>food</v>
      </c>
      <c r="T869" t="str">
        <f t="shared" si="96"/>
        <v>food trucks</v>
      </c>
      <c r="U869">
        <f t="shared" si="97"/>
        <v>2018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91"/>
        <v>185</v>
      </c>
      <c r="G870" t="s">
        <v>20</v>
      </c>
      <c r="H870">
        <v>126</v>
      </c>
      <c r="I870">
        <f t="shared" si="92"/>
        <v>102.69</v>
      </c>
      <c r="J870" t="s">
        <v>21</v>
      </c>
      <c r="K870" t="s">
        <v>22</v>
      </c>
      <c r="L870">
        <v>1381554000</v>
      </c>
      <c r="M870">
        <v>1382504400</v>
      </c>
      <c r="N870" s="5">
        <f t="shared" si="93"/>
        <v>41559.208333333336</v>
      </c>
      <c r="O870" s="5">
        <f t="shared" si="94"/>
        <v>41570.208333333336</v>
      </c>
      <c r="P870" t="b">
        <v>0</v>
      </c>
      <c r="Q870" t="b">
        <v>0</v>
      </c>
      <c r="R870" t="s">
        <v>33</v>
      </c>
      <c r="S870" t="str">
        <f t="shared" si="95"/>
        <v>theater</v>
      </c>
      <c r="T870" t="str">
        <f t="shared" si="96"/>
        <v>plays</v>
      </c>
      <c r="U870">
        <f t="shared" si="97"/>
        <v>2013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91"/>
        <v>24</v>
      </c>
      <c r="G871" t="s">
        <v>14</v>
      </c>
      <c r="H871">
        <v>526</v>
      </c>
      <c r="I871">
        <f t="shared" si="92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5">
        <f t="shared" si="93"/>
        <v>40350.208333333336</v>
      </c>
      <c r="O871" s="5">
        <f t="shared" si="94"/>
        <v>40364.208333333336</v>
      </c>
      <c r="P871" t="b">
        <v>0</v>
      </c>
      <c r="Q871" t="b">
        <v>0</v>
      </c>
      <c r="R871" t="s">
        <v>53</v>
      </c>
      <c r="S871" t="str">
        <f t="shared" si="95"/>
        <v>film &amp; video</v>
      </c>
      <c r="T871" t="str">
        <f t="shared" si="96"/>
        <v>drama</v>
      </c>
      <c r="U871">
        <f t="shared" si="97"/>
        <v>2010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91"/>
        <v>90</v>
      </c>
      <c r="G872" t="s">
        <v>14</v>
      </c>
      <c r="H872">
        <v>121</v>
      </c>
      <c r="I872">
        <f t="shared" si="92"/>
        <v>57.19</v>
      </c>
      <c r="J872" t="s">
        <v>21</v>
      </c>
      <c r="K872" t="s">
        <v>22</v>
      </c>
      <c r="L872">
        <v>1440392400</v>
      </c>
      <c r="M872">
        <v>1442552400</v>
      </c>
      <c r="N872" s="5">
        <f t="shared" si="93"/>
        <v>42240.208333333328</v>
      </c>
      <c r="O872" s="5">
        <f t="shared" si="94"/>
        <v>42265.208333333328</v>
      </c>
      <c r="P872" t="b">
        <v>0</v>
      </c>
      <c r="Q872" t="b">
        <v>0</v>
      </c>
      <c r="R872" t="s">
        <v>33</v>
      </c>
      <c r="S872" t="str">
        <f t="shared" si="95"/>
        <v>theater</v>
      </c>
      <c r="T872" t="str">
        <f t="shared" si="96"/>
        <v>plays</v>
      </c>
      <c r="U872">
        <f t="shared" si="97"/>
        <v>2015</v>
      </c>
    </row>
    <row r="873" spans="1:21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91"/>
        <v>273</v>
      </c>
      <c r="G873" t="s">
        <v>20</v>
      </c>
      <c r="H873">
        <v>2320</v>
      </c>
      <c r="I873">
        <f t="shared" si="92"/>
        <v>84.01</v>
      </c>
      <c r="J873" t="s">
        <v>21</v>
      </c>
      <c r="K873" t="s">
        <v>22</v>
      </c>
      <c r="L873">
        <v>1509512400</v>
      </c>
      <c r="M873">
        <v>1511071200</v>
      </c>
      <c r="N873" s="5">
        <f t="shared" si="93"/>
        <v>43040.208333333328</v>
      </c>
      <c r="O873" s="5">
        <f t="shared" si="94"/>
        <v>43058.25</v>
      </c>
      <c r="P873" t="b">
        <v>0</v>
      </c>
      <c r="Q873" t="b">
        <v>1</v>
      </c>
      <c r="R873" t="s">
        <v>33</v>
      </c>
      <c r="S873" t="str">
        <f t="shared" si="95"/>
        <v>theater</v>
      </c>
      <c r="T873" t="str">
        <f t="shared" si="96"/>
        <v>plays</v>
      </c>
      <c r="U873">
        <f t="shared" si="97"/>
        <v>2017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91"/>
        <v>170</v>
      </c>
      <c r="G874" t="s">
        <v>20</v>
      </c>
      <c r="H874">
        <v>81</v>
      </c>
      <c r="I874">
        <f t="shared" si="92"/>
        <v>98.67</v>
      </c>
      <c r="J874" t="s">
        <v>26</v>
      </c>
      <c r="K874" t="s">
        <v>27</v>
      </c>
      <c r="L874">
        <v>1535950800</v>
      </c>
      <c r="M874">
        <v>1536382800</v>
      </c>
      <c r="N874" s="5">
        <f t="shared" si="93"/>
        <v>43346.208333333328</v>
      </c>
      <c r="O874" s="5">
        <f t="shared" si="94"/>
        <v>43351.208333333328</v>
      </c>
      <c r="P874" t="b">
        <v>0</v>
      </c>
      <c r="Q874" t="b">
        <v>0</v>
      </c>
      <c r="R874" t="s">
        <v>474</v>
      </c>
      <c r="S874" t="str">
        <f t="shared" si="95"/>
        <v>film &amp; video</v>
      </c>
      <c r="T874" t="str">
        <f t="shared" si="96"/>
        <v>science fiction</v>
      </c>
      <c r="U874">
        <f t="shared" si="97"/>
        <v>2018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91"/>
        <v>188</v>
      </c>
      <c r="G875" t="s">
        <v>20</v>
      </c>
      <c r="H875">
        <v>1887</v>
      </c>
      <c r="I875">
        <f t="shared" si="92"/>
        <v>42.01</v>
      </c>
      <c r="J875" t="s">
        <v>21</v>
      </c>
      <c r="K875" t="s">
        <v>22</v>
      </c>
      <c r="L875">
        <v>1389160800</v>
      </c>
      <c r="M875">
        <v>1389592800</v>
      </c>
      <c r="N875" s="5">
        <f t="shared" si="93"/>
        <v>41647.25</v>
      </c>
      <c r="O875" s="5">
        <f t="shared" si="94"/>
        <v>41652.25</v>
      </c>
      <c r="P875" t="b">
        <v>0</v>
      </c>
      <c r="Q875" t="b">
        <v>0</v>
      </c>
      <c r="R875" t="s">
        <v>122</v>
      </c>
      <c r="S875" t="str">
        <f t="shared" si="95"/>
        <v>photography</v>
      </c>
      <c r="T875" t="str">
        <f t="shared" si="96"/>
        <v>photography books</v>
      </c>
      <c r="U875">
        <f t="shared" si="97"/>
        <v>2014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91"/>
        <v>347</v>
      </c>
      <c r="G876" t="s">
        <v>20</v>
      </c>
      <c r="H876">
        <v>4358</v>
      </c>
      <c r="I876">
        <f t="shared" si="92"/>
        <v>32</v>
      </c>
      <c r="J876" t="s">
        <v>21</v>
      </c>
      <c r="K876" t="s">
        <v>22</v>
      </c>
      <c r="L876">
        <v>1271998800</v>
      </c>
      <c r="M876">
        <v>1275282000</v>
      </c>
      <c r="N876" s="5">
        <f t="shared" si="93"/>
        <v>40291.208333333336</v>
      </c>
      <c r="O876" s="5">
        <f t="shared" si="94"/>
        <v>40329.208333333336</v>
      </c>
      <c r="P876" t="b">
        <v>0</v>
      </c>
      <c r="Q876" t="b">
        <v>1</v>
      </c>
      <c r="R876" t="s">
        <v>122</v>
      </c>
      <c r="S876" t="str">
        <f t="shared" si="95"/>
        <v>photography</v>
      </c>
      <c r="T876" t="str">
        <f t="shared" si="96"/>
        <v>photography books</v>
      </c>
      <c r="U876">
        <f t="shared" si="97"/>
        <v>2010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91"/>
        <v>69</v>
      </c>
      <c r="G877" t="s">
        <v>14</v>
      </c>
      <c r="H877">
        <v>67</v>
      </c>
      <c r="I877">
        <f t="shared" si="92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5">
        <f t="shared" si="93"/>
        <v>40556.25</v>
      </c>
      <c r="O877" s="5">
        <f t="shared" si="94"/>
        <v>40557.25</v>
      </c>
      <c r="P877" t="b">
        <v>0</v>
      </c>
      <c r="Q877" t="b">
        <v>0</v>
      </c>
      <c r="R877" t="s">
        <v>23</v>
      </c>
      <c r="S877" t="str">
        <f t="shared" si="95"/>
        <v>music</v>
      </c>
      <c r="T877" t="str">
        <f t="shared" si="96"/>
        <v>rock</v>
      </c>
      <c r="U877">
        <f t="shared" si="97"/>
        <v>2011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91"/>
        <v>25</v>
      </c>
      <c r="G878" t="s">
        <v>14</v>
      </c>
      <c r="H878">
        <v>57</v>
      </c>
      <c r="I878">
        <f t="shared" si="92"/>
        <v>37.04</v>
      </c>
      <c r="J878" t="s">
        <v>15</v>
      </c>
      <c r="K878" t="s">
        <v>16</v>
      </c>
      <c r="L878">
        <v>1559970000</v>
      </c>
      <c r="M878">
        <v>1562043600</v>
      </c>
      <c r="N878" s="5">
        <f t="shared" si="93"/>
        <v>43624.208333333328</v>
      </c>
      <c r="O878" s="5">
        <f t="shared" si="94"/>
        <v>43648.208333333328</v>
      </c>
      <c r="P878" t="b">
        <v>0</v>
      </c>
      <c r="Q878" t="b">
        <v>0</v>
      </c>
      <c r="R878" t="s">
        <v>122</v>
      </c>
      <c r="S878" t="str">
        <f t="shared" si="95"/>
        <v>photography</v>
      </c>
      <c r="T878" t="str">
        <f t="shared" si="96"/>
        <v>photography books</v>
      </c>
      <c r="U878">
        <f t="shared" si="97"/>
        <v>2019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91"/>
        <v>77</v>
      </c>
      <c r="G879" t="s">
        <v>14</v>
      </c>
      <c r="H879">
        <v>1229</v>
      </c>
      <c r="I879">
        <f t="shared" si="92"/>
        <v>103.03</v>
      </c>
      <c r="J879" t="s">
        <v>21</v>
      </c>
      <c r="K879" t="s">
        <v>22</v>
      </c>
      <c r="L879">
        <v>1469509200</v>
      </c>
      <c r="M879">
        <v>1469595600</v>
      </c>
      <c r="N879" s="5">
        <f t="shared" si="93"/>
        <v>42577.208333333328</v>
      </c>
      <c r="O879" s="5">
        <f t="shared" si="94"/>
        <v>42578.208333333328</v>
      </c>
      <c r="P879" t="b">
        <v>0</v>
      </c>
      <c r="Q879" t="b">
        <v>0</v>
      </c>
      <c r="R879" t="s">
        <v>17</v>
      </c>
      <c r="S879" t="str">
        <f t="shared" si="95"/>
        <v>food</v>
      </c>
      <c r="T879" t="str">
        <f t="shared" si="96"/>
        <v>food trucks</v>
      </c>
      <c r="U879">
        <f t="shared" si="97"/>
        <v>2016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91"/>
        <v>37</v>
      </c>
      <c r="G880" t="s">
        <v>14</v>
      </c>
      <c r="H880">
        <v>12</v>
      </c>
      <c r="I880">
        <f t="shared" si="92"/>
        <v>84.33</v>
      </c>
      <c r="J880" t="s">
        <v>107</v>
      </c>
      <c r="K880" t="s">
        <v>108</v>
      </c>
      <c r="L880">
        <v>1579068000</v>
      </c>
      <c r="M880">
        <v>1581141600</v>
      </c>
      <c r="N880" s="5">
        <f t="shared" si="93"/>
        <v>43845.25</v>
      </c>
      <c r="O880" s="5">
        <f t="shared" si="94"/>
        <v>43869.25</v>
      </c>
      <c r="P880" t="b">
        <v>0</v>
      </c>
      <c r="Q880" t="b">
        <v>0</v>
      </c>
      <c r="R880" t="s">
        <v>148</v>
      </c>
      <c r="S880" t="str">
        <f t="shared" si="95"/>
        <v>music</v>
      </c>
      <c r="T880" t="str">
        <f t="shared" si="96"/>
        <v>metal</v>
      </c>
      <c r="U880">
        <f t="shared" si="97"/>
        <v>2020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91"/>
        <v>544</v>
      </c>
      <c r="G881" t="s">
        <v>20</v>
      </c>
      <c r="H881">
        <v>53</v>
      </c>
      <c r="I881">
        <f t="shared" si="92"/>
        <v>102.6</v>
      </c>
      <c r="J881" t="s">
        <v>21</v>
      </c>
      <c r="K881" t="s">
        <v>22</v>
      </c>
      <c r="L881">
        <v>1487743200</v>
      </c>
      <c r="M881">
        <v>1488520800</v>
      </c>
      <c r="N881" s="5">
        <f t="shared" si="93"/>
        <v>42788.25</v>
      </c>
      <c r="O881" s="5">
        <f t="shared" si="94"/>
        <v>42797.25</v>
      </c>
      <c r="P881" t="b">
        <v>0</v>
      </c>
      <c r="Q881" t="b">
        <v>0</v>
      </c>
      <c r="R881" t="s">
        <v>68</v>
      </c>
      <c r="S881" t="str">
        <f t="shared" si="95"/>
        <v>publishing</v>
      </c>
      <c r="T881" t="str">
        <f t="shared" si="96"/>
        <v>nonfiction</v>
      </c>
      <c r="U881">
        <f t="shared" si="97"/>
        <v>2017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91"/>
        <v>229</v>
      </c>
      <c r="G882" t="s">
        <v>20</v>
      </c>
      <c r="H882">
        <v>2414</v>
      </c>
      <c r="I882">
        <f t="shared" si="92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5">
        <f t="shared" si="93"/>
        <v>43667.208333333328</v>
      </c>
      <c r="O882" s="5">
        <f t="shared" si="94"/>
        <v>43669.208333333328</v>
      </c>
      <c r="P882" t="b">
        <v>0</v>
      </c>
      <c r="Q882" t="b">
        <v>0</v>
      </c>
      <c r="R882" t="s">
        <v>50</v>
      </c>
      <c r="S882" t="str">
        <f t="shared" si="95"/>
        <v>music</v>
      </c>
      <c r="T882" t="str">
        <f t="shared" si="96"/>
        <v>electric music</v>
      </c>
      <c r="U882">
        <f t="shared" si="97"/>
        <v>2019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91"/>
        <v>39</v>
      </c>
      <c r="G883" t="s">
        <v>14</v>
      </c>
      <c r="H883">
        <v>452</v>
      </c>
      <c r="I883">
        <f t="shared" si="92"/>
        <v>70.06</v>
      </c>
      <c r="J883" t="s">
        <v>21</v>
      </c>
      <c r="K883" t="s">
        <v>22</v>
      </c>
      <c r="L883">
        <v>1436418000</v>
      </c>
      <c r="M883">
        <v>1438923600</v>
      </c>
      <c r="N883" s="5">
        <f t="shared" si="93"/>
        <v>42194.208333333328</v>
      </c>
      <c r="O883" s="5">
        <f t="shared" si="94"/>
        <v>42223.208333333328</v>
      </c>
      <c r="P883" t="b">
        <v>0</v>
      </c>
      <c r="Q883" t="b">
        <v>1</v>
      </c>
      <c r="R883" t="s">
        <v>33</v>
      </c>
      <c r="S883" t="str">
        <f t="shared" si="95"/>
        <v>theater</v>
      </c>
      <c r="T883" t="str">
        <f t="shared" si="96"/>
        <v>plays</v>
      </c>
      <c r="U883">
        <f t="shared" si="97"/>
        <v>2015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91"/>
        <v>370</v>
      </c>
      <c r="G884" t="s">
        <v>20</v>
      </c>
      <c r="H884">
        <v>80</v>
      </c>
      <c r="I884">
        <f t="shared" si="92"/>
        <v>37</v>
      </c>
      <c r="J884" t="s">
        <v>21</v>
      </c>
      <c r="K884" t="s">
        <v>22</v>
      </c>
      <c r="L884">
        <v>1421820000</v>
      </c>
      <c r="M884">
        <v>1422165600</v>
      </c>
      <c r="N884" s="5">
        <f t="shared" si="93"/>
        <v>42025.25</v>
      </c>
      <c r="O884" s="5">
        <f t="shared" si="94"/>
        <v>42029.25</v>
      </c>
      <c r="P884" t="b">
        <v>0</v>
      </c>
      <c r="Q884" t="b">
        <v>0</v>
      </c>
      <c r="R884" t="s">
        <v>33</v>
      </c>
      <c r="S884" t="str">
        <f t="shared" si="95"/>
        <v>theater</v>
      </c>
      <c r="T884" t="str">
        <f t="shared" si="96"/>
        <v>plays</v>
      </c>
      <c r="U884">
        <f t="shared" si="97"/>
        <v>2015</v>
      </c>
    </row>
    <row r="885" spans="1:21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91"/>
        <v>238</v>
      </c>
      <c r="G885" t="s">
        <v>20</v>
      </c>
      <c r="H885">
        <v>193</v>
      </c>
      <c r="I885">
        <f t="shared" si="92"/>
        <v>41.91</v>
      </c>
      <c r="J885" t="s">
        <v>21</v>
      </c>
      <c r="K885" t="s">
        <v>22</v>
      </c>
      <c r="L885">
        <v>1274763600</v>
      </c>
      <c r="M885">
        <v>1277874000</v>
      </c>
      <c r="N885" s="5">
        <f t="shared" si="93"/>
        <v>40323.208333333336</v>
      </c>
      <c r="O885" s="5">
        <f t="shared" si="94"/>
        <v>40359.208333333336</v>
      </c>
      <c r="P885" t="b">
        <v>0</v>
      </c>
      <c r="Q885" t="b">
        <v>0</v>
      </c>
      <c r="R885" t="s">
        <v>100</v>
      </c>
      <c r="S885" t="str">
        <f t="shared" si="95"/>
        <v>film &amp; video</v>
      </c>
      <c r="T885" t="str">
        <f t="shared" si="96"/>
        <v>shorts</v>
      </c>
      <c r="U885">
        <f t="shared" si="97"/>
        <v>2010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91"/>
        <v>64</v>
      </c>
      <c r="G886" t="s">
        <v>14</v>
      </c>
      <c r="H886">
        <v>1886</v>
      </c>
      <c r="I886">
        <f t="shared" si="92"/>
        <v>57.99</v>
      </c>
      <c r="J886" t="s">
        <v>21</v>
      </c>
      <c r="K886" t="s">
        <v>22</v>
      </c>
      <c r="L886">
        <v>1399179600</v>
      </c>
      <c r="M886">
        <v>1399352400</v>
      </c>
      <c r="N886" s="5">
        <f t="shared" si="93"/>
        <v>41763.208333333336</v>
      </c>
      <c r="O886" s="5">
        <f t="shared" si="94"/>
        <v>41765.208333333336</v>
      </c>
      <c r="P886" t="b">
        <v>0</v>
      </c>
      <c r="Q886" t="b">
        <v>1</v>
      </c>
      <c r="R886" t="s">
        <v>33</v>
      </c>
      <c r="S886" t="str">
        <f t="shared" si="95"/>
        <v>theater</v>
      </c>
      <c r="T886" t="str">
        <f t="shared" si="96"/>
        <v>plays</v>
      </c>
      <c r="U886">
        <f t="shared" si="97"/>
        <v>2014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91"/>
        <v>118</v>
      </c>
      <c r="G887" t="s">
        <v>20</v>
      </c>
      <c r="H887">
        <v>52</v>
      </c>
      <c r="I887">
        <f t="shared" si="92"/>
        <v>40.94</v>
      </c>
      <c r="J887" t="s">
        <v>21</v>
      </c>
      <c r="K887" t="s">
        <v>22</v>
      </c>
      <c r="L887">
        <v>1275800400</v>
      </c>
      <c r="M887">
        <v>1279083600</v>
      </c>
      <c r="N887" s="5">
        <f t="shared" si="93"/>
        <v>40335.208333333336</v>
      </c>
      <c r="O887" s="5">
        <f t="shared" si="94"/>
        <v>40373.208333333336</v>
      </c>
      <c r="P887" t="b">
        <v>0</v>
      </c>
      <c r="Q887" t="b">
        <v>0</v>
      </c>
      <c r="R887" t="s">
        <v>33</v>
      </c>
      <c r="S887" t="str">
        <f t="shared" si="95"/>
        <v>theater</v>
      </c>
      <c r="T887" t="str">
        <f t="shared" si="96"/>
        <v>plays</v>
      </c>
      <c r="U887">
        <f t="shared" si="97"/>
        <v>2010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91"/>
        <v>85</v>
      </c>
      <c r="G888" t="s">
        <v>14</v>
      </c>
      <c r="H888">
        <v>1825</v>
      </c>
      <c r="I888">
        <f t="shared" si="92"/>
        <v>70</v>
      </c>
      <c r="J888" t="s">
        <v>21</v>
      </c>
      <c r="K888" t="s">
        <v>22</v>
      </c>
      <c r="L888">
        <v>1282798800</v>
      </c>
      <c r="M888">
        <v>1284354000</v>
      </c>
      <c r="N888" s="5">
        <f t="shared" si="93"/>
        <v>40416.208333333336</v>
      </c>
      <c r="O888" s="5">
        <f t="shared" si="94"/>
        <v>40434.208333333336</v>
      </c>
      <c r="P888" t="b">
        <v>0</v>
      </c>
      <c r="Q888" t="b">
        <v>0</v>
      </c>
      <c r="R888" t="s">
        <v>60</v>
      </c>
      <c r="S888" t="str">
        <f t="shared" si="95"/>
        <v>music</v>
      </c>
      <c r="T888" t="str">
        <f t="shared" si="96"/>
        <v>indie rock</v>
      </c>
      <c r="U888">
        <f t="shared" si="97"/>
        <v>2010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91"/>
        <v>29</v>
      </c>
      <c r="G889" t="s">
        <v>14</v>
      </c>
      <c r="H889">
        <v>31</v>
      </c>
      <c r="I889">
        <f t="shared" si="92"/>
        <v>73.84</v>
      </c>
      <c r="J889" t="s">
        <v>21</v>
      </c>
      <c r="K889" t="s">
        <v>22</v>
      </c>
      <c r="L889">
        <v>1437109200</v>
      </c>
      <c r="M889">
        <v>1441170000</v>
      </c>
      <c r="N889" s="5">
        <f t="shared" si="93"/>
        <v>42202.208333333328</v>
      </c>
      <c r="O889" s="5">
        <f t="shared" si="94"/>
        <v>42249.208333333328</v>
      </c>
      <c r="P889" t="b">
        <v>0</v>
      </c>
      <c r="Q889" t="b">
        <v>1</v>
      </c>
      <c r="R889" t="s">
        <v>33</v>
      </c>
      <c r="S889" t="str">
        <f t="shared" si="95"/>
        <v>theater</v>
      </c>
      <c r="T889" t="str">
        <f t="shared" si="96"/>
        <v>plays</v>
      </c>
      <c r="U889">
        <f t="shared" si="97"/>
        <v>2015</v>
      </c>
    </row>
    <row r="890" spans="1:21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91"/>
        <v>210</v>
      </c>
      <c r="G890" t="s">
        <v>20</v>
      </c>
      <c r="H890">
        <v>290</v>
      </c>
      <c r="I890">
        <f t="shared" si="92"/>
        <v>41.98</v>
      </c>
      <c r="J890" t="s">
        <v>21</v>
      </c>
      <c r="K890" t="s">
        <v>22</v>
      </c>
      <c r="L890">
        <v>1491886800</v>
      </c>
      <c r="M890">
        <v>1493528400</v>
      </c>
      <c r="N890" s="5">
        <f t="shared" si="93"/>
        <v>42836.208333333328</v>
      </c>
      <c r="O890" s="5">
        <f t="shared" si="94"/>
        <v>42855.208333333328</v>
      </c>
      <c r="P890" t="b">
        <v>0</v>
      </c>
      <c r="Q890" t="b">
        <v>0</v>
      </c>
      <c r="R890" t="s">
        <v>33</v>
      </c>
      <c r="S890" t="str">
        <f t="shared" si="95"/>
        <v>theater</v>
      </c>
      <c r="T890" t="str">
        <f t="shared" si="96"/>
        <v>plays</v>
      </c>
      <c r="U890">
        <f t="shared" si="97"/>
        <v>2017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91"/>
        <v>170</v>
      </c>
      <c r="G891" t="s">
        <v>20</v>
      </c>
      <c r="H891">
        <v>122</v>
      </c>
      <c r="I891">
        <f t="shared" si="92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5">
        <f t="shared" si="93"/>
        <v>41710.208333333336</v>
      </c>
      <c r="O891" s="5">
        <f t="shared" si="94"/>
        <v>41717.208333333336</v>
      </c>
      <c r="P891" t="b">
        <v>0</v>
      </c>
      <c r="Q891" t="b">
        <v>1</v>
      </c>
      <c r="R891" t="s">
        <v>50</v>
      </c>
      <c r="S891" t="str">
        <f t="shared" si="95"/>
        <v>music</v>
      </c>
      <c r="T891" t="str">
        <f t="shared" si="96"/>
        <v>electric music</v>
      </c>
      <c r="U891">
        <f t="shared" si="97"/>
        <v>2014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91"/>
        <v>116</v>
      </c>
      <c r="G892" t="s">
        <v>20</v>
      </c>
      <c r="H892">
        <v>1470</v>
      </c>
      <c r="I892">
        <f t="shared" si="92"/>
        <v>106.02</v>
      </c>
      <c r="J892" t="s">
        <v>21</v>
      </c>
      <c r="K892" t="s">
        <v>22</v>
      </c>
      <c r="L892">
        <v>1561352400</v>
      </c>
      <c r="M892">
        <v>1561438800</v>
      </c>
      <c r="N892" s="5">
        <f t="shared" si="93"/>
        <v>43640.208333333328</v>
      </c>
      <c r="O892" s="5">
        <f t="shared" si="94"/>
        <v>43641.208333333328</v>
      </c>
      <c r="P892" t="b">
        <v>0</v>
      </c>
      <c r="Q892" t="b">
        <v>0</v>
      </c>
      <c r="R892" t="s">
        <v>60</v>
      </c>
      <c r="S892" t="str">
        <f t="shared" si="95"/>
        <v>music</v>
      </c>
      <c r="T892" t="str">
        <f t="shared" si="96"/>
        <v>indie rock</v>
      </c>
      <c r="U892">
        <f t="shared" si="97"/>
        <v>2019</v>
      </c>
    </row>
    <row r="893" spans="1:21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91"/>
        <v>259</v>
      </c>
      <c r="G893" t="s">
        <v>20</v>
      </c>
      <c r="H893">
        <v>165</v>
      </c>
      <c r="I893">
        <f t="shared" si="92"/>
        <v>47.02</v>
      </c>
      <c r="J893" t="s">
        <v>15</v>
      </c>
      <c r="K893" t="s">
        <v>16</v>
      </c>
      <c r="L893">
        <v>1322892000</v>
      </c>
      <c r="M893">
        <v>1326693600</v>
      </c>
      <c r="N893" s="5">
        <f t="shared" si="93"/>
        <v>40880.25</v>
      </c>
      <c r="O893" s="5">
        <f t="shared" si="94"/>
        <v>40924.25</v>
      </c>
      <c r="P893" t="b">
        <v>0</v>
      </c>
      <c r="Q893" t="b">
        <v>0</v>
      </c>
      <c r="R893" t="s">
        <v>42</v>
      </c>
      <c r="S893" t="str">
        <f t="shared" si="95"/>
        <v>film &amp; video</v>
      </c>
      <c r="T893" t="str">
        <f t="shared" si="96"/>
        <v>documentary</v>
      </c>
      <c r="U893">
        <f t="shared" si="97"/>
        <v>2011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91"/>
        <v>231</v>
      </c>
      <c r="G894" t="s">
        <v>20</v>
      </c>
      <c r="H894">
        <v>182</v>
      </c>
      <c r="I894">
        <f t="shared" si="92"/>
        <v>76.02</v>
      </c>
      <c r="J894" t="s">
        <v>21</v>
      </c>
      <c r="K894" t="s">
        <v>22</v>
      </c>
      <c r="L894">
        <v>1274418000</v>
      </c>
      <c r="M894">
        <v>1277960400</v>
      </c>
      <c r="N894" s="5">
        <f t="shared" si="93"/>
        <v>40319.208333333336</v>
      </c>
      <c r="O894" s="5">
        <f t="shared" si="94"/>
        <v>40360.208333333336</v>
      </c>
      <c r="P894" t="b">
        <v>0</v>
      </c>
      <c r="Q894" t="b">
        <v>0</v>
      </c>
      <c r="R894" t="s">
        <v>206</v>
      </c>
      <c r="S894" t="str">
        <f t="shared" si="95"/>
        <v>publishing</v>
      </c>
      <c r="T894" t="str">
        <f t="shared" si="96"/>
        <v>translations</v>
      </c>
      <c r="U894">
        <f t="shared" si="97"/>
        <v>2010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91"/>
        <v>128</v>
      </c>
      <c r="G895" t="s">
        <v>20</v>
      </c>
      <c r="H895">
        <v>199</v>
      </c>
      <c r="I895">
        <f t="shared" si="92"/>
        <v>54.12</v>
      </c>
      <c r="J895" t="s">
        <v>107</v>
      </c>
      <c r="K895" t="s">
        <v>108</v>
      </c>
      <c r="L895">
        <v>1434344400</v>
      </c>
      <c r="M895">
        <v>1434690000</v>
      </c>
      <c r="N895" s="5">
        <f t="shared" si="93"/>
        <v>42170.208333333328</v>
      </c>
      <c r="O895" s="5">
        <f t="shared" si="94"/>
        <v>42174.208333333328</v>
      </c>
      <c r="P895" t="b">
        <v>0</v>
      </c>
      <c r="Q895" t="b">
        <v>1</v>
      </c>
      <c r="R895" t="s">
        <v>42</v>
      </c>
      <c r="S895" t="str">
        <f t="shared" si="95"/>
        <v>film &amp; video</v>
      </c>
      <c r="T895" t="str">
        <f t="shared" si="96"/>
        <v>documentary</v>
      </c>
      <c r="U895">
        <f t="shared" si="97"/>
        <v>2015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91"/>
        <v>189</v>
      </c>
      <c r="G896" t="s">
        <v>20</v>
      </c>
      <c r="H896">
        <v>56</v>
      </c>
      <c r="I896">
        <f t="shared" si="92"/>
        <v>57.29</v>
      </c>
      <c r="J896" t="s">
        <v>40</v>
      </c>
      <c r="K896" t="s">
        <v>41</v>
      </c>
      <c r="L896">
        <v>1373518800</v>
      </c>
      <c r="M896">
        <v>1376110800</v>
      </c>
      <c r="N896" s="5">
        <f t="shared" si="93"/>
        <v>41466.208333333336</v>
      </c>
      <c r="O896" s="5">
        <f t="shared" si="94"/>
        <v>41496.208333333336</v>
      </c>
      <c r="P896" t="b">
        <v>0</v>
      </c>
      <c r="Q896" t="b">
        <v>1</v>
      </c>
      <c r="R896" t="s">
        <v>269</v>
      </c>
      <c r="S896" t="str">
        <f t="shared" si="95"/>
        <v>film &amp; video</v>
      </c>
      <c r="T896" t="str">
        <f t="shared" si="96"/>
        <v>television</v>
      </c>
      <c r="U896">
        <f t="shared" si="97"/>
        <v>2013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91"/>
        <v>7</v>
      </c>
      <c r="G897" t="s">
        <v>14</v>
      </c>
      <c r="H897">
        <v>107</v>
      </c>
      <c r="I897">
        <f t="shared" si="92"/>
        <v>103.81</v>
      </c>
      <c r="J897" t="s">
        <v>21</v>
      </c>
      <c r="K897" t="s">
        <v>22</v>
      </c>
      <c r="L897">
        <v>1517637600</v>
      </c>
      <c r="M897">
        <v>1518415200</v>
      </c>
      <c r="N897" s="5">
        <f t="shared" si="93"/>
        <v>43134.25</v>
      </c>
      <c r="O897" s="5">
        <f t="shared" si="94"/>
        <v>43143.25</v>
      </c>
      <c r="P897" t="b">
        <v>0</v>
      </c>
      <c r="Q897" t="b">
        <v>0</v>
      </c>
      <c r="R897" t="s">
        <v>33</v>
      </c>
      <c r="S897" t="str">
        <f t="shared" si="95"/>
        <v>theater</v>
      </c>
      <c r="T897" t="str">
        <f t="shared" si="96"/>
        <v>plays</v>
      </c>
      <c r="U897">
        <f t="shared" si="97"/>
        <v>2018</v>
      </c>
    </row>
    <row r="898" spans="1:21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91"/>
        <v>774</v>
      </c>
      <c r="G898" t="s">
        <v>20</v>
      </c>
      <c r="H898">
        <v>1460</v>
      </c>
      <c r="I898">
        <f t="shared" si="92"/>
        <v>105.03</v>
      </c>
      <c r="J898" t="s">
        <v>26</v>
      </c>
      <c r="K898" t="s">
        <v>27</v>
      </c>
      <c r="L898">
        <v>1310619600</v>
      </c>
      <c r="M898">
        <v>1310878800</v>
      </c>
      <c r="N898" s="5">
        <f t="shared" si="93"/>
        <v>40738.208333333336</v>
      </c>
      <c r="O898" s="5">
        <f t="shared" si="94"/>
        <v>40741.208333333336</v>
      </c>
      <c r="P898" t="b">
        <v>0</v>
      </c>
      <c r="Q898" t="b">
        <v>1</v>
      </c>
      <c r="R898" t="s">
        <v>17</v>
      </c>
      <c r="S898" t="str">
        <f t="shared" si="95"/>
        <v>food</v>
      </c>
      <c r="T898" t="str">
        <f t="shared" si="96"/>
        <v>food trucks</v>
      </c>
      <c r="U898">
        <f t="shared" si="97"/>
        <v>2011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98">ROUND((E899/D899)*100,0)</f>
        <v>28</v>
      </c>
      <c r="G899" t="s">
        <v>14</v>
      </c>
      <c r="H899">
        <v>27</v>
      </c>
      <c r="I899">
        <f t="shared" ref="I899:I962" si="99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5">
        <f t="shared" ref="N899:N962" si="100">(((L899/60)/60)/24)+DATE(1970,1,1)</f>
        <v>43583.208333333328</v>
      </c>
      <c r="O899" s="5">
        <f t="shared" ref="O899:O962" si="101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102">LEFT(R899,SEARCH("/",R899)-1)</f>
        <v>theater</v>
      </c>
      <c r="T899" t="str">
        <f t="shared" ref="T899:T962" si="103">RIGHT(R899,LEN(R899)-SEARCH("/",R899))</f>
        <v>plays</v>
      </c>
      <c r="U899">
        <f t="shared" ref="U899:U962" si="104">YEAR(N899)</f>
        <v>2019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98"/>
        <v>52</v>
      </c>
      <c r="G900" t="s">
        <v>14</v>
      </c>
      <c r="H900">
        <v>1221</v>
      </c>
      <c r="I900">
        <f t="shared" si="99"/>
        <v>76.98</v>
      </c>
      <c r="J900" t="s">
        <v>21</v>
      </c>
      <c r="K900" t="s">
        <v>22</v>
      </c>
      <c r="L900">
        <v>1576476000</v>
      </c>
      <c r="M900">
        <v>1576994400</v>
      </c>
      <c r="N900" s="5">
        <f t="shared" si="100"/>
        <v>43815.25</v>
      </c>
      <c r="O900" s="5">
        <f t="shared" si="101"/>
        <v>43821.25</v>
      </c>
      <c r="P900" t="b">
        <v>0</v>
      </c>
      <c r="Q900" t="b">
        <v>0</v>
      </c>
      <c r="R900" t="s">
        <v>42</v>
      </c>
      <c r="S900" t="str">
        <f t="shared" si="102"/>
        <v>film &amp; video</v>
      </c>
      <c r="T900" t="str">
        <f t="shared" si="103"/>
        <v>documentary</v>
      </c>
      <c r="U900">
        <f t="shared" si="104"/>
        <v>2019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98"/>
        <v>407</v>
      </c>
      <c r="G901" t="s">
        <v>20</v>
      </c>
      <c r="H901">
        <v>123</v>
      </c>
      <c r="I901">
        <f t="shared" si="99"/>
        <v>102.6</v>
      </c>
      <c r="J901" t="s">
        <v>98</v>
      </c>
      <c r="K901" t="s">
        <v>99</v>
      </c>
      <c r="L901">
        <v>1381122000</v>
      </c>
      <c r="M901">
        <v>1382677200</v>
      </c>
      <c r="N901" s="5">
        <f t="shared" si="100"/>
        <v>41554.208333333336</v>
      </c>
      <c r="O901" s="5">
        <f t="shared" si="101"/>
        <v>41572.208333333336</v>
      </c>
      <c r="P901" t="b">
        <v>0</v>
      </c>
      <c r="Q901" t="b">
        <v>0</v>
      </c>
      <c r="R901" t="s">
        <v>159</v>
      </c>
      <c r="S901" t="str">
        <f t="shared" si="102"/>
        <v>music</v>
      </c>
      <c r="T901" t="str">
        <f t="shared" si="103"/>
        <v>jazz</v>
      </c>
      <c r="U901">
        <f t="shared" si="104"/>
        <v>2013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98"/>
        <v>2</v>
      </c>
      <c r="G902" t="s">
        <v>14</v>
      </c>
      <c r="H902">
        <v>1</v>
      </c>
      <c r="I902">
        <f t="shared" si="99"/>
        <v>2</v>
      </c>
      <c r="J902" t="s">
        <v>21</v>
      </c>
      <c r="K902" t="s">
        <v>22</v>
      </c>
      <c r="L902">
        <v>1411102800</v>
      </c>
      <c r="M902">
        <v>1411189200</v>
      </c>
      <c r="N902" s="5">
        <f t="shared" si="100"/>
        <v>41901.208333333336</v>
      </c>
      <c r="O902" s="5">
        <f t="shared" si="101"/>
        <v>41902.208333333336</v>
      </c>
      <c r="P902" t="b">
        <v>0</v>
      </c>
      <c r="Q902" t="b">
        <v>1</v>
      </c>
      <c r="R902" t="s">
        <v>28</v>
      </c>
      <c r="S902" t="str">
        <f t="shared" si="102"/>
        <v>technology</v>
      </c>
      <c r="T902" t="str">
        <f t="shared" si="103"/>
        <v>web</v>
      </c>
      <c r="U902">
        <f t="shared" si="104"/>
        <v>2014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98"/>
        <v>156</v>
      </c>
      <c r="G903" t="s">
        <v>20</v>
      </c>
      <c r="H903">
        <v>159</v>
      </c>
      <c r="I903">
        <f t="shared" si="99"/>
        <v>55.01</v>
      </c>
      <c r="J903" t="s">
        <v>21</v>
      </c>
      <c r="K903" t="s">
        <v>22</v>
      </c>
      <c r="L903">
        <v>1531803600</v>
      </c>
      <c r="M903">
        <v>1534654800</v>
      </c>
      <c r="N903" s="5">
        <f t="shared" si="100"/>
        <v>43298.208333333328</v>
      </c>
      <c r="O903" s="5">
        <f t="shared" si="101"/>
        <v>43331.208333333328</v>
      </c>
      <c r="P903" t="b">
        <v>0</v>
      </c>
      <c r="Q903" t="b">
        <v>1</v>
      </c>
      <c r="R903" t="s">
        <v>23</v>
      </c>
      <c r="S903" t="str">
        <f t="shared" si="102"/>
        <v>music</v>
      </c>
      <c r="T903" t="str">
        <f t="shared" si="103"/>
        <v>rock</v>
      </c>
      <c r="U903">
        <f t="shared" si="104"/>
        <v>2018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98"/>
        <v>252</v>
      </c>
      <c r="G904" t="s">
        <v>20</v>
      </c>
      <c r="H904">
        <v>110</v>
      </c>
      <c r="I904">
        <f t="shared" si="9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5">
        <f t="shared" si="100"/>
        <v>42399.25</v>
      </c>
      <c r="O904" s="5">
        <f t="shared" si="101"/>
        <v>42441.25</v>
      </c>
      <c r="P904" t="b">
        <v>0</v>
      </c>
      <c r="Q904" t="b">
        <v>0</v>
      </c>
      <c r="R904" t="s">
        <v>28</v>
      </c>
      <c r="S904" t="str">
        <f t="shared" si="102"/>
        <v>technology</v>
      </c>
      <c r="T904" t="str">
        <f t="shared" si="103"/>
        <v>web</v>
      </c>
      <c r="U904">
        <f t="shared" si="104"/>
        <v>2016</v>
      </c>
    </row>
    <row r="905" spans="1:21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98"/>
        <v>2</v>
      </c>
      <c r="G905" t="s">
        <v>47</v>
      </c>
      <c r="H905">
        <v>14</v>
      </c>
      <c r="I905">
        <f t="shared" si="99"/>
        <v>50.64</v>
      </c>
      <c r="J905" t="s">
        <v>21</v>
      </c>
      <c r="K905" t="s">
        <v>22</v>
      </c>
      <c r="L905">
        <v>1336194000</v>
      </c>
      <c r="M905">
        <v>1337490000</v>
      </c>
      <c r="N905" s="5">
        <f t="shared" si="100"/>
        <v>41034.208333333336</v>
      </c>
      <c r="O905" s="5">
        <f t="shared" si="101"/>
        <v>41049.208333333336</v>
      </c>
      <c r="P905" t="b">
        <v>0</v>
      </c>
      <c r="Q905" t="b">
        <v>1</v>
      </c>
      <c r="R905" t="s">
        <v>68</v>
      </c>
      <c r="S905" t="str">
        <f t="shared" si="102"/>
        <v>publishing</v>
      </c>
      <c r="T905" t="str">
        <f t="shared" si="103"/>
        <v>nonfiction</v>
      </c>
      <c r="U905">
        <f t="shared" si="104"/>
        <v>2012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98"/>
        <v>12</v>
      </c>
      <c r="G906" t="s">
        <v>14</v>
      </c>
      <c r="H906">
        <v>16</v>
      </c>
      <c r="I906">
        <f t="shared" si="99"/>
        <v>49.69</v>
      </c>
      <c r="J906" t="s">
        <v>21</v>
      </c>
      <c r="K906" t="s">
        <v>22</v>
      </c>
      <c r="L906">
        <v>1349326800</v>
      </c>
      <c r="M906">
        <v>1349672400</v>
      </c>
      <c r="N906" s="5">
        <f t="shared" si="100"/>
        <v>41186.208333333336</v>
      </c>
      <c r="O906" s="5">
        <f t="shared" si="101"/>
        <v>41190.208333333336</v>
      </c>
      <c r="P906" t="b">
        <v>0</v>
      </c>
      <c r="Q906" t="b">
        <v>0</v>
      </c>
      <c r="R906" t="s">
        <v>133</v>
      </c>
      <c r="S906" t="str">
        <f t="shared" si="102"/>
        <v>publishing</v>
      </c>
      <c r="T906" t="str">
        <f t="shared" si="103"/>
        <v>radio &amp; podcasts</v>
      </c>
      <c r="U906">
        <f t="shared" si="104"/>
        <v>2012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98"/>
        <v>164</v>
      </c>
      <c r="G907" t="s">
        <v>20</v>
      </c>
      <c r="H907">
        <v>236</v>
      </c>
      <c r="I907">
        <f t="shared" si="99"/>
        <v>54.89</v>
      </c>
      <c r="J907" t="s">
        <v>21</v>
      </c>
      <c r="K907" t="s">
        <v>22</v>
      </c>
      <c r="L907">
        <v>1379566800</v>
      </c>
      <c r="M907">
        <v>1379826000</v>
      </c>
      <c r="N907" s="5">
        <f t="shared" si="100"/>
        <v>41536.208333333336</v>
      </c>
      <c r="O907" s="5">
        <f t="shared" si="101"/>
        <v>41539.208333333336</v>
      </c>
      <c r="P907" t="b">
        <v>0</v>
      </c>
      <c r="Q907" t="b">
        <v>0</v>
      </c>
      <c r="R907" t="s">
        <v>33</v>
      </c>
      <c r="S907" t="str">
        <f t="shared" si="102"/>
        <v>theater</v>
      </c>
      <c r="T907" t="str">
        <f t="shared" si="103"/>
        <v>plays</v>
      </c>
      <c r="U907">
        <f t="shared" si="104"/>
        <v>2013</v>
      </c>
    </row>
    <row r="908" spans="1:21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98"/>
        <v>163</v>
      </c>
      <c r="G908" t="s">
        <v>20</v>
      </c>
      <c r="H908">
        <v>191</v>
      </c>
      <c r="I908">
        <f t="shared" si="99"/>
        <v>46.93</v>
      </c>
      <c r="J908" t="s">
        <v>21</v>
      </c>
      <c r="K908" t="s">
        <v>22</v>
      </c>
      <c r="L908">
        <v>1494651600</v>
      </c>
      <c r="M908">
        <v>1497762000</v>
      </c>
      <c r="N908" s="5">
        <f t="shared" si="100"/>
        <v>42868.208333333328</v>
      </c>
      <c r="O908" s="5">
        <f t="shared" si="101"/>
        <v>42904.208333333328</v>
      </c>
      <c r="P908" t="b">
        <v>1</v>
      </c>
      <c r="Q908" t="b">
        <v>1</v>
      </c>
      <c r="R908" t="s">
        <v>42</v>
      </c>
      <c r="S908" t="str">
        <f t="shared" si="102"/>
        <v>film &amp; video</v>
      </c>
      <c r="T908" t="str">
        <f t="shared" si="103"/>
        <v>documentary</v>
      </c>
      <c r="U908">
        <f t="shared" si="104"/>
        <v>2017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98"/>
        <v>20</v>
      </c>
      <c r="G909" t="s">
        <v>14</v>
      </c>
      <c r="H909">
        <v>41</v>
      </c>
      <c r="I909">
        <f t="shared" si="99"/>
        <v>44.95</v>
      </c>
      <c r="J909" t="s">
        <v>21</v>
      </c>
      <c r="K909" t="s">
        <v>22</v>
      </c>
      <c r="L909">
        <v>1303880400</v>
      </c>
      <c r="M909">
        <v>1304485200</v>
      </c>
      <c r="N909" s="5">
        <f t="shared" si="100"/>
        <v>40660.208333333336</v>
      </c>
      <c r="O909" s="5">
        <f t="shared" si="101"/>
        <v>40667.208333333336</v>
      </c>
      <c r="P909" t="b">
        <v>0</v>
      </c>
      <c r="Q909" t="b">
        <v>0</v>
      </c>
      <c r="R909" t="s">
        <v>33</v>
      </c>
      <c r="S909" t="str">
        <f t="shared" si="102"/>
        <v>theater</v>
      </c>
      <c r="T909" t="str">
        <f t="shared" si="103"/>
        <v>plays</v>
      </c>
      <c r="U909">
        <f t="shared" si="104"/>
        <v>2011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98"/>
        <v>319</v>
      </c>
      <c r="G910" t="s">
        <v>20</v>
      </c>
      <c r="H910">
        <v>3934</v>
      </c>
      <c r="I910">
        <f t="shared" si="99"/>
        <v>31</v>
      </c>
      <c r="J910" t="s">
        <v>21</v>
      </c>
      <c r="K910" t="s">
        <v>22</v>
      </c>
      <c r="L910">
        <v>1335934800</v>
      </c>
      <c r="M910">
        <v>1336885200</v>
      </c>
      <c r="N910" s="5">
        <f t="shared" si="100"/>
        <v>41031.208333333336</v>
      </c>
      <c r="O910" s="5">
        <f t="shared" si="101"/>
        <v>41042.208333333336</v>
      </c>
      <c r="P910" t="b">
        <v>0</v>
      </c>
      <c r="Q910" t="b">
        <v>0</v>
      </c>
      <c r="R910" t="s">
        <v>89</v>
      </c>
      <c r="S910" t="str">
        <f t="shared" si="102"/>
        <v>games</v>
      </c>
      <c r="T910" t="str">
        <f t="shared" si="103"/>
        <v>video games</v>
      </c>
      <c r="U910">
        <f t="shared" si="104"/>
        <v>2012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98"/>
        <v>479</v>
      </c>
      <c r="G911" t="s">
        <v>20</v>
      </c>
      <c r="H911">
        <v>80</v>
      </c>
      <c r="I911">
        <f t="shared" si="99"/>
        <v>107.76</v>
      </c>
      <c r="J911" t="s">
        <v>15</v>
      </c>
      <c r="K911" t="s">
        <v>16</v>
      </c>
      <c r="L911">
        <v>1528088400</v>
      </c>
      <c r="M911">
        <v>1530421200</v>
      </c>
      <c r="N911" s="5">
        <f t="shared" si="100"/>
        <v>43255.208333333328</v>
      </c>
      <c r="O911" s="5">
        <f t="shared" si="101"/>
        <v>43282.208333333328</v>
      </c>
      <c r="P911" t="b">
        <v>0</v>
      </c>
      <c r="Q911" t="b">
        <v>1</v>
      </c>
      <c r="R911" t="s">
        <v>33</v>
      </c>
      <c r="S911" t="str">
        <f t="shared" si="102"/>
        <v>theater</v>
      </c>
      <c r="T911" t="str">
        <f t="shared" si="103"/>
        <v>plays</v>
      </c>
      <c r="U911">
        <f t="shared" si="104"/>
        <v>2018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98"/>
        <v>20</v>
      </c>
      <c r="G912" t="s">
        <v>74</v>
      </c>
      <c r="H912">
        <v>296</v>
      </c>
      <c r="I912">
        <f t="shared" si="99"/>
        <v>102.08</v>
      </c>
      <c r="J912" t="s">
        <v>21</v>
      </c>
      <c r="K912" t="s">
        <v>22</v>
      </c>
      <c r="L912">
        <v>1421906400</v>
      </c>
      <c r="M912">
        <v>1421992800</v>
      </c>
      <c r="N912" s="5">
        <f t="shared" si="100"/>
        <v>42026.25</v>
      </c>
      <c r="O912" s="5">
        <f t="shared" si="101"/>
        <v>42027.25</v>
      </c>
      <c r="P912" t="b">
        <v>0</v>
      </c>
      <c r="Q912" t="b">
        <v>0</v>
      </c>
      <c r="R912" t="s">
        <v>33</v>
      </c>
      <c r="S912" t="str">
        <f t="shared" si="102"/>
        <v>theater</v>
      </c>
      <c r="T912" t="str">
        <f t="shared" si="103"/>
        <v>plays</v>
      </c>
      <c r="U912">
        <f t="shared" si="104"/>
        <v>2015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98"/>
        <v>199</v>
      </c>
      <c r="G913" t="s">
        <v>20</v>
      </c>
      <c r="H913">
        <v>462</v>
      </c>
      <c r="I913">
        <f t="shared" si="99"/>
        <v>24.98</v>
      </c>
      <c r="J913" t="s">
        <v>21</v>
      </c>
      <c r="K913" t="s">
        <v>22</v>
      </c>
      <c r="L913">
        <v>1568005200</v>
      </c>
      <c r="M913">
        <v>1568178000</v>
      </c>
      <c r="N913" s="5">
        <f t="shared" si="100"/>
        <v>43717.208333333328</v>
      </c>
      <c r="O913" s="5">
        <f t="shared" si="101"/>
        <v>43719.208333333328</v>
      </c>
      <c r="P913" t="b">
        <v>1</v>
      </c>
      <c r="Q913" t="b">
        <v>0</v>
      </c>
      <c r="R913" t="s">
        <v>28</v>
      </c>
      <c r="S913" t="str">
        <f t="shared" si="102"/>
        <v>technology</v>
      </c>
      <c r="T913" t="str">
        <f t="shared" si="103"/>
        <v>web</v>
      </c>
      <c r="U913">
        <f t="shared" si="104"/>
        <v>2019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98"/>
        <v>795</v>
      </c>
      <c r="G914" t="s">
        <v>20</v>
      </c>
      <c r="H914">
        <v>179</v>
      </c>
      <c r="I914">
        <f t="shared" si="99"/>
        <v>79.94</v>
      </c>
      <c r="J914" t="s">
        <v>21</v>
      </c>
      <c r="K914" t="s">
        <v>22</v>
      </c>
      <c r="L914">
        <v>1346821200</v>
      </c>
      <c r="M914">
        <v>1347944400</v>
      </c>
      <c r="N914" s="5">
        <f t="shared" si="100"/>
        <v>41157.208333333336</v>
      </c>
      <c r="O914" s="5">
        <f t="shared" si="101"/>
        <v>41170.208333333336</v>
      </c>
      <c r="P914" t="b">
        <v>1</v>
      </c>
      <c r="Q914" t="b">
        <v>0</v>
      </c>
      <c r="R914" t="s">
        <v>53</v>
      </c>
      <c r="S914" t="str">
        <f t="shared" si="102"/>
        <v>film &amp; video</v>
      </c>
      <c r="T914" t="str">
        <f t="shared" si="103"/>
        <v>drama</v>
      </c>
      <c r="U914">
        <f t="shared" si="104"/>
        <v>2012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98"/>
        <v>51</v>
      </c>
      <c r="G915" t="s">
        <v>14</v>
      </c>
      <c r="H915">
        <v>523</v>
      </c>
      <c r="I915">
        <f t="shared" si="99"/>
        <v>67.95</v>
      </c>
      <c r="J915" t="s">
        <v>26</v>
      </c>
      <c r="K915" t="s">
        <v>27</v>
      </c>
      <c r="L915">
        <v>1557637200</v>
      </c>
      <c r="M915">
        <v>1558760400</v>
      </c>
      <c r="N915" s="5">
        <f t="shared" si="100"/>
        <v>43597.208333333328</v>
      </c>
      <c r="O915" s="5">
        <f t="shared" si="101"/>
        <v>43610.208333333328</v>
      </c>
      <c r="P915" t="b">
        <v>0</v>
      </c>
      <c r="Q915" t="b">
        <v>0</v>
      </c>
      <c r="R915" t="s">
        <v>53</v>
      </c>
      <c r="S915" t="str">
        <f t="shared" si="102"/>
        <v>film &amp; video</v>
      </c>
      <c r="T915" t="str">
        <f t="shared" si="103"/>
        <v>drama</v>
      </c>
      <c r="U915">
        <f t="shared" si="104"/>
        <v>2019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98"/>
        <v>57</v>
      </c>
      <c r="G916" t="s">
        <v>14</v>
      </c>
      <c r="H916">
        <v>141</v>
      </c>
      <c r="I916">
        <f t="shared" si="99"/>
        <v>26.07</v>
      </c>
      <c r="J916" t="s">
        <v>40</v>
      </c>
      <c r="K916" t="s">
        <v>41</v>
      </c>
      <c r="L916">
        <v>1375592400</v>
      </c>
      <c r="M916">
        <v>1376629200</v>
      </c>
      <c r="N916" s="5">
        <f t="shared" si="100"/>
        <v>41490.208333333336</v>
      </c>
      <c r="O916" s="5">
        <f t="shared" si="101"/>
        <v>41502.208333333336</v>
      </c>
      <c r="P916" t="b">
        <v>0</v>
      </c>
      <c r="Q916" t="b">
        <v>0</v>
      </c>
      <c r="R916" t="s">
        <v>33</v>
      </c>
      <c r="S916" t="str">
        <f t="shared" si="102"/>
        <v>theater</v>
      </c>
      <c r="T916" t="str">
        <f t="shared" si="103"/>
        <v>plays</v>
      </c>
      <c r="U916">
        <f t="shared" si="104"/>
        <v>2013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98"/>
        <v>156</v>
      </c>
      <c r="G917" t="s">
        <v>20</v>
      </c>
      <c r="H917">
        <v>1866</v>
      </c>
      <c r="I917">
        <f t="shared" si="99"/>
        <v>105</v>
      </c>
      <c r="J917" t="s">
        <v>40</v>
      </c>
      <c r="K917" t="s">
        <v>41</v>
      </c>
      <c r="L917">
        <v>1503982800</v>
      </c>
      <c r="M917">
        <v>1504760400</v>
      </c>
      <c r="N917" s="5">
        <f t="shared" si="100"/>
        <v>42976.208333333328</v>
      </c>
      <c r="O917" s="5">
        <f t="shared" si="101"/>
        <v>42985.208333333328</v>
      </c>
      <c r="P917" t="b">
        <v>0</v>
      </c>
      <c r="Q917" t="b">
        <v>0</v>
      </c>
      <c r="R917" t="s">
        <v>269</v>
      </c>
      <c r="S917" t="str">
        <f t="shared" si="102"/>
        <v>film &amp; video</v>
      </c>
      <c r="T917" t="str">
        <f t="shared" si="103"/>
        <v>television</v>
      </c>
      <c r="U917">
        <f t="shared" si="104"/>
        <v>2017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98"/>
        <v>36</v>
      </c>
      <c r="G918" t="s">
        <v>14</v>
      </c>
      <c r="H918">
        <v>52</v>
      </c>
      <c r="I918">
        <f t="shared" si="99"/>
        <v>25.83</v>
      </c>
      <c r="J918" t="s">
        <v>21</v>
      </c>
      <c r="K918" t="s">
        <v>22</v>
      </c>
      <c r="L918">
        <v>1418882400</v>
      </c>
      <c r="M918">
        <v>1419660000</v>
      </c>
      <c r="N918" s="5">
        <f t="shared" si="100"/>
        <v>41991.25</v>
      </c>
      <c r="O918" s="5">
        <f t="shared" si="101"/>
        <v>42000.25</v>
      </c>
      <c r="P918" t="b">
        <v>0</v>
      </c>
      <c r="Q918" t="b">
        <v>0</v>
      </c>
      <c r="R918" t="s">
        <v>122</v>
      </c>
      <c r="S918" t="str">
        <f t="shared" si="102"/>
        <v>photography</v>
      </c>
      <c r="T918" t="str">
        <f t="shared" si="103"/>
        <v>photography books</v>
      </c>
      <c r="U918">
        <f t="shared" si="104"/>
        <v>2014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98"/>
        <v>58</v>
      </c>
      <c r="G919" t="s">
        <v>47</v>
      </c>
      <c r="H919">
        <v>27</v>
      </c>
      <c r="I919">
        <f t="shared" si="99"/>
        <v>77.67</v>
      </c>
      <c r="J919" t="s">
        <v>40</v>
      </c>
      <c r="K919" t="s">
        <v>41</v>
      </c>
      <c r="L919">
        <v>1309237200</v>
      </c>
      <c r="M919">
        <v>1311310800</v>
      </c>
      <c r="N919" s="5">
        <f t="shared" si="100"/>
        <v>40722.208333333336</v>
      </c>
      <c r="O919" s="5">
        <f t="shared" si="101"/>
        <v>40746.208333333336</v>
      </c>
      <c r="P919" t="b">
        <v>0</v>
      </c>
      <c r="Q919" t="b">
        <v>1</v>
      </c>
      <c r="R919" t="s">
        <v>100</v>
      </c>
      <c r="S919" t="str">
        <f t="shared" si="102"/>
        <v>film &amp; video</v>
      </c>
      <c r="T919" t="str">
        <f t="shared" si="103"/>
        <v>shorts</v>
      </c>
      <c r="U919">
        <f t="shared" si="104"/>
        <v>2011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98"/>
        <v>237</v>
      </c>
      <c r="G920" t="s">
        <v>20</v>
      </c>
      <c r="H920">
        <v>156</v>
      </c>
      <c r="I920">
        <f t="shared" si="99"/>
        <v>57.83</v>
      </c>
      <c r="J920" t="s">
        <v>98</v>
      </c>
      <c r="K920" t="s">
        <v>99</v>
      </c>
      <c r="L920">
        <v>1343365200</v>
      </c>
      <c r="M920">
        <v>1344315600</v>
      </c>
      <c r="N920" s="5">
        <f t="shared" si="100"/>
        <v>41117.208333333336</v>
      </c>
      <c r="O920" s="5">
        <f t="shared" si="101"/>
        <v>41128.208333333336</v>
      </c>
      <c r="P920" t="b">
        <v>0</v>
      </c>
      <c r="Q920" t="b">
        <v>0</v>
      </c>
      <c r="R920" t="s">
        <v>133</v>
      </c>
      <c r="S920" t="str">
        <f t="shared" si="102"/>
        <v>publishing</v>
      </c>
      <c r="T920" t="str">
        <f t="shared" si="103"/>
        <v>radio &amp; podcasts</v>
      </c>
      <c r="U920">
        <f t="shared" si="104"/>
        <v>2012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98"/>
        <v>59</v>
      </c>
      <c r="G921" t="s">
        <v>14</v>
      </c>
      <c r="H921">
        <v>225</v>
      </c>
      <c r="I921">
        <f t="shared" si="99"/>
        <v>92.96</v>
      </c>
      <c r="J921" t="s">
        <v>26</v>
      </c>
      <c r="K921" t="s">
        <v>27</v>
      </c>
      <c r="L921">
        <v>1507957200</v>
      </c>
      <c r="M921">
        <v>1510725600</v>
      </c>
      <c r="N921" s="5">
        <f t="shared" si="100"/>
        <v>43022.208333333328</v>
      </c>
      <c r="O921" s="5">
        <f t="shared" si="101"/>
        <v>43054.25</v>
      </c>
      <c r="P921" t="b">
        <v>0</v>
      </c>
      <c r="Q921" t="b">
        <v>1</v>
      </c>
      <c r="R921" t="s">
        <v>33</v>
      </c>
      <c r="S921" t="str">
        <f t="shared" si="102"/>
        <v>theater</v>
      </c>
      <c r="T921" t="str">
        <f t="shared" si="103"/>
        <v>plays</v>
      </c>
      <c r="U921">
        <f t="shared" si="104"/>
        <v>2017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98"/>
        <v>183</v>
      </c>
      <c r="G922" t="s">
        <v>20</v>
      </c>
      <c r="H922">
        <v>255</v>
      </c>
      <c r="I922">
        <f t="shared" si="9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5">
        <f t="shared" si="100"/>
        <v>43503.25</v>
      </c>
      <c r="O922" s="5">
        <f t="shared" si="101"/>
        <v>43523.25</v>
      </c>
      <c r="P922" t="b">
        <v>1</v>
      </c>
      <c r="Q922" t="b">
        <v>0</v>
      </c>
      <c r="R922" t="s">
        <v>71</v>
      </c>
      <c r="S922" t="str">
        <f t="shared" si="102"/>
        <v>film &amp; video</v>
      </c>
      <c r="T922" t="str">
        <f t="shared" si="103"/>
        <v>animation</v>
      </c>
      <c r="U922">
        <f t="shared" si="104"/>
        <v>2019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98"/>
        <v>1</v>
      </c>
      <c r="G923" t="s">
        <v>14</v>
      </c>
      <c r="H923">
        <v>38</v>
      </c>
      <c r="I923">
        <f t="shared" si="99"/>
        <v>31.84</v>
      </c>
      <c r="J923" t="s">
        <v>21</v>
      </c>
      <c r="K923" t="s">
        <v>22</v>
      </c>
      <c r="L923">
        <v>1329026400</v>
      </c>
      <c r="M923">
        <v>1330236000</v>
      </c>
      <c r="N923" s="5">
        <f t="shared" si="100"/>
        <v>40951.25</v>
      </c>
      <c r="O923" s="5">
        <f t="shared" si="101"/>
        <v>40965.25</v>
      </c>
      <c r="P923" t="b">
        <v>0</v>
      </c>
      <c r="Q923" t="b">
        <v>0</v>
      </c>
      <c r="R923" t="s">
        <v>28</v>
      </c>
      <c r="S923" t="str">
        <f t="shared" si="102"/>
        <v>technology</v>
      </c>
      <c r="T923" t="str">
        <f t="shared" si="103"/>
        <v>web</v>
      </c>
      <c r="U923">
        <f t="shared" si="104"/>
        <v>2012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98"/>
        <v>176</v>
      </c>
      <c r="G924" t="s">
        <v>20</v>
      </c>
      <c r="H924">
        <v>2261</v>
      </c>
      <c r="I924">
        <f t="shared" si="99"/>
        <v>40</v>
      </c>
      <c r="J924" t="s">
        <v>21</v>
      </c>
      <c r="K924" t="s">
        <v>22</v>
      </c>
      <c r="L924">
        <v>1544335200</v>
      </c>
      <c r="M924">
        <v>1545112800</v>
      </c>
      <c r="N924" s="5">
        <f t="shared" si="100"/>
        <v>43443.25</v>
      </c>
      <c r="O924" s="5">
        <f t="shared" si="101"/>
        <v>43452.25</v>
      </c>
      <c r="P924" t="b">
        <v>0</v>
      </c>
      <c r="Q924" t="b">
        <v>1</v>
      </c>
      <c r="R924" t="s">
        <v>319</v>
      </c>
      <c r="S924" t="str">
        <f t="shared" si="102"/>
        <v>music</v>
      </c>
      <c r="T924" t="str">
        <f t="shared" si="103"/>
        <v>world music</v>
      </c>
      <c r="U924">
        <f t="shared" si="104"/>
        <v>2018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98"/>
        <v>238</v>
      </c>
      <c r="G925" t="s">
        <v>20</v>
      </c>
      <c r="H925">
        <v>40</v>
      </c>
      <c r="I925">
        <f t="shared" si="99"/>
        <v>101.1</v>
      </c>
      <c r="J925" t="s">
        <v>21</v>
      </c>
      <c r="K925" t="s">
        <v>22</v>
      </c>
      <c r="L925">
        <v>1279083600</v>
      </c>
      <c r="M925">
        <v>1279170000</v>
      </c>
      <c r="N925" s="5">
        <f t="shared" si="100"/>
        <v>40373.208333333336</v>
      </c>
      <c r="O925" s="5">
        <f t="shared" si="101"/>
        <v>40374.208333333336</v>
      </c>
      <c r="P925" t="b">
        <v>0</v>
      </c>
      <c r="Q925" t="b">
        <v>0</v>
      </c>
      <c r="R925" t="s">
        <v>33</v>
      </c>
      <c r="S925" t="str">
        <f t="shared" si="102"/>
        <v>theater</v>
      </c>
      <c r="T925" t="str">
        <f t="shared" si="103"/>
        <v>plays</v>
      </c>
      <c r="U925">
        <f t="shared" si="104"/>
        <v>2010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98"/>
        <v>488</v>
      </c>
      <c r="G926" t="s">
        <v>20</v>
      </c>
      <c r="H926">
        <v>2289</v>
      </c>
      <c r="I926">
        <f t="shared" si="9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5">
        <f t="shared" si="100"/>
        <v>43769.208333333328</v>
      </c>
      <c r="O926" s="5">
        <f t="shared" si="101"/>
        <v>43780.25</v>
      </c>
      <c r="P926" t="b">
        <v>0</v>
      </c>
      <c r="Q926" t="b">
        <v>0</v>
      </c>
      <c r="R926" t="s">
        <v>33</v>
      </c>
      <c r="S926" t="str">
        <f t="shared" si="102"/>
        <v>theater</v>
      </c>
      <c r="T926" t="str">
        <f t="shared" si="103"/>
        <v>plays</v>
      </c>
      <c r="U926">
        <f t="shared" si="104"/>
        <v>2019</v>
      </c>
    </row>
    <row r="927" spans="1:21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98"/>
        <v>224</v>
      </c>
      <c r="G927" t="s">
        <v>20</v>
      </c>
      <c r="H927">
        <v>65</v>
      </c>
      <c r="I927">
        <f t="shared" si="99"/>
        <v>103.42</v>
      </c>
      <c r="J927" t="s">
        <v>21</v>
      </c>
      <c r="K927" t="s">
        <v>22</v>
      </c>
      <c r="L927">
        <v>1506056400</v>
      </c>
      <c r="M927">
        <v>1507093200</v>
      </c>
      <c r="N927" s="5">
        <f t="shared" si="100"/>
        <v>43000.208333333328</v>
      </c>
      <c r="O927" s="5">
        <f t="shared" si="101"/>
        <v>43012.208333333328</v>
      </c>
      <c r="P927" t="b">
        <v>0</v>
      </c>
      <c r="Q927" t="b">
        <v>0</v>
      </c>
      <c r="R927" t="s">
        <v>33</v>
      </c>
      <c r="S927" t="str">
        <f t="shared" si="102"/>
        <v>theater</v>
      </c>
      <c r="T927" t="str">
        <f t="shared" si="103"/>
        <v>plays</v>
      </c>
      <c r="U927">
        <f t="shared" si="104"/>
        <v>2017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98"/>
        <v>18</v>
      </c>
      <c r="G928" t="s">
        <v>14</v>
      </c>
      <c r="H928">
        <v>15</v>
      </c>
      <c r="I928">
        <f t="shared" si="99"/>
        <v>105.13</v>
      </c>
      <c r="J928" t="s">
        <v>21</v>
      </c>
      <c r="K928" t="s">
        <v>22</v>
      </c>
      <c r="L928">
        <v>1463029200</v>
      </c>
      <c r="M928">
        <v>1463374800</v>
      </c>
      <c r="N928" s="5">
        <f t="shared" si="100"/>
        <v>42502.208333333328</v>
      </c>
      <c r="O928" s="5">
        <f t="shared" si="101"/>
        <v>42506.208333333328</v>
      </c>
      <c r="P928" t="b">
        <v>0</v>
      </c>
      <c r="Q928" t="b">
        <v>0</v>
      </c>
      <c r="R928" t="s">
        <v>17</v>
      </c>
      <c r="S928" t="str">
        <f t="shared" si="102"/>
        <v>food</v>
      </c>
      <c r="T928" t="str">
        <f t="shared" si="103"/>
        <v>food trucks</v>
      </c>
      <c r="U928">
        <f t="shared" si="104"/>
        <v>2016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98"/>
        <v>46</v>
      </c>
      <c r="G929" t="s">
        <v>14</v>
      </c>
      <c r="H929">
        <v>37</v>
      </c>
      <c r="I929">
        <f t="shared" si="99"/>
        <v>89.22</v>
      </c>
      <c r="J929" t="s">
        <v>21</v>
      </c>
      <c r="K929" t="s">
        <v>22</v>
      </c>
      <c r="L929">
        <v>1342069200</v>
      </c>
      <c r="M929">
        <v>1344574800</v>
      </c>
      <c r="N929" s="5">
        <f t="shared" si="100"/>
        <v>41102.208333333336</v>
      </c>
      <c r="O929" s="5">
        <f t="shared" si="101"/>
        <v>41131.208333333336</v>
      </c>
      <c r="P929" t="b">
        <v>0</v>
      </c>
      <c r="Q929" t="b">
        <v>0</v>
      </c>
      <c r="R929" t="s">
        <v>33</v>
      </c>
      <c r="S929" t="str">
        <f t="shared" si="102"/>
        <v>theater</v>
      </c>
      <c r="T929" t="str">
        <f t="shared" si="103"/>
        <v>plays</v>
      </c>
      <c r="U929">
        <f t="shared" si="104"/>
        <v>2012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98"/>
        <v>117</v>
      </c>
      <c r="G930" t="s">
        <v>20</v>
      </c>
      <c r="H930">
        <v>3777</v>
      </c>
      <c r="I930">
        <f t="shared" si="99"/>
        <v>52</v>
      </c>
      <c r="J930" t="s">
        <v>107</v>
      </c>
      <c r="K930" t="s">
        <v>108</v>
      </c>
      <c r="L930">
        <v>1388296800</v>
      </c>
      <c r="M930">
        <v>1389074400</v>
      </c>
      <c r="N930" s="5">
        <f t="shared" si="100"/>
        <v>41637.25</v>
      </c>
      <c r="O930" s="5">
        <f t="shared" si="101"/>
        <v>41646.25</v>
      </c>
      <c r="P930" t="b">
        <v>0</v>
      </c>
      <c r="Q930" t="b">
        <v>0</v>
      </c>
      <c r="R930" t="s">
        <v>28</v>
      </c>
      <c r="S930" t="str">
        <f t="shared" si="102"/>
        <v>technology</v>
      </c>
      <c r="T930" t="str">
        <f t="shared" si="103"/>
        <v>web</v>
      </c>
      <c r="U930">
        <f t="shared" si="104"/>
        <v>2013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98"/>
        <v>217</v>
      </c>
      <c r="G931" t="s">
        <v>20</v>
      </c>
      <c r="H931">
        <v>184</v>
      </c>
      <c r="I931">
        <f t="shared" si="9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5">
        <f t="shared" si="100"/>
        <v>42858.208333333328</v>
      </c>
      <c r="O931" s="5">
        <f t="shared" si="101"/>
        <v>42872.208333333328</v>
      </c>
      <c r="P931" t="b">
        <v>0</v>
      </c>
      <c r="Q931" t="b">
        <v>0</v>
      </c>
      <c r="R931" t="s">
        <v>33</v>
      </c>
      <c r="S931" t="str">
        <f t="shared" si="102"/>
        <v>theater</v>
      </c>
      <c r="T931" t="str">
        <f t="shared" si="103"/>
        <v>plays</v>
      </c>
      <c r="U931">
        <f t="shared" si="104"/>
        <v>2017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98"/>
        <v>112</v>
      </c>
      <c r="G932" t="s">
        <v>20</v>
      </c>
      <c r="H932">
        <v>85</v>
      </c>
      <c r="I932">
        <f t="shared" si="99"/>
        <v>46.24</v>
      </c>
      <c r="J932" t="s">
        <v>21</v>
      </c>
      <c r="K932" t="s">
        <v>22</v>
      </c>
      <c r="L932">
        <v>1424844000</v>
      </c>
      <c r="M932">
        <v>1425448800</v>
      </c>
      <c r="N932" s="5">
        <f t="shared" si="100"/>
        <v>42060.25</v>
      </c>
      <c r="O932" s="5">
        <f t="shared" si="101"/>
        <v>42067.25</v>
      </c>
      <c r="P932" t="b">
        <v>0</v>
      </c>
      <c r="Q932" t="b">
        <v>1</v>
      </c>
      <c r="R932" t="s">
        <v>33</v>
      </c>
      <c r="S932" t="str">
        <f t="shared" si="102"/>
        <v>theater</v>
      </c>
      <c r="T932" t="str">
        <f t="shared" si="103"/>
        <v>plays</v>
      </c>
      <c r="U932">
        <f t="shared" si="104"/>
        <v>2015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98"/>
        <v>73</v>
      </c>
      <c r="G933" t="s">
        <v>14</v>
      </c>
      <c r="H933">
        <v>112</v>
      </c>
      <c r="I933">
        <f t="shared" si="99"/>
        <v>51.15</v>
      </c>
      <c r="J933" t="s">
        <v>21</v>
      </c>
      <c r="K933" t="s">
        <v>22</v>
      </c>
      <c r="L933">
        <v>1403931600</v>
      </c>
      <c r="M933">
        <v>1404104400</v>
      </c>
      <c r="N933" s="5">
        <f t="shared" si="100"/>
        <v>41818.208333333336</v>
      </c>
      <c r="O933" s="5">
        <f t="shared" si="101"/>
        <v>41820.208333333336</v>
      </c>
      <c r="P933" t="b">
        <v>0</v>
      </c>
      <c r="Q933" t="b">
        <v>1</v>
      </c>
      <c r="R933" t="s">
        <v>33</v>
      </c>
      <c r="S933" t="str">
        <f t="shared" si="102"/>
        <v>theater</v>
      </c>
      <c r="T933" t="str">
        <f t="shared" si="103"/>
        <v>plays</v>
      </c>
      <c r="U933">
        <f t="shared" si="104"/>
        <v>2014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98"/>
        <v>212</v>
      </c>
      <c r="G934" t="s">
        <v>20</v>
      </c>
      <c r="H934">
        <v>144</v>
      </c>
      <c r="I934">
        <f t="shared" si="9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5">
        <f t="shared" si="100"/>
        <v>41709.208333333336</v>
      </c>
      <c r="O934" s="5">
        <f t="shared" si="101"/>
        <v>41712.208333333336</v>
      </c>
      <c r="P934" t="b">
        <v>0</v>
      </c>
      <c r="Q934" t="b">
        <v>0</v>
      </c>
      <c r="R934" t="s">
        <v>23</v>
      </c>
      <c r="S934" t="str">
        <f t="shared" si="102"/>
        <v>music</v>
      </c>
      <c r="T934" t="str">
        <f t="shared" si="103"/>
        <v>rock</v>
      </c>
      <c r="U934">
        <f t="shared" si="104"/>
        <v>2014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98"/>
        <v>240</v>
      </c>
      <c r="G935" t="s">
        <v>20</v>
      </c>
      <c r="H935">
        <v>1902</v>
      </c>
      <c r="I935">
        <f t="shared" si="99"/>
        <v>92.02</v>
      </c>
      <c r="J935" t="s">
        <v>21</v>
      </c>
      <c r="K935" t="s">
        <v>22</v>
      </c>
      <c r="L935">
        <v>1365397200</v>
      </c>
      <c r="M935">
        <v>1366520400</v>
      </c>
      <c r="N935" s="5">
        <f t="shared" si="100"/>
        <v>41372.208333333336</v>
      </c>
      <c r="O935" s="5">
        <f t="shared" si="101"/>
        <v>41385.208333333336</v>
      </c>
      <c r="P935" t="b">
        <v>0</v>
      </c>
      <c r="Q935" t="b">
        <v>0</v>
      </c>
      <c r="R935" t="s">
        <v>33</v>
      </c>
      <c r="S935" t="str">
        <f t="shared" si="102"/>
        <v>theater</v>
      </c>
      <c r="T935" t="str">
        <f t="shared" si="103"/>
        <v>plays</v>
      </c>
      <c r="U935">
        <f t="shared" si="104"/>
        <v>2013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98"/>
        <v>182</v>
      </c>
      <c r="G936" t="s">
        <v>20</v>
      </c>
      <c r="H936">
        <v>105</v>
      </c>
      <c r="I936">
        <f t="shared" si="99"/>
        <v>107.43</v>
      </c>
      <c r="J936" t="s">
        <v>21</v>
      </c>
      <c r="K936" t="s">
        <v>22</v>
      </c>
      <c r="L936">
        <v>1456120800</v>
      </c>
      <c r="M936">
        <v>1456639200</v>
      </c>
      <c r="N936" s="5">
        <f t="shared" si="100"/>
        <v>42422.25</v>
      </c>
      <c r="O936" s="5">
        <f t="shared" si="101"/>
        <v>42428.25</v>
      </c>
      <c r="P936" t="b">
        <v>0</v>
      </c>
      <c r="Q936" t="b">
        <v>0</v>
      </c>
      <c r="R936" t="s">
        <v>33</v>
      </c>
      <c r="S936" t="str">
        <f t="shared" si="102"/>
        <v>theater</v>
      </c>
      <c r="T936" t="str">
        <f t="shared" si="103"/>
        <v>plays</v>
      </c>
      <c r="U936">
        <f t="shared" si="104"/>
        <v>2016</v>
      </c>
    </row>
    <row r="937" spans="1:21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98"/>
        <v>164</v>
      </c>
      <c r="G937" t="s">
        <v>20</v>
      </c>
      <c r="H937">
        <v>132</v>
      </c>
      <c r="I937">
        <f t="shared" si="9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5">
        <f t="shared" si="100"/>
        <v>42209.208333333328</v>
      </c>
      <c r="O937" s="5">
        <f t="shared" si="101"/>
        <v>42216.208333333328</v>
      </c>
      <c r="P937" t="b">
        <v>0</v>
      </c>
      <c r="Q937" t="b">
        <v>0</v>
      </c>
      <c r="R937" t="s">
        <v>33</v>
      </c>
      <c r="S937" t="str">
        <f t="shared" si="102"/>
        <v>theater</v>
      </c>
      <c r="T937" t="str">
        <f t="shared" si="103"/>
        <v>plays</v>
      </c>
      <c r="U937">
        <f t="shared" si="104"/>
        <v>2015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98"/>
        <v>2</v>
      </c>
      <c r="G938" t="s">
        <v>14</v>
      </c>
      <c r="H938">
        <v>21</v>
      </c>
      <c r="I938">
        <f t="shared" si="99"/>
        <v>80.48</v>
      </c>
      <c r="J938" t="s">
        <v>21</v>
      </c>
      <c r="K938" t="s">
        <v>22</v>
      </c>
      <c r="L938">
        <v>1563771600</v>
      </c>
      <c r="M938">
        <v>1564030800</v>
      </c>
      <c r="N938" s="5">
        <f t="shared" si="100"/>
        <v>43668.208333333328</v>
      </c>
      <c r="O938" s="5">
        <f t="shared" si="101"/>
        <v>43671.208333333328</v>
      </c>
      <c r="P938" t="b">
        <v>1</v>
      </c>
      <c r="Q938" t="b">
        <v>0</v>
      </c>
      <c r="R938" t="s">
        <v>33</v>
      </c>
      <c r="S938" t="str">
        <f t="shared" si="102"/>
        <v>theater</v>
      </c>
      <c r="T938" t="str">
        <f t="shared" si="103"/>
        <v>plays</v>
      </c>
      <c r="U938">
        <f t="shared" si="104"/>
        <v>2019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98"/>
        <v>50</v>
      </c>
      <c r="G939" t="s">
        <v>74</v>
      </c>
      <c r="H939">
        <v>976</v>
      </c>
      <c r="I939">
        <f t="shared" si="99"/>
        <v>86.98</v>
      </c>
      <c r="J939" t="s">
        <v>21</v>
      </c>
      <c r="K939" t="s">
        <v>22</v>
      </c>
      <c r="L939">
        <v>1448517600</v>
      </c>
      <c r="M939">
        <v>1449295200</v>
      </c>
      <c r="N939" s="5">
        <f t="shared" si="100"/>
        <v>42334.25</v>
      </c>
      <c r="O939" s="5">
        <f t="shared" si="101"/>
        <v>42343.25</v>
      </c>
      <c r="P939" t="b">
        <v>0</v>
      </c>
      <c r="Q939" t="b">
        <v>0</v>
      </c>
      <c r="R939" t="s">
        <v>42</v>
      </c>
      <c r="S939" t="str">
        <f t="shared" si="102"/>
        <v>film &amp; video</v>
      </c>
      <c r="T939" t="str">
        <f t="shared" si="103"/>
        <v>documentary</v>
      </c>
      <c r="U939">
        <f t="shared" si="104"/>
        <v>2015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98"/>
        <v>110</v>
      </c>
      <c r="G940" t="s">
        <v>20</v>
      </c>
      <c r="H940">
        <v>96</v>
      </c>
      <c r="I940">
        <f t="shared" si="99"/>
        <v>105.14</v>
      </c>
      <c r="J940" t="s">
        <v>21</v>
      </c>
      <c r="K940" t="s">
        <v>22</v>
      </c>
      <c r="L940">
        <v>1528779600</v>
      </c>
      <c r="M940">
        <v>1531890000</v>
      </c>
      <c r="N940" s="5">
        <f t="shared" si="100"/>
        <v>43263.208333333328</v>
      </c>
      <c r="O940" s="5">
        <f t="shared" si="101"/>
        <v>43299.208333333328</v>
      </c>
      <c r="P940" t="b">
        <v>0</v>
      </c>
      <c r="Q940" t="b">
        <v>1</v>
      </c>
      <c r="R940" t="s">
        <v>119</v>
      </c>
      <c r="S940" t="str">
        <f t="shared" si="102"/>
        <v>publishing</v>
      </c>
      <c r="T940" t="str">
        <f t="shared" si="103"/>
        <v>fiction</v>
      </c>
      <c r="U940">
        <f t="shared" si="104"/>
        <v>2018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98"/>
        <v>49</v>
      </c>
      <c r="G941" t="s">
        <v>14</v>
      </c>
      <c r="H941">
        <v>67</v>
      </c>
      <c r="I941">
        <f t="shared" si="99"/>
        <v>57.3</v>
      </c>
      <c r="J941" t="s">
        <v>21</v>
      </c>
      <c r="K941" t="s">
        <v>22</v>
      </c>
      <c r="L941">
        <v>1304744400</v>
      </c>
      <c r="M941">
        <v>1306213200</v>
      </c>
      <c r="N941" s="5">
        <f t="shared" si="100"/>
        <v>40670.208333333336</v>
      </c>
      <c r="O941" s="5">
        <f t="shared" si="101"/>
        <v>40687.208333333336</v>
      </c>
      <c r="P941" t="b">
        <v>0</v>
      </c>
      <c r="Q941" t="b">
        <v>1</v>
      </c>
      <c r="R941" t="s">
        <v>89</v>
      </c>
      <c r="S941" t="str">
        <f t="shared" si="102"/>
        <v>games</v>
      </c>
      <c r="T941" t="str">
        <f t="shared" si="103"/>
        <v>video games</v>
      </c>
      <c r="U941">
        <f t="shared" si="104"/>
        <v>2011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98"/>
        <v>62</v>
      </c>
      <c r="G942" t="s">
        <v>47</v>
      </c>
      <c r="H942">
        <v>66</v>
      </c>
      <c r="I942">
        <f t="shared" si="99"/>
        <v>93.35</v>
      </c>
      <c r="J942" t="s">
        <v>15</v>
      </c>
      <c r="K942" t="s">
        <v>16</v>
      </c>
      <c r="L942">
        <v>1354341600</v>
      </c>
      <c r="M942">
        <v>1356242400</v>
      </c>
      <c r="N942" s="5">
        <f t="shared" si="100"/>
        <v>41244.25</v>
      </c>
      <c r="O942" s="5">
        <f t="shared" si="101"/>
        <v>41266.25</v>
      </c>
      <c r="P942" t="b">
        <v>0</v>
      </c>
      <c r="Q942" t="b">
        <v>0</v>
      </c>
      <c r="R942" t="s">
        <v>28</v>
      </c>
      <c r="S942" t="str">
        <f t="shared" si="102"/>
        <v>technology</v>
      </c>
      <c r="T942" t="str">
        <f t="shared" si="103"/>
        <v>web</v>
      </c>
      <c r="U942">
        <f t="shared" si="104"/>
        <v>2012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98"/>
        <v>13</v>
      </c>
      <c r="G943" t="s">
        <v>14</v>
      </c>
      <c r="H943">
        <v>78</v>
      </c>
      <c r="I943">
        <f t="shared" si="9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5">
        <f t="shared" si="100"/>
        <v>40552.25</v>
      </c>
      <c r="O943" s="5">
        <f t="shared" si="101"/>
        <v>40587.25</v>
      </c>
      <c r="P943" t="b">
        <v>1</v>
      </c>
      <c r="Q943" t="b">
        <v>0</v>
      </c>
      <c r="R943" t="s">
        <v>33</v>
      </c>
      <c r="S943" t="str">
        <f t="shared" si="102"/>
        <v>theater</v>
      </c>
      <c r="T943" t="str">
        <f t="shared" si="103"/>
        <v>plays</v>
      </c>
      <c r="U943">
        <f t="shared" si="104"/>
        <v>2011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98"/>
        <v>65</v>
      </c>
      <c r="G944" t="s">
        <v>14</v>
      </c>
      <c r="H944">
        <v>67</v>
      </c>
      <c r="I944">
        <f t="shared" si="99"/>
        <v>92.61</v>
      </c>
      <c r="J944" t="s">
        <v>26</v>
      </c>
      <c r="K944" t="s">
        <v>27</v>
      </c>
      <c r="L944">
        <v>1295935200</v>
      </c>
      <c r="M944">
        <v>1296194400</v>
      </c>
      <c r="N944" s="5">
        <f t="shared" si="100"/>
        <v>40568.25</v>
      </c>
      <c r="O944" s="5">
        <f t="shared" si="101"/>
        <v>40571.25</v>
      </c>
      <c r="P944" t="b">
        <v>0</v>
      </c>
      <c r="Q944" t="b">
        <v>0</v>
      </c>
      <c r="R944" t="s">
        <v>33</v>
      </c>
      <c r="S944" t="str">
        <f t="shared" si="102"/>
        <v>theater</v>
      </c>
      <c r="T944" t="str">
        <f t="shared" si="103"/>
        <v>plays</v>
      </c>
      <c r="U944">
        <f t="shared" si="104"/>
        <v>2011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98"/>
        <v>160</v>
      </c>
      <c r="G945" t="s">
        <v>20</v>
      </c>
      <c r="H945">
        <v>114</v>
      </c>
      <c r="I945">
        <f t="shared" si="99"/>
        <v>104.99</v>
      </c>
      <c r="J945" t="s">
        <v>21</v>
      </c>
      <c r="K945" t="s">
        <v>22</v>
      </c>
      <c r="L945">
        <v>1411534800</v>
      </c>
      <c r="M945">
        <v>1414558800</v>
      </c>
      <c r="N945" s="5">
        <f t="shared" si="100"/>
        <v>41906.208333333336</v>
      </c>
      <c r="O945" s="5">
        <f t="shared" si="101"/>
        <v>41941.208333333336</v>
      </c>
      <c r="P945" t="b">
        <v>0</v>
      </c>
      <c r="Q945" t="b">
        <v>0</v>
      </c>
      <c r="R945" t="s">
        <v>17</v>
      </c>
      <c r="S945" t="str">
        <f t="shared" si="102"/>
        <v>food</v>
      </c>
      <c r="T945" t="str">
        <f t="shared" si="103"/>
        <v>food trucks</v>
      </c>
      <c r="U945">
        <f t="shared" si="104"/>
        <v>2014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98"/>
        <v>81</v>
      </c>
      <c r="G946" t="s">
        <v>14</v>
      </c>
      <c r="H946">
        <v>263</v>
      </c>
      <c r="I946">
        <f t="shared" si="99"/>
        <v>30.96</v>
      </c>
      <c r="J946" t="s">
        <v>26</v>
      </c>
      <c r="K946" t="s">
        <v>27</v>
      </c>
      <c r="L946">
        <v>1486706400</v>
      </c>
      <c r="M946">
        <v>1488348000</v>
      </c>
      <c r="N946" s="5">
        <f t="shared" si="100"/>
        <v>42776.25</v>
      </c>
      <c r="O946" s="5">
        <f t="shared" si="101"/>
        <v>42795.25</v>
      </c>
      <c r="P946" t="b">
        <v>0</v>
      </c>
      <c r="Q946" t="b">
        <v>0</v>
      </c>
      <c r="R946" t="s">
        <v>122</v>
      </c>
      <c r="S946" t="str">
        <f t="shared" si="102"/>
        <v>photography</v>
      </c>
      <c r="T946" t="str">
        <f t="shared" si="103"/>
        <v>photography books</v>
      </c>
      <c r="U946">
        <f t="shared" si="104"/>
        <v>2017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98"/>
        <v>32</v>
      </c>
      <c r="G947" t="s">
        <v>14</v>
      </c>
      <c r="H947">
        <v>1691</v>
      </c>
      <c r="I947">
        <f t="shared" si="99"/>
        <v>33</v>
      </c>
      <c r="J947" t="s">
        <v>21</v>
      </c>
      <c r="K947" t="s">
        <v>22</v>
      </c>
      <c r="L947">
        <v>1333602000</v>
      </c>
      <c r="M947">
        <v>1334898000</v>
      </c>
      <c r="N947" s="5">
        <f t="shared" si="100"/>
        <v>41004.208333333336</v>
      </c>
      <c r="O947" s="5">
        <f t="shared" si="101"/>
        <v>41019.208333333336</v>
      </c>
      <c r="P947" t="b">
        <v>1</v>
      </c>
      <c r="Q947" t="b">
        <v>0</v>
      </c>
      <c r="R947" t="s">
        <v>122</v>
      </c>
      <c r="S947" t="str">
        <f t="shared" si="102"/>
        <v>photography</v>
      </c>
      <c r="T947" t="str">
        <f t="shared" si="103"/>
        <v>photography books</v>
      </c>
      <c r="U947">
        <f t="shared" si="104"/>
        <v>2012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98"/>
        <v>10</v>
      </c>
      <c r="G948" t="s">
        <v>14</v>
      </c>
      <c r="H948">
        <v>181</v>
      </c>
      <c r="I948">
        <f t="shared" si="99"/>
        <v>84.19</v>
      </c>
      <c r="J948" t="s">
        <v>21</v>
      </c>
      <c r="K948" t="s">
        <v>22</v>
      </c>
      <c r="L948">
        <v>1308200400</v>
      </c>
      <c r="M948">
        <v>1308373200</v>
      </c>
      <c r="N948" s="5">
        <f t="shared" si="100"/>
        <v>40710.208333333336</v>
      </c>
      <c r="O948" s="5">
        <f t="shared" si="101"/>
        <v>40712.208333333336</v>
      </c>
      <c r="P948" t="b">
        <v>0</v>
      </c>
      <c r="Q948" t="b">
        <v>0</v>
      </c>
      <c r="R948" t="s">
        <v>33</v>
      </c>
      <c r="S948" t="str">
        <f t="shared" si="102"/>
        <v>theater</v>
      </c>
      <c r="T948" t="str">
        <f t="shared" si="103"/>
        <v>plays</v>
      </c>
      <c r="U948">
        <f t="shared" si="104"/>
        <v>2011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98"/>
        <v>27</v>
      </c>
      <c r="G949" t="s">
        <v>14</v>
      </c>
      <c r="H949">
        <v>13</v>
      </c>
      <c r="I949">
        <f t="shared" si="99"/>
        <v>73.92</v>
      </c>
      <c r="J949" t="s">
        <v>21</v>
      </c>
      <c r="K949" t="s">
        <v>22</v>
      </c>
      <c r="L949">
        <v>1411707600</v>
      </c>
      <c r="M949">
        <v>1412312400</v>
      </c>
      <c r="N949" s="5">
        <f t="shared" si="100"/>
        <v>41908.208333333336</v>
      </c>
      <c r="O949" s="5">
        <f t="shared" si="101"/>
        <v>41915.208333333336</v>
      </c>
      <c r="P949" t="b">
        <v>0</v>
      </c>
      <c r="Q949" t="b">
        <v>0</v>
      </c>
      <c r="R949" t="s">
        <v>33</v>
      </c>
      <c r="S949" t="str">
        <f t="shared" si="102"/>
        <v>theater</v>
      </c>
      <c r="T949" t="str">
        <f t="shared" si="103"/>
        <v>plays</v>
      </c>
      <c r="U949">
        <f t="shared" si="104"/>
        <v>2014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98"/>
        <v>63</v>
      </c>
      <c r="G950" t="s">
        <v>74</v>
      </c>
      <c r="H950">
        <v>160</v>
      </c>
      <c r="I950">
        <f t="shared" si="99"/>
        <v>36.99</v>
      </c>
      <c r="J950" t="s">
        <v>21</v>
      </c>
      <c r="K950" t="s">
        <v>22</v>
      </c>
      <c r="L950">
        <v>1418364000</v>
      </c>
      <c r="M950">
        <v>1419228000</v>
      </c>
      <c r="N950" s="5">
        <f t="shared" si="100"/>
        <v>41985.25</v>
      </c>
      <c r="O950" s="5">
        <f t="shared" si="101"/>
        <v>41995.25</v>
      </c>
      <c r="P950" t="b">
        <v>1</v>
      </c>
      <c r="Q950" t="b">
        <v>1</v>
      </c>
      <c r="R950" t="s">
        <v>42</v>
      </c>
      <c r="S950" t="str">
        <f t="shared" si="102"/>
        <v>film &amp; video</v>
      </c>
      <c r="T950" t="str">
        <f t="shared" si="103"/>
        <v>documentary</v>
      </c>
      <c r="U950">
        <f t="shared" si="104"/>
        <v>2014</v>
      </c>
    </row>
    <row r="951" spans="1:21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98"/>
        <v>161</v>
      </c>
      <c r="G951" t="s">
        <v>20</v>
      </c>
      <c r="H951">
        <v>203</v>
      </c>
      <c r="I951">
        <f t="shared" si="99"/>
        <v>46.9</v>
      </c>
      <c r="J951" t="s">
        <v>21</v>
      </c>
      <c r="K951" t="s">
        <v>22</v>
      </c>
      <c r="L951">
        <v>1429333200</v>
      </c>
      <c r="M951">
        <v>1430974800</v>
      </c>
      <c r="N951" s="5">
        <f t="shared" si="100"/>
        <v>42112.208333333328</v>
      </c>
      <c r="O951" s="5">
        <f t="shared" si="101"/>
        <v>42131.208333333328</v>
      </c>
      <c r="P951" t="b">
        <v>0</v>
      </c>
      <c r="Q951" t="b">
        <v>0</v>
      </c>
      <c r="R951" t="s">
        <v>28</v>
      </c>
      <c r="S951" t="str">
        <f t="shared" si="102"/>
        <v>technology</v>
      </c>
      <c r="T951" t="str">
        <f t="shared" si="103"/>
        <v>web</v>
      </c>
      <c r="U951">
        <f t="shared" si="104"/>
        <v>2015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98"/>
        <v>5</v>
      </c>
      <c r="G952" t="s">
        <v>14</v>
      </c>
      <c r="H952">
        <v>1</v>
      </c>
      <c r="I952">
        <f t="shared" si="99"/>
        <v>5</v>
      </c>
      <c r="J952" t="s">
        <v>21</v>
      </c>
      <c r="K952" t="s">
        <v>22</v>
      </c>
      <c r="L952">
        <v>1555390800</v>
      </c>
      <c r="M952">
        <v>1555822800</v>
      </c>
      <c r="N952" s="5">
        <f t="shared" si="100"/>
        <v>43571.208333333328</v>
      </c>
      <c r="O952" s="5">
        <f t="shared" si="101"/>
        <v>43576.208333333328</v>
      </c>
      <c r="P952" t="b">
        <v>0</v>
      </c>
      <c r="Q952" t="b">
        <v>1</v>
      </c>
      <c r="R952" t="s">
        <v>33</v>
      </c>
      <c r="S952" t="str">
        <f t="shared" si="102"/>
        <v>theater</v>
      </c>
      <c r="T952" t="str">
        <f t="shared" si="103"/>
        <v>plays</v>
      </c>
      <c r="U952">
        <f t="shared" si="104"/>
        <v>2019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98"/>
        <v>1097</v>
      </c>
      <c r="G953" t="s">
        <v>20</v>
      </c>
      <c r="H953">
        <v>1559</v>
      </c>
      <c r="I953">
        <f t="shared" si="99"/>
        <v>102.02</v>
      </c>
      <c r="J953" t="s">
        <v>21</v>
      </c>
      <c r="K953" t="s">
        <v>22</v>
      </c>
      <c r="L953">
        <v>1482732000</v>
      </c>
      <c r="M953">
        <v>1482818400</v>
      </c>
      <c r="N953" s="5">
        <f t="shared" si="100"/>
        <v>42730.25</v>
      </c>
      <c r="O953" s="5">
        <f t="shared" si="101"/>
        <v>42731.25</v>
      </c>
      <c r="P953" t="b">
        <v>0</v>
      </c>
      <c r="Q953" t="b">
        <v>1</v>
      </c>
      <c r="R953" t="s">
        <v>23</v>
      </c>
      <c r="S953" t="str">
        <f t="shared" si="102"/>
        <v>music</v>
      </c>
      <c r="T953" t="str">
        <f t="shared" si="103"/>
        <v>rock</v>
      </c>
      <c r="U953">
        <f t="shared" si="104"/>
        <v>2016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98"/>
        <v>70</v>
      </c>
      <c r="G954" t="s">
        <v>74</v>
      </c>
      <c r="H954">
        <v>2266</v>
      </c>
      <c r="I954">
        <f t="shared" si="99"/>
        <v>45.01</v>
      </c>
      <c r="J954" t="s">
        <v>21</v>
      </c>
      <c r="K954" t="s">
        <v>22</v>
      </c>
      <c r="L954">
        <v>1470718800</v>
      </c>
      <c r="M954">
        <v>1471928400</v>
      </c>
      <c r="N954" s="5">
        <f t="shared" si="100"/>
        <v>42591.208333333328</v>
      </c>
      <c r="O954" s="5">
        <f t="shared" si="101"/>
        <v>42605.208333333328</v>
      </c>
      <c r="P954" t="b">
        <v>0</v>
      </c>
      <c r="Q954" t="b">
        <v>0</v>
      </c>
      <c r="R954" t="s">
        <v>42</v>
      </c>
      <c r="S954" t="str">
        <f t="shared" si="102"/>
        <v>film &amp; video</v>
      </c>
      <c r="T954" t="str">
        <f t="shared" si="103"/>
        <v>documentary</v>
      </c>
      <c r="U954">
        <f t="shared" si="104"/>
        <v>2016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98"/>
        <v>60</v>
      </c>
      <c r="G955" t="s">
        <v>14</v>
      </c>
      <c r="H955">
        <v>21</v>
      </c>
      <c r="I955">
        <f t="shared" si="99"/>
        <v>94.29</v>
      </c>
      <c r="J955" t="s">
        <v>21</v>
      </c>
      <c r="K955" t="s">
        <v>22</v>
      </c>
      <c r="L955">
        <v>1450591200</v>
      </c>
      <c r="M955">
        <v>1453701600</v>
      </c>
      <c r="N955" s="5">
        <f t="shared" si="100"/>
        <v>42358.25</v>
      </c>
      <c r="O955" s="5">
        <f t="shared" si="101"/>
        <v>42394.25</v>
      </c>
      <c r="P955" t="b">
        <v>0</v>
      </c>
      <c r="Q955" t="b">
        <v>1</v>
      </c>
      <c r="R955" t="s">
        <v>474</v>
      </c>
      <c r="S955" t="str">
        <f t="shared" si="102"/>
        <v>film &amp; video</v>
      </c>
      <c r="T955" t="str">
        <f t="shared" si="103"/>
        <v>science fiction</v>
      </c>
      <c r="U955">
        <f t="shared" si="104"/>
        <v>2015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98"/>
        <v>367</v>
      </c>
      <c r="G956" t="s">
        <v>20</v>
      </c>
      <c r="H956">
        <v>1548</v>
      </c>
      <c r="I956">
        <f t="shared" si="99"/>
        <v>101.02</v>
      </c>
      <c r="J956" t="s">
        <v>26</v>
      </c>
      <c r="K956" t="s">
        <v>27</v>
      </c>
      <c r="L956">
        <v>1348290000</v>
      </c>
      <c r="M956">
        <v>1350363600</v>
      </c>
      <c r="N956" s="5">
        <f t="shared" si="100"/>
        <v>41174.208333333336</v>
      </c>
      <c r="O956" s="5">
        <f t="shared" si="101"/>
        <v>41198.208333333336</v>
      </c>
      <c r="P956" t="b">
        <v>0</v>
      </c>
      <c r="Q956" t="b">
        <v>0</v>
      </c>
      <c r="R956" t="s">
        <v>28</v>
      </c>
      <c r="S956" t="str">
        <f t="shared" si="102"/>
        <v>technology</v>
      </c>
      <c r="T956" t="str">
        <f t="shared" si="103"/>
        <v>web</v>
      </c>
      <c r="U956">
        <f t="shared" si="104"/>
        <v>2012</v>
      </c>
    </row>
    <row r="957" spans="1:21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98"/>
        <v>1109</v>
      </c>
      <c r="G957" t="s">
        <v>20</v>
      </c>
      <c r="H957">
        <v>80</v>
      </c>
      <c r="I957">
        <f t="shared" si="99"/>
        <v>97.04</v>
      </c>
      <c r="J957" t="s">
        <v>21</v>
      </c>
      <c r="K957" t="s">
        <v>22</v>
      </c>
      <c r="L957">
        <v>1353823200</v>
      </c>
      <c r="M957">
        <v>1353996000</v>
      </c>
      <c r="N957" s="5">
        <f t="shared" si="100"/>
        <v>41238.25</v>
      </c>
      <c r="O957" s="5">
        <f t="shared" si="101"/>
        <v>41240.25</v>
      </c>
      <c r="P957" t="b">
        <v>0</v>
      </c>
      <c r="Q957" t="b">
        <v>0</v>
      </c>
      <c r="R957" t="s">
        <v>33</v>
      </c>
      <c r="S957" t="str">
        <f t="shared" si="102"/>
        <v>theater</v>
      </c>
      <c r="T957" t="str">
        <f t="shared" si="103"/>
        <v>plays</v>
      </c>
      <c r="U957">
        <f t="shared" si="104"/>
        <v>2012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98"/>
        <v>19</v>
      </c>
      <c r="G958" t="s">
        <v>14</v>
      </c>
      <c r="H958">
        <v>830</v>
      </c>
      <c r="I958">
        <f t="shared" si="99"/>
        <v>43.01</v>
      </c>
      <c r="J958" t="s">
        <v>21</v>
      </c>
      <c r="K958" t="s">
        <v>22</v>
      </c>
      <c r="L958">
        <v>1450764000</v>
      </c>
      <c r="M958">
        <v>1451109600</v>
      </c>
      <c r="N958" s="5">
        <f t="shared" si="100"/>
        <v>42360.25</v>
      </c>
      <c r="O958" s="5">
        <f t="shared" si="101"/>
        <v>42364.25</v>
      </c>
      <c r="P958" t="b">
        <v>0</v>
      </c>
      <c r="Q958" t="b">
        <v>0</v>
      </c>
      <c r="R958" t="s">
        <v>474</v>
      </c>
      <c r="S958" t="str">
        <f t="shared" si="102"/>
        <v>film &amp; video</v>
      </c>
      <c r="T958" t="str">
        <f t="shared" si="103"/>
        <v>science fiction</v>
      </c>
      <c r="U958">
        <f t="shared" si="104"/>
        <v>2015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98"/>
        <v>127</v>
      </c>
      <c r="G959" t="s">
        <v>20</v>
      </c>
      <c r="H959">
        <v>131</v>
      </c>
      <c r="I959">
        <f t="shared" si="99"/>
        <v>94.92</v>
      </c>
      <c r="J959" t="s">
        <v>21</v>
      </c>
      <c r="K959" t="s">
        <v>22</v>
      </c>
      <c r="L959">
        <v>1329372000</v>
      </c>
      <c r="M959">
        <v>1329631200</v>
      </c>
      <c r="N959" s="5">
        <f t="shared" si="100"/>
        <v>40955.25</v>
      </c>
      <c r="O959" s="5">
        <f t="shared" si="101"/>
        <v>40958.25</v>
      </c>
      <c r="P959" t="b">
        <v>0</v>
      </c>
      <c r="Q959" t="b">
        <v>0</v>
      </c>
      <c r="R959" t="s">
        <v>33</v>
      </c>
      <c r="S959" t="str">
        <f t="shared" si="102"/>
        <v>theater</v>
      </c>
      <c r="T959" t="str">
        <f t="shared" si="103"/>
        <v>plays</v>
      </c>
      <c r="U959">
        <f t="shared" si="104"/>
        <v>2012</v>
      </c>
    </row>
    <row r="960" spans="1:21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98"/>
        <v>735</v>
      </c>
      <c r="G960" t="s">
        <v>20</v>
      </c>
      <c r="H960">
        <v>112</v>
      </c>
      <c r="I960">
        <f t="shared" si="9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5">
        <f t="shared" si="100"/>
        <v>40350.208333333336</v>
      </c>
      <c r="O960" s="5">
        <f t="shared" si="101"/>
        <v>40372.208333333336</v>
      </c>
      <c r="P960" t="b">
        <v>0</v>
      </c>
      <c r="Q960" t="b">
        <v>0</v>
      </c>
      <c r="R960" t="s">
        <v>71</v>
      </c>
      <c r="S960" t="str">
        <f t="shared" si="102"/>
        <v>film &amp; video</v>
      </c>
      <c r="T960" t="str">
        <f t="shared" si="103"/>
        <v>animation</v>
      </c>
      <c r="U960">
        <f t="shared" si="104"/>
        <v>2010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98"/>
        <v>5</v>
      </c>
      <c r="G961" t="s">
        <v>14</v>
      </c>
      <c r="H961">
        <v>130</v>
      </c>
      <c r="I961">
        <f t="shared" si="99"/>
        <v>51.01</v>
      </c>
      <c r="J961" t="s">
        <v>21</v>
      </c>
      <c r="K961" t="s">
        <v>22</v>
      </c>
      <c r="L961">
        <v>1277701200</v>
      </c>
      <c r="M961">
        <v>1280120400</v>
      </c>
      <c r="N961" s="5">
        <f t="shared" si="100"/>
        <v>40357.208333333336</v>
      </c>
      <c r="O961" s="5">
        <f t="shared" si="101"/>
        <v>40385.208333333336</v>
      </c>
      <c r="P961" t="b">
        <v>0</v>
      </c>
      <c r="Q961" t="b">
        <v>0</v>
      </c>
      <c r="R961" t="s">
        <v>206</v>
      </c>
      <c r="S961" t="str">
        <f t="shared" si="102"/>
        <v>publishing</v>
      </c>
      <c r="T961" t="str">
        <f t="shared" si="103"/>
        <v>translations</v>
      </c>
      <c r="U961">
        <f t="shared" si="104"/>
        <v>2010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98"/>
        <v>85</v>
      </c>
      <c r="G962" t="s">
        <v>14</v>
      </c>
      <c r="H962">
        <v>55</v>
      </c>
      <c r="I962">
        <f t="shared" si="99"/>
        <v>85.05</v>
      </c>
      <c r="J962" t="s">
        <v>21</v>
      </c>
      <c r="K962" t="s">
        <v>22</v>
      </c>
      <c r="L962">
        <v>1454911200</v>
      </c>
      <c r="M962">
        <v>1458104400</v>
      </c>
      <c r="N962" s="5">
        <f t="shared" si="100"/>
        <v>42408.25</v>
      </c>
      <c r="O962" s="5">
        <f t="shared" si="101"/>
        <v>42445.208333333328</v>
      </c>
      <c r="P962" t="b">
        <v>0</v>
      </c>
      <c r="Q962" t="b">
        <v>0</v>
      </c>
      <c r="R962" t="s">
        <v>28</v>
      </c>
      <c r="S962" t="str">
        <f t="shared" si="102"/>
        <v>technology</v>
      </c>
      <c r="T962" t="str">
        <f t="shared" si="103"/>
        <v>web</v>
      </c>
      <c r="U962">
        <f t="shared" si="104"/>
        <v>2016</v>
      </c>
    </row>
    <row r="963" spans="1:21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105">ROUND((E963/D963)*100,0)</f>
        <v>119</v>
      </c>
      <c r="G963" t="s">
        <v>20</v>
      </c>
      <c r="H963">
        <v>155</v>
      </c>
      <c r="I963">
        <f t="shared" ref="I963:I1001" si="106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5">
        <f t="shared" ref="N963:N1001" si="107">(((L963/60)/60)/24)+DATE(1970,1,1)</f>
        <v>40591.25</v>
      </c>
      <c r="O963" s="5">
        <f t="shared" ref="O963:O1001" si="108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10" si="109">LEFT(R963,SEARCH("/",R963)-1)</f>
        <v>publishing</v>
      </c>
      <c r="T963" t="str">
        <f t="shared" ref="T963:T1001" si="110">RIGHT(R963,LEN(R963)-SEARCH("/",R963))</f>
        <v>translations</v>
      </c>
      <c r="U963">
        <f t="shared" ref="U963:U1001" si="111">YEAR(N963)</f>
        <v>2011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105"/>
        <v>296</v>
      </c>
      <c r="G964" t="s">
        <v>20</v>
      </c>
      <c r="H964">
        <v>266</v>
      </c>
      <c r="I964">
        <f t="shared" si="106"/>
        <v>40.06</v>
      </c>
      <c r="J964" t="s">
        <v>21</v>
      </c>
      <c r="K964" t="s">
        <v>22</v>
      </c>
      <c r="L964">
        <v>1384408800</v>
      </c>
      <c r="M964">
        <v>1386223200</v>
      </c>
      <c r="N964" s="5">
        <f t="shared" si="107"/>
        <v>41592.25</v>
      </c>
      <c r="O964" s="5">
        <f t="shared" si="108"/>
        <v>41613.25</v>
      </c>
      <c r="P964" t="b">
        <v>0</v>
      </c>
      <c r="Q964" t="b">
        <v>0</v>
      </c>
      <c r="R964" t="s">
        <v>17</v>
      </c>
      <c r="S964" t="str">
        <f t="shared" si="109"/>
        <v>food</v>
      </c>
      <c r="T964" t="str">
        <f t="shared" si="110"/>
        <v>food trucks</v>
      </c>
      <c r="U964">
        <f t="shared" si="111"/>
        <v>2013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105"/>
        <v>85</v>
      </c>
      <c r="G965" t="s">
        <v>14</v>
      </c>
      <c r="H965">
        <v>114</v>
      </c>
      <c r="I965">
        <f t="shared" si="106"/>
        <v>43.83</v>
      </c>
      <c r="J965" t="s">
        <v>107</v>
      </c>
      <c r="K965" t="s">
        <v>108</v>
      </c>
      <c r="L965">
        <v>1299304800</v>
      </c>
      <c r="M965">
        <v>1299823200</v>
      </c>
      <c r="N965" s="5">
        <f t="shared" si="107"/>
        <v>40607.25</v>
      </c>
      <c r="O965" s="5">
        <f t="shared" si="108"/>
        <v>40613.25</v>
      </c>
      <c r="P965" t="b">
        <v>0</v>
      </c>
      <c r="Q965" t="b">
        <v>1</v>
      </c>
      <c r="R965" t="s">
        <v>122</v>
      </c>
      <c r="S965" t="str">
        <f t="shared" si="109"/>
        <v>photography</v>
      </c>
      <c r="T965" t="str">
        <f t="shared" si="110"/>
        <v>photography books</v>
      </c>
      <c r="U965">
        <f t="shared" si="111"/>
        <v>2011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105"/>
        <v>356</v>
      </c>
      <c r="G966" t="s">
        <v>20</v>
      </c>
      <c r="H966">
        <v>155</v>
      </c>
      <c r="I966">
        <f t="shared" si="106"/>
        <v>84.93</v>
      </c>
      <c r="J966" t="s">
        <v>21</v>
      </c>
      <c r="K966" t="s">
        <v>22</v>
      </c>
      <c r="L966">
        <v>1431320400</v>
      </c>
      <c r="M966">
        <v>1431752400</v>
      </c>
      <c r="N966" s="5">
        <f t="shared" si="107"/>
        <v>42135.208333333328</v>
      </c>
      <c r="O966" s="5">
        <f t="shared" si="108"/>
        <v>42140.208333333328</v>
      </c>
      <c r="P966" t="b">
        <v>0</v>
      </c>
      <c r="Q966" t="b">
        <v>0</v>
      </c>
      <c r="R966" t="s">
        <v>33</v>
      </c>
      <c r="S966" t="str">
        <f t="shared" si="109"/>
        <v>theater</v>
      </c>
      <c r="T966" t="str">
        <f t="shared" si="110"/>
        <v>plays</v>
      </c>
      <c r="U966">
        <f t="shared" si="111"/>
        <v>2015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105"/>
        <v>386</v>
      </c>
      <c r="G967" t="s">
        <v>20</v>
      </c>
      <c r="H967">
        <v>207</v>
      </c>
      <c r="I967">
        <f t="shared" si="106"/>
        <v>41.07</v>
      </c>
      <c r="J967" t="s">
        <v>40</v>
      </c>
      <c r="K967" t="s">
        <v>41</v>
      </c>
      <c r="L967">
        <v>1264399200</v>
      </c>
      <c r="M967">
        <v>1267855200</v>
      </c>
      <c r="N967" s="5">
        <f t="shared" si="107"/>
        <v>40203.25</v>
      </c>
      <c r="O967" s="5">
        <f t="shared" si="108"/>
        <v>40243.25</v>
      </c>
      <c r="P967" t="b">
        <v>0</v>
      </c>
      <c r="Q967" t="b">
        <v>0</v>
      </c>
      <c r="R967" t="s">
        <v>23</v>
      </c>
      <c r="S967" t="str">
        <f t="shared" si="109"/>
        <v>music</v>
      </c>
      <c r="T967" t="str">
        <f t="shared" si="110"/>
        <v>rock</v>
      </c>
      <c r="U967">
        <f t="shared" si="111"/>
        <v>2010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105"/>
        <v>792</v>
      </c>
      <c r="G968" t="s">
        <v>20</v>
      </c>
      <c r="H968">
        <v>245</v>
      </c>
      <c r="I968">
        <f t="shared" si="106"/>
        <v>54.97</v>
      </c>
      <c r="J968" t="s">
        <v>21</v>
      </c>
      <c r="K968" t="s">
        <v>22</v>
      </c>
      <c r="L968">
        <v>1497502800</v>
      </c>
      <c r="M968">
        <v>1497675600</v>
      </c>
      <c r="N968" s="5">
        <f t="shared" si="107"/>
        <v>42901.208333333328</v>
      </c>
      <c r="O968" s="5">
        <f t="shared" si="108"/>
        <v>42903.208333333328</v>
      </c>
      <c r="P968" t="b">
        <v>0</v>
      </c>
      <c r="Q968" t="b">
        <v>0</v>
      </c>
      <c r="R968" t="s">
        <v>33</v>
      </c>
      <c r="S968" t="str">
        <f t="shared" si="109"/>
        <v>theater</v>
      </c>
      <c r="T968" t="str">
        <f t="shared" si="110"/>
        <v>plays</v>
      </c>
      <c r="U968">
        <f t="shared" si="111"/>
        <v>2017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105"/>
        <v>137</v>
      </c>
      <c r="G969" t="s">
        <v>20</v>
      </c>
      <c r="H969">
        <v>1573</v>
      </c>
      <c r="I969">
        <f t="shared" si="106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5">
        <f t="shared" si="107"/>
        <v>41005.208333333336</v>
      </c>
      <c r="O969" s="5">
        <f t="shared" si="108"/>
        <v>41042.208333333336</v>
      </c>
      <c r="P969" t="b">
        <v>0</v>
      </c>
      <c r="Q969" t="b">
        <v>0</v>
      </c>
      <c r="R969" t="s">
        <v>319</v>
      </c>
      <c r="S969" t="str">
        <f t="shared" si="109"/>
        <v>music</v>
      </c>
      <c r="T969" t="str">
        <f t="shared" si="110"/>
        <v>world music</v>
      </c>
      <c r="U969">
        <f t="shared" si="111"/>
        <v>2012</v>
      </c>
    </row>
    <row r="970" spans="1:21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105"/>
        <v>338</v>
      </c>
      <c r="G970" t="s">
        <v>20</v>
      </c>
      <c r="H970">
        <v>114</v>
      </c>
      <c r="I970">
        <f t="shared" si="106"/>
        <v>71.2</v>
      </c>
      <c r="J970" t="s">
        <v>21</v>
      </c>
      <c r="K970" t="s">
        <v>22</v>
      </c>
      <c r="L970">
        <v>1293861600</v>
      </c>
      <c r="M970">
        <v>1295157600</v>
      </c>
      <c r="N970" s="5">
        <f t="shared" si="107"/>
        <v>40544.25</v>
      </c>
      <c r="O970" s="5">
        <f t="shared" si="108"/>
        <v>40559.25</v>
      </c>
      <c r="P970" t="b">
        <v>0</v>
      </c>
      <c r="Q970" t="b">
        <v>0</v>
      </c>
      <c r="R970" t="s">
        <v>17</v>
      </c>
      <c r="S970" t="str">
        <f t="shared" si="109"/>
        <v>food</v>
      </c>
      <c r="T970" t="str">
        <f t="shared" si="110"/>
        <v>food trucks</v>
      </c>
      <c r="U970">
        <f t="shared" si="111"/>
        <v>2011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105"/>
        <v>108</v>
      </c>
      <c r="G971" t="s">
        <v>20</v>
      </c>
      <c r="H971">
        <v>93</v>
      </c>
      <c r="I971">
        <f t="shared" si="106"/>
        <v>91.94</v>
      </c>
      <c r="J971" t="s">
        <v>21</v>
      </c>
      <c r="K971" t="s">
        <v>22</v>
      </c>
      <c r="L971">
        <v>1576994400</v>
      </c>
      <c r="M971">
        <v>1577599200</v>
      </c>
      <c r="N971" s="5">
        <f t="shared" si="107"/>
        <v>43821.25</v>
      </c>
      <c r="O971" s="5">
        <f t="shared" si="108"/>
        <v>43828.25</v>
      </c>
      <c r="P971" t="b">
        <v>0</v>
      </c>
      <c r="Q971" t="b">
        <v>0</v>
      </c>
      <c r="R971" t="s">
        <v>33</v>
      </c>
      <c r="S971" t="str">
        <f t="shared" si="109"/>
        <v>theater</v>
      </c>
      <c r="T971" t="str">
        <f t="shared" si="110"/>
        <v>plays</v>
      </c>
      <c r="U971">
        <f t="shared" si="111"/>
        <v>2019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105"/>
        <v>61</v>
      </c>
      <c r="G972" t="s">
        <v>14</v>
      </c>
      <c r="H972">
        <v>594</v>
      </c>
      <c r="I972">
        <f t="shared" si="106"/>
        <v>97.07</v>
      </c>
      <c r="J972" t="s">
        <v>21</v>
      </c>
      <c r="K972" t="s">
        <v>22</v>
      </c>
      <c r="L972">
        <v>1304917200</v>
      </c>
      <c r="M972">
        <v>1305003600</v>
      </c>
      <c r="N972" s="5">
        <f t="shared" si="107"/>
        <v>40672.208333333336</v>
      </c>
      <c r="O972" s="5">
        <f t="shared" si="108"/>
        <v>40673.208333333336</v>
      </c>
      <c r="P972" t="b">
        <v>0</v>
      </c>
      <c r="Q972" t="b">
        <v>0</v>
      </c>
      <c r="R972" t="s">
        <v>33</v>
      </c>
      <c r="S972" t="str">
        <f t="shared" si="109"/>
        <v>theater</v>
      </c>
      <c r="T972" t="str">
        <f t="shared" si="110"/>
        <v>plays</v>
      </c>
      <c r="U972">
        <f t="shared" si="111"/>
        <v>2011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105"/>
        <v>28</v>
      </c>
      <c r="G973" t="s">
        <v>14</v>
      </c>
      <c r="H973">
        <v>24</v>
      </c>
      <c r="I973">
        <f t="shared" si="106"/>
        <v>58.92</v>
      </c>
      <c r="J973" t="s">
        <v>21</v>
      </c>
      <c r="K973" t="s">
        <v>22</v>
      </c>
      <c r="L973">
        <v>1381208400</v>
      </c>
      <c r="M973">
        <v>1381726800</v>
      </c>
      <c r="N973" s="5">
        <f t="shared" si="107"/>
        <v>41555.208333333336</v>
      </c>
      <c r="O973" s="5">
        <f t="shared" si="108"/>
        <v>41561.208333333336</v>
      </c>
      <c r="P973" t="b">
        <v>0</v>
      </c>
      <c r="Q973" t="b">
        <v>0</v>
      </c>
      <c r="R973" t="s">
        <v>269</v>
      </c>
      <c r="S973" t="str">
        <f t="shared" si="109"/>
        <v>film &amp; video</v>
      </c>
      <c r="T973" t="str">
        <f t="shared" si="110"/>
        <v>television</v>
      </c>
      <c r="U973">
        <f t="shared" si="111"/>
        <v>2013</v>
      </c>
    </row>
    <row r="974" spans="1:21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105"/>
        <v>228</v>
      </c>
      <c r="G974" t="s">
        <v>20</v>
      </c>
      <c r="H974">
        <v>1681</v>
      </c>
      <c r="I974">
        <f t="shared" si="106"/>
        <v>58.02</v>
      </c>
      <c r="J974" t="s">
        <v>21</v>
      </c>
      <c r="K974" t="s">
        <v>22</v>
      </c>
      <c r="L974">
        <v>1401685200</v>
      </c>
      <c r="M974">
        <v>1402462800</v>
      </c>
      <c r="N974" s="5">
        <f t="shared" si="107"/>
        <v>41792.208333333336</v>
      </c>
      <c r="O974" s="5">
        <f t="shared" si="108"/>
        <v>41801.208333333336</v>
      </c>
      <c r="P974" t="b">
        <v>0</v>
      </c>
      <c r="Q974" t="b">
        <v>1</v>
      </c>
      <c r="R974" t="s">
        <v>28</v>
      </c>
      <c r="S974" t="str">
        <f t="shared" si="109"/>
        <v>technology</v>
      </c>
      <c r="T974" t="str">
        <f t="shared" si="110"/>
        <v>web</v>
      </c>
      <c r="U974">
        <f t="shared" si="111"/>
        <v>2014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105"/>
        <v>22</v>
      </c>
      <c r="G975" t="s">
        <v>14</v>
      </c>
      <c r="H975">
        <v>252</v>
      </c>
      <c r="I975">
        <f t="shared" si="106"/>
        <v>103.87</v>
      </c>
      <c r="J975" t="s">
        <v>21</v>
      </c>
      <c r="K975" t="s">
        <v>22</v>
      </c>
      <c r="L975">
        <v>1291960800</v>
      </c>
      <c r="M975">
        <v>1292133600</v>
      </c>
      <c r="N975" s="5">
        <f t="shared" si="107"/>
        <v>40522.25</v>
      </c>
      <c r="O975" s="5">
        <f t="shared" si="108"/>
        <v>40524.25</v>
      </c>
      <c r="P975" t="b">
        <v>0</v>
      </c>
      <c r="Q975" t="b">
        <v>1</v>
      </c>
      <c r="R975" t="s">
        <v>33</v>
      </c>
      <c r="S975" t="str">
        <f t="shared" si="109"/>
        <v>theater</v>
      </c>
      <c r="T975" t="str">
        <f t="shared" si="110"/>
        <v>plays</v>
      </c>
      <c r="U975">
        <f t="shared" si="111"/>
        <v>2010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105"/>
        <v>374</v>
      </c>
      <c r="G976" t="s">
        <v>20</v>
      </c>
      <c r="H976">
        <v>32</v>
      </c>
      <c r="I976">
        <f t="shared" si="106"/>
        <v>93.47</v>
      </c>
      <c r="J976" t="s">
        <v>21</v>
      </c>
      <c r="K976" t="s">
        <v>22</v>
      </c>
      <c r="L976">
        <v>1368853200</v>
      </c>
      <c r="M976">
        <v>1368939600</v>
      </c>
      <c r="N976" s="5">
        <f t="shared" si="107"/>
        <v>41412.208333333336</v>
      </c>
      <c r="O976" s="5">
        <f t="shared" si="108"/>
        <v>41413.208333333336</v>
      </c>
      <c r="P976" t="b">
        <v>0</v>
      </c>
      <c r="Q976" t="b">
        <v>0</v>
      </c>
      <c r="R976" t="s">
        <v>60</v>
      </c>
      <c r="S976" t="str">
        <f t="shared" si="109"/>
        <v>music</v>
      </c>
      <c r="T976" t="str">
        <f t="shared" si="110"/>
        <v>indie rock</v>
      </c>
      <c r="U976">
        <f t="shared" si="111"/>
        <v>2013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105"/>
        <v>155</v>
      </c>
      <c r="G977" t="s">
        <v>20</v>
      </c>
      <c r="H977">
        <v>135</v>
      </c>
      <c r="I977">
        <f t="shared" si="106"/>
        <v>61.97</v>
      </c>
      <c r="J977" t="s">
        <v>21</v>
      </c>
      <c r="K977" t="s">
        <v>22</v>
      </c>
      <c r="L977">
        <v>1448776800</v>
      </c>
      <c r="M977">
        <v>1452146400</v>
      </c>
      <c r="N977" s="5">
        <f t="shared" si="107"/>
        <v>42337.25</v>
      </c>
      <c r="O977" s="5">
        <f t="shared" si="108"/>
        <v>42376.25</v>
      </c>
      <c r="P977" t="b">
        <v>0</v>
      </c>
      <c r="Q977" t="b">
        <v>1</v>
      </c>
      <c r="R977" t="s">
        <v>33</v>
      </c>
      <c r="S977" t="str">
        <f t="shared" si="109"/>
        <v>theater</v>
      </c>
      <c r="T977" t="str">
        <f t="shared" si="110"/>
        <v>plays</v>
      </c>
      <c r="U977">
        <f t="shared" si="111"/>
        <v>2015</v>
      </c>
    </row>
    <row r="978" spans="1:21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105"/>
        <v>322</v>
      </c>
      <c r="G978" t="s">
        <v>20</v>
      </c>
      <c r="H978">
        <v>140</v>
      </c>
      <c r="I978">
        <f t="shared" si="106"/>
        <v>92.04</v>
      </c>
      <c r="J978" t="s">
        <v>21</v>
      </c>
      <c r="K978" t="s">
        <v>22</v>
      </c>
      <c r="L978">
        <v>1296194400</v>
      </c>
      <c r="M978">
        <v>1296712800</v>
      </c>
      <c r="N978" s="5">
        <f t="shared" si="107"/>
        <v>40571.25</v>
      </c>
      <c r="O978" s="5">
        <f t="shared" si="108"/>
        <v>40577.25</v>
      </c>
      <c r="P978" t="b">
        <v>0</v>
      </c>
      <c r="Q978" t="b">
        <v>1</v>
      </c>
      <c r="R978" t="s">
        <v>33</v>
      </c>
      <c r="S978" t="str">
        <f t="shared" si="109"/>
        <v>theater</v>
      </c>
      <c r="T978" t="str">
        <f t="shared" si="110"/>
        <v>plays</v>
      </c>
      <c r="U978">
        <f t="shared" si="111"/>
        <v>2011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105"/>
        <v>74</v>
      </c>
      <c r="G979" t="s">
        <v>14</v>
      </c>
      <c r="H979">
        <v>67</v>
      </c>
      <c r="I979">
        <f t="shared" si="106"/>
        <v>77.27</v>
      </c>
      <c r="J979" t="s">
        <v>21</v>
      </c>
      <c r="K979" t="s">
        <v>22</v>
      </c>
      <c r="L979">
        <v>1517983200</v>
      </c>
      <c r="M979">
        <v>1520748000</v>
      </c>
      <c r="N979" s="5">
        <f t="shared" si="107"/>
        <v>43138.25</v>
      </c>
      <c r="O979" s="5">
        <f t="shared" si="108"/>
        <v>43170.25</v>
      </c>
      <c r="P979" t="b">
        <v>0</v>
      </c>
      <c r="Q979" t="b">
        <v>0</v>
      </c>
      <c r="R979" t="s">
        <v>17</v>
      </c>
      <c r="S979" t="str">
        <f t="shared" si="109"/>
        <v>food</v>
      </c>
      <c r="T979" t="str">
        <f t="shared" si="110"/>
        <v>food trucks</v>
      </c>
      <c r="U979">
        <f t="shared" si="111"/>
        <v>2018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105"/>
        <v>864</v>
      </c>
      <c r="G980" t="s">
        <v>20</v>
      </c>
      <c r="H980">
        <v>92</v>
      </c>
      <c r="I980">
        <f t="shared" si="106"/>
        <v>93.92</v>
      </c>
      <c r="J980" t="s">
        <v>21</v>
      </c>
      <c r="K980" t="s">
        <v>22</v>
      </c>
      <c r="L980">
        <v>1478930400</v>
      </c>
      <c r="M980">
        <v>1480831200</v>
      </c>
      <c r="N980" s="5">
        <f t="shared" si="107"/>
        <v>42686.25</v>
      </c>
      <c r="O980" s="5">
        <f t="shared" si="108"/>
        <v>42708.25</v>
      </c>
      <c r="P980" t="b">
        <v>0</v>
      </c>
      <c r="Q980" t="b">
        <v>0</v>
      </c>
      <c r="R980" t="s">
        <v>89</v>
      </c>
      <c r="S980" t="str">
        <f t="shared" si="109"/>
        <v>games</v>
      </c>
      <c r="T980" t="str">
        <f t="shared" si="110"/>
        <v>video games</v>
      </c>
      <c r="U980">
        <f t="shared" si="111"/>
        <v>2016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105"/>
        <v>143</v>
      </c>
      <c r="G981" t="s">
        <v>20</v>
      </c>
      <c r="H981">
        <v>1015</v>
      </c>
      <c r="I981">
        <f t="shared" si="106"/>
        <v>84.97</v>
      </c>
      <c r="J981" t="s">
        <v>40</v>
      </c>
      <c r="K981" t="s">
        <v>41</v>
      </c>
      <c r="L981">
        <v>1426395600</v>
      </c>
      <c r="M981">
        <v>1426914000</v>
      </c>
      <c r="N981" s="5">
        <f t="shared" si="107"/>
        <v>42078.208333333328</v>
      </c>
      <c r="O981" s="5">
        <f t="shared" si="108"/>
        <v>42084.208333333328</v>
      </c>
      <c r="P981" t="b">
        <v>0</v>
      </c>
      <c r="Q981" t="b">
        <v>0</v>
      </c>
      <c r="R981" t="s">
        <v>33</v>
      </c>
      <c r="S981" t="str">
        <f t="shared" si="109"/>
        <v>theater</v>
      </c>
      <c r="T981" t="str">
        <f t="shared" si="110"/>
        <v>plays</v>
      </c>
      <c r="U981">
        <f t="shared" si="111"/>
        <v>2015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105"/>
        <v>40</v>
      </c>
      <c r="G982" t="s">
        <v>14</v>
      </c>
      <c r="H982">
        <v>742</v>
      </c>
      <c r="I982">
        <f t="shared" si="106"/>
        <v>105.97</v>
      </c>
      <c r="J982" t="s">
        <v>21</v>
      </c>
      <c r="K982" t="s">
        <v>22</v>
      </c>
      <c r="L982">
        <v>1446181200</v>
      </c>
      <c r="M982">
        <v>1446616800</v>
      </c>
      <c r="N982" s="5">
        <f t="shared" si="107"/>
        <v>42307.208333333328</v>
      </c>
      <c r="O982" s="5">
        <f t="shared" si="108"/>
        <v>42312.25</v>
      </c>
      <c r="P982" t="b">
        <v>1</v>
      </c>
      <c r="Q982" t="b">
        <v>0</v>
      </c>
      <c r="R982" t="s">
        <v>68</v>
      </c>
      <c r="S982" t="str">
        <f t="shared" si="109"/>
        <v>publishing</v>
      </c>
      <c r="T982" t="str">
        <f t="shared" si="110"/>
        <v>nonfiction</v>
      </c>
      <c r="U982">
        <f t="shared" si="111"/>
        <v>2015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105"/>
        <v>178</v>
      </c>
      <c r="G983" t="s">
        <v>20</v>
      </c>
      <c r="H983">
        <v>323</v>
      </c>
      <c r="I983">
        <f t="shared" si="106"/>
        <v>36.97</v>
      </c>
      <c r="J983" t="s">
        <v>21</v>
      </c>
      <c r="K983" t="s">
        <v>22</v>
      </c>
      <c r="L983">
        <v>1514181600</v>
      </c>
      <c r="M983">
        <v>1517032800</v>
      </c>
      <c r="N983" s="5">
        <f t="shared" si="107"/>
        <v>43094.25</v>
      </c>
      <c r="O983" s="5">
        <f t="shared" si="108"/>
        <v>43127.25</v>
      </c>
      <c r="P983" t="b">
        <v>0</v>
      </c>
      <c r="Q983" t="b">
        <v>0</v>
      </c>
      <c r="R983" t="s">
        <v>28</v>
      </c>
      <c r="S983" t="str">
        <f t="shared" si="109"/>
        <v>technology</v>
      </c>
      <c r="T983" t="str">
        <f t="shared" si="110"/>
        <v>web</v>
      </c>
      <c r="U983">
        <f t="shared" si="111"/>
        <v>2017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105"/>
        <v>85</v>
      </c>
      <c r="G984" t="s">
        <v>14</v>
      </c>
      <c r="H984">
        <v>75</v>
      </c>
      <c r="I984">
        <f t="shared" si="106"/>
        <v>81.53</v>
      </c>
      <c r="J984" t="s">
        <v>21</v>
      </c>
      <c r="K984" t="s">
        <v>22</v>
      </c>
      <c r="L984">
        <v>1311051600</v>
      </c>
      <c r="M984">
        <v>1311224400</v>
      </c>
      <c r="N984" s="5">
        <f t="shared" si="107"/>
        <v>40743.208333333336</v>
      </c>
      <c r="O984" s="5">
        <f t="shared" si="108"/>
        <v>40745.208333333336</v>
      </c>
      <c r="P984" t="b">
        <v>0</v>
      </c>
      <c r="Q984" t="b">
        <v>1</v>
      </c>
      <c r="R984" t="s">
        <v>42</v>
      </c>
      <c r="S984" t="str">
        <f t="shared" si="109"/>
        <v>film &amp; video</v>
      </c>
      <c r="T984" t="str">
        <f t="shared" si="110"/>
        <v>documentary</v>
      </c>
      <c r="U984">
        <f t="shared" si="111"/>
        <v>2011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105"/>
        <v>146</v>
      </c>
      <c r="G985" t="s">
        <v>20</v>
      </c>
      <c r="H985">
        <v>2326</v>
      </c>
      <c r="I985">
        <f t="shared" si="106"/>
        <v>81</v>
      </c>
      <c r="J985" t="s">
        <v>21</v>
      </c>
      <c r="K985" t="s">
        <v>22</v>
      </c>
      <c r="L985">
        <v>1564894800</v>
      </c>
      <c r="M985">
        <v>1566190800</v>
      </c>
      <c r="N985" s="5">
        <f t="shared" si="107"/>
        <v>43681.208333333328</v>
      </c>
      <c r="O985" s="5">
        <f t="shared" si="108"/>
        <v>43696.208333333328</v>
      </c>
      <c r="P985" t="b">
        <v>0</v>
      </c>
      <c r="Q985" t="b">
        <v>0</v>
      </c>
      <c r="R985" t="s">
        <v>42</v>
      </c>
      <c r="S985" t="str">
        <f t="shared" si="109"/>
        <v>film &amp; video</v>
      </c>
      <c r="T985" t="str">
        <f t="shared" si="110"/>
        <v>documentary</v>
      </c>
      <c r="U985">
        <f t="shared" si="111"/>
        <v>2019</v>
      </c>
    </row>
    <row r="986" spans="1:21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105"/>
        <v>152</v>
      </c>
      <c r="G986" t="s">
        <v>20</v>
      </c>
      <c r="H986">
        <v>381</v>
      </c>
      <c r="I986">
        <f t="shared" si="106"/>
        <v>26.01</v>
      </c>
      <c r="J986" t="s">
        <v>21</v>
      </c>
      <c r="K986" t="s">
        <v>22</v>
      </c>
      <c r="L986">
        <v>1567918800</v>
      </c>
      <c r="M986">
        <v>1570165200</v>
      </c>
      <c r="N986" s="5">
        <f t="shared" si="107"/>
        <v>43716.208333333328</v>
      </c>
      <c r="O986" s="5">
        <f t="shared" si="108"/>
        <v>43742.208333333328</v>
      </c>
      <c r="P986" t="b">
        <v>0</v>
      </c>
      <c r="Q986" t="b">
        <v>0</v>
      </c>
      <c r="R986" t="s">
        <v>33</v>
      </c>
      <c r="S986" t="str">
        <f t="shared" si="109"/>
        <v>theater</v>
      </c>
      <c r="T986" t="str">
        <f t="shared" si="110"/>
        <v>plays</v>
      </c>
      <c r="U986">
        <f t="shared" si="111"/>
        <v>2019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105"/>
        <v>67</v>
      </c>
      <c r="G987" t="s">
        <v>14</v>
      </c>
      <c r="H987">
        <v>4405</v>
      </c>
      <c r="I987">
        <f t="shared" si="106"/>
        <v>26</v>
      </c>
      <c r="J987" t="s">
        <v>21</v>
      </c>
      <c r="K987" t="s">
        <v>22</v>
      </c>
      <c r="L987">
        <v>1386309600</v>
      </c>
      <c r="M987">
        <v>1388556000</v>
      </c>
      <c r="N987" s="5">
        <f t="shared" si="107"/>
        <v>41614.25</v>
      </c>
      <c r="O987" s="5">
        <f t="shared" si="108"/>
        <v>41640.25</v>
      </c>
      <c r="P987" t="b">
        <v>0</v>
      </c>
      <c r="Q987" t="b">
        <v>1</v>
      </c>
      <c r="R987" t="s">
        <v>23</v>
      </c>
      <c r="S987" t="str">
        <f t="shared" si="109"/>
        <v>music</v>
      </c>
      <c r="T987" t="str">
        <f t="shared" si="110"/>
        <v>rock</v>
      </c>
      <c r="U987">
        <f t="shared" si="111"/>
        <v>2013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105"/>
        <v>40</v>
      </c>
      <c r="G988" t="s">
        <v>14</v>
      </c>
      <c r="H988">
        <v>92</v>
      </c>
      <c r="I988">
        <f t="shared" si="106"/>
        <v>34.17</v>
      </c>
      <c r="J988" t="s">
        <v>21</v>
      </c>
      <c r="K988" t="s">
        <v>22</v>
      </c>
      <c r="L988">
        <v>1301979600</v>
      </c>
      <c r="M988">
        <v>1303189200</v>
      </c>
      <c r="N988" s="5">
        <f t="shared" si="107"/>
        <v>40638.208333333336</v>
      </c>
      <c r="O988" s="5">
        <f t="shared" si="108"/>
        <v>40652.208333333336</v>
      </c>
      <c r="P988" t="b">
        <v>0</v>
      </c>
      <c r="Q988" t="b">
        <v>0</v>
      </c>
      <c r="R988" t="s">
        <v>23</v>
      </c>
      <c r="S988" t="str">
        <f t="shared" si="109"/>
        <v>music</v>
      </c>
      <c r="T988" t="str">
        <f t="shared" si="110"/>
        <v>rock</v>
      </c>
      <c r="U988">
        <f t="shared" si="111"/>
        <v>2011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105"/>
        <v>217</v>
      </c>
      <c r="G989" t="s">
        <v>20</v>
      </c>
      <c r="H989">
        <v>480</v>
      </c>
      <c r="I989">
        <f t="shared" si="106"/>
        <v>28</v>
      </c>
      <c r="J989" t="s">
        <v>21</v>
      </c>
      <c r="K989" t="s">
        <v>22</v>
      </c>
      <c r="L989">
        <v>1493269200</v>
      </c>
      <c r="M989">
        <v>1494478800</v>
      </c>
      <c r="N989" s="5">
        <f t="shared" si="107"/>
        <v>42852.208333333328</v>
      </c>
      <c r="O989" s="5">
        <f t="shared" si="108"/>
        <v>42866.208333333328</v>
      </c>
      <c r="P989" t="b">
        <v>0</v>
      </c>
      <c r="Q989" t="b">
        <v>0</v>
      </c>
      <c r="R989" t="s">
        <v>42</v>
      </c>
      <c r="S989" t="str">
        <f t="shared" si="109"/>
        <v>film &amp; video</v>
      </c>
      <c r="T989" t="str">
        <f t="shared" si="110"/>
        <v>documentary</v>
      </c>
      <c r="U989">
        <f t="shared" si="111"/>
        <v>2017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105"/>
        <v>52</v>
      </c>
      <c r="G990" t="s">
        <v>14</v>
      </c>
      <c r="H990">
        <v>64</v>
      </c>
      <c r="I990">
        <f t="shared" si="106"/>
        <v>76.55</v>
      </c>
      <c r="J990" t="s">
        <v>21</v>
      </c>
      <c r="K990" t="s">
        <v>22</v>
      </c>
      <c r="L990">
        <v>1478930400</v>
      </c>
      <c r="M990">
        <v>1480744800</v>
      </c>
      <c r="N990" s="5">
        <f t="shared" si="107"/>
        <v>42686.25</v>
      </c>
      <c r="O990" s="5">
        <f t="shared" si="108"/>
        <v>42707.25</v>
      </c>
      <c r="P990" t="b">
        <v>0</v>
      </c>
      <c r="Q990" t="b">
        <v>0</v>
      </c>
      <c r="R990" t="s">
        <v>133</v>
      </c>
      <c r="S990" t="str">
        <f t="shared" si="109"/>
        <v>publishing</v>
      </c>
      <c r="T990" t="str">
        <f t="shared" si="110"/>
        <v>radio &amp; podcasts</v>
      </c>
      <c r="U990">
        <f t="shared" si="111"/>
        <v>2016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105"/>
        <v>500</v>
      </c>
      <c r="G991" t="s">
        <v>20</v>
      </c>
      <c r="H991">
        <v>226</v>
      </c>
      <c r="I991">
        <f t="shared" si="106"/>
        <v>53.05</v>
      </c>
      <c r="J991" t="s">
        <v>21</v>
      </c>
      <c r="K991" t="s">
        <v>22</v>
      </c>
      <c r="L991">
        <v>1555390800</v>
      </c>
      <c r="M991">
        <v>1555822800</v>
      </c>
      <c r="N991" s="5">
        <f t="shared" si="107"/>
        <v>43571.208333333328</v>
      </c>
      <c r="O991" s="5">
        <f t="shared" si="108"/>
        <v>43576.208333333328</v>
      </c>
      <c r="P991" t="b">
        <v>0</v>
      </c>
      <c r="Q991" t="b">
        <v>0</v>
      </c>
      <c r="R991" t="s">
        <v>206</v>
      </c>
      <c r="S991" t="str">
        <f t="shared" si="109"/>
        <v>publishing</v>
      </c>
      <c r="T991" t="str">
        <f t="shared" si="110"/>
        <v>translations</v>
      </c>
      <c r="U991">
        <f t="shared" si="111"/>
        <v>2019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105"/>
        <v>88</v>
      </c>
      <c r="G992" t="s">
        <v>14</v>
      </c>
      <c r="H992">
        <v>64</v>
      </c>
      <c r="I992">
        <f t="shared" si="106"/>
        <v>106.86</v>
      </c>
      <c r="J992" t="s">
        <v>21</v>
      </c>
      <c r="K992" t="s">
        <v>22</v>
      </c>
      <c r="L992">
        <v>1456984800</v>
      </c>
      <c r="M992">
        <v>1458882000</v>
      </c>
      <c r="N992" s="5">
        <f t="shared" si="107"/>
        <v>42432.25</v>
      </c>
      <c r="O992" s="5">
        <f t="shared" si="108"/>
        <v>42454.208333333328</v>
      </c>
      <c r="P992" t="b">
        <v>0</v>
      </c>
      <c r="Q992" t="b">
        <v>1</v>
      </c>
      <c r="R992" t="s">
        <v>53</v>
      </c>
      <c r="S992" t="str">
        <f t="shared" si="109"/>
        <v>film &amp; video</v>
      </c>
      <c r="T992" t="str">
        <f t="shared" si="110"/>
        <v>drama</v>
      </c>
      <c r="U992">
        <f t="shared" si="111"/>
        <v>2016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105"/>
        <v>113</v>
      </c>
      <c r="G993" t="s">
        <v>20</v>
      </c>
      <c r="H993">
        <v>241</v>
      </c>
      <c r="I993">
        <f t="shared" si="106"/>
        <v>46.02</v>
      </c>
      <c r="J993" t="s">
        <v>21</v>
      </c>
      <c r="K993" t="s">
        <v>22</v>
      </c>
      <c r="L993">
        <v>1411621200</v>
      </c>
      <c r="M993">
        <v>1411966800</v>
      </c>
      <c r="N993" s="5">
        <f t="shared" si="107"/>
        <v>41907.208333333336</v>
      </c>
      <c r="O993" s="5">
        <f t="shared" si="108"/>
        <v>41911.208333333336</v>
      </c>
      <c r="P993" t="b">
        <v>0</v>
      </c>
      <c r="Q993" t="b">
        <v>1</v>
      </c>
      <c r="R993" t="s">
        <v>23</v>
      </c>
      <c r="S993" t="str">
        <f t="shared" si="109"/>
        <v>music</v>
      </c>
      <c r="T993" t="str">
        <f t="shared" si="110"/>
        <v>rock</v>
      </c>
      <c r="U993">
        <f t="shared" si="111"/>
        <v>2014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105"/>
        <v>427</v>
      </c>
      <c r="G994" t="s">
        <v>20</v>
      </c>
      <c r="H994">
        <v>132</v>
      </c>
      <c r="I994">
        <f t="shared" si="106"/>
        <v>100.17</v>
      </c>
      <c r="J994" t="s">
        <v>21</v>
      </c>
      <c r="K994" t="s">
        <v>22</v>
      </c>
      <c r="L994">
        <v>1525669200</v>
      </c>
      <c r="M994">
        <v>1526878800</v>
      </c>
      <c r="N994" s="5">
        <f t="shared" si="107"/>
        <v>43227.208333333328</v>
      </c>
      <c r="O994" s="5">
        <f t="shared" si="108"/>
        <v>43241.208333333328</v>
      </c>
      <c r="P994" t="b">
        <v>0</v>
      </c>
      <c r="Q994" t="b">
        <v>1</v>
      </c>
      <c r="R994" t="s">
        <v>53</v>
      </c>
      <c r="S994" t="str">
        <f t="shared" si="109"/>
        <v>film &amp; video</v>
      </c>
      <c r="T994" t="str">
        <f t="shared" si="110"/>
        <v>drama</v>
      </c>
      <c r="U994">
        <f t="shared" si="111"/>
        <v>2018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105"/>
        <v>78</v>
      </c>
      <c r="G995" t="s">
        <v>74</v>
      </c>
      <c r="H995">
        <v>75</v>
      </c>
      <c r="I995">
        <f t="shared" si="10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5">
        <f t="shared" si="107"/>
        <v>42362.25</v>
      </c>
      <c r="O995" s="5">
        <f t="shared" si="108"/>
        <v>42379.25</v>
      </c>
      <c r="P995" t="b">
        <v>0</v>
      </c>
      <c r="Q995" t="b">
        <v>1</v>
      </c>
      <c r="R995" t="s">
        <v>122</v>
      </c>
      <c r="S995" t="str">
        <f t="shared" si="109"/>
        <v>photography</v>
      </c>
      <c r="T995" t="str">
        <f t="shared" si="110"/>
        <v>photography books</v>
      </c>
      <c r="U995">
        <f t="shared" si="111"/>
        <v>2015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105"/>
        <v>52</v>
      </c>
      <c r="G996" t="s">
        <v>14</v>
      </c>
      <c r="H996">
        <v>842</v>
      </c>
      <c r="I996">
        <f t="shared" si="106"/>
        <v>87.97</v>
      </c>
      <c r="J996" t="s">
        <v>21</v>
      </c>
      <c r="K996" t="s">
        <v>22</v>
      </c>
      <c r="L996">
        <v>1413522000</v>
      </c>
      <c r="M996">
        <v>1414040400</v>
      </c>
      <c r="N996" s="5">
        <f t="shared" si="107"/>
        <v>41929.208333333336</v>
      </c>
      <c r="O996" s="5">
        <f t="shared" si="108"/>
        <v>41935.208333333336</v>
      </c>
      <c r="P996" t="b">
        <v>0</v>
      </c>
      <c r="Q996" t="b">
        <v>1</v>
      </c>
      <c r="R996" t="s">
        <v>206</v>
      </c>
      <c r="S996" t="str">
        <f t="shared" si="109"/>
        <v>publishing</v>
      </c>
      <c r="T996" t="str">
        <f t="shared" si="110"/>
        <v>translations</v>
      </c>
      <c r="U996">
        <f t="shared" si="111"/>
        <v>2014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105"/>
        <v>157</v>
      </c>
      <c r="G997" t="s">
        <v>20</v>
      </c>
      <c r="H997">
        <v>2043</v>
      </c>
      <c r="I997">
        <f t="shared" si="106"/>
        <v>75</v>
      </c>
      <c r="J997" t="s">
        <v>21</v>
      </c>
      <c r="K997" t="s">
        <v>22</v>
      </c>
      <c r="L997">
        <v>1541307600</v>
      </c>
      <c r="M997">
        <v>1543816800</v>
      </c>
      <c r="N997" s="5">
        <f t="shared" si="107"/>
        <v>43408.208333333328</v>
      </c>
      <c r="O997" s="5">
        <f t="shared" si="108"/>
        <v>43437.25</v>
      </c>
      <c r="P997" t="b">
        <v>0</v>
      </c>
      <c r="Q997" t="b">
        <v>1</v>
      </c>
      <c r="R997" t="s">
        <v>17</v>
      </c>
      <c r="S997" t="str">
        <f t="shared" si="109"/>
        <v>food</v>
      </c>
      <c r="T997" t="str">
        <f t="shared" si="110"/>
        <v>food trucks</v>
      </c>
      <c r="U997">
        <f t="shared" si="111"/>
        <v>2018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105"/>
        <v>73</v>
      </c>
      <c r="G998" t="s">
        <v>14</v>
      </c>
      <c r="H998">
        <v>112</v>
      </c>
      <c r="I998">
        <f t="shared" si="106"/>
        <v>42.98</v>
      </c>
      <c r="J998" t="s">
        <v>21</v>
      </c>
      <c r="K998" t="s">
        <v>22</v>
      </c>
      <c r="L998">
        <v>1357106400</v>
      </c>
      <c r="M998">
        <v>1359698400</v>
      </c>
      <c r="N998" s="5">
        <f t="shared" si="107"/>
        <v>41276.25</v>
      </c>
      <c r="O998" s="5">
        <f t="shared" si="108"/>
        <v>41306.25</v>
      </c>
      <c r="P998" t="b">
        <v>0</v>
      </c>
      <c r="Q998" t="b">
        <v>0</v>
      </c>
      <c r="R998" t="s">
        <v>33</v>
      </c>
      <c r="S998" t="str">
        <f t="shared" si="109"/>
        <v>theater</v>
      </c>
      <c r="T998" t="str">
        <f t="shared" si="110"/>
        <v>plays</v>
      </c>
      <c r="U998">
        <f t="shared" si="111"/>
        <v>2013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105"/>
        <v>61</v>
      </c>
      <c r="G999" t="s">
        <v>74</v>
      </c>
      <c r="H999">
        <v>139</v>
      </c>
      <c r="I999">
        <f t="shared" si="106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5">
        <f t="shared" si="107"/>
        <v>41659.25</v>
      </c>
      <c r="O999" s="5">
        <f t="shared" si="108"/>
        <v>41664.25</v>
      </c>
      <c r="P999" t="b">
        <v>0</v>
      </c>
      <c r="Q999" t="b">
        <v>0</v>
      </c>
      <c r="R999" t="s">
        <v>33</v>
      </c>
      <c r="S999" t="str">
        <f t="shared" si="109"/>
        <v>theater</v>
      </c>
      <c r="T999" t="str">
        <f t="shared" si="110"/>
        <v>plays</v>
      </c>
      <c r="U999">
        <f t="shared" si="111"/>
        <v>2014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105"/>
        <v>57</v>
      </c>
      <c r="G1000" t="s">
        <v>14</v>
      </c>
      <c r="H1000">
        <v>374</v>
      </c>
      <c r="I1000">
        <f t="shared" si="106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5">
        <f t="shared" si="107"/>
        <v>40220.25</v>
      </c>
      <c r="O1000" s="5">
        <f t="shared" si="108"/>
        <v>40234.25</v>
      </c>
      <c r="P1000" t="b">
        <v>0</v>
      </c>
      <c r="Q1000" t="b">
        <v>1</v>
      </c>
      <c r="R1000" t="s">
        <v>60</v>
      </c>
      <c r="S1000" t="str">
        <f t="shared" si="109"/>
        <v>music</v>
      </c>
      <c r="T1000" t="str">
        <f t="shared" si="110"/>
        <v>indie rock</v>
      </c>
      <c r="U1000">
        <f t="shared" si="111"/>
        <v>2010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105"/>
        <v>57</v>
      </c>
      <c r="G1001" t="s">
        <v>74</v>
      </c>
      <c r="H1001">
        <v>1122</v>
      </c>
      <c r="I1001">
        <f t="shared" si="106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5">
        <f t="shared" si="107"/>
        <v>42550.208333333328</v>
      </c>
      <c r="O1001" s="5">
        <f t="shared" si="108"/>
        <v>42557.208333333328</v>
      </c>
      <c r="P1001" t="b">
        <v>0</v>
      </c>
      <c r="Q1001" t="b">
        <v>0</v>
      </c>
      <c r="R1001" t="s">
        <v>17</v>
      </c>
      <c r="S1001" t="str">
        <f t="shared" si="109"/>
        <v>food</v>
      </c>
      <c r="T1001" t="str">
        <f t="shared" si="110"/>
        <v>food trucks</v>
      </c>
      <c r="U1001">
        <f t="shared" si="111"/>
        <v>2016</v>
      </c>
    </row>
  </sheetData>
  <autoFilter ref="A1:T1001" xr:uid="{00000000-0001-0000-0000-000000000000}"/>
  <conditionalFormatting sqref="F1:F1048576">
    <cfRule type="colorScale" priority="5">
      <colorScale>
        <cfvo type="num" val="0"/>
        <cfvo type="num" val="100"/>
        <cfvo type="num" val="200"/>
        <color rgb="FFFF76BD"/>
        <color rgb="FFBA78FF"/>
        <color theme="9" tint="0.39997558519241921"/>
      </colorScale>
    </cfRule>
  </conditionalFormatting>
  <conditionalFormatting sqref="G1:G1048576">
    <cfRule type="cellIs" dxfId="3" priority="1" operator="equal">
      <formula>"canceled"</formula>
    </cfRule>
    <cfRule type="cellIs" dxfId="2" priority="2" operator="equal">
      <formula>"successful"</formula>
    </cfRule>
    <cfRule type="cellIs" dxfId="1" priority="3" operator="equal">
      <formula>"failed"</formula>
    </cfRule>
    <cfRule type="cellIs" dxfId="0" priority="4" operator="equal">
      <formula>"live"</formula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09A3-7E28-6A41-A7BF-30470BE5125A}">
  <sheetPr codeName="Sheet2"/>
  <dimension ref="A1:F14"/>
  <sheetViews>
    <sheetView workbookViewId="0">
      <selection activeCell="O8" sqref="O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2035</v>
      </c>
    </row>
    <row r="3" spans="1:6" x14ac:dyDescent="0.2">
      <c r="A3" s="6" t="s">
        <v>2047</v>
      </c>
      <c r="B3" s="6" t="s">
        <v>2048</v>
      </c>
    </row>
    <row r="4" spans="1:6" x14ac:dyDescent="0.2">
      <c r="A4" s="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7" t="s">
        <v>2037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7" t="s">
        <v>2038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7" t="s">
        <v>2039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7" t="s">
        <v>2040</v>
      </c>
      <c r="B8" s="8"/>
      <c r="C8" s="8"/>
      <c r="D8" s="8"/>
      <c r="E8" s="8">
        <v>4</v>
      </c>
      <c r="F8" s="8">
        <v>4</v>
      </c>
    </row>
    <row r="9" spans="1:6" x14ac:dyDescent="0.2">
      <c r="A9" s="7" t="s">
        <v>2041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7" t="s">
        <v>2042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7" t="s">
        <v>2043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7" t="s">
        <v>2044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7" t="s">
        <v>2045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7" t="s">
        <v>2046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82E5-D175-074B-A4D2-DACF76C6D078}">
  <sheetPr codeName="Sheet3"/>
  <dimension ref="A1:F30"/>
  <sheetViews>
    <sheetView workbookViewId="0">
      <selection activeCell="G23" sqref="G2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2035</v>
      </c>
    </row>
    <row r="2" spans="1:6" x14ac:dyDescent="0.2">
      <c r="A2" s="6" t="s">
        <v>2033</v>
      </c>
      <c r="B2" t="s">
        <v>2035</v>
      </c>
    </row>
    <row r="4" spans="1:6" x14ac:dyDescent="0.2">
      <c r="A4" s="6" t="s">
        <v>2047</v>
      </c>
      <c r="B4" s="6" t="s">
        <v>2048</v>
      </c>
    </row>
    <row r="5" spans="1:6" x14ac:dyDescent="0.2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7" t="s">
        <v>2049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">
      <c r="A7" s="7" t="s">
        <v>2050</v>
      </c>
      <c r="B7" s="8"/>
      <c r="C7" s="8"/>
      <c r="D7" s="8"/>
      <c r="E7" s="8">
        <v>4</v>
      </c>
      <c r="F7" s="8">
        <v>4</v>
      </c>
    </row>
    <row r="8" spans="1:6" x14ac:dyDescent="0.2">
      <c r="A8" s="7" t="s">
        <v>2051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">
      <c r="A9" s="7" t="s">
        <v>2052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">
      <c r="A10" s="7" t="s">
        <v>2053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">
      <c r="A11" s="7" t="s">
        <v>2054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">
      <c r="A12" s="7" t="s">
        <v>2055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">
      <c r="A13" s="7" t="s">
        <v>2056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">
      <c r="A14" s="7" t="s">
        <v>2057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">
      <c r="A15" s="7" t="s">
        <v>2058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">
      <c r="A16" s="7" t="s">
        <v>2059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">
      <c r="A17" s="7" t="s">
        <v>2060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">
      <c r="A18" s="7" t="s">
        <v>2061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">
      <c r="A19" s="7" t="s">
        <v>2062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">
      <c r="A20" s="7" t="s">
        <v>2063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">
      <c r="A21" s="7" t="s">
        <v>2064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">
      <c r="A22" s="7" t="s">
        <v>2065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">
      <c r="A23" s="7" t="s">
        <v>2066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">
      <c r="A24" s="7" t="s">
        <v>2067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">
      <c r="A25" s="7" t="s">
        <v>2068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">
      <c r="A26" s="7" t="s">
        <v>2069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">
      <c r="A27" s="7" t="s">
        <v>2070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">
      <c r="A28" s="7" t="s">
        <v>2071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">
      <c r="A29" s="7" t="s">
        <v>2072</v>
      </c>
      <c r="B29" s="8"/>
      <c r="C29" s="8"/>
      <c r="D29" s="8"/>
      <c r="E29" s="8">
        <v>3</v>
      </c>
      <c r="F29" s="8">
        <v>3</v>
      </c>
    </row>
    <row r="30" spans="1:6" x14ac:dyDescent="0.2">
      <c r="A30" s="7" t="s">
        <v>2046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420F-0D03-9D4D-911F-171E87FA7A71}">
  <sheetPr codeName="Sheet4"/>
  <dimension ref="A1:F18"/>
  <sheetViews>
    <sheetView workbookViewId="0">
      <selection activeCell="G22" sqref="G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2033</v>
      </c>
      <c r="B1" t="s">
        <v>2035</v>
      </c>
    </row>
    <row r="2" spans="1:6" x14ac:dyDescent="0.2">
      <c r="A2" s="6" t="s">
        <v>2073</v>
      </c>
      <c r="B2" t="s">
        <v>2035</v>
      </c>
    </row>
    <row r="4" spans="1:6" x14ac:dyDescent="0.2">
      <c r="A4" s="6" t="s">
        <v>2047</v>
      </c>
      <c r="B4" s="6" t="s">
        <v>2048</v>
      </c>
    </row>
    <row r="5" spans="1:6" x14ac:dyDescent="0.2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9" t="s">
        <v>2075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2">
      <c r="A7" s="9" t="s">
        <v>2076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2">
      <c r="A8" s="9" t="s">
        <v>2077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2">
      <c r="A9" s="9" t="s">
        <v>2078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2">
      <c r="A10" s="9" t="s">
        <v>2079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2">
      <c r="A11" s="9" t="s">
        <v>2080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2">
      <c r="A12" s="9" t="s">
        <v>2081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2">
      <c r="A13" s="9" t="s">
        <v>2082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2">
      <c r="A14" s="9" t="s">
        <v>2083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2">
      <c r="A15" s="9" t="s">
        <v>2084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2">
      <c r="A16" s="9" t="s">
        <v>2085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2">
      <c r="A17" s="9" t="s">
        <v>2086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2">
      <c r="A18" s="9" t="s">
        <v>2046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8283-6036-6C47-99CA-317A1EB60371}">
  <sheetPr codeName="Sheet5"/>
  <dimension ref="A1:H13"/>
  <sheetViews>
    <sheetView tabSelected="1" workbookViewId="0">
      <selection activeCell="H2" sqref="H2:H13"/>
    </sheetView>
  </sheetViews>
  <sheetFormatPr baseColWidth="10" defaultRowHeight="16" x14ac:dyDescent="0.2"/>
  <cols>
    <col min="1" max="1" width="17.33203125" bestFit="1" customWidth="1"/>
    <col min="2" max="2" width="17.5" customWidth="1"/>
    <col min="3" max="3" width="13.33203125" customWidth="1"/>
    <col min="4" max="4" width="15.6640625" bestFit="1" customWidth="1"/>
    <col min="5" max="5" width="11.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">
      <c r="A2" t="s">
        <v>2095</v>
      </c>
      <c r="B2">
        <f>COUNTIFS(Crowdfunding!$G:$G,"=successful",Crowdfunding!$D:D,"&lt;1000")</f>
        <v>30</v>
      </c>
      <c r="C2">
        <f>COUNTIFS(Crowdfunding!$G:$G,"=failed",Crowdfunding!$D:D,"&lt;1000")</f>
        <v>20</v>
      </c>
      <c r="D2">
        <f>COUNTIFS(Crowdfunding!$G:$G,"=canceled",Crowdfunding!$D:D,"&lt;1000")</f>
        <v>1</v>
      </c>
      <c r="E2">
        <f>B2+C2+D2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2096</v>
      </c>
      <c r="B3">
        <f>COUNTIFS(Crowdfunding!$G:$G,"=successful",Crowdfunding!$D:$D,"&gt;=1000",Crowdfunding!$D:$D,"&lt;5000")</f>
        <v>191</v>
      </c>
      <c r="C3">
        <f>COUNTIFS(Crowdfunding!$G:$G,"=sfailed",Crowdfunding!$D:$D,"&gt;=1000",Crowdfunding!$D:$D,"&lt;5000")</f>
        <v>0</v>
      </c>
      <c r="D3">
        <f>COUNTIFS(Crowdfunding!$G:$G,"=canceled",Crowdfunding!$D:$D,"&gt;=1000",Crowdfunding!$D:$D,"&lt;5000")</f>
        <v>2</v>
      </c>
      <c r="E3">
        <f t="shared" ref="E3:E13" si="0">B3+C3+D3</f>
        <v>193</v>
      </c>
      <c r="F3" s="10">
        <f t="shared" ref="F3:F13" si="1">B3/E3</f>
        <v>0.98963730569948183</v>
      </c>
      <c r="G3" s="10">
        <f t="shared" ref="G3:G13" si="2">C3/E3</f>
        <v>0</v>
      </c>
      <c r="H3" s="10">
        <f t="shared" ref="H3:H13" si="3">D3/E3</f>
        <v>1.0362694300518135E-2</v>
      </c>
    </row>
    <row r="4" spans="1:8" x14ac:dyDescent="0.2">
      <c r="A4" t="s">
        <v>2097</v>
      </c>
      <c r="B4">
        <f>COUNTIFS(Crowdfunding!$G:$G,"=successful",Crowdfunding!$D:$D,"&gt;=5000",Crowdfunding!$D:$D,"&lt;10000")</f>
        <v>164</v>
      </c>
      <c r="C4">
        <f>COUNTIFS(Crowdfunding!$G:$G,"=failed",Crowdfunding!$D:$D,"&gt;=5000",Crowdfunding!$D:$D,"&lt;10000")</f>
        <v>126</v>
      </c>
      <c r="D4">
        <f>COUNTIFS(Crowdfunding!$G:$G,"=canceled",Crowdfunding!$D:$D,"&gt;=5000",Crowdfunding!$D:$D,"&lt;10000")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2104</v>
      </c>
      <c r="B5">
        <f>COUNTIFS(Crowdfunding!$G:$G,"=successful",Crowdfunding!$D:$D,"&gt;=10000",Crowdfunding!$D:$D,"&lt;15000")</f>
        <v>4</v>
      </c>
      <c r="C5">
        <f>COUNTIFS(Crowdfunding!$G:$G,"=failed",Crowdfunding!$D:$D,"&gt;=10000",Crowdfunding!$D:$D,"&lt;15000")</f>
        <v>5</v>
      </c>
      <c r="D5">
        <f>COUNTIFS(Crowdfunding!$G:$G,"=canceled",Crowdfunding!$D:$D,"&gt;=10000",Crowdfunding!$D:$D,"&lt;15000")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2105</v>
      </c>
      <c r="B6">
        <f>COUNTIFS(Crowdfunding!$G:$G,"=successful",Crowdfunding!$D:$D,"&gt;=15000",Crowdfunding!$D:$D,"&lt;20000")</f>
        <v>10</v>
      </c>
      <c r="C6">
        <f>COUNTIFS(Crowdfunding!$G:$G,"=failed",Crowdfunding!$D:$D,"&gt;=15000",Crowdfunding!$D:$D,"&lt;20000")</f>
        <v>0</v>
      </c>
      <c r="D6">
        <f>COUNTIFS(Crowdfunding!$G:$G,"=canceled",Crowdfunding!$D:$D,"&gt;=15000",Crowdfunding!$D:$D,"&lt;20000")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2098</v>
      </c>
      <c r="B7">
        <f>COUNTIFS(Crowdfunding!$G:$G,"=successful",Crowdfunding!$D:$D,"&gt;=20000",Crowdfunding!$D:$D,"&lt;25000")</f>
        <v>7</v>
      </c>
      <c r="C7">
        <f>COUNTIFS(Crowdfunding!$G:$G,"=failed",Crowdfunding!$D:$D,"&gt;=20000",Crowdfunding!$D:$D,"&lt;25000")</f>
        <v>0</v>
      </c>
      <c r="D7">
        <f>COUNTIFS(Crowdfunding!$G:$G,"=canceled",Crowdfunding!$D:$D,"&gt;=20000",Crowdfunding!$D:$D,"&lt;25000")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2099</v>
      </c>
      <c r="B8">
        <f>COUNTIFS(Crowdfunding!$G:$G,"=successful",Crowdfunding!$D:$D,"&gt;=25000",Crowdfunding!$D:$D,"&lt;30000")</f>
        <v>11</v>
      </c>
      <c r="C8">
        <f>COUNTIFS(Crowdfunding!$G:$G,"=failed",Crowdfunding!$D:$D,"&gt;=25000",Crowdfunding!$D:$D,"&lt;30000")</f>
        <v>3</v>
      </c>
      <c r="D8">
        <f>COUNTIFS(Crowdfunding!$G:$G,"=canceled",Crowdfunding!$D:$D,"&gt;=25000",Crowdfunding!$D:$D,"&lt;30000")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2100</v>
      </c>
      <c r="B9">
        <f>COUNTIFS(Crowdfunding!$G:$G,"=successful",Crowdfunding!$D:$D,"&gt;=30000",Crowdfunding!$D:$D,"&lt;35000")</f>
        <v>7</v>
      </c>
      <c r="C9">
        <f>COUNTIFS(Crowdfunding!$G:$G,"=failed",Crowdfunding!$D:$D,"&gt;=30000",Crowdfunding!$D:$D,"&lt;35000")</f>
        <v>0</v>
      </c>
      <c r="D9">
        <f>COUNTIFS(Crowdfunding!$G:$G,"=canceled",Crowdfunding!$D:$D,"&gt;=30000",Crowdfunding!$D:$D,"&lt;35000")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2101</v>
      </c>
      <c r="B10">
        <f>COUNTIFS(Crowdfunding!$G:$G,"=successful",Crowdfunding!$D:$D,"&gt;=35000",Crowdfunding!$D:$D,"&lt;40000")</f>
        <v>8</v>
      </c>
      <c r="C10">
        <f>COUNTIFS(Crowdfunding!$G:$G,"=failed",Crowdfunding!$D:$D,"&gt;=35000",Crowdfunding!$D:$D,"&lt;40000")</f>
        <v>3</v>
      </c>
      <c r="D10">
        <f>COUNTIFS(Crowdfunding!$G:$G,"=canceled",Crowdfunding!$D:$D,"&gt;=35000",Crowdfunding!$D:$D,"&lt;40000")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COUNTIFS(Crowdfunding!$G:$G,"=successful",Crowdfunding!$D:$D,"&gt;=40000",Crowdfunding!$D:$D,"&lt;45000")</f>
        <v>11</v>
      </c>
      <c r="C11">
        <f>COUNTIFS(Crowdfunding!$G:$G,"=failed",Crowdfunding!$D:$D,"&gt;=40000",Crowdfunding!$D:$D,"&lt;45000")</f>
        <v>3</v>
      </c>
      <c r="D11">
        <f>COUNTIFS(Crowdfunding!$G:$G,"=canceled",Crowdfunding!$D:$D,"&gt;=40000",Crowdfunding!$D:$D,"&lt;45000")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COUNTIFS(Crowdfunding!$G:$G,"=successful",Crowdfunding!$D:$D,"&gt;=45000",Crowdfunding!$D:$D,"&lt;50000")</f>
        <v>8</v>
      </c>
      <c r="C12">
        <f>COUNTIFS(Crowdfunding!$G:$G,"=failed",Crowdfunding!$D:$D,"&gt;=45000",Crowdfunding!$D:$D,"&lt;50000")</f>
        <v>3</v>
      </c>
      <c r="D12">
        <f>COUNTIFS(Crowdfunding!$G:$G,"=canceled",Crowdfunding!$D:$D,"&gt;=45000",Crowdfunding!$D:$D,"&lt;50000")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2106</v>
      </c>
      <c r="B13">
        <f>COUNTIFS(Crowdfunding!$G:$G,"=successful",Crowdfunding!$D:$D,"&gt;50000")</f>
        <v>114</v>
      </c>
      <c r="C13">
        <f>COUNTIFS(Crowdfunding!$G:$G,"=failed",Crowdfunding!$D:$D,"&gt;50000")</f>
        <v>163</v>
      </c>
      <c r="D13">
        <f>COUNTIFS(Crowdfunding!$G:$G,"=canceled",Crowdfunding!$D:$D,"&gt;50000")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D579-27F8-5F48-A6FC-F16A984D8F61}">
  <sheetPr codeName="Sheet6"/>
  <dimension ref="A1"/>
  <sheetViews>
    <sheetView workbookViewId="0">
      <selection activeCell="M24" sqref="M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Subcategory Stats</vt:lpstr>
      <vt:lpstr>Outcomes Based On Launch Date</vt:lpstr>
      <vt:lpstr>Outcomes Based On Goals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Christina Ashley Zermeno</cp:lastModifiedBy>
  <dcterms:created xsi:type="dcterms:W3CDTF">2021-09-29T18:52:28Z</dcterms:created>
  <dcterms:modified xsi:type="dcterms:W3CDTF">2023-08-11T07:25:27Z</dcterms:modified>
</cp:coreProperties>
</file>