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4g9b7fixn9u15saeqle2q42ohlv-my.sharepoint.com/personal/christine_baxter_baxtersllc_consulting/Documents/CapstoneProject/data/"/>
    </mc:Choice>
  </mc:AlternateContent>
  <xr:revisionPtr revIDLastSave="7529" documentId="8_{31E9054D-8377-4C3D-BC10-5B94683E27AD}" xr6:coauthVersionLast="47" xr6:coauthVersionMax="47" xr10:uidLastSave="{FEE9323A-07C5-4548-A2E2-610D7404C51A}"/>
  <bookViews>
    <workbookView xWindow="-98" yWindow="-98" windowWidth="24496" windowHeight="15675" xr2:uid="{E1270E7B-5D2F-4BA0-ACD1-0ECEB494A4FB}"/>
  </bookViews>
  <sheets>
    <sheet name="Years" sheetId="11" r:id="rId1"/>
    <sheet name="Forecast" sheetId="20" r:id="rId2"/>
    <sheet name="selectedFinancials" sheetId="21" r:id="rId3"/>
    <sheet name="Stocks" sheetId="5" r:id="rId4"/>
    <sheet name="Bonds" sheetId="19" r:id="rId5"/>
    <sheet name="Financial" sheetId="32" r:id="rId6"/>
    <sheet name="ProductInfo" sheetId="1" r:id="rId7"/>
    <sheet name="Size Stats" sheetId="7" r:id="rId8"/>
    <sheet name="Customer Criteria" sheetId="18" r:id="rId9"/>
    <sheet name="ProductBySegment" sheetId="3" r:id="rId10"/>
    <sheet name="MarketShare" sheetId="6" r:id="rId11"/>
    <sheet name="actualMarketShareUnits" sheetId="16" r:id="rId12"/>
    <sheet name="potentialMarketShareUnits" sheetId="27" r:id="rId13"/>
    <sheet name="actualMarketSharePercent" sheetId="28" r:id="rId14"/>
    <sheet name="potentialMarketSharePercent" sheetId="29" r:id="rId15"/>
    <sheet name="HR" sheetId="8" r:id="rId16"/>
    <sheet name="TQM" sheetId="31" r:id="rId17"/>
    <sheet name="Ethics" sheetId="10" r:id="rId18"/>
    <sheet name="officialDecMrkt" sheetId="24" r:id="rId19"/>
    <sheet name="officialDecPrd" sheetId="22" r:id="rId20"/>
    <sheet name="officialDecHR" sheetId="26" r:id="rId21"/>
    <sheet name="officialDecFin" sheetId="25" r:id="rId22"/>
  </sheets>
  <externalReferences>
    <externalReference r:id="rId23"/>
  </externalReferences>
  <definedNames>
    <definedName name="_xlcn.WorksheetConnection_CompetitionRoundsData.xlsxprodInfo" hidden="1">prodInfo[]</definedName>
    <definedName name="_xlcn.WorksheetConnection_CompetitionRoundsData.xlsxsizeStats" hidden="1">size[]</definedName>
    <definedName name="avgHigh">MarketShare!$R$124</definedName>
    <definedName name="avgLow">MarketShare!$R$123</definedName>
    <definedName name="avgPerf">MarketShare!$R$125</definedName>
    <definedName name="avgSize">MarketShare!$R$126</definedName>
    <definedName name="avgTrad">MarketShare!$R$122</definedName>
    <definedName name="financial" localSheetId="5">Financial!#REF!</definedName>
    <definedName name="frontpage" localSheetId="2">selectedFinancials!#REF!</definedName>
    <definedName name="growth_rate">'[1]R1-Forecast'!$D$5</definedName>
    <definedName name="hrtqm" localSheetId="15">HR!#REF!</definedName>
    <definedName name="LY_sales">'[1]R1-Forecast'!$D$11</definedName>
    <definedName name="market" localSheetId="10">MarketShare!#REF!</definedName>
    <definedName name="potentialMarketShareHigh">MarketShare!$M$127</definedName>
    <definedName name="potentialMarketShareLow">MarketShare!$L$127</definedName>
    <definedName name="potentialMarketSharePfmn">MarketShare!$N$127</definedName>
    <definedName name="potentialMarketShareSize">MarketShare!$O$127</definedName>
    <definedName name="potentialMarketShareTrad">MarketShare!$K$127</definedName>
    <definedName name="production" localSheetId="6">ProductInfo!$D$2</definedName>
    <definedName name="stock" localSheetId="4">Bonds!#REF!</definedName>
    <definedName name="stock" localSheetId="3">Stocks!$C$1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zeStats" name="sizeStats" connection="WorksheetConnection_CompetitionRoundsData.xlsx!sizeStats"/>
          <x15:modelTable id="prodInfo" name="prodInfo" connection="WorksheetConnection_CompetitionRoundsData.xlsx!prodInf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9" l="1"/>
  <c r="B9" i="29"/>
  <c r="B8" i="29"/>
  <c r="B7" i="29"/>
  <c r="B6" i="29"/>
  <c r="B5" i="29"/>
  <c r="B4" i="29"/>
  <c r="B3" i="29"/>
  <c r="B2" i="29"/>
  <c r="B10" i="28"/>
  <c r="B9" i="28"/>
  <c r="B8" i="28"/>
  <c r="B7" i="28"/>
  <c r="B6" i="28"/>
  <c r="B5" i="28"/>
  <c r="B4" i="28"/>
  <c r="B3" i="28"/>
  <c r="B2" i="28"/>
  <c r="B10" i="27"/>
  <c r="B9" i="27"/>
  <c r="B8" i="27"/>
  <c r="B7" i="27"/>
  <c r="B6" i="27"/>
  <c r="B5" i="27"/>
  <c r="B4" i="27"/>
  <c r="B3" i="27"/>
  <c r="B2" i="27"/>
  <c r="B15" i="26"/>
  <c r="B14" i="26"/>
  <c r="B13" i="26"/>
  <c r="B12" i="26"/>
  <c r="B51" i="22"/>
  <c r="B52" i="22"/>
  <c r="B53" i="22"/>
  <c r="B54" i="22"/>
  <c r="B55" i="22"/>
  <c r="B56" i="22"/>
  <c r="B57" i="22"/>
  <c r="B44" i="22"/>
  <c r="B45" i="22"/>
  <c r="B46" i="22"/>
  <c r="B47" i="22"/>
  <c r="B48" i="22"/>
  <c r="B49" i="22"/>
  <c r="B50" i="22"/>
  <c r="B40" i="24"/>
  <c r="B41" i="24"/>
  <c r="B42" i="24"/>
  <c r="B43" i="24"/>
  <c r="B44" i="24"/>
  <c r="B45" i="24"/>
  <c r="B46" i="24"/>
  <c r="B33" i="24"/>
  <c r="B34" i="24"/>
  <c r="B35" i="24"/>
  <c r="B36" i="24"/>
  <c r="B37" i="24"/>
  <c r="B38" i="24"/>
  <c r="B39" i="24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31" i="3"/>
  <c r="B332" i="3"/>
  <c r="B333" i="3"/>
  <c r="B327" i="3"/>
  <c r="B328" i="3"/>
  <c r="B329" i="3"/>
  <c r="B330" i="3"/>
  <c r="B322" i="3"/>
  <c r="B323" i="3"/>
  <c r="B324" i="3"/>
  <c r="B325" i="3"/>
  <c r="B326" i="3"/>
  <c r="B319" i="3"/>
  <c r="B320" i="3"/>
  <c r="B321" i="3"/>
  <c r="B315" i="3"/>
  <c r="B316" i="3"/>
  <c r="B317" i="3"/>
  <c r="B318" i="3"/>
  <c r="B178" i="18"/>
  <c r="B179" i="18"/>
  <c r="B180" i="18"/>
  <c r="B181" i="18"/>
  <c r="B174" i="18"/>
  <c r="B175" i="18"/>
  <c r="B176" i="18"/>
  <c r="B177" i="18"/>
  <c r="B170" i="18"/>
  <c r="B171" i="18"/>
  <c r="B172" i="18"/>
  <c r="B173" i="18"/>
  <c r="B166" i="18"/>
  <c r="B167" i="18"/>
  <c r="B168" i="18"/>
  <c r="B169" i="18"/>
  <c r="B162" i="18"/>
  <c r="B163" i="18"/>
  <c r="B164" i="18"/>
  <c r="B165" i="18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50" i="5"/>
  <c r="B51" i="5"/>
  <c r="B52" i="5"/>
  <c r="B53" i="5"/>
  <c r="B54" i="5"/>
  <c r="B55" i="5"/>
  <c r="B55" i="21"/>
  <c r="B54" i="21"/>
  <c r="B53" i="21"/>
  <c r="B52" i="21"/>
  <c r="B51" i="21"/>
  <c r="B50" i="21"/>
  <c r="B254" i="6" l="1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312" i="3"/>
  <c r="B313" i="3"/>
  <c r="B314" i="3"/>
  <c r="B307" i="3"/>
  <c r="B308" i="3"/>
  <c r="B309" i="3"/>
  <c r="B310" i="3"/>
  <c r="B311" i="3"/>
  <c r="B302" i="3"/>
  <c r="B303" i="3"/>
  <c r="B304" i="3"/>
  <c r="B305" i="3"/>
  <c r="B306" i="3"/>
  <c r="B295" i="3"/>
  <c r="B296" i="3"/>
  <c r="B297" i="3"/>
  <c r="B298" i="3"/>
  <c r="B299" i="3"/>
  <c r="B300" i="3"/>
  <c r="B301" i="3"/>
  <c r="B292" i="3"/>
  <c r="B293" i="3"/>
  <c r="B294" i="3"/>
  <c r="B158" i="18"/>
  <c r="B159" i="18"/>
  <c r="B160" i="18"/>
  <c r="B161" i="18"/>
  <c r="B154" i="18"/>
  <c r="B155" i="18"/>
  <c r="B156" i="18"/>
  <c r="B157" i="18"/>
  <c r="B150" i="18"/>
  <c r="B151" i="18"/>
  <c r="B152" i="18"/>
  <c r="B153" i="18"/>
  <c r="B146" i="18"/>
  <c r="B147" i="18"/>
  <c r="B148" i="18"/>
  <c r="B149" i="18"/>
  <c r="B142" i="18"/>
  <c r="B143" i="18"/>
  <c r="B144" i="18"/>
  <c r="B145" i="18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109" i="19"/>
  <c r="B110" i="19"/>
  <c r="B111" i="19"/>
  <c r="B112" i="19"/>
  <c r="B113" i="19"/>
  <c r="B114" i="19"/>
  <c r="B115" i="19"/>
  <c r="B116" i="19"/>
  <c r="B117" i="19"/>
  <c r="B118" i="19"/>
  <c r="B119" i="19"/>
  <c r="B44" i="5"/>
  <c r="B45" i="5"/>
  <c r="B46" i="5"/>
  <c r="B47" i="5"/>
  <c r="B48" i="5"/>
  <c r="B49" i="5"/>
  <c r="B49" i="21"/>
  <c r="B48" i="21"/>
  <c r="B47" i="21"/>
  <c r="B46" i="21"/>
  <c r="B45" i="21"/>
  <c r="B44" i="21"/>
  <c r="B3" i="26" l="1"/>
  <c r="B10" i="26"/>
  <c r="B11" i="26"/>
  <c r="B8" i="26"/>
  <c r="B9" i="26"/>
  <c r="B6" i="26"/>
  <c r="B7" i="26"/>
  <c r="B4" i="26"/>
  <c r="B5" i="26"/>
  <c r="B2" i="26"/>
  <c r="B2" i="25"/>
  <c r="B4" i="25"/>
  <c r="B5" i="25"/>
  <c r="B6" i="25"/>
  <c r="B7" i="25"/>
  <c r="B8" i="25"/>
  <c r="B9" i="25"/>
  <c r="B3" i="25"/>
  <c r="B2" i="24"/>
  <c r="B3" i="24"/>
  <c r="B4" i="24"/>
  <c r="B5" i="24"/>
  <c r="B6" i="24"/>
  <c r="B7" i="24"/>
  <c r="B8" i="24"/>
  <c r="B9" i="24"/>
  <c r="B10" i="24"/>
  <c r="B11" i="24"/>
  <c r="B12" i="24"/>
  <c r="B26" i="24"/>
  <c r="B27" i="24"/>
  <c r="B28" i="24"/>
  <c r="B29" i="24"/>
  <c r="B30" i="24"/>
  <c r="B31" i="24"/>
  <c r="B32" i="24"/>
  <c r="B19" i="24"/>
  <c r="B20" i="24"/>
  <c r="B21" i="24"/>
  <c r="B22" i="24"/>
  <c r="B23" i="24"/>
  <c r="B24" i="24"/>
  <c r="B25" i="24"/>
  <c r="B13" i="24"/>
  <c r="B14" i="24"/>
  <c r="B15" i="24"/>
  <c r="B16" i="24"/>
  <c r="B17" i="24"/>
  <c r="B18" i="24"/>
  <c r="B37" i="22"/>
  <c r="B38" i="22"/>
  <c r="B39" i="22"/>
  <c r="B40" i="22"/>
  <c r="B41" i="22"/>
  <c r="B42" i="22"/>
  <c r="B43" i="22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88" i="3"/>
  <c r="B289" i="3"/>
  <c r="B290" i="3"/>
  <c r="B291" i="3"/>
  <c r="B283" i="3"/>
  <c r="B284" i="3"/>
  <c r="B285" i="3"/>
  <c r="B286" i="3"/>
  <c r="B287" i="3"/>
  <c r="B278" i="3"/>
  <c r="B279" i="3"/>
  <c r="B280" i="3"/>
  <c r="B281" i="3"/>
  <c r="B282" i="3"/>
  <c r="B271" i="3"/>
  <c r="B272" i="3"/>
  <c r="B273" i="3"/>
  <c r="B274" i="3"/>
  <c r="B275" i="3"/>
  <c r="B276" i="3"/>
  <c r="B277" i="3"/>
  <c r="B267" i="3"/>
  <c r="B268" i="3"/>
  <c r="B269" i="3"/>
  <c r="B270" i="3"/>
  <c r="B138" i="18"/>
  <c r="B139" i="18"/>
  <c r="B140" i="18"/>
  <c r="B141" i="18"/>
  <c r="B134" i="18"/>
  <c r="B135" i="18"/>
  <c r="B136" i="18"/>
  <c r="B137" i="18"/>
  <c r="B130" i="18"/>
  <c r="B131" i="18"/>
  <c r="B132" i="18"/>
  <c r="B133" i="18"/>
  <c r="B126" i="18"/>
  <c r="B127" i="18"/>
  <c r="B128" i="18"/>
  <c r="B129" i="18"/>
  <c r="B122" i="18"/>
  <c r="B123" i="18"/>
  <c r="B124" i="18"/>
  <c r="B125" i="18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99" i="19"/>
  <c r="B100" i="19"/>
  <c r="B101" i="19"/>
  <c r="B102" i="19"/>
  <c r="B103" i="19"/>
  <c r="B104" i="19"/>
  <c r="B105" i="19"/>
  <c r="B106" i="19"/>
  <c r="B107" i="19"/>
  <c r="B108" i="19"/>
  <c r="B38" i="5"/>
  <c r="B39" i="5"/>
  <c r="B40" i="5"/>
  <c r="B41" i="5"/>
  <c r="B42" i="5"/>
  <c r="B43" i="5"/>
  <c r="B38" i="21"/>
  <c r="B39" i="21"/>
  <c r="B40" i="21"/>
  <c r="B41" i="21"/>
  <c r="B42" i="21"/>
  <c r="B43" i="21"/>
  <c r="B35" i="22"/>
  <c r="B36" i="22"/>
  <c r="B188" i="6"/>
  <c r="B184" i="6"/>
  <c r="B185" i="6"/>
  <c r="B186" i="6"/>
  <c r="B187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61" i="3"/>
  <c r="B262" i="3"/>
  <c r="B263" i="3"/>
  <c r="B264" i="3"/>
  <c r="B265" i="3"/>
  <c r="B266" i="3"/>
  <c r="B256" i="3"/>
  <c r="B257" i="3"/>
  <c r="B258" i="3"/>
  <c r="B259" i="3"/>
  <c r="B260" i="3"/>
  <c r="B251" i="3"/>
  <c r="B252" i="3"/>
  <c r="B253" i="3"/>
  <c r="B254" i="3"/>
  <c r="B255" i="3"/>
  <c r="B243" i="3"/>
  <c r="B244" i="3"/>
  <c r="B245" i="3"/>
  <c r="B246" i="3"/>
  <c r="B247" i="3"/>
  <c r="B248" i="3"/>
  <c r="B249" i="3"/>
  <c r="B250" i="3"/>
  <c r="B237" i="3"/>
  <c r="B238" i="3"/>
  <c r="B239" i="3"/>
  <c r="B240" i="3"/>
  <c r="B241" i="3"/>
  <c r="B242" i="3"/>
  <c r="B118" i="18"/>
  <c r="B119" i="18"/>
  <c r="B120" i="18"/>
  <c r="B121" i="18"/>
  <c r="B114" i="18"/>
  <c r="B115" i="18"/>
  <c r="B116" i="18"/>
  <c r="B117" i="18"/>
  <c r="B110" i="18"/>
  <c r="B111" i="18"/>
  <c r="B112" i="18"/>
  <c r="B113" i="18"/>
  <c r="B106" i="18"/>
  <c r="B107" i="18"/>
  <c r="B108" i="18"/>
  <c r="B109" i="18"/>
  <c r="B102" i="18"/>
  <c r="B103" i="18"/>
  <c r="B104" i="18"/>
  <c r="B105" i="18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87" i="19"/>
  <c r="B88" i="19"/>
  <c r="B89" i="19"/>
  <c r="B90" i="19"/>
  <c r="B91" i="19"/>
  <c r="B92" i="19"/>
  <c r="B93" i="19"/>
  <c r="B94" i="19"/>
  <c r="B95" i="19"/>
  <c r="B96" i="19"/>
  <c r="B97" i="19"/>
  <c r="B98" i="19"/>
  <c r="B32" i="5"/>
  <c r="B33" i="5"/>
  <c r="B34" i="5"/>
  <c r="B35" i="5"/>
  <c r="B36" i="5"/>
  <c r="B37" i="5"/>
  <c r="B37" i="21"/>
  <c r="B36" i="21"/>
  <c r="B35" i="21"/>
  <c r="B34" i="21"/>
  <c r="B33" i="21"/>
  <c r="B32" i="21"/>
  <c r="B30" i="22"/>
  <c r="B31" i="22"/>
  <c r="B32" i="22"/>
  <c r="B33" i="22"/>
  <c r="B34" i="22"/>
  <c r="B23" i="22"/>
  <c r="B24" i="22"/>
  <c r="B25" i="22"/>
  <c r="B26" i="22"/>
  <c r="B27" i="22"/>
  <c r="B28" i="22"/>
  <c r="B29" i="22"/>
  <c r="B16" i="22"/>
  <c r="B17" i="22"/>
  <c r="B18" i="22"/>
  <c r="B19" i="22"/>
  <c r="B20" i="22"/>
  <c r="B21" i="22"/>
  <c r="B22" i="22"/>
  <c r="B9" i="22"/>
  <c r="B10" i="22"/>
  <c r="B11" i="22"/>
  <c r="B12" i="22"/>
  <c r="B13" i="22"/>
  <c r="B14" i="22"/>
  <c r="B15" i="22"/>
  <c r="B2" i="22"/>
  <c r="B3" i="22"/>
  <c r="B4" i="22"/>
  <c r="B5" i="22"/>
  <c r="B6" i="22"/>
  <c r="B7" i="22"/>
  <c r="B8" i="22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230" i="3"/>
  <c r="B231" i="3"/>
  <c r="B232" i="3"/>
  <c r="B233" i="3"/>
  <c r="B234" i="3"/>
  <c r="B235" i="3"/>
  <c r="B236" i="3"/>
  <c r="B224" i="3"/>
  <c r="B225" i="3"/>
  <c r="B226" i="3"/>
  <c r="B227" i="3"/>
  <c r="B228" i="3"/>
  <c r="B229" i="3"/>
  <c r="B216" i="3"/>
  <c r="B217" i="3"/>
  <c r="B218" i="3"/>
  <c r="B219" i="3"/>
  <c r="B220" i="3"/>
  <c r="B221" i="3"/>
  <c r="B222" i="3"/>
  <c r="B223" i="3"/>
  <c r="B207" i="3"/>
  <c r="B208" i="3"/>
  <c r="B209" i="3"/>
  <c r="B210" i="3"/>
  <c r="B211" i="3"/>
  <c r="B212" i="3"/>
  <c r="B213" i="3"/>
  <c r="B214" i="3"/>
  <c r="B215" i="3"/>
  <c r="B201" i="3"/>
  <c r="B202" i="3"/>
  <c r="B203" i="3"/>
  <c r="B204" i="3"/>
  <c r="B205" i="3"/>
  <c r="B206" i="3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82" i="18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76" i="19"/>
  <c r="B77" i="19"/>
  <c r="B78" i="19"/>
  <c r="B79" i="19"/>
  <c r="B80" i="19"/>
  <c r="B81" i="19"/>
  <c r="B82" i="19"/>
  <c r="B83" i="19"/>
  <c r="B84" i="19"/>
  <c r="B85" i="19"/>
  <c r="B86" i="19"/>
  <c r="B26" i="5"/>
  <c r="B27" i="5"/>
  <c r="B28" i="5"/>
  <c r="B29" i="5"/>
  <c r="B30" i="5"/>
  <c r="B31" i="5"/>
  <c r="B26" i="21"/>
  <c r="B27" i="21"/>
  <c r="B28" i="21"/>
  <c r="B29" i="21"/>
  <c r="B30" i="21"/>
  <c r="B31" i="21"/>
  <c r="B14" i="21"/>
  <c r="B15" i="21"/>
  <c r="B16" i="21"/>
  <c r="B17" i="21"/>
  <c r="B18" i="21"/>
  <c r="B19" i="21"/>
  <c r="B8" i="21"/>
  <c r="B9" i="21"/>
  <c r="B10" i="21"/>
  <c r="B11" i="21"/>
  <c r="B12" i="21"/>
  <c r="B13" i="21"/>
  <c r="B2" i="21"/>
  <c r="B3" i="21"/>
  <c r="B4" i="21"/>
  <c r="B5" i="21"/>
  <c r="B6" i="21"/>
  <c r="B7" i="21"/>
  <c r="B21" i="21"/>
  <c r="B22" i="21"/>
  <c r="B23" i="21"/>
  <c r="B24" i="21"/>
  <c r="B25" i="21"/>
  <c r="B20" i="21"/>
  <c r="B2" i="16"/>
  <c r="B3" i="16"/>
  <c r="B4" i="16"/>
  <c r="B5" i="16"/>
  <c r="B6" i="16"/>
  <c r="B7" i="16"/>
  <c r="B8" i="16"/>
  <c r="B9" i="16"/>
  <c r="B10" i="1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367EB-A6FE-4C99-AAB2-9B7226517DB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07CFF14-DEDC-4127-88EE-009C2837EDA7}" name="WorksheetConnection_CompetitionRoundsData.xlsx!prodInfo" type="102" refreshedVersion="8" minRefreshableVersion="5">
    <extLst>
      <ext xmlns:x15="http://schemas.microsoft.com/office/spreadsheetml/2010/11/main" uri="{DE250136-89BD-433C-8126-D09CA5730AF9}">
        <x15:connection id="prodInfo" autoDelete="1">
          <x15:rangePr sourceName="_xlcn.WorksheetConnection_CompetitionRoundsData.xlsxprodInfo"/>
        </x15:connection>
      </ext>
    </extLst>
  </connection>
  <connection id="3" xr16:uid="{76542ADB-77B3-4691-8BF5-4024E72D8C39}" name="WorksheetConnection_CompetitionRoundsData.xlsx!sizeStats" type="102" refreshedVersion="8" minRefreshableVersion="5">
    <extLst>
      <ext xmlns:x15="http://schemas.microsoft.com/office/spreadsheetml/2010/11/main" uri="{DE250136-89BD-433C-8126-D09CA5730AF9}">
        <x15:connection id="sizeStats">
          <x15:rangePr sourceName="_xlcn.WorksheetConnection_CompetitionRoundsData.xlsxsizeStats"/>
        </x15:connection>
      </ext>
    </extLst>
  </connection>
</connections>
</file>

<file path=xl/sharedStrings.xml><?xml version="1.0" encoding="utf-8"?>
<sst xmlns="http://schemas.openxmlformats.org/spreadsheetml/2006/main" count="4995" uniqueCount="401">
  <si>
    <t>Round</t>
  </si>
  <si>
    <t>Company</t>
  </si>
  <si>
    <t>Segment</t>
  </si>
  <si>
    <t>Product</t>
  </si>
  <si>
    <t>marketShare</t>
  </si>
  <si>
    <t>unitsSold</t>
  </si>
  <si>
    <t>Inventory</t>
  </si>
  <si>
    <t>revisionDate</t>
  </si>
  <si>
    <t>round</t>
  </si>
  <si>
    <t>company</t>
  </si>
  <si>
    <t>segment</t>
  </si>
  <si>
    <t>product</t>
  </si>
  <si>
    <t>ageDec31</t>
  </si>
  <si>
    <t>pfmn</t>
  </si>
  <si>
    <t>size</t>
  </si>
  <si>
    <t>mtbf</t>
  </si>
  <si>
    <t>price</t>
  </si>
  <si>
    <t>materialCost</t>
  </si>
  <si>
    <t>laborCost</t>
  </si>
  <si>
    <t>contrMargin</t>
  </si>
  <si>
    <t>2ndShiftOT</t>
  </si>
  <si>
    <t>capacityNR</t>
  </si>
  <si>
    <t>automationNR</t>
  </si>
  <si>
    <t>plantUtiliz</t>
  </si>
  <si>
    <t>promoBudget</t>
  </si>
  <si>
    <t>custAwareness</t>
  </si>
  <si>
    <t>salesBudget</t>
  </si>
  <si>
    <t>custSurveyDec</t>
  </si>
  <si>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</si>
  <si>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</si>
  <si>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</si>
  <si>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</si>
  <si>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</si>
  <si>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</si>
  <si>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</si>
  <si>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</si>
  <si>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</si>
  <si>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</si>
  <si>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Baker</t>
  </si>
  <si>
    <t>Bead</t>
  </si>
  <si>
    <t>Bid</t>
  </si>
  <si>
    <t>Bold</t>
  </si>
  <si>
    <t>Buddy</t>
  </si>
  <si>
    <t>Cake</t>
  </si>
  <si>
    <t>Cedar</t>
  </si>
  <si>
    <t>Cid</t>
  </si>
  <si>
    <t>Coat</t>
  </si>
  <si>
    <t>Cure</t>
  </si>
  <si>
    <t>Daze</t>
  </si>
  <si>
    <t>Dell</t>
  </si>
  <si>
    <t>Duck</t>
  </si>
  <si>
    <t>Dot</t>
  </si>
  <si>
    <t>Dune</t>
  </si>
  <si>
    <t>Eat</t>
  </si>
  <si>
    <t>Ebb</t>
  </si>
  <si>
    <t>Echo</t>
  </si>
  <si>
    <t>Edge</t>
  </si>
  <si>
    <t>Egg</t>
  </si>
  <si>
    <t>Fast</t>
  </si>
  <si>
    <t>Feat</t>
  </si>
  <si>
    <t>Fist</t>
  </si>
  <si>
    <t>Foam</t>
  </si>
  <si>
    <t>Fume</t>
  </si>
  <si>
    <t>Andrews</t>
  </si>
  <si>
    <t>Baldwin</t>
  </si>
  <si>
    <t>Chester</t>
  </si>
  <si>
    <t>Digby</t>
  </si>
  <si>
    <t>Erie</t>
  </si>
  <si>
    <t>Ferris</t>
  </si>
  <si>
    <t>unitsSoldToSeg</t>
  </si>
  <si>
    <t>stockOut</t>
  </si>
  <si>
    <t>custaccessibility</t>
  </si>
  <si>
    <t>Close</t>
  </si>
  <si>
    <t>Change</t>
  </si>
  <si>
    <t>Shares</t>
  </si>
  <si>
    <t>MarketCap ($M)</t>
  </si>
  <si>
    <t>Book Value Per Share</t>
  </si>
  <si>
    <t>EPS</t>
  </si>
  <si>
    <t>Dividend</t>
  </si>
  <si>
    <t>Yield</t>
  </si>
  <si>
    <t>P/E</t>
  </si>
  <si>
    <t>Series#</t>
  </si>
  <si>
    <t>Face</t>
  </si>
  <si>
    <t>Close$</t>
  </si>
  <si>
    <t>S&amp;P</t>
  </si>
  <si>
    <t>11.0S2025</t>
  </si>
  <si>
    <t>B</t>
  </si>
  <si>
    <t>12.5S2027</t>
  </si>
  <si>
    <t>14.0S2029</t>
  </si>
  <si>
    <t>Net Income (Loss)</t>
  </si>
  <si>
    <t>   Depreciation</t>
  </si>
  <si>
    <t>   Extraordinary gains/losses/writeoffs</t>
  </si>
  <si>
    <t>   Accounts payable</t>
  </si>
  <si>
    <t>   Inventory</t>
  </si>
  <si>
    <t>   Accounts receivable</t>
  </si>
  <si>
    <t>Net cash from operations</t>
  </si>
  <si>
    <t>Plant improvements (net)</t>
  </si>
  <si>
    <t>Dividends paid</t>
  </si>
  <si>
    <t>Sales of common stock</t>
  </si>
  <si>
    <t>Purchase of common stock</t>
  </si>
  <si>
    <t>Cash from long term debt issued</t>
  </si>
  <si>
    <t>Early retirement of long term debt</t>
  </si>
  <si>
    <t>Retirement of current debt</t>
  </si>
  <si>
    <t>Cash from current debt borrowing</t>
  </si>
  <si>
    <t>Cash from emergency loan</t>
  </si>
  <si>
    <t>Net cash from financing activities</t>
  </si>
  <si>
    <t>Net change in cash position</t>
  </si>
  <si>
    <t>Cash</t>
  </si>
  <si>
    <t>Accounts Receivable</t>
  </si>
  <si>
    <t>Total Current Assets</t>
  </si>
  <si>
    <t>Plant and equipment</t>
  </si>
  <si>
    <t>Accumulated Depreciation</t>
  </si>
  <si>
    <t>Total Fixed Assets</t>
  </si>
  <si>
    <t>Total Assets</t>
  </si>
  <si>
    <t>Accounts Payable</t>
  </si>
  <si>
    <t>Current Debt</t>
  </si>
  <si>
    <t>Total Current Liabilities</t>
  </si>
  <si>
    <t>Long Term Debt</t>
  </si>
  <si>
    <t>Total Liabilities</t>
  </si>
  <si>
    <t>Common Stock</t>
  </si>
  <si>
    <t>Retained Earnings</t>
  </si>
  <si>
    <t>Total Equity</t>
  </si>
  <si>
    <t>Total Liabilities &amp; Owners' Equity</t>
  </si>
  <si>
    <t>Sales</t>
  </si>
  <si>
    <t>Variable Costs (Labor, Material, Carry)</t>
  </si>
  <si>
    <t>Contribution Margin</t>
  </si>
  <si>
    <t>Depreciation</t>
  </si>
  <si>
    <t>SGA (R&amp;D, Promo, Sales, Admin)</t>
  </si>
  <si>
    <t>Other (Fees, Writeoffs, TQM, Bonuses)</t>
  </si>
  <si>
    <t>EBIT</t>
  </si>
  <si>
    <t>Interest (Short term, Long term)</t>
  </si>
  <si>
    <t>Taxes</t>
  </si>
  <si>
    <t>Profit Sharing</t>
  </si>
  <si>
    <t>Net Profit</t>
  </si>
  <si>
    <t>Total</t>
  </si>
  <si>
    <t>Perf</t>
  </si>
  <si>
    <t>Total Industry Unit Demand</t>
  </si>
  <si>
    <t>Actual Industry Unit Sales</t>
  </si>
  <si>
    <t>Segment % of Total Industry</t>
  </si>
  <si>
    <t>Next Year's Segment Growth Rate</t>
  </si>
  <si>
    <t>Expectations</t>
  </si>
  <si>
    <t>Importance</t>
  </si>
  <si>
    <t>Age</t>
  </si>
  <si>
    <t>Ideal Age = 2.0</t>
  </si>
  <si>
    <t>Price</t>
  </si>
  <si>
    <t>$20.00 - 30.00</t>
  </si>
  <si>
    <t>Ideal Position</t>
  </si>
  <si>
    <t>Pfmn 5.0 Size 15.0</t>
  </si>
  <si>
    <t>Reliability</t>
  </si>
  <si>
    <t>MTBF 14000-19000</t>
  </si>
  <si>
    <t>priority</t>
  </si>
  <si>
    <t>criteria</t>
  </si>
  <si>
    <t>$15.00 - 25.00</t>
  </si>
  <si>
    <t>Ideal Age = 7.0</t>
  </si>
  <si>
    <t>Pfmn 1.7 Size 18.3</t>
  </si>
  <si>
    <t>MTBF 12000-17000</t>
  </si>
  <si>
    <t>Pfmn 8.9 Size 11.1</t>
  </si>
  <si>
    <t>Ideal Age = 0.0</t>
  </si>
  <si>
    <t>MTBF 20000-25000</t>
  </si>
  <si>
    <t>$30.00 - 40.00</t>
  </si>
  <si>
    <t>MTBF 22000-27000</t>
  </si>
  <si>
    <t>Pfmn 9.4 Size 16.0</t>
  </si>
  <si>
    <t>$25.00 - 35.00</t>
  </si>
  <si>
    <t>Ideal Age = 1.0</t>
  </si>
  <si>
    <t>Pfmn 4.0 Size 10.6</t>
  </si>
  <si>
    <t>Ideal Age = 1.5</t>
  </si>
  <si>
    <t>MTBF 16000-21000</t>
  </si>
  <si>
    <t>Needed Complement</t>
  </si>
  <si>
    <t>Complement</t>
  </si>
  <si>
    <t>1st Shift Complement</t>
  </si>
  <si>
    <t>2nd Shift Complement</t>
  </si>
  <si>
    <t>Overtime%</t>
  </si>
  <si>
    <t>Turnover Rate</t>
  </si>
  <si>
    <t>New Employees</t>
  </si>
  <si>
    <t>Separated Employees</t>
  </si>
  <si>
    <t>Recruiting Spend</t>
  </si>
  <si>
    <t>Training Hours</t>
  </si>
  <si>
    <t>Productivity Index</t>
  </si>
  <si>
    <t>Recruiting Cost</t>
  </si>
  <si>
    <t>Separation Cost</t>
  </si>
  <si>
    <t>Training Cost</t>
  </si>
  <si>
    <t>Total HR Admin Cost</t>
  </si>
  <si>
    <t>Labor Contract Next Year</t>
  </si>
  <si>
    <t>Wages</t>
  </si>
  <si>
    <t>Benefits</t>
  </si>
  <si>
    <t>Annual Raise</t>
  </si>
  <si>
    <t>CPI Systems</t>
  </si>
  <si>
    <t>Vendor/JIT</t>
  </si>
  <si>
    <t>Quality Initiative Training</t>
  </si>
  <si>
    <t>Channel Support Systems</t>
  </si>
  <si>
    <t>Concurrent Engineering</t>
  </si>
  <si>
    <t>UNEP Green Programs</t>
  </si>
  <si>
    <t>Benchmarking</t>
  </si>
  <si>
    <t>Quality Function Deployment Effort</t>
  </si>
  <si>
    <t>CCE/6 Sigma Training</t>
  </si>
  <si>
    <t>GEMI TQEM Sustainability Initiatives</t>
  </si>
  <si>
    <t>Total Expenditures</t>
  </si>
  <si>
    <t>Material Cost Reduction</t>
  </si>
  <si>
    <t>Labor Cost Reduction</t>
  </si>
  <si>
    <t>Reduction R&amp;D Cycle Time</t>
  </si>
  <si>
    <t>Reduction Admin Costs</t>
  </si>
  <si>
    <t>Demand Increase</t>
  </si>
  <si>
    <t>Other (Fees, Writeoffs, etc.)</t>
  </si>
  <si>
    <t>Demand Factor</t>
  </si>
  <si>
    <t>Material Cost Impact</t>
  </si>
  <si>
    <t>Admin Cost Impact</t>
  </si>
  <si>
    <t>Productivity Impact</t>
  </si>
  <si>
    <t>Awareness Impact</t>
  </si>
  <si>
    <t>Accessibility Impact</t>
  </si>
  <si>
    <t>No Impact</t>
  </si>
  <si>
    <t>yearEnding</t>
  </si>
  <si>
    <t>11.3S2034</t>
  </si>
  <si>
    <t>CC</t>
  </si>
  <si>
    <t>CCC</t>
  </si>
  <si>
    <t>$19.50 - 29.50</t>
  </si>
  <si>
    <t>Pfmn 5.7 Size 14.3</t>
  </si>
  <si>
    <t>YES</t>
  </si>
  <si>
    <t>$14.50 - 24.50</t>
  </si>
  <si>
    <t>Pfmn 2.2 Size 17.8</t>
  </si>
  <si>
    <t>Pfmn 9.8 Size 10.2</t>
  </si>
  <si>
    <t>$29.50 - 39.50</t>
  </si>
  <si>
    <t>Pfmn 10.4 Size 15.3</t>
  </si>
  <si>
    <t>$24.50 - 34.50</t>
  </si>
  <si>
    <t>Pfmn 4.7 Size 9.6</t>
  </si>
  <si>
    <t>companyName</t>
  </si>
  <si>
    <t>companyID</t>
  </si>
  <si>
    <t>C142507</t>
  </si>
  <si>
    <t>BB</t>
  </si>
  <si>
    <t>12.9S2035</t>
  </si>
  <si>
    <t>$19.00 - 29.00</t>
  </si>
  <si>
    <t>Pfmn 6.4 Size 13.6</t>
  </si>
  <si>
    <t>$14.00 - 24.00</t>
  </si>
  <si>
    <t>Pfmn 2.7 Size 17.3</t>
  </si>
  <si>
    <t>Pfmn 10.7 Size 9.3</t>
  </si>
  <si>
    <t>$29.00 - 39.00</t>
  </si>
  <si>
    <t>Pfmn 11.4 Size 14.6</t>
  </si>
  <si>
    <t>$24.00 - 34.00</t>
  </si>
  <si>
    <t>Pfmn 5.4 Size 8.6</t>
  </si>
  <si>
    <t>Industry Unit Sales for Trad Seg</t>
  </si>
  <si>
    <t>Industry Unit Sales for Low Seg</t>
  </si>
  <si>
    <t>Industry Unit Sales for High Seg</t>
  </si>
  <si>
    <t>Industry Unit Sales for Pfmn Seg</t>
  </si>
  <si>
    <t>Industry Unit Sales for Size Seg</t>
  </si>
  <si>
    <t>Industry Unit Sales Total</t>
  </si>
  <si>
    <t>Units Demanded for Trad Seg</t>
  </si>
  <si>
    <t>Units Demanded for Low Seg</t>
  </si>
  <si>
    <t>Units Demanded for High Seg</t>
  </si>
  <si>
    <t>Units Demanded for Pfmn Seg</t>
  </si>
  <si>
    <t>Units Demanded for Size Seg</t>
  </si>
  <si>
    <t>Units Demanded Total</t>
  </si>
  <si>
    <t>Actual % of Market for Trad Seg</t>
  </si>
  <si>
    <t>Actual % of Market for Low Seg</t>
  </si>
  <si>
    <t>Actual % of Market for High Seg</t>
  </si>
  <si>
    <t>Actual % of Market for Pfmn Seg</t>
  </si>
  <si>
    <t>Actual % of Market for Size Seg</t>
  </si>
  <si>
    <t>Actual % of Market Total</t>
  </si>
  <si>
    <t>Potential % of Market for Trad Seg</t>
  </si>
  <si>
    <t>Potential % of Market for Low Seg</t>
  </si>
  <si>
    <t>Potential % of Market for High Seg</t>
  </si>
  <si>
    <t>Potential % of Market for Pfmn Seg</t>
  </si>
  <si>
    <t>Potential % of Market for Size Seg</t>
  </si>
  <si>
    <t>Potential % of Market Total</t>
  </si>
  <si>
    <t>Actual Trad</t>
  </si>
  <si>
    <t>Actual Low</t>
  </si>
  <si>
    <t>Actual High</t>
  </si>
  <si>
    <t>Actual Pfmn</t>
  </si>
  <si>
    <t>Actual Size</t>
  </si>
  <si>
    <t>Actual Total</t>
  </si>
  <si>
    <t>Potential Trad</t>
  </si>
  <si>
    <t>Potential Low</t>
  </si>
  <si>
    <t>Potential High</t>
  </si>
  <si>
    <t>Potential Pfmn</t>
  </si>
  <si>
    <t>Potential Size</t>
  </si>
  <si>
    <t>Potential Total</t>
  </si>
  <si>
    <t>Subtract Inventory on Hand</t>
  </si>
  <si>
    <t>Next Year's Segment Demand</t>
  </si>
  <si>
    <t>Last Year Sales</t>
  </si>
  <si>
    <t>Next Year's Sales Forecast (Worst Case)</t>
  </si>
  <si>
    <t>Next Year's Production Schedule (Best Case)</t>
  </si>
  <si>
    <t>$18.50 - 28.50</t>
  </si>
  <si>
    <t>Pfmn 7.1 Size 12.9</t>
  </si>
  <si>
    <t>Pfmn 3.2 Size 16.8</t>
  </si>
  <si>
    <t>$13.50 - 23.50</t>
  </si>
  <si>
    <t>Pfmn 11.6 Size 8.4</t>
  </si>
  <si>
    <t>$28.50 - 38.50</t>
  </si>
  <si>
    <t>Pfmn 12.1 Size 13.9</t>
  </si>
  <si>
    <t>Pfmn 6.1 Size 7.6</t>
  </si>
  <si>
    <t>$23.50 - 33.50</t>
  </si>
  <si>
    <t>BBB</t>
  </si>
  <si>
    <t>Bill</t>
  </si>
  <si>
    <t>Next Year's Total Segment Demand</t>
  </si>
  <si>
    <t>Number of Days of Inventory
(33% of expected sales volume as inventory on hand)</t>
  </si>
  <si>
    <t>Total Production Schedule (best case/worst case)</t>
  </si>
  <si>
    <t>Total Production Schedule (NY seg_demand*Potential Market Share)</t>
  </si>
  <si>
    <t>Total Production Schedule (prod_sched*133%)</t>
  </si>
  <si>
    <t>ROS</t>
  </si>
  <si>
    <t>ROA</t>
  </si>
  <si>
    <t>ROE</t>
  </si>
  <si>
    <t>Profits</t>
  </si>
  <si>
    <t>assetTurnover</t>
  </si>
  <si>
    <t>Leverage</t>
  </si>
  <si>
    <t>emergencyLoan</t>
  </si>
  <si>
    <t>cumulativeProfits</t>
  </si>
  <si>
    <t>SG&amp;A/Sales</t>
  </si>
  <si>
    <t>contribMarginPercent</t>
  </si>
  <si>
    <t>AA</t>
  </si>
  <si>
    <t>A</t>
  </si>
  <si>
    <t>Pfmn 6.8 Size 6.6</t>
  </si>
  <si>
    <t>$23.00 - 33.00</t>
  </si>
  <si>
    <t>Pfmn 13.4 Size 13.2</t>
  </si>
  <si>
    <t>Pfmn 12.5 Size 7.5</t>
  </si>
  <si>
    <t>$28.00 - 38.00</t>
  </si>
  <si>
    <t>$13.00 - 23.00</t>
  </si>
  <si>
    <t>Pfmn 3.7 Size 16.3</t>
  </si>
  <si>
    <t>$18.00 - 28.00</t>
  </si>
  <si>
    <t>Pfmn 7.8 Size 12.2</t>
  </si>
  <si>
    <t>Performance</t>
  </si>
  <si>
    <t>MTBFrdSpec</t>
  </si>
  <si>
    <t>PromoBudget</t>
  </si>
  <si>
    <t>SalesBudget</t>
  </si>
  <si>
    <t>UnitSalesForecast</t>
  </si>
  <si>
    <t>ProductionOrdered</t>
  </si>
  <si>
    <t>CapacityChange</t>
  </si>
  <si>
    <t>AutomationNextRound</t>
  </si>
  <si>
    <t>Cid2</t>
  </si>
  <si>
    <t>AAA</t>
  </si>
  <si>
    <t>11.6S2038</t>
  </si>
  <si>
    <t>Coats</t>
  </si>
  <si>
    <t>Dog</t>
  </si>
  <si>
    <t>Ding</t>
  </si>
  <si>
    <t>$17.50 - 27.50</t>
  </si>
  <si>
    <t>Pfmn 8.5 Size 11.5</t>
  </si>
  <si>
    <t>$12.50 - 22.50</t>
  </si>
  <si>
    <t>Pfmn 4.2 Size 15.8</t>
  </si>
  <si>
    <t>Pfmn 13.4 Size 6.6</t>
  </si>
  <si>
    <t>$27.50 - 37.50</t>
  </si>
  <si>
    <t>Pfmn 14.4 Size 12.5</t>
  </si>
  <si>
    <t>$22.50 - 32.50</t>
  </si>
  <si>
    <t>Pfmn 7.5 Size 5.6</t>
  </si>
  <si>
    <t>11.8S2039</t>
  </si>
  <si>
    <t>13.0S2039</t>
  </si>
  <si>
    <t>$17.00 - 27.00</t>
  </si>
  <si>
    <t>Pfmn 9.2 Size 10.8</t>
  </si>
  <si>
    <t>$12.00 - 22.00</t>
  </si>
  <si>
    <t>Pfmn 4.7 Size 15.3</t>
  </si>
  <si>
    <t>Pfmn 14.3 Size 5.7</t>
  </si>
  <si>
    <t>$27.00 - 37.00</t>
  </si>
  <si>
    <t>Pfmn 15.4 Size 11.8</t>
  </si>
  <si>
    <t>$22.00 - 32.00</t>
  </si>
  <si>
    <t>Pfmn 8.2 Size 4.6</t>
  </si>
  <si>
    <t>MKTGPrimarySeg</t>
  </si>
  <si>
    <t>MKTGPrintMedia</t>
  </si>
  <si>
    <t>MKTGDirectMail</t>
  </si>
  <si>
    <t>MKTGWebMedia</t>
  </si>
  <si>
    <t>MKTGEmail</t>
  </si>
  <si>
    <t>MKTGTradeShows</t>
  </si>
  <si>
    <t>ProductName</t>
  </si>
  <si>
    <t>MKTGSalesPriorities</t>
  </si>
  <si>
    <t>MKTGSalesBudget</t>
  </si>
  <si>
    <t>Resources</t>
  </si>
  <si>
    <t>MKTGOutsideSales</t>
  </si>
  <si>
    <t>MKTGInsideSales</t>
  </si>
  <si>
    <t>MKTGDistributors</t>
  </si>
  <si>
    <t>MKTGReports</t>
  </si>
  <si>
    <t>High2</t>
  </si>
  <si>
    <t>Perf2</t>
  </si>
  <si>
    <t>FinanceFunction</t>
  </si>
  <si>
    <t>StIssue</t>
  </si>
  <si>
    <t>StRetire</t>
  </si>
  <si>
    <t>ShortDebt</t>
  </si>
  <si>
    <t>BondRetire</t>
  </si>
  <si>
    <t>BondIssue</t>
  </si>
  <si>
    <t>AR</t>
  </si>
  <si>
    <t>AP</t>
  </si>
  <si>
    <t>FinanceDecisions</t>
  </si>
  <si>
    <t>RecrSpend</t>
  </si>
  <si>
    <t>TrainHrs</t>
  </si>
  <si>
    <t>11.8S2040</t>
  </si>
  <si>
    <t>DDD</t>
  </si>
  <si>
    <t>$16.50 - 26.50</t>
  </si>
  <si>
    <t>Pfmn 9.9 Size 10.1</t>
  </si>
  <si>
    <t>$11.50 - 21.50</t>
  </si>
  <si>
    <t>Pfmn 5.2 Size 14.8</t>
  </si>
  <si>
    <t>Pfmn 15.2 Size 4.8</t>
  </si>
  <si>
    <t>$26.50 - 36.50</t>
  </si>
  <si>
    <t>Pfmn 16.4 Size 11.1</t>
  </si>
  <si>
    <t>$21.50 - 31.50</t>
  </si>
  <si>
    <t>Pfmn 8.9 Size 3.6</t>
  </si>
  <si>
    <t>13.8S2041</t>
  </si>
  <si>
    <t>16.6S2041</t>
  </si>
  <si>
    <t>$16.00 - 26.00</t>
  </si>
  <si>
    <t>Pfmn 10.6 Size 9.4</t>
  </si>
  <si>
    <t>$11.00 - 21.00</t>
  </si>
  <si>
    <t>Pfmn 16.1 Size 3.9</t>
  </si>
  <si>
    <t>$26.00 - 36.00</t>
  </si>
  <si>
    <t>Pfmn 17.4 Size 10.4</t>
  </si>
  <si>
    <t>$21.00 - 31.00</t>
  </si>
  <si>
    <t>Pfmn 9.6 Size 2.6</t>
  </si>
  <si>
    <t>(blank)</t>
  </si>
  <si>
    <t>Andrew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</si>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</sst>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0.0%"/>
    <numFmt numFmtId="165" formatCode="0.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center" vertical="center" wrapText="1"/>
    </xf>
    <xf numFmtId="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right" vertical="center" wrapText="1"/>
    </xf>
    <xf numFmtId="10" fontId="3" fillId="0" borderId="15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0" fontId="3" fillId="0" borderId="13" xfId="0" applyNumberFormat="1" applyFont="1" applyBorder="1" applyAlignment="1">
      <alignment horizontal="right" vertical="center" wrapText="1"/>
    </xf>
    <xf numFmtId="10" fontId="3" fillId="0" borderId="16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9" fontId="3" fillId="0" borderId="16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9" fontId="3" fillId="0" borderId="1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8" fontId="3" fillId="0" borderId="10" xfId="0" applyNumberFormat="1" applyFont="1" applyBorder="1" applyAlignment="1">
      <alignment horizontal="center" vertical="center" wrapText="1"/>
    </xf>
    <xf numFmtId="6" fontId="3" fillId="0" borderId="10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8" fontId="3" fillId="0" borderId="15" xfId="0" applyNumberFormat="1" applyFont="1" applyBorder="1" applyAlignment="1">
      <alignment horizontal="center" vertical="center" wrapText="1"/>
    </xf>
    <xf numFmtId="6" fontId="3" fillId="0" borderId="15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8" fontId="3" fillId="0" borderId="2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8" fontId="3" fillId="0" borderId="7" xfId="0" applyNumberFormat="1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10" fontId="3" fillId="0" borderId="17" xfId="0" applyNumberFormat="1" applyFont="1" applyBorder="1" applyAlignment="1">
      <alignment horizontal="center" vertical="center" wrapText="1"/>
    </xf>
    <xf numFmtId="10" fontId="3" fillId="3" borderId="19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0" fontId="3" fillId="3" borderId="20" xfId="0" applyNumberFormat="1" applyFont="1" applyFill="1" applyBorder="1" applyAlignment="1">
      <alignment horizontal="center" vertical="center" wrapText="1"/>
    </xf>
    <xf numFmtId="10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10" fontId="3" fillId="3" borderId="21" xfId="0" applyNumberFormat="1" applyFont="1" applyFill="1" applyBorder="1" applyAlignment="1">
      <alignment horizontal="center" vertical="center" wrapText="1"/>
    </xf>
    <xf numFmtId="10" fontId="3" fillId="3" borderId="22" xfId="0" applyNumberFormat="1" applyFont="1" applyFill="1" applyBorder="1" applyAlignment="1">
      <alignment horizontal="center" vertical="center" wrapText="1"/>
    </xf>
    <xf numFmtId="10" fontId="3" fillId="3" borderId="23" xfId="0" applyNumberFormat="1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10" fontId="3" fillId="3" borderId="24" xfId="0" applyNumberFormat="1" applyFont="1" applyFill="1" applyBorder="1" applyAlignment="1">
      <alignment horizontal="center" vertical="center" wrapText="1"/>
    </xf>
    <xf numFmtId="10" fontId="3" fillId="0" borderId="25" xfId="0" applyNumberFormat="1" applyFont="1" applyBorder="1" applyAlignment="1">
      <alignment horizontal="center" vertical="center" wrapText="1"/>
    </xf>
    <xf numFmtId="10" fontId="3" fillId="0" borderId="18" xfId="0" applyNumberFormat="1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6" fontId="3" fillId="0" borderId="7" xfId="0" applyNumberFormat="1" applyFont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3" xfId="0" applyFont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3" fontId="3" fillId="3" borderId="26" xfId="0" applyNumberFormat="1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10" fontId="3" fillId="0" borderId="26" xfId="0" applyNumberFormat="1" applyFont="1" applyBorder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10" fontId="3" fillId="0" borderId="13" xfId="1" applyNumberFormat="1" applyFont="1" applyBorder="1" applyAlignment="1">
      <alignment horizontal="center" vertical="center" wrapText="1"/>
    </xf>
    <xf numFmtId="3" fontId="3" fillId="3" borderId="22" xfId="0" applyNumberFormat="1" applyFont="1" applyFill="1" applyBorder="1" applyAlignment="1">
      <alignment horizontal="center" vertical="center" wrapText="1"/>
    </xf>
    <xf numFmtId="3" fontId="3" fillId="3" borderId="2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15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0" fontId="3" fillId="0" borderId="10" xfId="0" applyNumberFormat="1" applyFont="1" applyBorder="1" applyAlignment="1">
      <alignment horizontal="right" vertical="center" wrapText="1"/>
    </xf>
    <xf numFmtId="9" fontId="0" fillId="0" borderId="0" xfId="0" applyNumberFormat="1" applyAlignment="1">
      <alignment horizontal="center"/>
    </xf>
    <xf numFmtId="2" fontId="3" fillId="0" borderId="10" xfId="1" applyNumberFormat="1" applyFont="1" applyBorder="1" applyAlignment="1">
      <alignment horizontal="center"/>
    </xf>
    <xf numFmtId="2" fontId="3" fillId="0" borderId="0" xfId="1" applyNumberFormat="1" applyFont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3" fillId="0" borderId="10" xfId="0" applyFont="1" applyBorder="1" applyAlignment="1">
      <alignment horizontal="right" vertical="center" wrapText="1"/>
    </xf>
    <xf numFmtId="10" fontId="3" fillId="0" borderId="11" xfId="0" applyNumberFormat="1" applyFont="1" applyBorder="1" applyAlignment="1">
      <alignment horizontal="right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6" fontId="3" fillId="0" borderId="17" xfId="0" applyNumberFormat="1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6" fontId="3" fillId="3" borderId="2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2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84848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right style="thin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right style="thin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right style="thin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rgb="FFD9D9D9"/>
          <bgColor rgb="FFD9D9D9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right style="thin">
          <color rgb="FF000000"/>
        </right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alignment horizontal="center" textRotation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0" formatCode="&quot;$&quot;#,##0_);[Red]\(&quot;$&quot;#,##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0" formatCode="&quot;$&quot;#,##0_);[Red]\(&quot;$&quot;#,##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88efe70ae004d25/Keller/MGMT601/Week%204/Forecasting.xlsx" TargetMode="External"/><Relationship Id="rId1" Type="http://schemas.openxmlformats.org/officeDocument/2006/relationships/externalLinkPath" Target="Week%204/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0-Data"/>
      <sheetName val="R1-Forecast"/>
      <sheetName val="R1-Data"/>
      <sheetName val="R2-Forecast"/>
      <sheetName val="R2-Data"/>
      <sheetName val="R3-Forecast"/>
      <sheetName val="Sheet1"/>
    </sheetNames>
    <sheetDataSet>
      <sheetData sheetId="0"/>
      <sheetData sheetId="1">
        <row r="5">
          <cell r="D5">
            <v>9.1999999999999998E-2</v>
          </cell>
        </row>
        <row r="11">
          <cell r="D11">
            <v>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BF0BB6-AD04-4A88-9AB5-1526641AD12D}" name="years" displayName="years" ref="A1:D10" totalsRowShown="0">
  <autoFilter ref="A1:D10" xr:uid="{E0BF0BB6-AD04-4A88-9AB5-1526641AD12D}"/>
  <tableColumns count="4">
    <tableColumn id="1" xr3:uid="{D62B6ED9-A8CF-40DA-807D-A2638D54C199}" name="round" dataDxfId="223"/>
    <tableColumn id="2" xr3:uid="{B824F365-7B52-486A-9334-9B8520931B8C}" name="yearEnding" dataDxfId="222"/>
    <tableColumn id="3" xr3:uid="{4B2992FE-B562-45CF-A5DB-AFA84669E79A}" name="companyName"/>
    <tableColumn id="4" xr3:uid="{14A32396-6321-4FED-A461-74EC386C7DA5}" name="companyI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BA2EA5-7D48-4FA0-8289-853C10BC54A6}" name="prodSegment" displayName="prodSegment" ref="A1:S333" totalsRowShown="0" headerRowDxfId="145" dataDxfId="144">
  <autoFilter ref="A1:S333" xr:uid="{A9BA2EA5-7D48-4FA0-8289-853C10BC54A6}"/>
  <tableColumns count="19">
    <tableColumn id="1" xr3:uid="{A03A0283-3230-47C7-B398-3C2FB34C0915}" name="round" dataDxfId="143"/>
    <tableColumn id="19" xr3:uid="{60EDD515-389C-4B22-8EC4-5A64D58430B4}" name="yearEnding" dataDxfId="142">
      <calculatedColumnFormula>_xlfn.XLOOKUP(prodSegment[[#This Row],[round]],Years!$A$2:$A$10,Years!$B$2:$B$10,"not found",1,1)</calculatedColumnFormula>
    </tableColumn>
    <tableColumn id="2" xr3:uid="{4E2F581A-2A0D-40A5-8F49-27D005D1F470}" name="company" dataDxfId="141"/>
    <tableColumn id="3" xr3:uid="{CF26B342-F417-4D8F-9ADC-780DAE278FF6}" name="Segment" dataDxfId="140"/>
    <tableColumn id="4" xr3:uid="{72D90E2F-2582-4510-B86C-CC498D84A4EA}" name="product" dataDxfId="139"/>
    <tableColumn id="5" xr3:uid="{E962591C-450F-424F-AFA9-A1AFAD6EFE91}" name="marketShare" dataDxfId="138" dataCellStyle="Percent"/>
    <tableColumn id="6" xr3:uid="{A40E4165-26F6-4ADE-9F22-F4BE0D4C4A5D}" name="unitsSoldToSeg" dataDxfId="137"/>
    <tableColumn id="7" xr3:uid="{0F349F76-788A-47A4-ADDE-6E8BB27AEEB6}" name="revisionDate" dataDxfId="136"/>
    <tableColumn id="8" xr3:uid="{5A1BCF3E-6439-4F25-95BB-2E076BBF5737}" name="stockOut" dataDxfId="135"/>
    <tableColumn id="9" xr3:uid="{1779BF7B-B541-48B3-BDCD-D66668146BE5}" name="pfmn" dataDxfId="134"/>
    <tableColumn id="10" xr3:uid="{FEAEC7D7-675B-4E46-97CA-EDF54C10A08C}" name="size" dataDxfId="133"/>
    <tableColumn id="11" xr3:uid="{C67FE157-98B3-4A3B-854B-AB6B6F34B4F6}" name="price" dataDxfId="132"/>
    <tableColumn id="12" xr3:uid="{DF4AC8B2-37BB-4E7B-9CA4-E46CD2012725}" name="mtbf" dataDxfId="131"/>
    <tableColumn id="13" xr3:uid="{53D8B130-79CD-4676-93ED-8EFD44847821}" name="ageDec31" dataDxfId="130"/>
    <tableColumn id="14" xr3:uid="{2C93AA4C-D1B4-441D-8D53-A1D1D6061A6C}" name="promoBudget" dataDxfId="129"/>
    <tableColumn id="15" xr3:uid="{067EEB8B-B881-4F9D-888B-591686924AF6}" name="custAwareness" dataDxfId="128"/>
    <tableColumn id="16" xr3:uid="{07F4B7C9-0E0D-4DB9-B112-4972A635F067}" name="salesBudget" dataDxfId="127"/>
    <tableColumn id="17" xr3:uid="{94390F46-A62E-42E7-BB05-84AF72E4DFA5}" name="custaccessibility" dataDxfId="126"/>
    <tableColumn id="18" xr3:uid="{B80ABF99-751A-4678-8322-12CBE2541366}" name="custSurveyDec" dataDxfId="125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807F63-A619-4712-9BBF-DFEE764A6A8F}" name="marketShare" displayName="marketShare" ref="A1:P307" totalsRowShown="0" headerRowDxfId="124" dataDxfId="123" tableBorderDxfId="122">
  <autoFilter ref="A1:P307" xr:uid="{7D807F63-A619-4712-9BBF-DFEE764A6A8F}"/>
  <tableColumns count="16">
    <tableColumn id="1" xr3:uid="{F5852A34-8A8B-473C-9C1F-649461453BFF}" name="round" dataDxfId="121"/>
    <tableColumn id="10" xr3:uid="{4E16C58A-7B8F-404B-8447-386D3918F756}" name="yearEnding" dataDxfId="120">
      <calculatedColumnFormula>_xlfn.XLOOKUP(marketShare[[#This Row],[round]],Years!$A$2:$A$10,Years!$B$2:$B$10,"not found",1,1)</calculatedColumnFormula>
    </tableColumn>
    <tableColumn id="2" xr3:uid="{9EBBD0FF-AFA0-41F7-8E25-EB2131BFA975}" name="Company" dataDxfId="119"/>
    <tableColumn id="3" xr3:uid="{6D304322-9469-4FC5-AB87-179134099A5F}" name="Product" dataDxfId="118"/>
    <tableColumn id="4" xr3:uid="{02A2CD84-0B04-4163-8728-BC3456282D7A}" name="Actual Trad" dataDxfId="117"/>
    <tableColumn id="5" xr3:uid="{051B4417-5EB5-4453-923F-E41A0ED97520}" name="Actual Low" dataDxfId="116"/>
    <tableColumn id="6" xr3:uid="{F7E4360A-3331-4641-BD6E-F1AD5DDF8828}" name="Actual High" dataDxfId="115"/>
    <tableColumn id="7" xr3:uid="{162958C0-CCD7-4C3A-AFEA-5C41B8C9260C}" name="Actual Pfmn" dataDxfId="114"/>
    <tableColumn id="8" xr3:uid="{ADCBEE8B-7A58-4A18-B512-94ABF83968DD}" name="Actual Size" dataDxfId="113"/>
    <tableColumn id="9" xr3:uid="{B9D2BA73-3643-40C8-BE87-061996665304}" name="Actual Total" dataDxfId="112"/>
    <tableColumn id="18" xr3:uid="{D0BA6B37-7DEF-4374-8EEA-75B2F7F3F457}" name="Potential Trad" dataDxfId="111"/>
    <tableColumn id="19" xr3:uid="{BE2232BF-7142-49FF-B2DC-00C6783F66B6}" name="Potential Low" dataDxfId="110"/>
    <tableColumn id="20" xr3:uid="{70AEDF4A-281E-40DA-B720-A16DC42842C6}" name="Potential High" dataDxfId="109"/>
    <tableColumn id="21" xr3:uid="{AFE53465-1639-4E09-8653-41B73A9EC4E0}" name="Potential Pfmn" dataDxfId="108"/>
    <tableColumn id="22" xr3:uid="{AFDA4E35-891C-400C-BC76-6CD174B00E6A}" name="Potential Size" dataDxfId="107"/>
    <tableColumn id="23" xr3:uid="{11EBA13E-C560-4F07-8F50-DFA298FC9769}" name="Potential Total" dataDxfId="106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E96A0-8547-4A75-B661-273C9CC50EDD}" name="actMrktShrUnits" displayName="actMrktShrUnits" ref="A1:I10" totalsRowShown="0" headerRowDxfId="105" dataDxfId="103" headerRowBorderDxfId="104" tableBorderDxfId="102">
  <autoFilter ref="A1:I10" xr:uid="{180E96A0-8547-4A75-B661-273C9CC50EDD}"/>
  <tableColumns count="9">
    <tableColumn id="1" xr3:uid="{A00D9BA7-CB6D-4979-A81C-73855EA86A36}" name="round" dataDxfId="101"/>
    <tableColumn id="8" xr3:uid="{4A557FFD-FE25-4376-8D0B-05F9CA216833}" name="yearEnding" dataDxfId="100">
      <calculatedColumnFormula>_xlfn.XLOOKUP(actMrktShrUnits[[#This Row],[round]],Years!$A$2:$A$10,Years!$B$2:$B$10,"not found",1,1)</calculatedColumnFormula>
    </tableColumn>
    <tableColumn id="9" xr3:uid="{31B075B5-31D0-48D9-80C2-648343A628AC}" name="Company" dataDxfId="99"/>
    <tableColumn id="2" xr3:uid="{E0779B73-2037-4F2C-8C67-46ED7A3E965E}" name="Industry Unit Sales for Trad Seg" dataDxfId="98"/>
    <tableColumn id="3" xr3:uid="{B322142E-2A75-4550-99A2-B10D567F0740}" name="Industry Unit Sales for Low Seg" dataDxfId="97"/>
    <tableColumn id="4" xr3:uid="{DFA63552-61F0-4AF0-A292-A4CD401F790F}" name="Industry Unit Sales for High Seg" dataDxfId="96"/>
    <tableColumn id="5" xr3:uid="{63983DA6-82AA-482A-B45F-511B7608A1C3}" name="Industry Unit Sales for Pfmn Seg" dataDxfId="95"/>
    <tableColumn id="6" xr3:uid="{EE4DEF46-6C7C-4006-AF27-3F65E6CBED15}" name="Industry Unit Sales for Size Seg" dataDxfId="94"/>
    <tableColumn id="7" xr3:uid="{B24B442A-0DF1-4C9B-A3EA-E66AA60BB089}" name="Industry Unit Sales Total" dataDxfId="93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7A51192-7A7B-4980-BAC2-08F577E4EB11}" name="potMrktShrUnits" displayName="potMrktShrUnits" ref="A1:I10" totalsRowShown="0" headerRowDxfId="92" dataDxfId="90" headerRowBorderDxfId="91" tableBorderDxfId="89">
  <autoFilter ref="A1:I10" xr:uid="{43981B4B-33E4-48DF-8EE8-BFF4B868491D}"/>
  <tableColumns count="9">
    <tableColumn id="1" xr3:uid="{DE04FB4E-6713-474B-BFC6-65F14C35F8B9}" name="round" dataDxfId="88"/>
    <tableColumn id="8" xr3:uid="{35D0E2FB-1134-4A40-B222-2A6C6342F77B}" name="yearEnding" dataDxfId="87">
      <calculatedColumnFormula>_xlfn.XLOOKUP(potMrktShrUnits[[#This Row],[round]],Years!$A$2:$A$10,Years!$B$2:$B$10,"not found",1,1)</calculatedColumnFormula>
    </tableColumn>
    <tableColumn id="9" xr3:uid="{0CA69EE2-4E6C-42B2-83B8-007BD217956E}" name="Company" dataDxfId="86"/>
    <tableColumn id="2" xr3:uid="{5458D17B-F517-478A-9D47-32DB0487ED7C}" name="Units Demanded for Trad Seg" dataDxfId="85"/>
    <tableColumn id="3" xr3:uid="{6B50B420-E1B0-4A79-98B9-ACD8FC12D3BC}" name="Units Demanded for Low Seg" dataDxfId="84"/>
    <tableColumn id="4" xr3:uid="{3429A34C-CA04-44FD-A2BB-0CCA2FCDE9CF}" name="Units Demanded for High Seg" dataDxfId="83"/>
    <tableColumn id="5" xr3:uid="{20B89DC9-DCFC-4E83-AD8F-17C665A1DE26}" name="Units Demanded for Pfmn Seg" dataDxfId="82"/>
    <tableColumn id="6" xr3:uid="{C3E1ED0E-028F-4522-840E-7496D85C2D2F}" name="Units Demanded for Size Seg" dataDxfId="81"/>
    <tableColumn id="7" xr3:uid="{BE191F82-5B60-4796-ABBC-E630805F49A1}" name="Units Demanded Total" dataDxfId="80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937AC4C-9A6B-4756-A9DC-1330283118CD}" name="actMrktShrPrcnt" displayName="actMrktShrPrcnt" ref="A1:I10" totalsRowShown="0" headerRowDxfId="79" dataDxfId="77" headerRowBorderDxfId="78" tableBorderDxfId="76">
  <autoFilter ref="A1:I10" xr:uid="{BC4B28CB-4647-40C1-A92D-7C244F236497}"/>
  <tableColumns count="9">
    <tableColumn id="1" xr3:uid="{6847F799-6161-4E4F-A293-0B781F62EE8E}" name="round" dataDxfId="75"/>
    <tableColumn id="8" xr3:uid="{028C5BAE-CA5E-4D60-961B-788DFC53FD07}" name="yearEnding" dataDxfId="74">
      <calculatedColumnFormula>_xlfn.XLOOKUP(actMrktShrPrcnt[[#This Row],[round]],Years!$A$2:$A$10,Years!$B$2:$B$10,"not found",1,1)</calculatedColumnFormula>
    </tableColumn>
    <tableColumn id="9" xr3:uid="{F989A431-1787-40E0-A2C1-B7B8CE8A72E9}" name="Company" dataDxfId="73"/>
    <tableColumn id="2" xr3:uid="{00DA014B-DA10-4FF1-B1E7-BDC859AF00BA}" name="Actual % of Market for Trad Seg" dataDxfId="72"/>
    <tableColumn id="3" xr3:uid="{BB92FB77-C654-4CC1-80FA-923790FBF5FD}" name="Actual % of Market for Low Seg" dataDxfId="71"/>
    <tableColumn id="4" xr3:uid="{EC238E9D-FDF0-46C3-BFE1-9EB981131475}" name="Actual % of Market for High Seg" dataDxfId="70"/>
    <tableColumn id="5" xr3:uid="{3CFCC40F-CD48-4A60-8B04-AFC408601EE5}" name="Actual % of Market for Pfmn Seg" dataDxfId="69"/>
    <tableColumn id="6" xr3:uid="{FD802D4B-8DBA-4098-A620-DCCE7BFEA603}" name="Actual % of Market for Size Seg" dataDxfId="68"/>
    <tableColumn id="7" xr3:uid="{D7113286-5C6E-411E-9EED-21CC63188737}" name="Actual % of Market Total" dataDxfId="67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98D49EF-BD3B-4212-B6FB-0FC3108F3F56}" name="potMrktShrPrcnt" displayName="potMrktShrPrcnt" ref="A1:I10" totalsRowShown="0" headerRowDxfId="66" dataDxfId="64" headerRowBorderDxfId="65" tableBorderDxfId="63">
  <autoFilter ref="A1:I10" xr:uid="{63336079-87D9-42ED-8C95-12AE3A211B8E}"/>
  <tableColumns count="9">
    <tableColumn id="1" xr3:uid="{292AE59A-832B-4B71-857A-72F574FAE2C1}" name="round" dataDxfId="62"/>
    <tableColumn id="8" xr3:uid="{B03F11BA-95EB-488D-A4DC-B71B064A7F1F}" name="yearEnding" dataDxfId="61">
      <calculatedColumnFormula>_xlfn.XLOOKUP(potMrktShrPrcnt[[#This Row],[round]],Years!$A$2:$A$10,Years!$B$2:$B$10,"not found",1,1)</calculatedColumnFormula>
    </tableColumn>
    <tableColumn id="9" xr3:uid="{90E760A9-58D9-4772-8896-B297D6495140}" name="Company" dataDxfId="60"/>
    <tableColumn id="2" xr3:uid="{83530961-C7B4-4B4D-9653-367BAA9149D3}" name="Potential % of Market for Trad Seg" dataDxfId="59"/>
    <tableColumn id="3" xr3:uid="{CBE0422A-B586-4734-97D7-1AA47C9B3935}" name="Potential % of Market for Low Seg" dataDxfId="58"/>
    <tableColumn id="4" xr3:uid="{DDE0FFA9-0750-4984-9D6C-C7B882AFA77F}" name="Potential % of Market for High Seg" dataDxfId="57"/>
    <tableColumn id="5" xr3:uid="{80BB1902-C30D-417D-832B-8C8CE2F0AE56}" name="Potential % of Market for Pfmn Seg" dataDxfId="56"/>
    <tableColumn id="6" xr3:uid="{281AD2E9-DB4E-48A7-9774-A1CC01DDE99B}" name="Potential % of Market for Size Seg" dataDxfId="55"/>
    <tableColumn id="7" xr3:uid="{11DB9490-0004-4713-964A-A8276899492D}" name="Potential % of Market Total" dataDxfId="54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CB6354E-5F7C-453B-8E3D-9D089A0D2870}" name="humanResources" displayName="humanResources" ref="A1:W55" totalsRowShown="0">
  <autoFilter ref="A1:W55" xr:uid="{7CB6354E-5F7C-453B-8E3D-9D089A0D2870}"/>
  <tableColumns count="23">
    <tableColumn id="1" xr3:uid="{576D5C6C-5941-45CD-A47C-D93594CE3A32}" name="round"/>
    <tableColumn id="2" xr3:uid="{2715D78E-4B9A-48E8-8F52-04C472338814}" name="yearEnding" dataDxfId="53"/>
    <tableColumn id="3" xr3:uid="{A8E9CF28-2253-4461-82E1-059640D624D2}" name="Company"/>
    <tableColumn id="4" xr3:uid="{4E611A11-C6C4-46E8-BB76-AA824772690E}" name="Needed Complement"/>
    <tableColumn id="5" xr3:uid="{709DB5A6-1137-482E-A78C-FEB338CF9633}" name="Complement"/>
    <tableColumn id="6" xr3:uid="{501FCB40-FCB6-43C7-AAA1-CF106B1D80C7}" name="1st Shift Complement"/>
    <tableColumn id="7" xr3:uid="{7975E0F3-3DB2-4DBA-A81E-D641474A404F}" name="2nd Shift Complement"/>
    <tableColumn id="8" xr3:uid="{0A780247-C8CE-41FF-920E-D6AD117518C8}" name="Overtime%"/>
    <tableColumn id="9" xr3:uid="{1E749432-F79E-489E-A840-6970948195B0}" name="Turnover Rate"/>
    <tableColumn id="10" xr3:uid="{C93306E0-0C88-4335-961E-BB8739B2D4F6}" name="New Employees"/>
    <tableColumn id="11" xr3:uid="{162F0287-CA23-4FA1-A5A5-F5FD378226EE}" name="Separated Employees"/>
    <tableColumn id="12" xr3:uid="{7F2E3FB8-F64B-45D9-A362-819BB7DD649F}" name="Recruiting Spend"/>
    <tableColumn id="13" xr3:uid="{518D88D9-3D83-41BD-B545-9621166A555E}" name="Training Hours"/>
    <tableColumn id="14" xr3:uid="{93463A6F-394C-4D5F-97EF-8A23B9F258A6}" name="Productivity Index"/>
    <tableColumn id="15" xr3:uid="{2AF4C34B-E9E1-47CD-BD14-0E583B1E43AD}" name="Recruiting Cost"/>
    <tableColumn id="16" xr3:uid="{3F011912-BC24-4BC1-A51A-728D6C846B3D}" name="Separation Cost"/>
    <tableColumn id="17" xr3:uid="{9FF013C5-9EA3-4BB2-BF7F-5D4230297E74}" name="Training Cost"/>
    <tableColumn id="18" xr3:uid="{8F9EA68F-0CB0-4C51-A18B-D6C7176B650E}" name="Total HR Admin Cost"/>
    <tableColumn id="19" xr3:uid="{F4CBA076-47A3-414A-9209-130C183115C7}" name="Labor Contract Next Year"/>
    <tableColumn id="20" xr3:uid="{12BB3C4C-F4C5-4BF9-A68E-5E1D0590D0DD}" name="Wages"/>
    <tableColumn id="21" xr3:uid="{B5941432-DF01-409E-A7B9-E85A6AD8A408}" name="Benefits"/>
    <tableColumn id="22" xr3:uid="{9EF7E74B-2A0F-43FD-B4BB-B7E204F7557E}" name="Profit Sharing"/>
    <tableColumn id="23" xr3:uid="{9E22A060-BC4A-437D-9A42-1A3E15B3D433}" name="Annual Raise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2950C8D-FDD2-47A0-993F-FC2BEDDD40E8}" name="totalQualityMgmt" displayName="totalQualityMgmt" ref="A1:S55" totalsRowShown="0">
  <autoFilter ref="A1:S55" xr:uid="{42950C8D-FDD2-47A0-993F-FC2BEDDD40E8}"/>
  <tableColumns count="19">
    <tableColumn id="1" xr3:uid="{60BEB117-BEDE-470E-B2F9-173042459767}" name="round"/>
    <tableColumn id="2" xr3:uid="{762B6D4F-6ACF-4F82-B41F-31C56E194695}" name="yearEnding" dataDxfId="52"/>
    <tableColumn id="3" xr3:uid="{90E95754-3C78-44D6-8BED-4ADCBF901F2F}" name="Company"/>
    <tableColumn id="4" xr3:uid="{8BCBC79A-5B27-464A-89B2-3AA7E46F3517}" name="CPI Systems"/>
    <tableColumn id="5" xr3:uid="{DDA3BB48-83B6-4DCD-A8E8-2A0A1623204F}" name="Vendor/JIT"/>
    <tableColumn id="6" xr3:uid="{7EC5A91F-CB49-4C7A-A8BA-2B9A5A8C168E}" name="Quality Initiative Training"/>
    <tableColumn id="7" xr3:uid="{4DD05F9C-CF8C-46EF-81F2-650F6AED320E}" name="Channel Support Systems"/>
    <tableColumn id="8" xr3:uid="{F6883DC0-E695-4395-8F9F-4F36279FDC50}" name="Concurrent Engineering"/>
    <tableColumn id="9" xr3:uid="{3D35C74D-9A19-41BF-8792-608BA778F690}" name="UNEP Green Programs"/>
    <tableColumn id="10" xr3:uid="{2893E970-7A54-4122-B564-A1B2B8B28292}" name="Benchmarking"/>
    <tableColumn id="11" xr3:uid="{96309309-8413-489C-B303-43C4415A7FC5}" name="Quality Function Deployment Effort"/>
    <tableColumn id="12" xr3:uid="{FA3A0E9D-C9DF-41AA-8138-0858DBE74F74}" name="CCE/6 Sigma Training"/>
    <tableColumn id="13" xr3:uid="{15878937-8646-4472-90DB-065178DA01B1}" name="GEMI TQEM Sustainability Initiatives"/>
    <tableColumn id="14" xr3:uid="{2DA3369E-14EB-4A2B-B6D3-1B0CBDB00224}" name="Total Expenditures"/>
    <tableColumn id="15" xr3:uid="{F815077B-2F2A-4093-B69F-2841564A2358}" name="Material Cost Reduction"/>
    <tableColumn id="16" xr3:uid="{0166CB37-E017-4551-890E-99A8ACAD3A5E}" name="Labor Cost Reduction"/>
    <tableColumn id="17" xr3:uid="{DDCE1F31-546D-49A4-8C49-B3F3679684E1}" name="Reduction R&amp;D Cycle Time"/>
    <tableColumn id="18" xr3:uid="{646631D8-B902-4F6E-B8AE-87470A792F30}" name="Reduction Admin Costs"/>
    <tableColumn id="19" xr3:uid="{1ED7E80E-6225-4620-A5F4-804783826F3E}" name="Demand Increase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4C1732F-9FF0-4453-8E9D-6A8EA2B47C30}" name="ethics" displayName="ethics" ref="A1:J64" totalsRowShown="0">
  <autoFilter ref="A1:J64" xr:uid="{64C1732F-9FF0-4453-8E9D-6A8EA2B47C30}"/>
  <tableColumns count="10">
    <tableColumn id="1" xr3:uid="{3D4BAC1D-125A-4488-87A9-FC596315A991}" name="round"/>
    <tableColumn id="2" xr3:uid="{79C176F3-7CEF-43D9-B5CD-923389D9FAE5}" name="yearEnding" dataDxfId="51"/>
    <tableColumn id="3" xr3:uid="{10814216-F992-4B50-972C-DA291F50B463}" name="Company"/>
    <tableColumn id="4" xr3:uid="{8511AECD-DABF-4CF7-B3DB-0B3507995EB4}" name="Other (Fees, Writeoffs, etc.)"/>
    <tableColumn id="5" xr3:uid="{3E5C3C6A-FF22-4F17-834A-29057DA95651}" name="Demand Factor"/>
    <tableColumn id="6" xr3:uid="{18059C60-7C02-425C-BAC4-4B6B449E56BC}" name="Material Cost Impact"/>
    <tableColumn id="7" xr3:uid="{FBCE9B2F-D15E-47DD-BAA8-D9DA9327CA23}" name="Admin Cost Impact"/>
    <tableColumn id="8" xr3:uid="{642AF669-FF9B-4AEE-882A-A22669E6B398}" name="Productivity Impact"/>
    <tableColumn id="9" xr3:uid="{25A6ADC8-3E35-4619-BD56-4DA978F2D954}" name="Awareness Impact"/>
    <tableColumn id="10" xr3:uid="{1ECDB3F6-D12B-42FD-9EC6-0F860F414FAE}" name="Accessibility Impact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BA50D2E-533F-4C3E-B558-5FD56900B0A8}" name="officialDecMrkt" displayName="officialDecMrkt" ref="A1:P46" totalsRowShown="0" headerRowDxfId="50" dataDxfId="49">
  <autoFilter ref="A1:P46" xr:uid="{5BA50D2E-533F-4C3E-B558-5FD56900B0A8}"/>
  <tableColumns count="16">
    <tableColumn id="1" xr3:uid="{06CE4FC4-4E64-4C6F-9526-C40DA4835508}" name="Round" dataDxfId="48"/>
    <tableColumn id="2" xr3:uid="{C9EA1D63-0B81-4129-868C-D44563E6F6D6}" name="yearEnding" dataDxfId="47">
      <calculatedColumnFormula>_xlfn.XLOOKUP(officialDecMrkt[[#This Row],[Round]],Years!$A$2:$A$10,Years!$B$2:$B$10,"not found",1,1)</calculatedColumnFormula>
    </tableColumn>
    <tableColumn id="16" xr3:uid="{262AEA1C-623A-4AF1-8316-BA83C9C35A8F}" name="Company" dataDxfId="46"/>
    <tableColumn id="3" xr3:uid="{9EB6A2CF-197A-4FDB-B6E9-DA3BA46C4CB9}" name="MKTGPrimarySeg" dataDxfId="45"/>
    <tableColumn id="4" xr3:uid="{10959AF0-B43D-460E-8E75-1B7CBCA453B5}" name="MKTGDirectMail" dataDxfId="44"/>
    <tableColumn id="5" xr3:uid="{285D5A2B-5F51-42FC-9DC1-604B2CCDC549}" name="MKTGDistributors" dataDxfId="43"/>
    <tableColumn id="6" xr3:uid="{E74B459D-6E09-448F-B9D0-C79BB600976B}" name="MKTGEmail" dataDxfId="42"/>
    <tableColumn id="7" xr3:uid="{DFD1894C-74C1-42B3-817D-6C80FDD8C337}" name="MKTGInsideSales" dataDxfId="41"/>
    <tableColumn id="8" xr3:uid="{5D9B30D8-DD47-445E-8503-E43851F1CE2B}" name="MKTGOutsideSales" dataDxfId="40"/>
    <tableColumn id="9" xr3:uid="{CBADFA1C-F9F5-44CE-B003-89A3E7AB5699}" name="MKTGPrintMedia" dataDxfId="39"/>
    <tableColumn id="10" xr3:uid="{5EE506D7-0891-4CB7-B492-BFCBCEDA329E}" name="MKTGReports" dataDxfId="38"/>
    <tableColumn id="11" xr3:uid="{11008F77-9885-449B-868C-B0A7D69D4A49}" name="MKTGSalesBudget" dataDxfId="37"/>
    <tableColumn id="12" xr3:uid="{969F98E4-D351-4632-BB82-40DDFAAA1B8D}" name="MKTGSalesPriorities" dataDxfId="36"/>
    <tableColumn id="13" xr3:uid="{84DB3488-EB7A-47F3-AED6-B129B3D3E084}" name="MKTGTradeShows" dataDxfId="35"/>
    <tableColumn id="14" xr3:uid="{60D68D0D-7A64-40A2-936D-2DC86CFCA538}" name="MKTGWebMedia" dataDxfId="34"/>
    <tableColumn id="15" xr3:uid="{502272B2-B673-457A-B8AB-46C5831BE4EA}" name="ProductName" dataDxfId="3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91B72F-504B-4123-98F2-3E1DAA51B820}" name="forecast" displayName="forecast" ref="A1:O21" totalsRowShown="0">
  <autoFilter ref="A1:O21" xr:uid="{0791B72F-504B-4123-98F2-3E1DAA51B820}"/>
  <tableColumns count="15">
    <tableColumn id="1" xr3:uid="{F3EF1D21-2382-48E2-966E-1C0E985F39B7}" name="Round"/>
    <tableColumn id="2" xr3:uid="{E360A272-1A0B-4730-A0CD-AAE24A2CC4E6}" name="Segment"/>
    <tableColumn id="15" xr3:uid="{8C072B02-77B2-478E-AF82-05267C30F470}" name="Company"/>
    <tableColumn id="3" xr3:uid="{02427FA4-551E-45F7-9CFD-94E05217D956}" name="Total Industry Unit Demand"/>
    <tableColumn id="4" xr3:uid="{48B44C78-E45C-426F-841A-53B083DFB6C8}" name="Next Year's Segment Growth Rate"/>
    <tableColumn id="5" xr3:uid="{90F23958-5E52-41F7-BDB4-82D89319555E}" name="Next Year's Segment Demand"/>
    <tableColumn id="6" xr3:uid="{9B2813C3-260C-4C09-B99C-70F02AE9E102}" name="Next Year's Total Segment Demand"/>
    <tableColumn id="7" xr3:uid="{C2C2AE87-9CFD-4EB7-ABD3-E072EE14FA4C}" name="Last Year Sales"/>
    <tableColumn id="8" xr3:uid="{EDEF1D94-0314-4839-8E62-58D0BA39DF26}" name="Next Year's Sales Forecast (Worst Case)"/>
    <tableColumn id="9" xr3:uid="{EEBA91CF-AD7A-4C8C-BAF2-391C895166F8}" name="Number of Days of Inventory_x000a_(33% of expected sales volume as inventory on hand)"/>
    <tableColumn id="10" xr3:uid="{E6C7CFC7-A32D-4525-8985-2C2944096F57}" name="Next Year's Production Schedule (Best Case)"/>
    <tableColumn id="11" xr3:uid="{7D65854B-B128-45A0-8632-188B5A68B009}" name="Subtract Inventory on Hand"/>
    <tableColumn id="12" xr3:uid="{6CAE880A-1107-4881-BE5A-CC5784E46D33}" name="Total Production Schedule (best case/worst case)"/>
    <tableColumn id="13" xr3:uid="{CD7A1E16-6489-423D-8597-6C8B8BD37C29}" name="Total Production Schedule (NY seg_demand*Potential Market Share)"/>
    <tableColumn id="14" xr3:uid="{FA20231A-9D7D-4332-BB30-D4858850E567}" name="Total Production Schedule (prod_sched*133%)"/>
  </tableColumns>
  <tableStyleInfo name="TableStyleMedium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E9C1E7-CE30-4A55-AD83-176FAB0CF5C0}" name="officialDecPrd" displayName="officialDecPrd" ref="A1:O57" totalsRowShown="0" headerRowDxfId="32" dataDxfId="31">
  <autoFilter ref="A1:O57" xr:uid="{9CE9C1E7-CE30-4A55-AD83-176FAB0CF5C0}"/>
  <tableColumns count="15">
    <tableColumn id="1" xr3:uid="{37D0B73C-7165-4A0B-BD5E-0C302E0FF443}" name="Round" dataDxfId="30"/>
    <tableColumn id="2" xr3:uid="{8190D3AC-D53A-4D97-8E52-F05771D0BC17}" name="yearEnding" dataDxfId="29">
      <calculatedColumnFormula>_xlfn.XLOOKUP(officialDecPrd[[#This Row],[Round]],Years!$A$2:$A$10,Years!$B$2:$B$10,"not found",1,1)</calculatedColumnFormula>
    </tableColumn>
    <tableColumn id="17" xr3:uid="{4A00CAE9-C31D-44EC-90D4-24E0922CD8F6}" name="Segment" dataDxfId="28"/>
    <tableColumn id="4" xr3:uid="{65E58181-20D4-4084-A52B-65AFA708F07E}" name="Product" dataDxfId="27"/>
    <tableColumn id="12" xr3:uid="{3DB4D392-4FD3-431F-9BCC-47C2FB7EC863}" name="Company" dataDxfId="26"/>
    <tableColumn id="5" xr3:uid="{6E554B33-A210-4789-8CBF-2C1C0438B04F}" name="AutomationNextRound" dataDxfId="25"/>
    <tableColumn id="6" xr3:uid="{4A0F3F0E-6EA0-4263-B147-8E938EE33641}" name="CapacityChange" dataDxfId="24"/>
    <tableColumn id="7" xr3:uid="{75AD5D85-1457-4765-8DC3-0B80FBFF6762}" name="MTBFrdSpec" dataDxfId="23"/>
    <tableColumn id="8" xr3:uid="{F5DB84E1-0556-469B-825A-9ABFA2E5C324}" name="Performance" dataDxfId="22"/>
    <tableColumn id="9" xr3:uid="{02B05A9E-A202-4284-84EB-CEBD943E18D6}" name="Price" dataDxfId="21"/>
    <tableColumn id="3" xr3:uid="{01CB5C53-89FB-4DF8-B2D9-93EF43D5703B}" name="ProductionOrdered" dataDxfId="20"/>
    <tableColumn id="10" xr3:uid="{7E5E38A6-0C08-4EB7-8E4F-A206B98D5A0E}" name="PromoBudget" dataDxfId="19"/>
    <tableColumn id="16" xr3:uid="{D5F2A3FB-5DE1-45FD-8DA4-415065111356}" name="SalesBudget" dataDxfId="18"/>
    <tableColumn id="15" xr3:uid="{9CEA1897-E6A0-46B8-8F75-F79AE93FCF9E}" name="Size" dataDxfId="17"/>
    <tableColumn id="11" xr3:uid="{9381D034-8F69-41AA-8BAB-1110CA6D3795}" name="UnitSalesForecast" dataDxfId="16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739E0E6-8C3A-473C-82EA-62B4C094030B}" name="officialDecHR" displayName="officialDecHR" ref="A1:F15" totalsRowShown="0" dataDxfId="15">
  <autoFilter ref="A1:F15" xr:uid="{5739E0E6-8C3A-473C-82EA-62B4C094030B}"/>
  <tableColumns count="6">
    <tableColumn id="1" xr3:uid="{87650526-0670-4DAE-A927-55164A96E5DD}" name="Round" dataDxfId="14"/>
    <tableColumn id="2" xr3:uid="{C0625A53-07BD-480F-88E9-DC7B5E0BC508}" name="yearEnding" dataDxfId="13">
      <calculatedColumnFormula>_xlfn.XLOOKUP(officialDecHR[[#This Row],[Round]],Years!$A$2:$A$10,Years!$B$2:$B$10,"not found",1,1)</calculatedColumnFormula>
    </tableColumn>
    <tableColumn id="6" xr3:uid="{18FDD5FB-0EC7-4446-81D0-1137F9AEF916}" name="Company" dataDxfId="12"/>
    <tableColumn id="3" xr3:uid="{291E15A2-29CA-4B08-A981-3DA3A4D4C4BF}" name="Complement" dataDxfId="11"/>
    <tableColumn id="4" xr3:uid="{28F3628B-EAE9-414A-9418-CFF311C914DE}" name="RecrSpend" dataDxfId="10"/>
    <tableColumn id="5" xr3:uid="{81443218-3B9A-49E4-92E1-FE83B936CAC7}" name="TrainHrs" dataDxfId="9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B8F37A-7DB9-4482-88B3-616B8218C57E}" name="officialDecFin" displayName="officialDecFin" ref="A1:L9" totalsRowShown="0">
  <autoFilter ref="A1:L9" xr:uid="{D0B8F37A-7DB9-4482-88B3-616B8218C57E}"/>
  <tableColumns count="12">
    <tableColumn id="1" xr3:uid="{FB456C98-E711-45DD-A514-EFC99D210FD7}" name="Round"/>
    <tableColumn id="2" xr3:uid="{80019ED0-A5B6-4FFA-900E-BC4E78F02F90}" name="yearEnding" dataDxfId="8">
      <calculatedColumnFormula>_xlfn.XLOOKUP(officialDecFin[[#This Row],[Round]],Years!$A$2:$A$10,Years!$B$2:$B$10,"not found",1,1)</calculatedColumnFormula>
    </tableColumn>
    <tableColumn id="3" xr3:uid="{7AD3963A-6222-40B1-B764-78C8E5952506}" name="FinanceFunction"/>
    <tableColumn id="12" xr3:uid="{57A7D349-830F-4108-9427-9C34E934D839}" name="Company"/>
    <tableColumn id="4" xr3:uid="{6CD3DAAF-EADC-4E42-8B72-5E4E3C3C021D}" name="StIssue" dataDxfId="7"/>
    <tableColumn id="5" xr3:uid="{94FE98CB-524B-43C7-B569-E7811E136954}" name="StRetire" dataDxfId="6"/>
    <tableColumn id="6" xr3:uid="{C4B21A88-8D2C-45CE-917A-839EEE0C5A4A}" name="Dividend" dataDxfId="5"/>
    <tableColumn id="7" xr3:uid="{1A8990F3-49B0-4BAB-B453-8F105669DC83}" name="ShortDebt" dataDxfId="4"/>
    <tableColumn id="8" xr3:uid="{DB7793D7-7EE0-4986-ABCA-98E1554D16F7}" name="BondRetire" dataDxfId="3"/>
    <tableColumn id="9" xr3:uid="{4CEFD4E2-0D42-4D08-929F-4A67CA358212}" name="BondIssue" dataDxfId="2"/>
    <tableColumn id="10" xr3:uid="{D1154904-A93A-40B9-898E-25BC5793F70F}" name="AR" dataDxfId="1"/>
    <tableColumn id="11" xr3:uid="{28636B6E-5055-4D2D-8057-D57F053F8FC6}" name="AP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D3F5CE-A0B8-4360-9D42-362D528E7FB2}" name="selectFinancials" displayName="selectFinancials" ref="A1:O55" totalsRowShown="0" headerRowDxfId="221" dataDxfId="220">
  <autoFilter ref="A1:O55" xr:uid="{C8D3F5CE-A0B8-4360-9D42-362D528E7FB2}"/>
  <tableColumns count="15">
    <tableColumn id="1" xr3:uid="{60C4BEE2-C6DC-4608-8666-DE5051778AD7}" name="Round" dataDxfId="219"/>
    <tableColumn id="2" xr3:uid="{D0D0F732-9B5B-4415-9904-BFB83031D89E}" name="yearEnding" dataDxfId="218">
      <calculatedColumnFormula>_xlfn.XLOOKUP(selectFinancials[[#This Row],[Round]],Years!$A$2:$A$10,Years!$B$2:$B$10,"not found",1,1)</calculatedColumnFormula>
    </tableColumn>
    <tableColumn id="3" xr3:uid="{82A74F7E-ABC7-4847-B667-9C81979F61A0}" name="Company" dataDxfId="217"/>
    <tableColumn id="6" xr3:uid="{E2258EF6-94B8-416A-9DBB-6FCF266B3026}" name="ROS" dataDxfId="216" dataCellStyle="Percent"/>
    <tableColumn id="7" xr3:uid="{E4CA6A8E-4BE8-4A27-9CDB-1213E2A3CEC2}" name="assetTurnover" dataDxfId="215"/>
    <tableColumn id="8" xr3:uid="{3D71E499-94B4-4BB9-B5AA-EECAF1577338}" name="ROA" dataDxfId="214" dataCellStyle="Percent"/>
    <tableColumn id="9" xr3:uid="{39CE0DE9-E101-40D6-A04B-7DE53A3959A1}" name="Leverage" dataDxfId="213"/>
    <tableColumn id="10" xr3:uid="{C5A51EEA-A332-4DC6-8CD6-AD243334C7CA}" name="ROE" dataDxfId="212" dataCellStyle="Percent"/>
    <tableColumn id="11" xr3:uid="{DD428B2F-7151-4B08-A9CF-B7415103459A}" name="emergencyLoan" dataDxfId="211"/>
    <tableColumn id="12" xr3:uid="{843C01E6-89FF-4562-B7EE-508315514FEA}" name="Sales" dataDxfId="210"/>
    <tableColumn id="13" xr3:uid="{7ACF11FC-CEF3-44C1-AE80-C214A4128511}" name="EBIT" dataDxfId="209"/>
    <tableColumn id="14" xr3:uid="{3EA21B32-3780-4312-BF98-C56524BA648D}" name="Profits" dataDxfId="208"/>
    <tableColumn id="15" xr3:uid="{97EA9C3B-1285-4EDF-95C5-342E29C6E9D6}" name="cumulativeProfits" dataDxfId="207"/>
    <tableColumn id="16" xr3:uid="{528D2217-3EFA-4216-9C05-10301EF27166}" name="SG&amp;A/Sales" dataDxfId="206" dataCellStyle="Percent"/>
    <tableColumn id="17" xr3:uid="{92D5281E-C0CB-428D-BD56-4F278D406080}" name="contribMarginPercent" dataDxfId="20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0DDA8E-BDBB-472B-A415-D00BCDCE4938}" name="stockMarket" displayName="stockMarket" ref="A1:L55" totalsRowShown="0" headerRowDxfId="204" dataDxfId="203" tableBorderDxfId="202">
  <autoFilter ref="A1:L55" xr:uid="{8E0DDA8E-BDBB-472B-A415-D00BCDCE4938}"/>
  <tableColumns count="12">
    <tableColumn id="1" xr3:uid="{73BED016-82DC-4414-8A81-10CF7D58E5C4}" name="Round" dataDxfId="201"/>
    <tableColumn id="12" xr3:uid="{C8061655-4905-4931-AB08-AD4D757B80D6}" name="yearEnding" dataDxfId="200">
      <calculatedColumnFormula>_xlfn.XLOOKUP(stockMarket[[#This Row],[Round]],Years!$A$2:$A$10,Years!$B$2:$B$10,"not found",1,1)</calculatedColumnFormula>
    </tableColumn>
    <tableColumn id="2" xr3:uid="{2873AD0E-29D0-4C9D-B1B1-0F499DA9EDF9}" name="Company" dataDxfId="199"/>
    <tableColumn id="3" xr3:uid="{FD1B526B-226E-4C4C-81BD-C20508569669}" name="Close" dataDxfId="198"/>
    <tableColumn id="4" xr3:uid="{49177976-67DF-4675-B91C-EAB987D6A112}" name="Change" dataDxfId="197"/>
    <tableColumn id="5" xr3:uid="{3E5070CE-1469-419E-99D7-3F095D4062A0}" name="Shares" dataDxfId="196"/>
    <tableColumn id="6" xr3:uid="{DEE9E066-90BC-4B22-AC83-77BF600F7B21}" name="MarketCap ($M)" dataDxfId="195"/>
    <tableColumn id="7" xr3:uid="{A15EF1E0-F783-4375-9049-C1A8B3A5C5F7}" name="Book Value Per Share" dataDxfId="194"/>
    <tableColumn id="8" xr3:uid="{E8790EA7-E16E-4836-9838-71D5F6900D32}" name="EPS" dataDxfId="193"/>
    <tableColumn id="9" xr3:uid="{25494277-8ED7-4130-9B4E-BB1C8DF3E90B}" name="Dividend" dataDxfId="192"/>
    <tableColumn id="10" xr3:uid="{B3C9CAF8-CC54-4528-B56D-C8F54C625DE7}" name="Yield" dataDxfId="191"/>
    <tableColumn id="11" xr3:uid="{8BBC7ED8-D5D8-4EB7-AEF0-50B970454A02}" name="P/E" dataDxfId="19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98FAE8-2A05-429E-B15D-C1411E922544}" name="bondMarket" displayName="bondMarket" ref="A1:H132" totalsRowShown="0" headerRowDxfId="189" dataDxfId="188">
  <autoFilter ref="A1:H132" xr:uid="{75F53C75-05B3-438B-89B1-730EE4E6AFFE}"/>
  <tableColumns count="8">
    <tableColumn id="1" xr3:uid="{A9D8D036-78D4-4F0E-8090-B7B745711368}" name="Round" dataDxfId="187"/>
    <tableColumn id="8" xr3:uid="{0E68BCCF-A6C4-41AD-BDEF-DB208C8263D5}" name="yearEnding" dataDxfId="186">
      <calculatedColumnFormula>_xlfn.XLOOKUP(bondMarket[[#This Row],[Round]],Years!$A$2:$A$10,Years!$B$2:$B$10,"not found",1,1)</calculatedColumnFormula>
    </tableColumn>
    <tableColumn id="2" xr3:uid="{22870945-0FAE-4DA9-8CAD-D035CABC3D40}" name="Company" dataDxfId="185"/>
    <tableColumn id="3" xr3:uid="{97415863-AAA1-45C3-815A-E2B9831FAB1E}" name="Series#" dataDxfId="184"/>
    <tableColumn id="4" xr3:uid="{F8D09077-5273-4EDE-BA33-FDD65AEAAB08}" name="Face" dataDxfId="183"/>
    <tableColumn id="5" xr3:uid="{E87AEB76-BAC6-47C4-B836-10B1041E3F0F}" name="Yield" dataDxfId="182"/>
    <tableColumn id="6" xr3:uid="{8737F37C-7F20-4AC8-8788-1509A885BE63}" name="Close$" dataDxfId="181"/>
    <tableColumn id="7" xr3:uid="{783CAC66-C182-4E67-B41E-243DE0AF7975}" name="S&amp;P" dataDxfId="18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58E335-CF2F-4030-86E9-EDC4CEF7670D}" name="financialSummry" displayName="financialSummry" ref="A1:AW55" totalsRowShown="0" headerRowDxfId="179">
  <autoFilter ref="A1:AW55" xr:uid="{2F58E335-CF2F-4030-86E9-EDC4CEF7670D}"/>
  <tableColumns count="49">
    <tableColumn id="1" xr3:uid="{79750018-1B3D-4AEB-A5D2-3B71D0FA80FB}" name="round"/>
    <tableColumn id="2" xr3:uid="{E3B62F5F-E81F-4368-BE98-346C655C1489}" name="yearEnding" dataDxfId="178"/>
    <tableColumn id="3" xr3:uid="{056AF9CF-33C4-4EDC-BB7F-1EEF22FCCE38}" name="Company"/>
    <tableColumn id="4" xr3:uid="{3B82D7BF-624C-435B-8542-6B457A22F5C1}" name="Net Income (Loss)"/>
    <tableColumn id="5" xr3:uid="{999D3194-0AD0-4DAC-A2DB-B7C8F6CAD3AE}" name="   Depreciation"/>
    <tableColumn id="6" xr3:uid="{8DE7F167-12FB-4EC0-BFB7-02C834D22F5F}" name="   Extraordinary gains/losses/writeoffs"/>
    <tableColumn id="7" xr3:uid="{AAAF68D8-3150-46D5-987D-0F1F90CE02C8}" name="   Accounts payable"/>
    <tableColumn id="8" xr3:uid="{EE53B946-D17D-4DD5-95CF-65238DC06E0D}" name="   Inventory"/>
    <tableColumn id="9" xr3:uid="{C1F960ED-2D24-4FFA-9803-F05AE5ED53FE}" name="   Accounts receivable"/>
    <tableColumn id="10" xr3:uid="{F4D6FB27-5E54-4BA2-BBC7-360BF5FDADD2}" name="Net cash from operations"/>
    <tableColumn id="11" xr3:uid="{E7B948F7-6CC5-4C27-931A-5E800F3ABBF6}" name="Plant improvements (net)"/>
    <tableColumn id="12" xr3:uid="{E6C66743-7101-4B2B-8BD4-19EFE5F2511D}" name="Dividends paid"/>
    <tableColumn id="13" xr3:uid="{2210DB8C-0DED-4987-A47B-835382071A55}" name="Sales of common stock"/>
    <tableColumn id="14" xr3:uid="{4724DE71-2EF1-42AC-8F77-E050EAEF0B72}" name="Purchase of common stock"/>
    <tableColumn id="15" xr3:uid="{01D7CA95-FC49-477B-AE4F-A424AD70DC05}" name="Cash from long term debt issued"/>
    <tableColumn id="16" xr3:uid="{A84E5869-27A4-4E4C-ACE5-4049FD4B3D1D}" name="Early retirement of long term debt"/>
    <tableColumn id="17" xr3:uid="{F860FB07-BB17-4C7F-B4D3-B7A22B66E7ED}" name="Retirement of current debt"/>
    <tableColumn id="18" xr3:uid="{DC227AA1-B075-4773-8283-CDFA7080F874}" name="Cash from current debt borrowing"/>
    <tableColumn id="19" xr3:uid="{4BF2CD73-31FD-4CCE-93B5-B0B411F0D88E}" name="Cash from emergency loan"/>
    <tableColumn id="20" xr3:uid="{8EBE6036-5954-448F-BF52-A98BA87B89E2}" name="Net cash from financing activities"/>
    <tableColumn id="21" xr3:uid="{9B609A99-FAED-4032-A51B-0716A032B39D}" name="Net change in cash position"/>
    <tableColumn id="22" xr3:uid="{526428A4-7EE2-43F0-8580-D88A39912095}" name="Cash"/>
    <tableColumn id="23" xr3:uid="{48821B41-4461-484C-ABFB-B15066D4ED48}" name="Accounts Receivable"/>
    <tableColumn id="24" xr3:uid="{5ADE43CB-F535-428C-B277-C9AA320B2C29}" name="Inventory"/>
    <tableColumn id="25" xr3:uid="{7CE89C16-768E-4B1F-AC23-FA12F0E27F1E}" name="Total Current Assets"/>
    <tableColumn id="26" xr3:uid="{74CB951B-0F7B-4125-BD3D-86503C9C8FBE}" name="Plant and equipment"/>
    <tableColumn id="27" xr3:uid="{E2F1C3A6-3A3F-4CD2-81A8-365984A904C6}" name="Accumulated Depreciation"/>
    <tableColumn id="28" xr3:uid="{1222B33C-3439-4DE2-B231-3D9136C6361C}" name="Total Fixed Assets"/>
    <tableColumn id="29" xr3:uid="{7E12E53F-FE28-4998-AFAE-1938513083A4}" name="Total Assets"/>
    <tableColumn id="30" xr3:uid="{A7CE4E5F-B52B-411A-8452-39343C9758BE}" name="Accounts Payable"/>
    <tableColumn id="31" xr3:uid="{4ADB79E8-C18C-4C6A-9051-6B3EF1EC7301}" name="Current Debt"/>
    <tableColumn id="32" xr3:uid="{D190C6DE-561E-4625-9406-451A14A98B97}" name="Total Current Liabilities"/>
    <tableColumn id="33" xr3:uid="{AC5DC355-0590-49CC-A302-68D14FAC5C2A}" name="Long Term Debt"/>
    <tableColumn id="34" xr3:uid="{72F9114B-903D-4E7F-A694-C9D4C2C676FE}" name="Total Liabilities"/>
    <tableColumn id="35" xr3:uid="{E4451055-617F-4CF1-9539-D73B9C9848C1}" name="Common Stock"/>
    <tableColumn id="36" xr3:uid="{F9FEF91D-3292-4F54-B951-3930B7B3826A}" name="Retained Earnings"/>
    <tableColumn id="37" xr3:uid="{1F1CAA9C-A00F-45E8-A410-EA189CE85ABF}" name="Total Equity"/>
    <tableColumn id="38" xr3:uid="{8E44AA1F-027F-476F-A21A-92B93E581653}" name="Total Liabilities &amp; Owners' Equity"/>
    <tableColumn id="39" xr3:uid="{77BA2BE3-7637-4016-A118-A84140F325E6}" name="Sales"/>
    <tableColumn id="40" xr3:uid="{4FAF5CC1-A678-4DD7-8442-8D1FA520DD59}" name="Variable Costs (Labor, Material, Carry)"/>
    <tableColumn id="41" xr3:uid="{92DCC52D-7332-4C9F-90C6-2E7BFCBA9CF8}" name="Contribution Margin"/>
    <tableColumn id="42" xr3:uid="{F956E88E-1078-4D81-9D40-1EB0D4D66454}" name="Depreciation"/>
    <tableColumn id="43" xr3:uid="{F8E43BD9-EEE4-4104-8918-125DC3E41427}" name="SGA (R&amp;D, Promo, Sales, Admin)"/>
    <tableColumn id="44" xr3:uid="{E997B0EE-F168-4607-A256-E1E6797C6956}" name="Other (Fees, Writeoffs, TQM, Bonuses)"/>
    <tableColumn id="45" xr3:uid="{AFF58F3D-601A-41DB-8C58-79066F8798CF}" name="EBIT"/>
    <tableColumn id="46" xr3:uid="{2B4105FC-1BF1-4548-AA5C-743EB8FE0CED}" name="Interest (Short term, Long term)"/>
    <tableColumn id="47" xr3:uid="{E2BD34C8-B499-4E80-B80F-0FB86672AD0B}" name="Taxes"/>
    <tableColumn id="48" xr3:uid="{A9995F83-65AC-4C75-8726-ACB7AAE1624D}" name="Profit Sharing"/>
    <tableColumn id="49" xr3:uid="{9073B031-6CCB-4ABE-9B2F-53799CCF5BE0}" name="Net Profit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06EA00-3A07-4506-9642-9F79440F4346}" name="prodInfo" displayName="prodInfo" ref="A1:T285" totalsRowShown="0" headerRowDxfId="177">
  <autoFilter ref="A1:T285" xr:uid="{0506EA00-3A07-4506-9642-9F79440F4346}"/>
  <tableColumns count="20">
    <tableColumn id="1" xr3:uid="{C01362B3-75E0-4B26-A3B6-72A10B1AEF94}" name="round" dataDxfId="176"/>
    <tableColumn id="20" xr3:uid="{74D91484-E535-4D74-AFFB-071DD4DD7065}" name="yearEnding" dataDxfId="175">
      <calculatedColumnFormula>_xlfn.XLOOKUP(prodInfo[[#This Row],[round]],Years!$A$2:$A$10,Years!$B$2:$B$10,"not found",1,1)</calculatedColumnFormula>
    </tableColumn>
    <tableColumn id="2" xr3:uid="{A6A40980-2ED7-4153-ACC6-BA5542274C25}" name="company" dataDxfId="174"/>
    <tableColumn id="3" xr3:uid="{B17C4649-4878-4CD5-9016-66AE790EDB94}" name="product" dataDxfId="173"/>
    <tableColumn id="4" xr3:uid="{A4B7B841-B935-495E-B0AB-877E44A1FD7B}" name="segment" dataDxfId="172"/>
    <tableColumn id="5" xr3:uid="{E69E2FDC-5B39-48DD-82F6-B19F78AFCD12}" name="unitsSold" dataDxfId="171"/>
    <tableColumn id="6" xr3:uid="{4E59B5ED-297B-4A87-B53B-EBA3C2FD6118}" name="Inventory" dataDxfId="170"/>
    <tableColumn id="7" xr3:uid="{A2321E73-363B-4C34-9E90-15240A8C1838}" name="revisionDate" dataDxfId="169"/>
    <tableColumn id="8" xr3:uid="{72B7A2C6-C7E8-45F9-A7D3-813E2B2EEFBE}" name="ageDec31" dataDxfId="168"/>
    <tableColumn id="9" xr3:uid="{30B92E26-D1D1-469E-B451-0813ABFD5719}" name="mtbf" dataDxfId="167"/>
    <tableColumn id="10" xr3:uid="{733C7830-7A42-46A1-BD8F-DCFEDB996C0E}" name="pfmn" dataDxfId="166"/>
    <tableColumn id="11" xr3:uid="{9FA6950C-AD4A-468B-9453-28199ECF388C}" name="size" dataDxfId="165"/>
    <tableColumn id="12" xr3:uid="{616500E0-D484-42AF-8796-B5F41D900B45}" name="price" dataDxfId="164"/>
    <tableColumn id="13" xr3:uid="{8102362A-4126-429F-9D58-BFAD2BFA1F08}" name="materialCost" dataDxfId="163"/>
    <tableColumn id="14" xr3:uid="{DF6C0A86-757D-41C6-B3B1-84F55A7C068E}" name="laborCost" dataDxfId="162"/>
    <tableColumn id="15" xr3:uid="{0353B817-DF1D-4333-B4A7-DD1495CF0A8C}" name="contrMargin" dataDxfId="161"/>
    <tableColumn id="16" xr3:uid="{9EC99F01-ADB1-4396-A4B7-B3B73E2DAAEC}" name="2ndShiftOT" dataDxfId="160"/>
    <tableColumn id="17" xr3:uid="{42BC9386-3374-4609-8119-B87320808821}" name="automationNR" dataDxfId="159"/>
    <tableColumn id="18" xr3:uid="{62D71F90-20F0-4384-8F2A-22FC456972C9}" name="capacityNR" dataDxfId="158"/>
    <tableColumn id="19" xr3:uid="{FC042772-B8F7-4E69-8E7D-21E97CC8E7CC}" name="plantUtiliz" dataDxfId="15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080253-3B4E-49AE-85CD-EFE43CC80F2F}" name="size" displayName="size" ref="A1:H46" totalsRowShown="0">
  <autoFilter ref="A1:H46" xr:uid="{9E080253-3B4E-49AE-85CD-EFE43CC80F2F}"/>
  <tableColumns count="8">
    <tableColumn id="1" xr3:uid="{16BB2E41-A93B-4E69-A818-9C8F0F43DECD}" name="round"/>
    <tableColumn id="2" xr3:uid="{7E4BFDE1-DDAA-40D1-BFD3-E7DA4B005AF1}" name="yearEnding" dataDxfId="156"/>
    <tableColumn id="3" xr3:uid="{59DD52BE-1248-4CD3-9841-ECC3962D2E80}" name="Segment"/>
    <tableColumn id="8" xr3:uid="{E5D573E3-E8A8-4464-A7ED-277C4810EB2A}" name="Company"/>
    <tableColumn id="4" xr3:uid="{2915A055-146B-4515-AB44-AE52D2A26C6D}" name="Total Industry Unit Demand"/>
    <tableColumn id="5" xr3:uid="{8C0CE711-42CB-45BE-B11D-2647A89F9FAB}" name="Actual Industry Unit Sales"/>
    <tableColumn id="6" xr3:uid="{6B3B97B1-6D7B-41D4-9C8F-F5DED75A3140}" name="Segment % of Total Industry"/>
    <tableColumn id="7" xr3:uid="{07BAB508-E360-4BAD-BAC8-DF5CA589BF6E}" name="Next Year's Segment Growth Rate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019C58-B115-4CAE-94E9-C7850816A67B}" name="customerCriteria" displayName="customerCriteria" ref="A1:H181" totalsRowShown="0" headerRowDxfId="155" dataDxfId="154">
  <autoFilter ref="A1:H181" xr:uid="{A93B31BD-B9B3-45DB-8502-DBECBD2E4D48}"/>
  <tableColumns count="8">
    <tableColumn id="1" xr3:uid="{5972DDC2-E54F-42BC-93A3-BA69AB4541F0}" name="round" dataDxfId="153"/>
    <tableColumn id="7" xr3:uid="{33782EAE-B202-45B6-A5BA-38D38A614A89}" name="yearEnding" dataDxfId="152">
      <calculatedColumnFormula>_xlfn.XLOOKUP(customerCriteria[[#This Row],[round]],Years!$A$2:$A$10,Years!$B$2:$B$10,"not found",1,1)</calculatedColumnFormula>
    </tableColumn>
    <tableColumn id="2" xr3:uid="{AA475E82-7374-4E31-A2AE-313F3242C24C}" name="segment" dataDxfId="151"/>
    <tableColumn id="8" xr3:uid="{9D948224-39F7-4474-9DE9-121AC84C4073}" name="Company" dataDxfId="150"/>
    <tableColumn id="3" xr3:uid="{5E80E1B4-E6E9-40B5-936D-31C86DE1EA9B}" name="priority" dataDxfId="149"/>
    <tableColumn id="4" xr3:uid="{144974C5-55AC-496A-A328-F6A0B2396291}" name="criteria" dataDxfId="148"/>
    <tableColumn id="5" xr3:uid="{2E1D5F7E-CCC0-49B8-B03A-CD6F4DA88967}" name="Expectations" dataDxfId="147"/>
    <tableColumn id="6" xr3:uid="{BC29D522-EA7F-41A2-9BBB-F5CDB93F6453}" name="Importance" dataDxfId="14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F506-BCE9-43B3-9E9A-C536A4907B54}">
  <dimension ref="A1:D10"/>
  <sheetViews>
    <sheetView tabSelected="1" workbookViewId="0">
      <selection activeCell="D9" sqref="D9"/>
    </sheetView>
  </sheetViews>
  <sheetFormatPr defaultRowHeight="14.25" x14ac:dyDescent="0.45"/>
  <cols>
    <col min="2" max="2" width="13" customWidth="1"/>
    <col min="3" max="3" width="16.3984375" customWidth="1"/>
    <col min="4" max="4" width="13" customWidth="1"/>
  </cols>
  <sheetData>
    <row r="1" spans="1:4" x14ac:dyDescent="0.45">
      <c r="A1" s="19" t="s">
        <v>8</v>
      </c>
      <c r="B1" s="19" t="s">
        <v>210</v>
      </c>
      <c r="C1" t="s">
        <v>224</v>
      </c>
      <c r="D1" t="s">
        <v>225</v>
      </c>
    </row>
    <row r="2" spans="1:4" x14ac:dyDescent="0.45">
      <c r="A2" s="19">
        <v>0</v>
      </c>
      <c r="B2" s="104">
        <v>45291</v>
      </c>
      <c r="C2" t="s">
        <v>65</v>
      </c>
      <c r="D2" t="s">
        <v>226</v>
      </c>
    </row>
    <row r="3" spans="1:4" x14ac:dyDescent="0.45">
      <c r="A3" s="19">
        <v>1</v>
      </c>
      <c r="B3" s="104">
        <v>45657</v>
      </c>
      <c r="C3" t="s">
        <v>65</v>
      </c>
      <c r="D3" t="s">
        <v>226</v>
      </c>
    </row>
    <row r="4" spans="1:4" x14ac:dyDescent="0.45">
      <c r="A4" s="19">
        <v>2</v>
      </c>
      <c r="B4" s="104">
        <v>46022</v>
      </c>
      <c r="C4" t="s">
        <v>65</v>
      </c>
      <c r="D4" t="s">
        <v>226</v>
      </c>
    </row>
    <row r="5" spans="1:4" x14ac:dyDescent="0.45">
      <c r="A5" s="19">
        <v>3</v>
      </c>
      <c r="B5" s="104">
        <v>46387</v>
      </c>
      <c r="C5" t="s">
        <v>65</v>
      </c>
      <c r="D5" t="s">
        <v>226</v>
      </c>
    </row>
    <row r="6" spans="1:4" x14ac:dyDescent="0.45">
      <c r="A6" s="19">
        <v>4</v>
      </c>
      <c r="B6" s="104">
        <v>46752</v>
      </c>
      <c r="C6" t="s">
        <v>65</v>
      </c>
      <c r="D6" t="s">
        <v>226</v>
      </c>
    </row>
    <row r="7" spans="1:4" x14ac:dyDescent="0.45">
      <c r="A7" s="19">
        <v>5</v>
      </c>
      <c r="B7" s="104">
        <v>47118</v>
      </c>
      <c r="C7" t="s">
        <v>65</v>
      </c>
      <c r="D7" t="s">
        <v>226</v>
      </c>
    </row>
    <row r="8" spans="1:4" x14ac:dyDescent="0.45">
      <c r="A8" s="19">
        <v>6</v>
      </c>
      <c r="B8" s="104">
        <v>47483</v>
      </c>
      <c r="C8" t="s">
        <v>65</v>
      </c>
      <c r="D8" t="s">
        <v>226</v>
      </c>
    </row>
    <row r="9" spans="1:4" x14ac:dyDescent="0.45">
      <c r="A9" s="19">
        <v>7</v>
      </c>
      <c r="B9" s="104">
        <v>47848</v>
      </c>
      <c r="C9" t="s">
        <v>65</v>
      </c>
      <c r="D9" t="s">
        <v>226</v>
      </c>
    </row>
    <row r="10" spans="1:4" x14ac:dyDescent="0.45">
      <c r="A10" s="19">
        <v>8</v>
      </c>
      <c r="B10" s="104">
        <v>48213</v>
      </c>
      <c r="C10" t="s">
        <v>65</v>
      </c>
      <c r="D10" t="s">
        <v>226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2105-D7AC-4337-84D4-80D23E094C0F}">
  <dimension ref="A1:S3499"/>
  <sheetViews>
    <sheetView workbookViewId="0">
      <selection sqref="A1:XFD1"/>
    </sheetView>
  </sheetViews>
  <sheetFormatPr defaultRowHeight="14.25" x14ac:dyDescent="0.45"/>
  <cols>
    <col min="2" max="2" width="17.59765625" customWidth="1"/>
    <col min="3" max="3" width="11" customWidth="1"/>
    <col min="4" max="4" width="10" customWidth="1"/>
    <col min="5" max="5" width="14.3984375" customWidth="1"/>
    <col min="6" max="6" width="16.73046875" customWidth="1"/>
    <col min="7" max="7" width="11" customWidth="1"/>
    <col min="12" max="12" width="11.59765625" customWidth="1"/>
    <col min="13" max="13" width="15.265625" customWidth="1"/>
    <col min="14" max="14" width="16.3984375" customWidth="1"/>
    <col min="15" max="15" width="13.86328125" customWidth="1"/>
    <col min="16" max="16" width="17.3984375" customWidth="1"/>
    <col min="17" max="17" width="16" customWidth="1"/>
    <col min="18" max="18" width="11" customWidth="1"/>
  </cols>
  <sheetData>
    <row r="1" spans="1:19" x14ac:dyDescent="0.45">
      <c r="A1" s="19" t="s">
        <v>8</v>
      </c>
      <c r="B1" s="19" t="s">
        <v>210</v>
      </c>
      <c r="C1" s="19" t="s">
        <v>9</v>
      </c>
      <c r="D1" s="19" t="s">
        <v>2</v>
      </c>
      <c r="E1" s="19" t="s">
        <v>11</v>
      </c>
      <c r="F1" s="19" t="s">
        <v>4</v>
      </c>
      <c r="G1" s="19" t="s">
        <v>69</v>
      </c>
      <c r="H1" s="19" t="s">
        <v>7</v>
      </c>
      <c r="I1" s="19" t="s">
        <v>70</v>
      </c>
      <c r="J1" s="19" t="s">
        <v>13</v>
      </c>
      <c r="K1" s="19" t="s">
        <v>14</v>
      </c>
      <c r="L1" s="19" t="s">
        <v>16</v>
      </c>
      <c r="M1" s="19" t="s">
        <v>15</v>
      </c>
      <c r="N1" s="19" t="s">
        <v>12</v>
      </c>
      <c r="O1" s="19" t="s">
        <v>24</v>
      </c>
      <c r="P1" s="19" t="s">
        <v>25</v>
      </c>
      <c r="Q1" s="19" t="s">
        <v>26</v>
      </c>
      <c r="R1" s="19" t="s">
        <v>71</v>
      </c>
      <c r="S1" s="19" t="s">
        <v>27</v>
      </c>
    </row>
    <row r="2" spans="1:19" x14ac:dyDescent="0.45">
      <c r="A2" s="19">
        <v>0</v>
      </c>
      <c r="B2" s="104">
        <f>_xlfn.XLOOKUP(prodSegment[[#This Row],[round]],Years!$A$2:$A$10,Years!$B$2:$B$10,"not found",1,1)</f>
        <v>45291</v>
      </c>
      <c r="C2" s="19" t="s">
        <v>63</v>
      </c>
      <c r="D2" s="19" t="s">
        <v>29</v>
      </c>
      <c r="E2" s="24" t="s">
        <v>28</v>
      </c>
      <c r="F2" s="103">
        <v>0.13</v>
      </c>
      <c r="G2" s="107">
        <v>961</v>
      </c>
      <c r="H2" s="31">
        <v>44155</v>
      </c>
      <c r="I2" s="6"/>
      <c r="J2" s="6">
        <v>5.5</v>
      </c>
      <c r="K2" s="6">
        <v>14.5</v>
      </c>
      <c r="L2" s="32">
        <v>28</v>
      </c>
      <c r="M2" s="6">
        <v>17500</v>
      </c>
      <c r="N2" s="6">
        <v>3.1</v>
      </c>
      <c r="O2" s="33">
        <v>1000</v>
      </c>
      <c r="P2" s="7">
        <v>0.55000000000000004</v>
      </c>
      <c r="Q2" s="33">
        <v>1000</v>
      </c>
      <c r="R2" s="7">
        <v>0.54</v>
      </c>
      <c r="S2" s="8">
        <v>18</v>
      </c>
    </row>
    <row r="3" spans="1:19" x14ac:dyDescent="0.45">
      <c r="A3" s="19">
        <v>0</v>
      </c>
      <c r="B3" s="104">
        <f>_xlfn.XLOOKUP(prodSegment[[#This Row],[round]],Years!$A$2:$A$10,Years!$B$2:$B$10,"not found",1,1)</f>
        <v>45291</v>
      </c>
      <c r="C3" s="19" t="s">
        <v>64</v>
      </c>
      <c r="D3" s="19" t="s">
        <v>29</v>
      </c>
      <c r="E3" s="20" t="s">
        <v>38</v>
      </c>
      <c r="F3" s="103">
        <v>0.13</v>
      </c>
      <c r="G3" s="108">
        <v>961</v>
      </c>
      <c r="H3" s="34">
        <v>44155</v>
      </c>
      <c r="I3" s="1"/>
      <c r="J3" s="1">
        <v>5.5</v>
      </c>
      <c r="K3" s="1">
        <v>14.5</v>
      </c>
      <c r="L3" s="35">
        <v>28</v>
      </c>
      <c r="M3" s="1">
        <v>17500</v>
      </c>
      <c r="N3" s="1">
        <v>3.1</v>
      </c>
      <c r="O3" s="36">
        <v>1000</v>
      </c>
      <c r="P3" s="5">
        <v>0.55000000000000004</v>
      </c>
      <c r="Q3" s="36">
        <v>1000</v>
      </c>
      <c r="R3" s="5">
        <v>0.54</v>
      </c>
      <c r="S3" s="9">
        <v>18</v>
      </c>
    </row>
    <row r="4" spans="1:19" x14ac:dyDescent="0.45">
      <c r="A4" s="19">
        <v>0</v>
      </c>
      <c r="B4" s="104">
        <f>_xlfn.XLOOKUP(prodSegment[[#This Row],[round]],Years!$A$2:$A$10,Years!$B$2:$B$10,"not found",1,1)</f>
        <v>45291</v>
      </c>
      <c r="C4" s="19" t="s">
        <v>65</v>
      </c>
      <c r="D4" s="19" t="s">
        <v>29</v>
      </c>
      <c r="E4" s="20" t="s">
        <v>43</v>
      </c>
      <c r="F4" s="103">
        <v>0.13</v>
      </c>
      <c r="G4" s="108">
        <v>961</v>
      </c>
      <c r="H4" s="34">
        <v>44155</v>
      </c>
      <c r="I4" s="1"/>
      <c r="J4" s="1">
        <v>5.5</v>
      </c>
      <c r="K4" s="1">
        <v>14.5</v>
      </c>
      <c r="L4" s="35">
        <v>28</v>
      </c>
      <c r="M4" s="1">
        <v>17500</v>
      </c>
      <c r="N4" s="1">
        <v>3.1</v>
      </c>
      <c r="O4" s="36">
        <v>1000</v>
      </c>
      <c r="P4" s="5">
        <v>0.55000000000000004</v>
      </c>
      <c r="Q4" s="36">
        <v>1000</v>
      </c>
      <c r="R4" s="5">
        <v>0.54</v>
      </c>
      <c r="S4" s="9">
        <v>18</v>
      </c>
    </row>
    <row r="5" spans="1:19" x14ac:dyDescent="0.45">
      <c r="A5" s="19">
        <v>0</v>
      </c>
      <c r="B5" s="104">
        <f>_xlfn.XLOOKUP(prodSegment[[#This Row],[round]],Years!$A$2:$A$10,Years!$B$2:$B$10,"not found",1,1)</f>
        <v>45291</v>
      </c>
      <c r="C5" s="19" t="s">
        <v>66</v>
      </c>
      <c r="D5" s="19" t="s">
        <v>29</v>
      </c>
      <c r="E5" s="20" t="s">
        <v>48</v>
      </c>
      <c r="F5" s="103">
        <v>0.13</v>
      </c>
      <c r="G5" s="108">
        <v>961</v>
      </c>
      <c r="H5" s="34">
        <v>44155</v>
      </c>
      <c r="I5" s="1"/>
      <c r="J5" s="1">
        <v>5.5</v>
      </c>
      <c r="K5" s="1">
        <v>14.5</v>
      </c>
      <c r="L5" s="35">
        <v>28</v>
      </c>
      <c r="M5" s="1">
        <v>17500</v>
      </c>
      <c r="N5" s="1">
        <v>3.1</v>
      </c>
      <c r="O5" s="36">
        <v>1000</v>
      </c>
      <c r="P5" s="5">
        <v>0.55000000000000004</v>
      </c>
      <c r="Q5" s="36">
        <v>1000</v>
      </c>
      <c r="R5" s="5">
        <v>0.54</v>
      </c>
      <c r="S5" s="9">
        <v>18</v>
      </c>
    </row>
    <row r="6" spans="1:19" x14ac:dyDescent="0.45">
      <c r="A6" s="19">
        <v>0</v>
      </c>
      <c r="B6" s="104">
        <f>_xlfn.XLOOKUP(prodSegment[[#This Row],[round]],Years!$A$2:$A$10,Years!$B$2:$B$10,"not found",1,1)</f>
        <v>45291</v>
      </c>
      <c r="C6" s="19" t="s">
        <v>67</v>
      </c>
      <c r="D6" s="19" t="s">
        <v>29</v>
      </c>
      <c r="E6" s="20" t="s">
        <v>53</v>
      </c>
      <c r="F6" s="103">
        <v>0.13</v>
      </c>
      <c r="G6" s="108">
        <v>961</v>
      </c>
      <c r="H6" s="34">
        <v>44155</v>
      </c>
      <c r="I6" s="1"/>
      <c r="J6" s="1">
        <v>5.5</v>
      </c>
      <c r="K6" s="1">
        <v>14.5</v>
      </c>
      <c r="L6" s="35">
        <v>28</v>
      </c>
      <c r="M6" s="1">
        <v>17500</v>
      </c>
      <c r="N6" s="1">
        <v>3.1</v>
      </c>
      <c r="O6" s="36">
        <v>1000</v>
      </c>
      <c r="P6" s="5">
        <v>0.55000000000000004</v>
      </c>
      <c r="Q6" s="36">
        <v>1000</v>
      </c>
      <c r="R6" s="5">
        <v>0.54</v>
      </c>
      <c r="S6" s="9">
        <v>18</v>
      </c>
    </row>
    <row r="7" spans="1:19" x14ac:dyDescent="0.45">
      <c r="A7" s="19">
        <v>0</v>
      </c>
      <c r="B7" s="104">
        <f>_xlfn.XLOOKUP(prodSegment[[#This Row],[round]],Years!$A$2:$A$10,Years!$B$2:$B$10,"not found",1,1)</f>
        <v>45291</v>
      </c>
      <c r="C7" s="19" t="s">
        <v>68</v>
      </c>
      <c r="D7" s="19" t="s">
        <v>29</v>
      </c>
      <c r="E7" s="20" t="s">
        <v>58</v>
      </c>
      <c r="F7" s="103">
        <v>0.13</v>
      </c>
      <c r="G7" s="108">
        <v>961</v>
      </c>
      <c r="H7" s="34">
        <v>44155</v>
      </c>
      <c r="I7" s="1"/>
      <c r="J7" s="1">
        <v>5.5</v>
      </c>
      <c r="K7" s="1">
        <v>14.5</v>
      </c>
      <c r="L7" s="35">
        <v>28</v>
      </c>
      <c r="M7" s="1">
        <v>17500</v>
      </c>
      <c r="N7" s="1">
        <v>3.1</v>
      </c>
      <c r="O7" s="36">
        <v>1000</v>
      </c>
      <c r="P7" s="5">
        <v>0.55000000000000004</v>
      </c>
      <c r="Q7" s="36">
        <v>1000</v>
      </c>
      <c r="R7" s="5">
        <v>0.54</v>
      </c>
      <c r="S7" s="9">
        <v>18</v>
      </c>
    </row>
    <row r="8" spans="1:19" x14ac:dyDescent="0.45">
      <c r="A8" s="19">
        <v>0</v>
      </c>
      <c r="B8" s="104">
        <f>_xlfn.XLOOKUP(prodSegment[[#This Row],[round]],Years!$A$2:$A$10,Years!$B$2:$B$10,"not found",1,1)</f>
        <v>45291</v>
      </c>
      <c r="C8" s="19" t="s">
        <v>63</v>
      </c>
      <c r="D8" s="19" t="s">
        <v>29</v>
      </c>
      <c r="E8" s="20" t="s">
        <v>30</v>
      </c>
      <c r="F8" s="103">
        <v>0.04</v>
      </c>
      <c r="G8" s="108">
        <v>270</v>
      </c>
      <c r="H8" s="34">
        <v>43610</v>
      </c>
      <c r="I8" s="1"/>
      <c r="J8" s="1">
        <v>3</v>
      </c>
      <c r="K8" s="1">
        <v>17</v>
      </c>
      <c r="L8" s="35">
        <v>21</v>
      </c>
      <c r="M8" s="1">
        <v>14000</v>
      </c>
      <c r="N8" s="1">
        <v>4.5999999999999996</v>
      </c>
      <c r="O8" s="36">
        <v>900</v>
      </c>
      <c r="P8" s="5">
        <v>0.52</v>
      </c>
      <c r="Q8" s="36">
        <v>900</v>
      </c>
      <c r="R8" s="5">
        <v>0.54</v>
      </c>
      <c r="S8" s="9">
        <v>4</v>
      </c>
    </row>
    <row r="9" spans="1:19" x14ac:dyDescent="0.45">
      <c r="A9" s="19">
        <v>0</v>
      </c>
      <c r="B9" s="104">
        <f>_xlfn.XLOOKUP(prodSegment[[#This Row],[round]],Years!$A$2:$A$10,Years!$B$2:$B$10,"not found",1,1)</f>
        <v>45291</v>
      </c>
      <c r="C9" s="19" t="s">
        <v>64</v>
      </c>
      <c r="D9" s="19" t="s">
        <v>29</v>
      </c>
      <c r="E9" s="20" t="s">
        <v>39</v>
      </c>
      <c r="F9" s="103">
        <v>0.04</v>
      </c>
      <c r="G9" s="108">
        <v>270</v>
      </c>
      <c r="H9" s="34">
        <v>43610</v>
      </c>
      <c r="I9" s="1"/>
      <c r="J9" s="1">
        <v>3</v>
      </c>
      <c r="K9" s="1">
        <v>17</v>
      </c>
      <c r="L9" s="35">
        <v>21</v>
      </c>
      <c r="M9" s="1">
        <v>14000</v>
      </c>
      <c r="N9" s="1">
        <v>4.5999999999999996</v>
      </c>
      <c r="O9" s="36">
        <v>900</v>
      </c>
      <c r="P9" s="5">
        <v>0.52</v>
      </c>
      <c r="Q9" s="36">
        <v>900</v>
      </c>
      <c r="R9" s="5">
        <v>0.54</v>
      </c>
      <c r="S9" s="9">
        <v>4</v>
      </c>
    </row>
    <row r="10" spans="1:19" x14ac:dyDescent="0.45">
      <c r="A10" s="19">
        <v>0</v>
      </c>
      <c r="B10" s="104">
        <f>_xlfn.XLOOKUP(prodSegment[[#This Row],[round]],Years!$A$2:$A$10,Years!$B$2:$B$10,"not found",1,1)</f>
        <v>45291</v>
      </c>
      <c r="C10" s="19" t="s">
        <v>65</v>
      </c>
      <c r="D10" s="19" t="s">
        <v>29</v>
      </c>
      <c r="E10" s="20" t="s">
        <v>44</v>
      </c>
      <c r="F10" s="103">
        <v>0.04</v>
      </c>
      <c r="G10" s="108">
        <v>270</v>
      </c>
      <c r="H10" s="34">
        <v>43610</v>
      </c>
      <c r="I10" s="1"/>
      <c r="J10" s="1">
        <v>3</v>
      </c>
      <c r="K10" s="1">
        <v>17</v>
      </c>
      <c r="L10" s="35">
        <v>21</v>
      </c>
      <c r="M10" s="1">
        <v>14000</v>
      </c>
      <c r="N10" s="1">
        <v>4.5999999999999996</v>
      </c>
      <c r="O10" s="36">
        <v>900</v>
      </c>
      <c r="P10" s="5">
        <v>0.52</v>
      </c>
      <c r="Q10" s="36">
        <v>900</v>
      </c>
      <c r="R10" s="5">
        <v>0.54</v>
      </c>
      <c r="S10" s="9">
        <v>4</v>
      </c>
    </row>
    <row r="11" spans="1:19" x14ac:dyDescent="0.45">
      <c r="A11" s="19">
        <v>0</v>
      </c>
      <c r="B11" s="104">
        <f>_xlfn.XLOOKUP(prodSegment[[#This Row],[round]],Years!$A$2:$A$10,Years!$B$2:$B$10,"not found",1,1)</f>
        <v>45291</v>
      </c>
      <c r="C11" s="19" t="s">
        <v>66</v>
      </c>
      <c r="D11" s="19" t="s">
        <v>29</v>
      </c>
      <c r="E11" s="20" t="s">
        <v>49</v>
      </c>
      <c r="F11" s="103">
        <v>0.04</v>
      </c>
      <c r="G11" s="108">
        <v>270</v>
      </c>
      <c r="H11" s="34">
        <v>43610</v>
      </c>
      <c r="I11" s="1"/>
      <c r="J11" s="1">
        <v>3</v>
      </c>
      <c r="K11" s="1">
        <v>17</v>
      </c>
      <c r="L11" s="35">
        <v>21</v>
      </c>
      <c r="M11" s="1">
        <v>14000</v>
      </c>
      <c r="N11" s="1">
        <v>4.5999999999999996</v>
      </c>
      <c r="O11" s="36">
        <v>900</v>
      </c>
      <c r="P11" s="5">
        <v>0.52</v>
      </c>
      <c r="Q11" s="36">
        <v>900</v>
      </c>
      <c r="R11" s="5">
        <v>0.54</v>
      </c>
      <c r="S11" s="9">
        <v>4</v>
      </c>
    </row>
    <row r="12" spans="1:19" x14ac:dyDescent="0.45">
      <c r="A12" s="19">
        <v>0</v>
      </c>
      <c r="B12" s="104">
        <f>_xlfn.XLOOKUP(prodSegment[[#This Row],[round]],Years!$A$2:$A$10,Years!$B$2:$B$10,"not found",1,1)</f>
        <v>45291</v>
      </c>
      <c r="C12" s="19" t="s">
        <v>67</v>
      </c>
      <c r="D12" s="19" t="s">
        <v>29</v>
      </c>
      <c r="E12" s="20" t="s">
        <v>54</v>
      </c>
      <c r="F12" s="103">
        <v>0.04</v>
      </c>
      <c r="G12" s="108">
        <v>270</v>
      </c>
      <c r="H12" s="34">
        <v>43610</v>
      </c>
      <c r="I12" s="1"/>
      <c r="J12" s="1">
        <v>3</v>
      </c>
      <c r="K12" s="1">
        <v>17</v>
      </c>
      <c r="L12" s="35">
        <v>21</v>
      </c>
      <c r="M12" s="1">
        <v>14000</v>
      </c>
      <c r="N12" s="1">
        <v>4.5999999999999996</v>
      </c>
      <c r="O12" s="36">
        <v>900</v>
      </c>
      <c r="P12" s="5">
        <v>0.52</v>
      </c>
      <c r="Q12" s="36">
        <v>900</v>
      </c>
      <c r="R12" s="5">
        <v>0.54</v>
      </c>
      <c r="S12" s="9">
        <v>4</v>
      </c>
    </row>
    <row r="13" spans="1:19" x14ac:dyDescent="0.45">
      <c r="A13" s="19">
        <v>0</v>
      </c>
      <c r="B13" s="104">
        <f>_xlfn.XLOOKUP(prodSegment[[#This Row],[round]],Years!$A$2:$A$10,Years!$B$2:$B$10,"not found",1,1)</f>
        <v>45291</v>
      </c>
      <c r="C13" s="19" t="s">
        <v>68</v>
      </c>
      <c r="D13" s="19" t="s">
        <v>29</v>
      </c>
      <c r="E13" s="22" t="s">
        <v>59</v>
      </c>
      <c r="F13" s="103">
        <v>0.04</v>
      </c>
      <c r="G13" s="109">
        <v>270</v>
      </c>
      <c r="H13" s="37">
        <v>43610</v>
      </c>
      <c r="I13" s="11"/>
      <c r="J13" s="11">
        <v>3</v>
      </c>
      <c r="K13" s="11">
        <v>17</v>
      </c>
      <c r="L13" s="38">
        <v>21</v>
      </c>
      <c r="M13" s="11">
        <v>14000</v>
      </c>
      <c r="N13" s="11">
        <v>4.5999999999999996</v>
      </c>
      <c r="O13" s="39">
        <v>900</v>
      </c>
      <c r="P13" s="12">
        <v>0.52</v>
      </c>
      <c r="Q13" s="39">
        <v>900</v>
      </c>
      <c r="R13" s="12">
        <v>0.54</v>
      </c>
      <c r="S13" s="13">
        <v>4</v>
      </c>
    </row>
    <row r="14" spans="1:19" x14ac:dyDescent="0.45">
      <c r="A14" s="19">
        <v>0</v>
      </c>
      <c r="B14" s="104">
        <f>_xlfn.XLOOKUP(prodSegment[[#This Row],[round]],Years!$A$2:$A$10,Years!$B$2:$B$10,"not found",1,1)</f>
        <v>45291</v>
      </c>
      <c r="C14" s="19" t="s">
        <v>63</v>
      </c>
      <c r="D14" s="19" t="s">
        <v>31</v>
      </c>
      <c r="E14" s="24" t="s">
        <v>30</v>
      </c>
      <c r="F14" s="103">
        <v>0.17</v>
      </c>
      <c r="G14" s="107">
        <v>1493</v>
      </c>
      <c r="H14" s="31">
        <v>43610</v>
      </c>
      <c r="I14" s="6"/>
      <c r="J14" s="6">
        <v>3</v>
      </c>
      <c r="K14" s="6">
        <v>17</v>
      </c>
      <c r="L14" s="32">
        <v>21</v>
      </c>
      <c r="M14" s="6">
        <v>14000</v>
      </c>
      <c r="N14" s="6">
        <v>4.5999999999999996</v>
      </c>
      <c r="O14" s="33">
        <v>900</v>
      </c>
      <c r="P14" s="7">
        <v>0.52</v>
      </c>
      <c r="Q14" s="33">
        <v>900</v>
      </c>
      <c r="R14" s="7">
        <v>0.4</v>
      </c>
      <c r="S14" s="8">
        <v>12</v>
      </c>
    </row>
    <row r="15" spans="1:19" x14ac:dyDescent="0.45">
      <c r="A15" s="19">
        <v>0</v>
      </c>
      <c r="B15" s="104">
        <f>_xlfn.XLOOKUP(prodSegment[[#This Row],[round]],Years!$A$2:$A$10,Years!$B$2:$B$10,"not found",1,1)</f>
        <v>45291</v>
      </c>
      <c r="C15" s="19" t="s">
        <v>64</v>
      </c>
      <c r="D15" s="19" t="s">
        <v>31</v>
      </c>
      <c r="E15" s="20" t="s">
        <v>39</v>
      </c>
      <c r="F15" s="103">
        <v>0.17</v>
      </c>
      <c r="G15" s="108">
        <v>1493</v>
      </c>
      <c r="H15" s="34">
        <v>43610</v>
      </c>
      <c r="I15" s="1"/>
      <c r="J15" s="1">
        <v>3</v>
      </c>
      <c r="K15" s="1">
        <v>17</v>
      </c>
      <c r="L15" s="35">
        <v>21</v>
      </c>
      <c r="M15" s="1">
        <v>14000</v>
      </c>
      <c r="N15" s="1">
        <v>4.5999999999999996</v>
      </c>
      <c r="O15" s="36">
        <v>900</v>
      </c>
      <c r="P15" s="5">
        <v>0.52</v>
      </c>
      <c r="Q15" s="36">
        <v>900</v>
      </c>
      <c r="R15" s="5">
        <v>0.4</v>
      </c>
      <c r="S15" s="9">
        <v>12</v>
      </c>
    </row>
    <row r="16" spans="1:19" x14ac:dyDescent="0.45">
      <c r="A16" s="19">
        <v>0</v>
      </c>
      <c r="B16" s="104">
        <f>_xlfn.XLOOKUP(prodSegment[[#This Row],[round]],Years!$A$2:$A$10,Years!$B$2:$B$10,"not found",1,1)</f>
        <v>45291</v>
      </c>
      <c r="C16" s="19" t="s">
        <v>65</v>
      </c>
      <c r="D16" s="19" t="s">
        <v>31</v>
      </c>
      <c r="E16" s="20" t="s">
        <v>44</v>
      </c>
      <c r="F16" s="103">
        <v>0.17</v>
      </c>
      <c r="G16" s="108">
        <v>1493</v>
      </c>
      <c r="H16" s="34">
        <v>43610</v>
      </c>
      <c r="I16" s="1"/>
      <c r="J16" s="1">
        <v>3</v>
      </c>
      <c r="K16" s="1">
        <v>17</v>
      </c>
      <c r="L16" s="35">
        <v>21</v>
      </c>
      <c r="M16" s="1">
        <v>14000</v>
      </c>
      <c r="N16" s="1">
        <v>4.5999999999999996</v>
      </c>
      <c r="O16" s="36">
        <v>900</v>
      </c>
      <c r="P16" s="5">
        <v>0.52</v>
      </c>
      <c r="Q16" s="36">
        <v>900</v>
      </c>
      <c r="R16" s="5">
        <v>0.4</v>
      </c>
      <c r="S16" s="9">
        <v>12</v>
      </c>
    </row>
    <row r="17" spans="1:19" x14ac:dyDescent="0.45">
      <c r="A17" s="19">
        <v>0</v>
      </c>
      <c r="B17" s="104">
        <f>_xlfn.XLOOKUP(prodSegment[[#This Row],[round]],Years!$A$2:$A$10,Years!$B$2:$B$10,"not found",1,1)</f>
        <v>45291</v>
      </c>
      <c r="C17" s="19" t="s">
        <v>66</v>
      </c>
      <c r="D17" s="19" t="s">
        <v>31</v>
      </c>
      <c r="E17" s="20" t="s">
        <v>49</v>
      </c>
      <c r="F17" s="103">
        <v>0.17</v>
      </c>
      <c r="G17" s="108">
        <v>1493</v>
      </c>
      <c r="H17" s="34">
        <v>43610</v>
      </c>
      <c r="I17" s="1"/>
      <c r="J17" s="1">
        <v>3</v>
      </c>
      <c r="K17" s="1">
        <v>17</v>
      </c>
      <c r="L17" s="35">
        <v>21</v>
      </c>
      <c r="M17" s="1">
        <v>14000</v>
      </c>
      <c r="N17" s="1">
        <v>4.5999999999999996</v>
      </c>
      <c r="O17" s="36">
        <v>900</v>
      </c>
      <c r="P17" s="5">
        <v>0.52</v>
      </c>
      <c r="Q17" s="36">
        <v>900</v>
      </c>
      <c r="R17" s="5">
        <v>0.4</v>
      </c>
      <c r="S17" s="9">
        <v>12</v>
      </c>
    </row>
    <row r="18" spans="1:19" x14ac:dyDescent="0.45">
      <c r="A18" s="19">
        <v>0</v>
      </c>
      <c r="B18" s="104">
        <f>_xlfn.XLOOKUP(prodSegment[[#This Row],[round]],Years!$A$2:$A$10,Years!$B$2:$B$10,"not found",1,1)</f>
        <v>45291</v>
      </c>
      <c r="C18" s="19" t="s">
        <v>67</v>
      </c>
      <c r="D18" s="19" t="s">
        <v>31</v>
      </c>
      <c r="E18" s="20" t="s">
        <v>54</v>
      </c>
      <c r="F18" s="103">
        <v>0.17</v>
      </c>
      <c r="G18" s="108">
        <v>1493</v>
      </c>
      <c r="H18" s="34">
        <v>43610</v>
      </c>
      <c r="I18" s="1"/>
      <c r="J18" s="1">
        <v>3</v>
      </c>
      <c r="K18" s="1">
        <v>17</v>
      </c>
      <c r="L18" s="35">
        <v>21</v>
      </c>
      <c r="M18" s="1">
        <v>14000</v>
      </c>
      <c r="N18" s="1">
        <v>4.5999999999999996</v>
      </c>
      <c r="O18" s="36">
        <v>900</v>
      </c>
      <c r="P18" s="5">
        <v>0.52</v>
      </c>
      <c r="Q18" s="36">
        <v>900</v>
      </c>
      <c r="R18" s="5">
        <v>0.4</v>
      </c>
      <c r="S18" s="9">
        <v>12</v>
      </c>
    </row>
    <row r="19" spans="1:19" x14ac:dyDescent="0.45">
      <c r="A19" s="19">
        <v>0</v>
      </c>
      <c r="B19" s="104">
        <f>_xlfn.XLOOKUP(prodSegment[[#This Row],[round]],Years!$A$2:$A$10,Years!$B$2:$B$10,"not found",1,1)</f>
        <v>45291</v>
      </c>
      <c r="C19" s="19" t="s">
        <v>68</v>
      </c>
      <c r="D19" s="19" t="s">
        <v>31</v>
      </c>
      <c r="E19" s="22" t="s">
        <v>59</v>
      </c>
      <c r="F19" s="103">
        <v>0.17</v>
      </c>
      <c r="G19" s="109">
        <v>1493</v>
      </c>
      <c r="H19" s="37">
        <v>43610</v>
      </c>
      <c r="I19" s="11"/>
      <c r="J19" s="11">
        <v>3</v>
      </c>
      <c r="K19" s="11">
        <v>17</v>
      </c>
      <c r="L19" s="38">
        <v>21</v>
      </c>
      <c r="M19" s="11">
        <v>14000</v>
      </c>
      <c r="N19" s="11">
        <v>4.5999999999999996</v>
      </c>
      <c r="O19" s="39">
        <v>900</v>
      </c>
      <c r="P19" s="12">
        <v>0.52</v>
      </c>
      <c r="Q19" s="39">
        <v>900</v>
      </c>
      <c r="R19" s="12">
        <v>0.4</v>
      </c>
      <c r="S19" s="13">
        <v>12</v>
      </c>
    </row>
    <row r="20" spans="1:19" x14ac:dyDescent="0.45">
      <c r="A20" s="19">
        <v>0</v>
      </c>
      <c r="B20" s="104">
        <f>_xlfn.XLOOKUP(prodSegment[[#This Row],[round]],Years!$A$2:$A$10,Years!$B$2:$B$10,"not found",1,1)</f>
        <v>45291</v>
      </c>
      <c r="C20" s="19" t="s">
        <v>63</v>
      </c>
      <c r="D20" s="19" t="s">
        <v>33</v>
      </c>
      <c r="E20" s="24" t="s">
        <v>32</v>
      </c>
      <c r="F20" s="103">
        <v>0.14000000000000001</v>
      </c>
      <c r="G20" s="107">
        <v>366</v>
      </c>
      <c r="H20" s="31">
        <v>44670</v>
      </c>
      <c r="I20" s="6"/>
      <c r="J20" s="6">
        <v>8</v>
      </c>
      <c r="K20" s="6">
        <v>12</v>
      </c>
      <c r="L20" s="32">
        <v>38</v>
      </c>
      <c r="M20" s="6">
        <v>23000</v>
      </c>
      <c r="N20" s="6">
        <v>1.7</v>
      </c>
      <c r="O20" s="33">
        <v>800</v>
      </c>
      <c r="P20" s="7">
        <v>0.49</v>
      </c>
      <c r="Q20" s="33">
        <v>800</v>
      </c>
      <c r="R20" s="7">
        <v>0.48</v>
      </c>
      <c r="S20" s="8">
        <v>21</v>
      </c>
    </row>
    <row r="21" spans="1:19" x14ac:dyDescent="0.45">
      <c r="A21" s="19">
        <v>0</v>
      </c>
      <c r="B21" s="104">
        <f>_xlfn.XLOOKUP(prodSegment[[#This Row],[round]],Years!$A$2:$A$10,Years!$B$2:$B$10,"not found",1,1)</f>
        <v>45291</v>
      </c>
      <c r="C21" s="19" t="s">
        <v>64</v>
      </c>
      <c r="D21" s="19" t="s">
        <v>33</v>
      </c>
      <c r="E21" s="20" t="s">
        <v>40</v>
      </c>
      <c r="F21" s="103">
        <v>0.14000000000000001</v>
      </c>
      <c r="G21" s="108">
        <v>366</v>
      </c>
      <c r="H21" s="34">
        <v>44670</v>
      </c>
      <c r="I21" s="1"/>
      <c r="J21" s="1">
        <v>8</v>
      </c>
      <c r="K21" s="1">
        <v>12</v>
      </c>
      <c r="L21" s="35">
        <v>38</v>
      </c>
      <c r="M21" s="1">
        <v>23000</v>
      </c>
      <c r="N21" s="1">
        <v>1.7</v>
      </c>
      <c r="O21" s="36">
        <v>800</v>
      </c>
      <c r="P21" s="5">
        <v>0.49</v>
      </c>
      <c r="Q21" s="36">
        <v>800</v>
      </c>
      <c r="R21" s="5">
        <v>0.48</v>
      </c>
      <c r="S21" s="9">
        <v>21</v>
      </c>
    </row>
    <row r="22" spans="1:19" x14ac:dyDescent="0.45">
      <c r="A22" s="19">
        <v>0</v>
      </c>
      <c r="B22" s="104">
        <f>_xlfn.XLOOKUP(prodSegment[[#This Row],[round]],Years!$A$2:$A$10,Years!$B$2:$B$10,"not found",1,1)</f>
        <v>45291</v>
      </c>
      <c r="C22" s="19" t="s">
        <v>65</v>
      </c>
      <c r="D22" s="19" t="s">
        <v>33</v>
      </c>
      <c r="E22" s="20" t="s">
        <v>45</v>
      </c>
      <c r="F22" s="103">
        <v>0.14000000000000001</v>
      </c>
      <c r="G22" s="108">
        <v>366</v>
      </c>
      <c r="H22" s="34">
        <v>44670</v>
      </c>
      <c r="I22" s="1"/>
      <c r="J22" s="1">
        <v>8</v>
      </c>
      <c r="K22" s="1">
        <v>12</v>
      </c>
      <c r="L22" s="35">
        <v>38</v>
      </c>
      <c r="M22" s="1">
        <v>23000</v>
      </c>
      <c r="N22" s="1">
        <v>1.7</v>
      </c>
      <c r="O22" s="36">
        <v>800</v>
      </c>
      <c r="P22" s="5">
        <v>0.49</v>
      </c>
      <c r="Q22" s="36">
        <v>800</v>
      </c>
      <c r="R22" s="5">
        <v>0.48</v>
      </c>
      <c r="S22" s="9">
        <v>21</v>
      </c>
    </row>
    <row r="23" spans="1:19" x14ac:dyDescent="0.45">
      <c r="A23" s="19">
        <v>0</v>
      </c>
      <c r="B23" s="104">
        <f>_xlfn.XLOOKUP(prodSegment[[#This Row],[round]],Years!$A$2:$A$10,Years!$B$2:$B$10,"not found",1,1)</f>
        <v>45291</v>
      </c>
      <c r="C23" s="19" t="s">
        <v>66</v>
      </c>
      <c r="D23" s="19" t="s">
        <v>33</v>
      </c>
      <c r="E23" s="20" t="s">
        <v>50</v>
      </c>
      <c r="F23" s="103">
        <v>0.14000000000000001</v>
      </c>
      <c r="G23" s="108">
        <v>366</v>
      </c>
      <c r="H23" s="34">
        <v>44670</v>
      </c>
      <c r="I23" s="1"/>
      <c r="J23" s="1">
        <v>8</v>
      </c>
      <c r="K23" s="1">
        <v>12</v>
      </c>
      <c r="L23" s="35">
        <v>38</v>
      </c>
      <c r="M23" s="1">
        <v>23000</v>
      </c>
      <c r="N23" s="1">
        <v>1.7</v>
      </c>
      <c r="O23" s="36">
        <v>800</v>
      </c>
      <c r="P23" s="5">
        <v>0.49</v>
      </c>
      <c r="Q23" s="36">
        <v>800</v>
      </c>
      <c r="R23" s="5">
        <v>0.48</v>
      </c>
      <c r="S23" s="9">
        <v>21</v>
      </c>
    </row>
    <row r="24" spans="1:19" x14ac:dyDescent="0.45">
      <c r="A24" s="19">
        <v>0</v>
      </c>
      <c r="B24" s="104">
        <f>_xlfn.XLOOKUP(prodSegment[[#This Row],[round]],Years!$A$2:$A$10,Years!$B$2:$B$10,"not found",1,1)</f>
        <v>45291</v>
      </c>
      <c r="C24" s="19" t="s">
        <v>67</v>
      </c>
      <c r="D24" s="19" t="s">
        <v>33</v>
      </c>
      <c r="E24" s="20" t="s">
        <v>55</v>
      </c>
      <c r="F24" s="103">
        <v>0.14000000000000001</v>
      </c>
      <c r="G24" s="108">
        <v>366</v>
      </c>
      <c r="H24" s="34">
        <v>44670</v>
      </c>
      <c r="I24" s="1"/>
      <c r="J24" s="1">
        <v>8</v>
      </c>
      <c r="K24" s="1">
        <v>12</v>
      </c>
      <c r="L24" s="35">
        <v>38</v>
      </c>
      <c r="M24" s="1">
        <v>23000</v>
      </c>
      <c r="N24" s="1">
        <v>1.7</v>
      </c>
      <c r="O24" s="36">
        <v>800</v>
      </c>
      <c r="P24" s="5">
        <v>0.49</v>
      </c>
      <c r="Q24" s="36">
        <v>800</v>
      </c>
      <c r="R24" s="5">
        <v>0.48</v>
      </c>
      <c r="S24" s="9">
        <v>21</v>
      </c>
    </row>
    <row r="25" spans="1:19" x14ac:dyDescent="0.45">
      <c r="A25" s="19">
        <v>0</v>
      </c>
      <c r="B25" s="104">
        <f>_xlfn.XLOOKUP(prodSegment[[#This Row],[round]],Years!$A$2:$A$10,Years!$B$2:$B$10,"not found",1,1)</f>
        <v>45291</v>
      </c>
      <c r="C25" s="19" t="s">
        <v>68</v>
      </c>
      <c r="D25" s="19" t="s">
        <v>33</v>
      </c>
      <c r="E25" s="20" t="s">
        <v>60</v>
      </c>
      <c r="F25" s="103">
        <v>0.14000000000000001</v>
      </c>
      <c r="G25" s="108">
        <v>366</v>
      </c>
      <c r="H25" s="34">
        <v>44670</v>
      </c>
      <c r="I25" s="1"/>
      <c r="J25" s="1">
        <v>8</v>
      </c>
      <c r="K25" s="1">
        <v>12</v>
      </c>
      <c r="L25" s="35">
        <v>38</v>
      </c>
      <c r="M25" s="1">
        <v>23000</v>
      </c>
      <c r="N25" s="1">
        <v>1.7</v>
      </c>
      <c r="O25" s="36">
        <v>800</v>
      </c>
      <c r="P25" s="5">
        <v>0.49</v>
      </c>
      <c r="Q25" s="36">
        <v>800</v>
      </c>
      <c r="R25" s="5">
        <v>0.48</v>
      </c>
      <c r="S25" s="9">
        <v>21</v>
      </c>
    </row>
    <row r="26" spans="1:19" x14ac:dyDescent="0.45">
      <c r="A26" s="19">
        <v>0</v>
      </c>
      <c r="B26" s="104">
        <f>_xlfn.XLOOKUP(prodSegment[[#This Row],[round]],Years!$A$2:$A$10,Years!$B$2:$B$10,"not found",1,1)</f>
        <v>45291</v>
      </c>
      <c r="C26" s="19" t="s">
        <v>63</v>
      </c>
      <c r="D26" s="19" t="s">
        <v>33</v>
      </c>
      <c r="E26" s="20" t="s">
        <v>34</v>
      </c>
      <c r="F26" s="103">
        <v>0.02</v>
      </c>
      <c r="G26" s="108">
        <v>41</v>
      </c>
      <c r="H26" s="34">
        <v>44377</v>
      </c>
      <c r="I26" s="1"/>
      <c r="J26" s="1">
        <v>9.4</v>
      </c>
      <c r="K26" s="1">
        <v>15.5</v>
      </c>
      <c r="L26" s="35">
        <v>33</v>
      </c>
      <c r="M26" s="1">
        <v>25000</v>
      </c>
      <c r="N26" s="1">
        <v>2.5</v>
      </c>
      <c r="O26" s="36">
        <v>700</v>
      </c>
      <c r="P26" s="5">
        <v>0.46</v>
      </c>
      <c r="Q26" s="36">
        <v>700</v>
      </c>
      <c r="R26" s="5">
        <v>0.48</v>
      </c>
      <c r="S26" s="9">
        <v>2</v>
      </c>
    </row>
    <row r="27" spans="1:19" x14ac:dyDescent="0.45">
      <c r="A27" s="19">
        <v>0</v>
      </c>
      <c r="B27" s="104">
        <f>_xlfn.XLOOKUP(prodSegment[[#This Row],[round]],Years!$A$2:$A$10,Years!$B$2:$B$10,"not found",1,1)</f>
        <v>45291</v>
      </c>
      <c r="C27" s="19" t="s">
        <v>64</v>
      </c>
      <c r="D27" s="19" t="s">
        <v>33</v>
      </c>
      <c r="E27" s="20" t="s">
        <v>41</v>
      </c>
      <c r="F27" s="103">
        <v>0.02</v>
      </c>
      <c r="G27" s="108">
        <v>41</v>
      </c>
      <c r="H27" s="34">
        <v>44377</v>
      </c>
      <c r="I27" s="1"/>
      <c r="J27" s="1">
        <v>9.4</v>
      </c>
      <c r="K27" s="1">
        <v>15.5</v>
      </c>
      <c r="L27" s="35">
        <v>33</v>
      </c>
      <c r="M27" s="1">
        <v>25000</v>
      </c>
      <c r="N27" s="1">
        <v>2.5</v>
      </c>
      <c r="O27" s="36">
        <v>700</v>
      </c>
      <c r="P27" s="5">
        <v>0.46</v>
      </c>
      <c r="Q27" s="36">
        <v>700</v>
      </c>
      <c r="R27" s="5">
        <v>0.48</v>
      </c>
      <c r="S27" s="9">
        <v>2</v>
      </c>
    </row>
    <row r="28" spans="1:19" x14ac:dyDescent="0.45">
      <c r="A28" s="19">
        <v>0</v>
      </c>
      <c r="B28" s="104">
        <f>_xlfn.XLOOKUP(prodSegment[[#This Row],[round]],Years!$A$2:$A$10,Years!$B$2:$B$10,"not found",1,1)</f>
        <v>45291</v>
      </c>
      <c r="C28" s="19" t="s">
        <v>65</v>
      </c>
      <c r="D28" s="19" t="s">
        <v>33</v>
      </c>
      <c r="E28" s="20" t="s">
        <v>46</v>
      </c>
      <c r="F28" s="103">
        <v>0.02</v>
      </c>
      <c r="G28" s="108">
        <v>41</v>
      </c>
      <c r="H28" s="34">
        <v>44377</v>
      </c>
      <c r="I28" s="1"/>
      <c r="J28" s="1">
        <v>9.4</v>
      </c>
      <c r="K28" s="1">
        <v>15.5</v>
      </c>
      <c r="L28" s="35">
        <v>33</v>
      </c>
      <c r="M28" s="1">
        <v>25000</v>
      </c>
      <c r="N28" s="1">
        <v>2.5</v>
      </c>
      <c r="O28" s="36">
        <v>700</v>
      </c>
      <c r="P28" s="5">
        <v>0.46</v>
      </c>
      <c r="Q28" s="36">
        <v>700</v>
      </c>
      <c r="R28" s="5">
        <v>0.48</v>
      </c>
      <c r="S28" s="9">
        <v>2</v>
      </c>
    </row>
    <row r="29" spans="1:19" x14ac:dyDescent="0.45">
      <c r="A29" s="19">
        <v>0</v>
      </c>
      <c r="B29" s="104">
        <f>_xlfn.XLOOKUP(prodSegment[[#This Row],[round]],Years!$A$2:$A$10,Years!$B$2:$B$10,"not found",1,1)</f>
        <v>45291</v>
      </c>
      <c r="C29" s="19" t="s">
        <v>66</v>
      </c>
      <c r="D29" s="19" t="s">
        <v>33</v>
      </c>
      <c r="E29" s="20" t="s">
        <v>51</v>
      </c>
      <c r="F29" s="103">
        <v>0.02</v>
      </c>
      <c r="G29" s="108">
        <v>41</v>
      </c>
      <c r="H29" s="34">
        <v>44377</v>
      </c>
      <c r="I29" s="1"/>
      <c r="J29" s="1">
        <v>9.4</v>
      </c>
      <c r="K29" s="1">
        <v>15.5</v>
      </c>
      <c r="L29" s="35">
        <v>33</v>
      </c>
      <c r="M29" s="1">
        <v>25000</v>
      </c>
      <c r="N29" s="1">
        <v>2.5</v>
      </c>
      <c r="O29" s="36">
        <v>700</v>
      </c>
      <c r="P29" s="5">
        <v>0.46</v>
      </c>
      <c r="Q29" s="36">
        <v>700</v>
      </c>
      <c r="R29" s="5">
        <v>0.48</v>
      </c>
      <c r="S29" s="9">
        <v>2</v>
      </c>
    </row>
    <row r="30" spans="1:19" x14ac:dyDescent="0.45">
      <c r="A30" s="19">
        <v>0</v>
      </c>
      <c r="B30" s="104">
        <f>_xlfn.XLOOKUP(prodSegment[[#This Row],[round]],Years!$A$2:$A$10,Years!$B$2:$B$10,"not found",1,1)</f>
        <v>45291</v>
      </c>
      <c r="C30" s="19" t="s">
        <v>67</v>
      </c>
      <c r="D30" s="19" t="s">
        <v>33</v>
      </c>
      <c r="E30" s="20" t="s">
        <v>56</v>
      </c>
      <c r="F30" s="103">
        <v>0.02</v>
      </c>
      <c r="G30" s="108">
        <v>41</v>
      </c>
      <c r="H30" s="34">
        <v>44377</v>
      </c>
      <c r="I30" s="1"/>
      <c r="J30" s="1">
        <v>9.4</v>
      </c>
      <c r="K30" s="1">
        <v>15.5</v>
      </c>
      <c r="L30" s="35">
        <v>33</v>
      </c>
      <c r="M30" s="1">
        <v>25000</v>
      </c>
      <c r="N30" s="1">
        <v>2.5</v>
      </c>
      <c r="O30" s="36">
        <v>700</v>
      </c>
      <c r="P30" s="5">
        <v>0.46</v>
      </c>
      <c r="Q30" s="36">
        <v>700</v>
      </c>
      <c r="R30" s="5">
        <v>0.48</v>
      </c>
      <c r="S30" s="9">
        <v>2</v>
      </c>
    </row>
    <row r="31" spans="1:19" x14ac:dyDescent="0.45">
      <c r="A31" s="19">
        <v>0</v>
      </c>
      <c r="B31" s="104">
        <f>_xlfn.XLOOKUP(prodSegment[[#This Row],[round]],Years!$A$2:$A$10,Years!$B$2:$B$10,"not found",1,1)</f>
        <v>45291</v>
      </c>
      <c r="C31" s="19" t="s">
        <v>68</v>
      </c>
      <c r="D31" s="19" t="s">
        <v>33</v>
      </c>
      <c r="E31" s="22" t="s">
        <v>61</v>
      </c>
      <c r="F31" s="103">
        <v>0.02</v>
      </c>
      <c r="G31" s="109">
        <v>41</v>
      </c>
      <c r="H31" s="37">
        <v>44377</v>
      </c>
      <c r="I31" s="11"/>
      <c r="J31" s="11">
        <v>9.4</v>
      </c>
      <c r="K31" s="11">
        <v>15.5</v>
      </c>
      <c r="L31" s="38">
        <v>33</v>
      </c>
      <c r="M31" s="11">
        <v>25000</v>
      </c>
      <c r="N31" s="11">
        <v>2.5</v>
      </c>
      <c r="O31" s="39">
        <v>700</v>
      </c>
      <c r="P31" s="12">
        <v>0.46</v>
      </c>
      <c r="Q31" s="39">
        <v>700</v>
      </c>
      <c r="R31" s="12">
        <v>0.48</v>
      </c>
      <c r="S31" s="13">
        <v>2</v>
      </c>
    </row>
    <row r="32" spans="1:19" x14ac:dyDescent="0.45">
      <c r="A32" s="19">
        <v>0</v>
      </c>
      <c r="B32" s="104">
        <f>_xlfn.XLOOKUP(prodSegment[[#This Row],[round]],Years!$A$2:$A$10,Years!$B$2:$B$10,"not found",1,1)</f>
        <v>45291</v>
      </c>
      <c r="C32" s="19" t="s">
        <v>63</v>
      </c>
      <c r="D32" s="19" t="s">
        <v>135</v>
      </c>
      <c r="E32" s="24" t="s">
        <v>34</v>
      </c>
      <c r="F32" s="103">
        <v>0.17</v>
      </c>
      <c r="G32" s="107">
        <v>317</v>
      </c>
      <c r="H32" s="31">
        <v>44377</v>
      </c>
      <c r="I32" s="6"/>
      <c r="J32" s="6">
        <v>9.4</v>
      </c>
      <c r="K32" s="6">
        <v>15.5</v>
      </c>
      <c r="L32" s="32">
        <v>33</v>
      </c>
      <c r="M32" s="6">
        <v>25000</v>
      </c>
      <c r="N32" s="6">
        <v>2.5</v>
      </c>
      <c r="O32" s="33">
        <v>700</v>
      </c>
      <c r="P32" s="7">
        <v>0.46</v>
      </c>
      <c r="Q32" s="33">
        <v>700</v>
      </c>
      <c r="R32" s="7">
        <v>0.37</v>
      </c>
      <c r="S32" s="8">
        <v>20</v>
      </c>
    </row>
    <row r="33" spans="1:19" x14ac:dyDescent="0.45">
      <c r="A33" s="19">
        <v>0</v>
      </c>
      <c r="B33" s="104">
        <f>_xlfn.XLOOKUP(prodSegment[[#This Row],[round]],Years!$A$2:$A$10,Years!$B$2:$B$10,"not found",1,1)</f>
        <v>45291</v>
      </c>
      <c r="C33" s="19" t="s">
        <v>64</v>
      </c>
      <c r="D33" s="19" t="s">
        <v>135</v>
      </c>
      <c r="E33" s="20" t="s">
        <v>41</v>
      </c>
      <c r="F33" s="103">
        <v>0.17</v>
      </c>
      <c r="G33" s="108">
        <v>317</v>
      </c>
      <c r="H33" s="34">
        <v>44377</v>
      </c>
      <c r="I33" s="1"/>
      <c r="J33" s="1">
        <v>9.4</v>
      </c>
      <c r="K33" s="1">
        <v>15.5</v>
      </c>
      <c r="L33" s="35">
        <v>33</v>
      </c>
      <c r="M33" s="1">
        <v>25000</v>
      </c>
      <c r="N33" s="1">
        <v>2.5</v>
      </c>
      <c r="O33" s="36">
        <v>700</v>
      </c>
      <c r="P33" s="5">
        <v>0.46</v>
      </c>
      <c r="Q33" s="36">
        <v>700</v>
      </c>
      <c r="R33" s="5">
        <v>0.37</v>
      </c>
      <c r="S33" s="9">
        <v>20</v>
      </c>
    </row>
    <row r="34" spans="1:19" x14ac:dyDescent="0.45">
      <c r="A34" s="19">
        <v>0</v>
      </c>
      <c r="B34" s="104">
        <f>_xlfn.XLOOKUP(prodSegment[[#This Row],[round]],Years!$A$2:$A$10,Years!$B$2:$B$10,"not found",1,1)</f>
        <v>45291</v>
      </c>
      <c r="C34" s="19" t="s">
        <v>65</v>
      </c>
      <c r="D34" s="19" t="s">
        <v>135</v>
      </c>
      <c r="E34" s="20" t="s">
        <v>46</v>
      </c>
      <c r="F34" s="103">
        <v>0.17</v>
      </c>
      <c r="G34" s="108">
        <v>317</v>
      </c>
      <c r="H34" s="34">
        <v>44377</v>
      </c>
      <c r="I34" s="1"/>
      <c r="J34" s="1">
        <v>9.4</v>
      </c>
      <c r="K34" s="1">
        <v>15.5</v>
      </c>
      <c r="L34" s="35">
        <v>33</v>
      </c>
      <c r="M34" s="1">
        <v>25000</v>
      </c>
      <c r="N34" s="1">
        <v>2.5</v>
      </c>
      <c r="O34" s="36">
        <v>700</v>
      </c>
      <c r="P34" s="5">
        <v>0.46</v>
      </c>
      <c r="Q34" s="36">
        <v>700</v>
      </c>
      <c r="R34" s="5">
        <v>0.37</v>
      </c>
      <c r="S34" s="9">
        <v>20</v>
      </c>
    </row>
    <row r="35" spans="1:19" x14ac:dyDescent="0.45">
      <c r="A35" s="19">
        <v>0</v>
      </c>
      <c r="B35" s="104">
        <f>_xlfn.XLOOKUP(prodSegment[[#This Row],[round]],Years!$A$2:$A$10,Years!$B$2:$B$10,"not found",1,1)</f>
        <v>45291</v>
      </c>
      <c r="C35" s="19" t="s">
        <v>66</v>
      </c>
      <c r="D35" s="19" t="s">
        <v>135</v>
      </c>
      <c r="E35" s="20" t="s">
        <v>51</v>
      </c>
      <c r="F35" s="103">
        <v>0.17</v>
      </c>
      <c r="G35" s="108">
        <v>317</v>
      </c>
      <c r="H35" s="34">
        <v>44377</v>
      </c>
      <c r="I35" s="1"/>
      <c r="J35" s="1">
        <v>9.4</v>
      </c>
      <c r="K35" s="1">
        <v>15.5</v>
      </c>
      <c r="L35" s="35">
        <v>33</v>
      </c>
      <c r="M35" s="1">
        <v>25000</v>
      </c>
      <c r="N35" s="1">
        <v>2.5</v>
      </c>
      <c r="O35" s="36">
        <v>700</v>
      </c>
      <c r="P35" s="5">
        <v>0.46</v>
      </c>
      <c r="Q35" s="36">
        <v>700</v>
      </c>
      <c r="R35" s="5">
        <v>0.37</v>
      </c>
      <c r="S35" s="9">
        <v>20</v>
      </c>
    </row>
    <row r="36" spans="1:19" x14ac:dyDescent="0.45">
      <c r="A36" s="19">
        <v>0</v>
      </c>
      <c r="B36" s="104">
        <f>_xlfn.XLOOKUP(prodSegment[[#This Row],[round]],Years!$A$2:$A$10,Years!$B$2:$B$10,"not found",1,1)</f>
        <v>45291</v>
      </c>
      <c r="C36" s="19" t="s">
        <v>67</v>
      </c>
      <c r="D36" s="19" t="s">
        <v>135</v>
      </c>
      <c r="E36" s="20" t="s">
        <v>56</v>
      </c>
      <c r="F36" s="103">
        <v>0.17</v>
      </c>
      <c r="G36" s="108">
        <v>317</v>
      </c>
      <c r="H36" s="34">
        <v>44377</v>
      </c>
      <c r="I36" s="1"/>
      <c r="J36" s="1">
        <v>9.4</v>
      </c>
      <c r="K36" s="1">
        <v>15.5</v>
      </c>
      <c r="L36" s="35">
        <v>33</v>
      </c>
      <c r="M36" s="1">
        <v>25000</v>
      </c>
      <c r="N36" s="1">
        <v>2.5</v>
      </c>
      <c r="O36" s="36">
        <v>700</v>
      </c>
      <c r="P36" s="5">
        <v>0.46</v>
      </c>
      <c r="Q36" s="36">
        <v>700</v>
      </c>
      <c r="R36" s="5">
        <v>0.37</v>
      </c>
      <c r="S36" s="9">
        <v>20</v>
      </c>
    </row>
    <row r="37" spans="1:19" x14ac:dyDescent="0.45">
      <c r="A37" s="19">
        <v>0</v>
      </c>
      <c r="B37" s="104">
        <f>_xlfn.XLOOKUP(prodSegment[[#This Row],[round]],Years!$A$2:$A$10,Years!$B$2:$B$10,"not found",1,1)</f>
        <v>45291</v>
      </c>
      <c r="C37" s="19" t="s">
        <v>68</v>
      </c>
      <c r="D37" s="19" t="s">
        <v>135</v>
      </c>
      <c r="E37" s="20" t="s">
        <v>61</v>
      </c>
      <c r="F37" s="103">
        <v>0.17</v>
      </c>
      <c r="G37" s="108">
        <v>317</v>
      </c>
      <c r="H37" s="34">
        <v>44377</v>
      </c>
      <c r="I37" s="1"/>
      <c r="J37" s="1">
        <v>9.4</v>
      </c>
      <c r="K37" s="1">
        <v>15.5</v>
      </c>
      <c r="L37" s="35">
        <v>33</v>
      </c>
      <c r="M37" s="1">
        <v>25000</v>
      </c>
      <c r="N37" s="1">
        <v>2.5</v>
      </c>
      <c r="O37" s="36">
        <v>700</v>
      </c>
      <c r="P37" s="5">
        <v>0.46</v>
      </c>
      <c r="Q37" s="36">
        <v>700</v>
      </c>
      <c r="R37" s="5">
        <v>0.37</v>
      </c>
      <c r="S37" s="9">
        <v>20</v>
      </c>
    </row>
    <row r="38" spans="1:19" x14ac:dyDescent="0.45">
      <c r="A38" s="19">
        <v>0</v>
      </c>
      <c r="B38" s="104">
        <f>_xlfn.XLOOKUP(prodSegment[[#This Row],[round]],Years!$A$2:$A$10,Years!$B$2:$B$10,"not found",1,1)</f>
        <v>45291</v>
      </c>
      <c r="C38" s="19" t="s">
        <v>63</v>
      </c>
      <c r="D38" s="19" t="s">
        <v>135</v>
      </c>
      <c r="E38" s="20" t="s">
        <v>28</v>
      </c>
      <c r="F38" s="103">
        <v>0</v>
      </c>
      <c r="G38" s="108">
        <v>2</v>
      </c>
      <c r="H38" s="34">
        <v>44155</v>
      </c>
      <c r="I38" s="1"/>
      <c r="J38" s="1">
        <v>5.5</v>
      </c>
      <c r="K38" s="1">
        <v>14.5</v>
      </c>
      <c r="L38" s="35">
        <v>28</v>
      </c>
      <c r="M38" s="1">
        <v>17500</v>
      </c>
      <c r="N38" s="1">
        <v>3.1</v>
      </c>
      <c r="O38" s="36">
        <v>1000</v>
      </c>
      <c r="P38" s="5">
        <v>0.55000000000000004</v>
      </c>
      <c r="Q38" s="36">
        <v>1000</v>
      </c>
      <c r="R38" s="5">
        <v>0.37</v>
      </c>
      <c r="S38" s="9">
        <v>0</v>
      </c>
    </row>
    <row r="39" spans="1:19" x14ac:dyDescent="0.45">
      <c r="A39" s="19">
        <v>0</v>
      </c>
      <c r="B39" s="104">
        <f>_xlfn.XLOOKUP(prodSegment[[#This Row],[round]],Years!$A$2:$A$10,Years!$B$2:$B$10,"not found",1,1)</f>
        <v>45291</v>
      </c>
      <c r="C39" s="19" t="s">
        <v>64</v>
      </c>
      <c r="D39" s="19" t="s">
        <v>135</v>
      </c>
      <c r="E39" s="20" t="s">
        <v>38</v>
      </c>
      <c r="F39" s="103">
        <v>0</v>
      </c>
      <c r="G39" s="108">
        <v>2</v>
      </c>
      <c r="H39" s="34">
        <v>44155</v>
      </c>
      <c r="I39" s="1"/>
      <c r="J39" s="1">
        <v>5.5</v>
      </c>
      <c r="K39" s="1">
        <v>14.5</v>
      </c>
      <c r="L39" s="35">
        <v>28</v>
      </c>
      <c r="M39" s="1">
        <v>17500</v>
      </c>
      <c r="N39" s="1">
        <v>3.1</v>
      </c>
      <c r="O39" s="36">
        <v>1000</v>
      </c>
      <c r="P39" s="5">
        <v>0.55000000000000004</v>
      </c>
      <c r="Q39" s="36">
        <v>1000</v>
      </c>
      <c r="R39" s="5">
        <v>0.37</v>
      </c>
      <c r="S39" s="9">
        <v>0</v>
      </c>
    </row>
    <row r="40" spans="1:19" x14ac:dyDescent="0.45">
      <c r="A40" s="19">
        <v>0</v>
      </c>
      <c r="B40" s="104">
        <f>_xlfn.XLOOKUP(prodSegment[[#This Row],[round]],Years!$A$2:$A$10,Years!$B$2:$B$10,"not found",1,1)</f>
        <v>45291</v>
      </c>
      <c r="C40" s="19" t="s">
        <v>65</v>
      </c>
      <c r="D40" s="19" t="s">
        <v>135</v>
      </c>
      <c r="E40" s="20" t="s">
        <v>43</v>
      </c>
      <c r="F40" s="103">
        <v>0</v>
      </c>
      <c r="G40" s="108">
        <v>2</v>
      </c>
      <c r="H40" s="34">
        <v>44155</v>
      </c>
      <c r="I40" s="1"/>
      <c r="J40" s="1">
        <v>5.5</v>
      </c>
      <c r="K40" s="1">
        <v>14.5</v>
      </c>
      <c r="L40" s="35">
        <v>28</v>
      </c>
      <c r="M40" s="1">
        <v>17500</v>
      </c>
      <c r="N40" s="1">
        <v>3.1</v>
      </c>
      <c r="O40" s="36">
        <v>1000</v>
      </c>
      <c r="P40" s="5">
        <v>0.55000000000000004</v>
      </c>
      <c r="Q40" s="36">
        <v>1000</v>
      </c>
      <c r="R40" s="5">
        <v>0.37</v>
      </c>
      <c r="S40" s="9">
        <v>0</v>
      </c>
    </row>
    <row r="41" spans="1:19" x14ac:dyDescent="0.45">
      <c r="A41" s="19">
        <v>0</v>
      </c>
      <c r="B41" s="104">
        <f>_xlfn.XLOOKUP(prodSegment[[#This Row],[round]],Years!$A$2:$A$10,Years!$B$2:$B$10,"not found",1,1)</f>
        <v>45291</v>
      </c>
      <c r="C41" s="19" t="s">
        <v>66</v>
      </c>
      <c r="D41" s="19" t="s">
        <v>135</v>
      </c>
      <c r="E41" s="20" t="s">
        <v>48</v>
      </c>
      <c r="F41" s="103">
        <v>0</v>
      </c>
      <c r="G41" s="108">
        <v>2</v>
      </c>
      <c r="H41" s="34">
        <v>44155</v>
      </c>
      <c r="I41" s="1"/>
      <c r="J41" s="1">
        <v>5.5</v>
      </c>
      <c r="K41" s="1">
        <v>14.5</v>
      </c>
      <c r="L41" s="35">
        <v>28</v>
      </c>
      <c r="M41" s="1">
        <v>17500</v>
      </c>
      <c r="N41" s="1">
        <v>3.1</v>
      </c>
      <c r="O41" s="36">
        <v>1000</v>
      </c>
      <c r="P41" s="5">
        <v>0.55000000000000004</v>
      </c>
      <c r="Q41" s="36">
        <v>1000</v>
      </c>
      <c r="R41" s="5">
        <v>0.37</v>
      </c>
      <c r="S41" s="9">
        <v>0</v>
      </c>
    </row>
    <row r="42" spans="1:19" x14ac:dyDescent="0.45">
      <c r="A42" s="19">
        <v>0</v>
      </c>
      <c r="B42" s="104">
        <f>_xlfn.XLOOKUP(prodSegment[[#This Row],[round]],Years!$A$2:$A$10,Years!$B$2:$B$10,"not found",1,1)</f>
        <v>45291</v>
      </c>
      <c r="C42" s="19" t="s">
        <v>67</v>
      </c>
      <c r="D42" s="19" t="s">
        <v>135</v>
      </c>
      <c r="E42" s="20" t="s">
        <v>53</v>
      </c>
      <c r="F42" s="103">
        <v>0</v>
      </c>
      <c r="G42" s="108">
        <v>2</v>
      </c>
      <c r="H42" s="34">
        <v>44155</v>
      </c>
      <c r="I42" s="1"/>
      <c r="J42" s="1">
        <v>5.5</v>
      </c>
      <c r="K42" s="1">
        <v>14.5</v>
      </c>
      <c r="L42" s="35">
        <v>28</v>
      </c>
      <c r="M42" s="1">
        <v>17500</v>
      </c>
      <c r="N42" s="1">
        <v>3.1</v>
      </c>
      <c r="O42" s="36">
        <v>1000</v>
      </c>
      <c r="P42" s="5">
        <v>0.55000000000000004</v>
      </c>
      <c r="Q42" s="36">
        <v>1000</v>
      </c>
      <c r="R42" s="5">
        <v>0.37</v>
      </c>
      <c r="S42" s="9">
        <v>0</v>
      </c>
    </row>
    <row r="43" spans="1:19" x14ac:dyDescent="0.45">
      <c r="A43" s="19">
        <v>0</v>
      </c>
      <c r="B43" s="104">
        <f>_xlfn.XLOOKUP(prodSegment[[#This Row],[round]],Years!$A$2:$A$10,Years!$B$2:$B$10,"not found",1,1)</f>
        <v>45291</v>
      </c>
      <c r="C43" s="19" t="s">
        <v>68</v>
      </c>
      <c r="D43" s="19" t="s">
        <v>135</v>
      </c>
      <c r="E43" s="22" t="s">
        <v>58</v>
      </c>
      <c r="F43" s="103">
        <v>0</v>
      </c>
      <c r="G43" s="109">
        <v>2</v>
      </c>
      <c r="H43" s="37">
        <v>44155</v>
      </c>
      <c r="I43" s="11"/>
      <c r="J43" s="11">
        <v>5.5</v>
      </c>
      <c r="K43" s="11">
        <v>14.5</v>
      </c>
      <c r="L43" s="38">
        <v>28</v>
      </c>
      <c r="M43" s="11">
        <v>17500</v>
      </c>
      <c r="N43" s="11">
        <v>3.1</v>
      </c>
      <c r="O43" s="39">
        <v>1000</v>
      </c>
      <c r="P43" s="12">
        <v>0.55000000000000004</v>
      </c>
      <c r="Q43" s="39">
        <v>1000</v>
      </c>
      <c r="R43" s="12">
        <v>0.37</v>
      </c>
      <c r="S43" s="13">
        <v>0</v>
      </c>
    </row>
    <row r="44" spans="1:19" x14ac:dyDescent="0.45">
      <c r="A44" s="19">
        <v>0</v>
      </c>
      <c r="B44" s="104">
        <f>_xlfn.XLOOKUP(prodSegment[[#This Row],[round]],Years!$A$2:$A$10,Years!$B$2:$B$10,"not found",1,1)</f>
        <v>45291</v>
      </c>
      <c r="C44" s="19" t="s">
        <v>63</v>
      </c>
      <c r="D44" s="19" t="s">
        <v>37</v>
      </c>
      <c r="E44" s="24" t="s">
        <v>36</v>
      </c>
      <c r="F44" s="103">
        <v>0.15</v>
      </c>
      <c r="G44" s="107">
        <v>307</v>
      </c>
      <c r="H44" s="31">
        <v>44341</v>
      </c>
      <c r="I44" s="6"/>
      <c r="J44" s="6">
        <v>4</v>
      </c>
      <c r="K44" s="6">
        <v>11</v>
      </c>
      <c r="L44" s="32">
        <v>33</v>
      </c>
      <c r="M44" s="6">
        <v>19000</v>
      </c>
      <c r="N44" s="6">
        <v>2.6</v>
      </c>
      <c r="O44" s="33">
        <v>700</v>
      </c>
      <c r="P44" s="7">
        <v>0.46</v>
      </c>
      <c r="Q44" s="33">
        <v>700</v>
      </c>
      <c r="R44" s="7">
        <v>0.42</v>
      </c>
      <c r="S44" s="8">
        <v>27</v>
      </c>
    </row>
    <row r="45" spans="1:19" x14ac:dyDescent="0.45">
      <c r="A45" s="19">
        <v>0</v>
      </c>
      <c r="B45" s="104">
        <f>_xlfn.XLOOKUP(prodSegment[[#This Row],[round]],Years!$A$2:$A$10,Years!$B$2:$B$10,"not found",1,1)</f>
        <v>45291</v>
      </c>
      <c r="C45" s="19" t="s">
        <v>64</v>
      </c>
      <c r="D45" s="19" t="s">
        <v>37</v>
      </c>
      <c r="E45" s="20" t="s">
        <v>42</v>
      </c>
      <c r="F45" s="103">
        <v>0.15</v>
      </c>
      <c r="G45" s="108">
        <v>307</v>
      </c>
      <c r="H45" s="34">
        <v>44341</v>
      </c>
      <c r="I45" s="1"/>
      <c r="J45" s="1">
        <v>4</v>
      </c>
      <c r="K45" s="1">
        <v>11</v>
      </c>
      <c r="L45" s="35">
        <v>33</v>
      </c>
      <c r="M45" s="1">
        <v>19000</v>
      </c>
      <c r="N45" s="1">
        <v>2.6</v>
      </c>
      <c r="O45" s="36">
        <v>700</v>
      </c>
      <c r="P45" s="5">
        <v>0.46</v>
      </c>
      <c r="Q45" s="36">
        <v>700</v>
      </c>
      <c r="R45" s="5">
        <v>0.42</v>
      </c>
      <c r="S45" s="9">
        <v>27</v>
      </c>
    </row>
    <row r="46" spans="1:19" x14ac:dyDescent="0.45">
      <c r="A46" s="19">
        <v>0</v>
      </c>
      <c r="B46" s="104">
        <f>_xlfn.XLOOKUP(prodSegment[[#This Row],[round]],Years!$A$2:$A$10,Years!$B$2:$B$10,"not found",1,1)</f>
        <v>45291</v>
      </c>
      <c r="C46" s="19" t="s">
        <v>65</v>
      </c>
      <c r="D46" s="19" t="s">
        <v>37</v>
      </c>
      <c r="E46" s="20" t="s">
        <v>47</v>
      </c>
      <c r="F46" s="103">
        <v>0.15</v>
      </c>
      <c r="G46" s="108">
        <v>307</v>
      </c>
      <c r="H46" s="34">
        <v>44341</v>
      </c>
      <c r="I46" s="1"/>
      <c r="J46" s="1">
        <v>4</v>
      </c>
      <c r="K46" s="1">
        <v>11</v>
      </c>
      <c r="L46" s="35">
        <v>33</v>
      </c>
      <c r="M46" s="1">
        <v>19000</v>
      </c>
      <c r="N46" s="1">
        <v>2.6</v>
      </c>
      <c r="O46" s="36">
        <v>700</v>
      </c>
      <c r="P46" s="5">
        <v>0.46</v>
      </c>
      <c r="Q46" s="36">
        <v>700</v>
      </c>
      <c r="R46" s="5">
        <v>0.42</v>
      </c>
      <c r="S46" s="9">
        <v>27</v>
      </c>
    </row>
    <row r="47" spans="1:19" x14ac:dyDescent="0.45">
      <c r="A47" s="19">
        <v>0</v>
      </c>
      <c r="B47" s="104">
        <f>_xlfn.XLOOKUP(prodSegment[[#This Row],[round]],Years!$A$2:$A$10,Years!$B$2:$B$10,"not found",1,1)</f>
        <v>45291</v>
      </c>
      <c r="C47" s="19" t="s">
        <v>66</v>
      </c>
      <c r="D47" s="19" t="s">
        <v>37</v>
      </c>
      <c r="E47" s="20" t="s">
        <v>52</v>
      </c>
      <c r="F47" s="103">
        <v>0.15</v>
      </c>
      <c r="G47" s="108">
        <v>307</v>
      </c>
      <c r="H47" s="34">
        <v>44341</v>
      </c>
      <c r="I47" s="1"/>
      <c r="J47" s="1">
        <v>4</v>
      </c>
      <c r="K47" s="1">
        <v>11</v>
      </c>
      <c r="L47" s="35">
        <v>33</v>
      </c>
      <c r="M47" s="1">
        <v>19000</v>
      </c>
      <c r="N47" s="1">
        <v>2.6</v>
      </c>
      <c r="O47" s="36">
        <v>700</v>
      </c>
      <c r="P47" s="5">
        <v>0.46</v>
      </c>
      <c r="Q47" s="36">
        <v>700</v>
      </c>
      <c r="R47" s="5">
        <v>0.42</v>
      </c>
      <c r="S47" s="9">
        <v>27</v>
      </c>
    </row>
    <row r="48" spans="1:19" x14ac:dyDescent="0.45">
      <c r="A48" s="19">
        <v>0</v>
      </c>
      <c r="B48" s="104">
        <f>_xlfn.XLOOKUP(prodSegment[[#This Row],[round]],Years!$A$2:$A$10,Years!$B$2:$B$10,"not found",1,1)</f>
        <v>45291</v>
      </c>
      <c r="C48" s="19" t="s">
        <v>67</v>
      </c>
      <c r="D48" s="19" t="s">
        <v>37</v>
      </c>
      <c r="E48" s="20" t="s">
        <v>57</v>
      </c>
      <c r="F48" s="103">
        <v>0.15</v>
      </c>
      <c r="G48" s="108">
        <v>307</v>
      </c>
      <c r="H48" s="34">
        <v>44341</v>
      </c>
      <c r="I48" s="1"/>
      <c r="J48" s="1">
        <v>4</v>
      </c>
      <c r="K48" s="1">
        <v>11</v>
      </c>
      <c r="L48" s="35">
        <v>33</v>
      </c>
      <c r="M48" s="1">
        <v>19000</v>
      </c>
      <c r="N48" s="1">
        <v>2.6</v>
      </c>
      <c r="O48" s="36">
        <v>700</v>
      </c>
      <c r="P48" s="5">
        <v>0.46</v>
      </c>
      <c r="Q48" s="36">
        <v>700</v>
      </c>
      <c r="R48" s="5">
        <v>0.42</v>
      </c>
      <c r="S48" s="9">
        <v>27</v>
      </c>
    </row>
    <row r="49" spans="1:19" x14ac:dyDescent="0.45">
      <c r="A49" s="19">
        <v>0</v>
      </c>
      <c r="B49" s="104">
        <f>_xlfn.XLOOKUP(prodSegment[[#This Row],[round]],Years!$A$2:$A$10,Years!$B$2:$B$10,"not found",1,1)</f>
        <v>45291</v>
      </c>
      <c r="C49" s="19" t="s">
        <v>68</v>
      </c>
      <c r="D49" s="19" t="s">
        <v>37</v>
      </c>
      <c r="E49" s="20" t="s">
        <v>62</v>
      </c>
      <c r="F49" s="103">
        <v>0.15</v>
      </c>
      <c r="G49" s="108">
        <v>307</v>
      </c>
      <c r="H49" s="34">
        <v>44341</v>
      </c>
      <c r="I49" s="1"/>
      <c r="J49" s="1">
        <v>4</v>
      </c>
      <c r="K49" s="1">
        <v>11</v>
      </c>
      <c r="L49" s="35">
        <v>33</v>
      </c>
      <c r="M49" s="1">
        <v>19000</v>
      </c>
      <c r="N49" s="1">
        <v>2.6</v>
      </c>
      <c r="O49" s="36">
        <v>700</v>
      </c>
      <c r="P49" s="5">
        <v>0.46</v>
      </c>
      <c r="Q49" s="36">
        <v>700</v>
      </c>
      <c r="R49" s="5">
        <v>0.42</v>
      </c>
      <c r="S49" s="9">
        <v>27</v>
      </c>
    </row>
    <row r="50" spans="1:19" x14ac:dyDescent="0.45">
      <c r="A50" s="19">
        <v>0</v>
      </c>
      <c r="B50" s="104">
        <f>_xlfn.XLOOKUP(prodSegment[[#This Row],[round]],Years!$A$2:$A$10,Years!$B$2:$B$10,"not found",1,1)</f>
        <v>45291</v>
      </c>
      <c r="C50" s="19" t="s">
        <v>63</v>
      </c>
      <c r="D50" s="19" t="s">
        <v>37</v>
      </c>
      <c r="E50" s="20" t="s">
        <v>28</v>
      </c>
      <c r="F50" s="103">
        <v>0.01</v>
      </c>
      <c r="G50" s="108">
        <v>24</v>
      </c>
      <c r="H50" s="34">
        <v>44155</v>
      </c>
      <c r="I50" s="1"/>
      <c r="J50" s="1">
        <v>5.5</v>
      </c>
      <c r="K50" s="1">
        <v>14.5</v>
      </c>
      <c r="L50" s="35">
        <v>28</v>
      </c>
      <c r="M50" s="1">
        <v>17500</v>
      </c>
      <c r="N50" s="1">
        <v>3.1</v>
      </c>
      <c r="O50" s="36">
        <v>1000</v>
      </c>
      <c r="P50" s="5">
        <v>0.55000000000000004</v>
      </c>
      <c r="Q50" s="36">
        <v>1000</v>
      </c>
      <c r="R50" s="5">
        <v>0.42</v>
      </c>
      <c r="S50" s="9">
        <v>2</v>
      </c>
    </row>
    <row r="51" spans="1:19" x14ac:dyDescent="0.45">
      <c r="A51" s="19">
        <v>0</v>
      </c>
      <c r="B51" s="104">
        <f>_xlfn.XLOOKUP(prodSegment[[#This Row],[round]],Years!$A$2:$A$10,Years!$B$2:$B$10,"not found",1,1)</f>
        <v>45291</v>
      </c>
      <c r="C51" s="19" t="s">
        <v>64</v>
      </c>
      <c r="D51" s="19" t="s">
        <v>37</v>
      </c>
      <c r="E51" s="20" t="s">
        <v>38</v>
      </c>
      <c r="F51" s="103">
        <v>0.01</v>
      </c>
      <c r="G51" s="108">
        <v>24</v>
      </c>
      <c r="H51" s="34">
        <v>44155</v>
      </c>
      <c r="I51" s="1"/>
      <c r="J51" s="1">
        <v>5.5</v>
      </c>
      <c r="K51" s="1">
        <v>14.5</v>
      </c>
      <c r="L51" s="35">
        <v>28</v>
      </c>
      <c r="M51" s="1">
        <v>17500</v>
      </c>
      <c r="N51" s="1">
        <v>3.1</v>
      </c>
      <c r="O51" s="36">
        <v>1000</v>
      </c>
      <c r="P51" s="5">
        <v>0.55000000000000004</v>
      </c>
      <c r="Q51" s="36">
        <v>1000</v>
      </c>
      <c r="R51" s="5">
        <v>0.42</v>
      </c>
      <c r="S51" s="9">
        <v>2</v>
      </c>
    </row>
    <row r="52" spans="1:19" x14ac:dyDescent="0.45">
      <c r="A52" s="19">
        <v>0</v>
      </c>
      <c r="B52" s="104">
        <f>_xlfn.XLOOKUP(prodSegment[[#This Row],[round]],Years!$A$2:$A$10,Years!$B$2:$B$10,"not found",1,1)</f>
        <v>45291</v>
      </c>
      <c r="C52" s="19" t="s">
        <v>65</v>
      </c>
      <c r="D52" s="19" t="s">
        <v>37</v>
      </c>
      <c r="E52" s="20" t="s">
        <v>43</v>
      </c>
      <c r="F52" s="103">
        <v>0.01</v>
      </c>
      <c r="G52" s="108">
        <v>24</v>
      </c>
      <c r="H52" s="34">
        <v>44155</v>
      </c>
      <c r="I52" s="1"/>
      <c r="J52" s="1">
        <v>5.5</v>
      </c>
      <c r="K52" s="1">
        <v>14.5</v>
      </c>
      <c r="L52" s="35">
        <v>28</v>
      </c>
      <c r="M52" s="1">
        <v>17500</v>
      </c>
      <c r="N52" s="1">
        <v>3.1</v>
      </c>
      <c r="O52" s="36">
        <v>1000</v>
      </c>
      <c r="P52" s="5">
        <v>0.55000000000000004</v>
      </c>
      <c r="Q52" s="36">
        <v>1000</v>
      </c>
      <c r="R52" s="5">
        <v>0.42</v>
      </c>
      <c r="S52" s="9">
        <v>2</v>
      </c>
    </row>
    <row r="53" spans="1:19" x14ac:dyDescent="0.45">
      <c r="A53" s="19">
        <v>0</v>
      </c>
      <c r="B53" s="104">
        <f>_xlfn.XLOOKUP(prodSegment[[#This Row],[round]],Years!$A$2:$A$10,Years!$B$2:$B$10,"not found",1,1)</f>
        <v>45291</v>
      </c>
      <c r="C53" s="19" t="s">
        <v>66</v>
      </c>
      <c r="D53" s="19" t="s">
        <v>37</v>
      </c>
      <c r="E53" s="20" t="s">
        <v>48</v>
      </c>
      <c r="F53" s="103">
        <v>0.01</v>
      </c>
      <c r="G53" s="108">
        <v>24</v>
      </c>
      <c r="H53" s="34">
        <v>44155</v>
      </c>
      <c r="I53" s="1"/>
      <c r="J53" s="1">
        <v>5.5</v>
      </c>
      <c r="K53" s="1">
        <v>14.5</v>
      </c>
      <c r="L53" s="35">
        <v>28</v>
      </c>
      <c r="M53" s="1">
        <v>17500</v>
      </c>
      <c r="N53" s="1">
        <v>3.1</v>
      </c>
      <c r="O53" s="36">
        <v>1000</v>
      </c>
      <c r="P53" s="5">
        <v>0.55000000000000004</v>
      </c>
      <c r="Q53" s="36">
        <v>1000</v>
      </c>
      <c r="R53" s="5">
        <v>0.42</v>
      </c>
      <c r="S53" s="9">
        <v>2</v>
      </c>
    </row>
    <row r="54" spans="1:19" x14ac:dyDescent="0.45">
      <c r="A54" s="19">
        <v>0</v>
      </c>
      <c r="B54" s="104">
        <f>_xlfn.XLOOKUP(prodSegment[[#This Row],[round]],Years!$A$2:$A$10,Years!$B$2:$B$10,"not found",1,1)</f>
        <v>45291</v>
      </c>
      <c r="C54" s="19" t="s">
        <v>67</v>
      </c>
      <c r="D54" s="19" t="s">
        <v>37</v>
      </c>
      <c r="E54" s="20" t="s">
        <v>53</v>
      </c>
      <c r="F54" s="103">
        <v>0.01</v>
      </c>
      <c r="G54" s="108">
        <v>24</v>
      </c>
      <c r="H54" s="34">
        <v>44155</v>
      </c>
      <c r="I54" s="1"/>
      <c r="J54" s="1">
        <v>5.5</v>
      </c>
      <c r="K54" s="1">
        <v>14.5</v>
      </c>
      <c r="L54" s="35">
        <v>28</v>
      </c>
      <c r="M54" s="1">
        <v>17500</v>
      </c>
      <c r="N54" s="1">
        <v>3.1</v>
      </c>
      <c r="O54" s="36">
        <v>1000</v>
      </c>
      <c r="P54" s="5">
        <v>0.55000000000000004</v>
      </c>
      <c r="Q54" s="36">
        <v>1000</v>
      </c>
      <c r="R54" s="5">
        <v>0.42</v>
      </c>
      <c r="S54" s="9">
        <v>2</v>
      </c>
    </row>
    <row r="55" spans="1:19" x14ac:dyDescent="0.45">
      <c r="A55" s="19">
        <v>0</v>
      </c>
      <c r="B55" s="104">
        <f>_xlfn.XLOOKUP(prodSegment[[#This Row],[round]],Years!$A$2:$A$10,Years!$B$2:$B$10,"not found",1,1)</f>
        <v>45291</v>
      </c>
      <c r="C55" s="19" t="s">
        <v>68</v>
      </c>
      <c r="D55" s="19" t="s">
        <v>37</v>
      </c>
      <c r="E55" s="22" t="s">
        <v>58</v>
      </c>
      <c r="F55" s="103">
        <v>0.01</v>
      </c>
      <c r="G55" s="109">
        <v>24</v>
      </c>
      <c r="H55" s="37">
        <v>44155</v>
      </c>
      <c r="I55" s="11"/>
      <c r="J55" s="11">
        <v>5.5</v>
      </c>
      <c r="K55" s="11">
        <v>14.5</v>
      </c>
      <c r="L55" s="38">
        <v>28</v>
      </c>
      <c r="M55" s="11">
        <v>17500</v>
      </c>
      <c r="N55" s="11">
        <v>3.1</v>
      </c>
      <c r="O55" s="39">
        <v>1000</v>
      </c>
      <c r="P55" s="12">
        <v>0.55000000000000004</v>
      </c>
      <c r="Q55" s="39">
        <v>1000</v>
      </c>
      <c r="R55" s="12">
        <v>0.42</v>
      </c>
      <c r="S55" s="13">
        <v>2</v>
      </c>
    </row>
    <row r="56" spans="1:19" x14ac:dyDescent="0.45">
      <c r="A56" s="19">
        <v>1</v>
      </c>
      <c r="B56" s="104">
        <f>_xlfn.XLOOKUP(prodSegment[[#This Row],[round]],Years!$A$2:$A$10,Years!$B$2:$B$10,"not found",1,1)</f>
        <v>45657</v>
      </c>
      <c r="C56" s="19" t="s">
        <v>64</v>
      </c>
      <c r="D56" s="19" t="s">
        <v>29</v>
      </c>
      <c r="E56" s="24" t="s">
        <v>38</v>
      </c>
      <c r="F56" s="103">
        <v>0.23</v>
      </c>
      <c r="G56" s="107">
        <v>1829</v>
      </c>
      <c r="H56" s="31">
        <v>45437</v>
      </c>
      <c r="I56" s="6"/>
      <c r="J56" s="6">
        <v>6</v>
      </c>
      <c r="K56" s="6">
        <v>15</v>
      </c>
      <c r="L56" s="32">
        <v>28.25</v>
      </c>
      <c r="M56" s="6">
        <v>17500</v>
      </c>
      <c r="N56" s="6">
        <v>2.35</v>
      </c>
      <c r="O56" s="33">
        <v>1000</v>
      </c>
      <c r="P56" s="7">
        <v>0.57999999999999996</v>
      </c>
      <c r="Q56" s="33">
        <v>1000</v>
      </c>
      <c r="R56" s="7">
        <v>0.5</v>
      </c>
      <c r="S56" s="8">
        <v>33</v>
      </c>
    </row>
    <row r="57" spans="1:19" x14ac:dyDescent="0.45">
      <c r="A57" s="19">
        <v>1</v>
      </c>
      <c r="B57" s="104">
        <f>_xlfn.XLOOKUP(prodSegment[[#This Row],[round]],Years!$A$2:$A$10,Years!$B$2:$B$10,"not found",1,1)</f>
        <v>45657</v>
      </c>
      <c r="C57" s="19" t="s">
        <v>65</v>
      </c>
      <c r="D57" s="19" t="s">
        <v>29</v>
      </c>
      <c r="E57" s="20" t="s">
        <v>43</v>
      </c>
      <c r="F57" s="103">
        <v>0.17</v>
      </c>
      <c r="G57" s="108">
        <v>1372</v>
      </c>
      <c r="H57" s="34">
        <v>45437</v>
      </c>
      <c r="I57" s="1" t="s">
        <v>216</v>
      </c>
      <c r="J57" s="1">
        <v>5</v>
      </c>
      <c r="K57" s="1">
        <v>15</v>
      </c>
      <c r="L57" s="35">
        <v>26.5</v>
      </c>
      <c r="M57" s="1">
        <v>17500</v>
      </c>
      <c r="N57" s="1">
        <v>2.35</v>
      </c>
      <c r="O57" s="36">
        <v>1000</v>
      </c>
      <c r="P57" s="5">
        <v>0.57999999999999996</v>
      </c>
      <c r="Q57" s="36">
        <v>1000</v>
      </c>
      <c r="R57" s="5">
        <v>0.5</v>
      </c>
      <c r="S57" s="9">
        <v>33</v>
      </c>
    </row>
    <row r="58" spans="1:19" x14ac:dyDescent="0.45">
      <c r="A58" s="19">
        <v>1</v>
      </c>
      <c r="B58" s="104">
        <f>_xlfn.XLOOKUP(prodSegment[[#This Row],[round]],Years!$A$2:$A$10,Years!$B$2:$B$10,"not found",1,1)</f>
        <v>45657</v>
      </c>
      <c r="C58" s="19" t="s">
        <v>63</v>
      </c>
      <c r="D58" s="19" t="s">
        <v>29</v>
      </c>
      <c r="E58" s="20" t="s">
        <v>28</v>
      </c>
      <c r="F58" s="103">
        <v>0.16</v>
      </c>
      <c r="G58" s="108">
        <v>1318</v>
      </c>
      <c r="H58" s="34">
        <v>45472</v>
      </c>
      <c r="I58" s="1" t="s">
        <v>216</v>
      </c>
      <c r="J58" s="1">
        <v>6.1</v>
      </c>
      <c r="K58" s="1">
        <v>14.3</v>
      </c>
      <c r="L58" s="35">
        <v>27.5</v>
      </c>
      <c r="M58" s="1">
        <v>14000</v>
      </c>
      <c r="N58" s="1">
        <v>2.2999999999999998</v>
      </c>
      <c r="O58" s="36">
        <v>2000</v>
      </c>
      <c r="P58" s="5">
        <v>0.82</v>
      </c>
      <c r="Q58" s="36">
        <v>2000</v>
      </c>
      <c r="R58" s="5">
        <v>0.67</v>
      </c>
      <c r="S58" s="9">
        <v>41</v>
      </c>
    </row>
    <row r="59" spans="1:19" x14ac:dyDescent="0.45">
      <c r="A59" s="19">
        <v>1</v>
      </c>
      <c r="B59" s="104">
        <f>_xlfn.XLOOKUP(prodSegment[[#This Row],[round]],Years!$A$2:$A$10,Years!$B$2:$B$10,"not found",1,1)</f>
        <v>45657</v>
      </c>
      <c r="C59" s="19" t="s">
        <v>66</v>
      </c>
      <c r="D59" s="19" t="s">
        <v>29</v>
      </c>
      <c r="E59" s="20" t="s">
        <v>48</v>
      </c>
      <c r="F59" s="103">
        <v>0.12</v>
      </c>
      <c r="G59" s="108">
        <v>982</v>
      </c>
      <c r="H59" s="34">
        <v>45398</v>
      </c>
      <c r="I59" s="1" t="s">
        <v>216</v>
      </c>
      <c r="J59" s="1">
        <v>5.9</v>
      </c>
      <c r="K59" s="1">
        <v>14.2</v>
      </c>
      <c r="L59" s="35">
        <v>25</v>
      </c>
      <c r="M59" s="1">
        <v>17500</v>
      </c>
      <c r="N59" s="1">
        <v>2.4</v>
      </c>
      <c r="O59" s="36">
        <v>1200</v>
      </c>
      <c r="P59" s="5">
        <v>0.65</v>
      </c>
      <c r="Q59" s="36">
        <v>1000</v>
      </c>
      <c r="R59" s="5">
        <v>0.51</v>
      </c>
      <c r="S59" s="9">
        <v>41</v>
      </c>
    </row>
    <row r="60" spans="1:19" x14ac:dyDescent="0.45">
      <c r="A60" s="19">
        <v>1</v>
      </c>
      <c r="B60" s="104">
        <f>_xlfn.XLOOKUP(prodSegment[[#This Row],[round]],Years!$A$2:$A$10,Years!$B$2:$B$10,"not found",1,1)</f>
        <v>45657</v>
      </c>
      <c r="C60" s="19" t="s">
        <v>67</v>
      </c>
      <c r="D60" s="19" t="s">
        <v>29</v>
      </c>
      <c r="E60" s="20" t="s">
        <v>53</v>
      </c>
      <c r="F60" s="103">
        <v>0.1</v>
      </c>
      <c r="G60" s="108">
        <v>795</v>
      </c>
      <c r="H60" s="34">
        <v>44155</v>
      </c>
      <c r="I60" s="1"/>
      <c r="J60" s="1">
        <v>5.5</v>
      </c>
      <c r="K60" s="1">
        <v>14.5</v>
      </c>
      <c r="L60" s="35">
        <v>28</v>
      </c>
      <c r="M60" s="1">
        <v>17500</v>
      </c>
      <c r="N60" s="1">
        <v>4.0999999999999996</v>
      </c>
      <c r="O60" s="36">
        <v>1000</v>
      </c>
      <c r="P60" s="5">
        <v>0.57999999999999996</v>
      </c>
      <c r="Q60" s="36">
        <v>1000</v>
      </c>
      <c r="R60" s="5">
        <v>0.5</v>
      </c>
      <c r="S60" s="9">
        <v>9</v>
      </c>
    </row>
    <row r="61" spans="1:19" x14ac:dyDescent="0.45">
      <c r="A61" s="19">
        <v>1</v>
      </c>
      <c r="B61" s="104">
        <f>_xlfn.XLOOKUP(prodSegment[[#This Row],[round]],Years!$A$2:$A$10,Years!$B$2:$B$10,"not found",1,1)</f>
        <v>45657</v>
      </c>
      <c r="C61" s="19" t="s">
        <v>68</v>
      </c>
      <c r="D61" s="19" t="s">
        <v>29</v>
      </c>
      <c r="E61" s="20" t="s">
        <v>58</v>
      </c>
      <c r="F61" s="103">
        <v>0.1</v>
      </c>
      <c r="G61" s="108">
        <v>795</v>
      </c>
      <c r="H61" s="34">
        <v>44155</v>
      </c>
      <c r="I61" s="1"/>
      <c r="J61" s="1">
        <v>5.5</v>
      </c>
      <c r="K61" s="1">
        <v>14.5</v>
      </c>
      <c r="L61" s="35">
        <v>28</v>
      </c>
      <c r="M61" s="1">
        <v>17500</v>
      </c>
      <c r="N61" s="1">
        <v>4.0999999999999996</v>
      </c>
      <c r="O61" s="36">
        <v>1000</v>
      </c>
      <c r="P61" s="5">
        <v>0.57999999999999996</v>
      </c>
      <c r="Q61" s="36">
        <v>1000</v>
      </c>
      <c r="R61" s="5">
        <v>0.5</v>
      </c>
      <c r="S61" s="9">
        <v>9</v>
      </c>
    </row>
    <row r="62" spans="1:19" x14ac:dyDescent="0.45">
      <c r="A62" s="19">
        <v>1</v>
      </c>
      <c r="B62" s="104">
        <f>_xlfn.XLOOKUP(prodSegment[[#This Row],[round]],Years!$A$2:$A$10,Years!$B$2:$B$10,"not found",1,1)</f>
        <v>45657</v>
      </c>
      <c r="C62" s="19" t="s">
        <v>66</v>
      </c>
      <c r="D62" s="19" t="s">
        <v>29</v>
      </c>
      <c r="E62" s="20" t="s">
        <v>49</v>
      </c>
      <c r="F62" s="103">
        <v>0.05</v>
      </c>
      <c r="G62" s="108">
        <v>437</v>
      </c>
      <c r="H62" s="34">
        <v>45399</v>
      </c>
      <c r="I62" s="1"/>
      <c r="J62" s="1">
        <v>3.3</v>
      </c>
      <c r="K62" s="1">
        <v>16.8</v>
      </c>
      <c r="L62" s="35">
        <v>20</v>
      </c>
      <c r="M62" s="1">
        <v>14000</v>
      </c>
      <c r="N62" s="1">
        <v>3.15</v>
      </c>
      <c r="O62" s="36">
        <v>1000</v>
      </c>
      <c r="P62" s="5">
        <v>0.56000000000000005</v>
      </c>
      <c r="Q62" s="36">
        <v>900</v>
      </c>
      <c r="R62" s="5">
        <v>0.51</v>
      </c>
      <c r="S62" s="9">
        <v>5</v>
      </c>
    </row>
    <row r="63" spans="1:19" x14ac:dyDescent="0.45">
      <c r="A63" s="19">
        <v>1</v>
      </c>
      <c r="B63" s="104">
        <f>_xlfn.XLOOKUP(prodSegment[[#This Row],[round]],Years!$A$2:$A$10,Years!$B$2:$B$10,"not found",1,1)</f>
        <v>45657</v>
      </c>
      <c r="C63" s="19" t="s">
        <v>65</v>
      </c>
      <c r="D63" s="19" t="s">
        <v>29</v>
      </c>
      <c r="E63" s="20" t="s">
        <v>44</v>
      </c>
      <c r="F63" s="103">
        <v>0.02</v>
      </c>
      <c r="G63" s="108">
        <v>140</v>
      </c>
      <c r="H63" s="34">
        <v>45731</v>
      </c>
      <c r="I63" s="1"/>
      <c r="J63" s="1">
        <v>3</v>
      </c>
      <c r="K63" s="1">
        <v>17</v>
      </c>
      <c r="L63" s="35">
        <v>20</v>
      </c>
      <c r="M63" s="1">
        <v>14000</v>
      </c>
      <c r="N63" s="1">
        <v>5.6</v>
      </c>
      <c r="O63" s="36">
        <v>900</v>
      </c>
      <c r="P63" s="5">
        <v>0.53</v>
      </c>
      <c r="Q63" s="36">
        <v>900</v>
      </c>
      <c r="R63" s="5">
        <v>0.5</v>
      </c>
      <c r="S63" s="9">
        <v>1</v>
      </c>
    </row>
    <row r="64" spans="1:19" x14ac:dyDescent="0.45">
      <c r="A64" s="19">
        <v>1</v>
      </c>
      <c r="B64" s="104">
        <f>_xlfn.XLOOKUP(prodSegment[[#This Row],[round]],Years!$A$2:$A$10,Years!$B$2:$B$10,"not found",1,1)</f>
        <v>45657</v>
      </c>
      <c r="C64" s="19" t="s">
        <v>67</v>
      </c>
      <c r="D64" s="19" t="s">
        <v>29</v>
      </c>
      <c r="E64" s="20" t="s">
        <v>54</v>
      </c>
      <c r="F64" s="103">
        <v>0.01</v>
      </c>
      <c r="G64" s="108">
        <v>117</v>
      </c>
      <c r="H64" s="34">
        <v>43610</v>
      </c>
      <c r="I64" s="1"/>
      <c r="J64" s="1">
        <v>3</v>
      </c>
      <c r="K64" s="1">
        <v>17</v>
      </c>
      <c r="L64" s="35">
        <v>21</v>
      </c>
      <c r="M64" s="1">
        <v>14000</v>
      </c>
      <c r="N64" s="1">
        <v>5.6</v>
      </c>
      <c r="O64" s="36">
        <v>900</v>
      </c>
      <c r="P64" s="5">
        <v>0.53</v>
      </c>
      <c r="Q64" s="36">
        <v>900</v>
      </c>
      <c r="R64" s="5">
        <v>0.5</v>
      </c>
      <c r="S64" s="9">
        <v>1</v>
      </c>
    </row>
    <row r="65" spans="1:19" x14ac:dyDescent="0.45">
      <c r="A65" s="19">
        <v>1</v>
      </c>
      <c r="B65" s="104">
        <f>_xlfn.XLOOKUP(prodSegment[[#This Row],[round]],Years!$A$2:$A$10,Years!$B$2:$B$10,"not found",1,1)</f>
        <v>45657</v>
      </c>
      <c r="C65" s="19" t="s">
        <v>68</v>
      </c>
      <c r="D65" s="19" t="s">
        <v>29</v>
      </c>
      <c r="E65" s="20" t="s">
        <v>59</v>
      </c>
      <c r="F65" s="103">
        <v>0.01</v>
      </c>
      <c r="G65" s="108">
        <v>117</v>
      </c>
      <c r="H65" s="34">
        <v>43610</v>
      </c>
      <c r="I65" s="1"/>
      <c r="J65" s="1">
        <v>3</v>
      </c>
      <c r="K65" s="1">
        <v>17</v>
      </c>
      <c r="L65" s="35">
        <v>21</v>
      </c>
      <c r="M65" s="1">
        <v>14000</v>
      </c>
      <c r="N65" s="1">
        <v>5.6</v>
      </c>
      <c r="O65" s="36">
        <v>900</v>
      </c>
      <c r="P65" s="5">
        <v>0.53</v>
      </c>
      <c r="Q65" s="36">
        <v>900</v>
      </c>
      <c r="R65" s="5">
        <v>0.5</v>
      </c>
      <c r="S65" s="9">
        <v>1</v>
      </c>
    </row>
    <row r="66" spans="1:19" x14ac:dyDescent="0.45">
      <c r="A66" s="19">
        <v>1</v>
      </c>
      <c r="B66" s="104">
        <f>_xlfn.XLOOKUP(prodSegment[[#This Row],[round]],Years!$A$2:$A$10,Years!$B$2:$B$10,"not found",1,1)</f>
        <v>45657</v>
      </c>
      <c r="C66" s="19" t="s">
        <v>63</v>
      </c>
      <c r="D66" s="19" t="s">
        <v>29</v>
      </c>
      <c r="E66" s="20" t="s">
        <v>30</v>
      </c>
      <c r="F66" s="103">
        <v>0.01</v>
      </c>
      <c r="G66" s="108">
        <v>77</v>
      </c>
      <c r="H66" s="34">
        <v>45320</v>
      </c>
      <c r="I66" s="1" t="s">
        <v>216</v>
      </c>
      <c r="J66" s="1">
        <v>3</v>
      </c>
      <c r="K66" s="1">
        <v>17</v>
      </c>
      <c r="L66" s="35">
        <v>21.5</v>
      </c>
      <c r="M66" s="1">
        <v>12000</v>
      </c>
      <c r="N66" s="1">
        <v>5.6</v>
      </c>
      <c r="O66" s="36">
        <v>2000</v>
      </c>
      <c r="P66" s="5">
        <v>0.8</v>
      </c>
      <c r="Q66" s="36">
        <v>2000</v>
      </c>
      <c r="R66" s="5">
        <v>0.67</v>
      </c>
      <c r="S66" s="9">
        <v>0</v>
      </c>
    </row>
    <row r="67" spans="1:19" x14ac:dyDescent="0.45">
      <c r="A67" s="19">
        <v>1</v>
      </c>
      <c r="B67" s="104">
        <f>_xlfn.XLOOKUP(prodSegment[[#This Row],[round]],Years!$A$2:$A$10,Years!$B$2:$B$10,"not found",1,1)</f>
        <v>45657</v>
      </c>
      <c r="C67" s="19" t="s">
        <v>64</v>
      </c>
      <c r="D67" s="19" t="s">
        <v>29</v>
      </c>
      <c r="E67" s="22" t="s">
        <v>39</v>
      </c>
      <c r="F67" s="103">
        <v>0.01</v>
      </c>
      <c r="G67" s="109">
        <v>67</v>
      </c>
      <c r="H67" s="37">
        <v>45320</v>
      </c>
      <c r="I67" s="11"/>
      <c r="J67" s="11">
        <v>3</v>
      </c>
      <c r="K67" s="11">
        <v>17</v>
      </c>
      <c r="L67" s="38">
        <v>22</v>
      </c>
      <c r="M67" s="11">
        <v>12000</v>
      </c>
      <c r="N67" s="11">
        <v>5.6</v>
      </c>
      <c r="O67" s="39">
        <v>1000</v>
      </c>
      <c r="P67" s="12">
        <v>0.56000000000000005</v>
      </c>
      <c r="Q67" s="39">
        <v>900</v>
      </c>
      <c r="R67" s="12">
        <v>0.5</v>
      </c>
      <c r="S67" s="13">
        <v>0</v>
      </c>
    </row>
    <row r="68" spans="1:19" x14ac:dyDescent="0.45">
      <c r="A68" s="19">
        <v>1</v>
      </c>
      <c r="B68" s="104">
        <f>_xlfn.XLOOKUP(prodSegment[[#This Row],[round]],Years!$A$2:$A$10,Years!$B$2:$B$10,"not found",1,1)</f>
        <v>45657</v>
      </c>
      <c r="C68" s="19" t="s">
        <v>65</v>
      </c>
      <c r="D68" s="19" t="s">
        <v>31</v>
      </c>
      <c r="E68" s="24" t="s">
        <v>44</v>
      </c>
      <c r="F68" s="103">
        <v>0.21</v>
      </c>
      <c r="G68" s="107">
        <v>2098</v>
      </c>
      <c r="H68" s="31">
        <v>45731</v>
      </c>
      <c r="I68" s="6"/>
      <c r="J68" s="6">
        <v>3</v>
      </c>
      <c r="K68" s="6">
        <v>17</v>
      </c>
      <c r="L68" s="32">
        <v>20</v>
      </c>
      <c r="M68" s="6">
        <v>14000</v>
      </c>
      <c r="N68" s="6">
        <v>5.6</v>
      </c>
      <c r="O68" s="33">
        <v>900</v>
      </c>
      <c r="P68" s="7">
        <v>0.53</v>
      </c>
      <c r="Q68" s="33">
        <v>900</v>
      </c>
      <c r="R68" s="7">
        <v>0.34</v>
      </c>
      <c r="S68" s="8">
        <v>18</v>
      </c>
    </row>
    <row r="69" spans="1:19" x14ac:dyDescent="0.45">
      <c r="A69" s="19">
        <v>1</v>
      </c>
      <c r="B69" s="104">
        <f>_xlfn.XLOOKUP(prodSegment[[#This Row],[round]],Years!$A$2:$A$10,Years!$B$2:$B$10,"not found",1,1)</f>
        <v>45657</v>
      </c>
      <c r="C69" s="19" t="s">
        <v>63</v>
      </c>
      <c r="D69" s="19" t="s">
        <v>31</v>
      </c>
      <c r="E69" s="20" t="s">
        <v>30</v>
      </c>
      <c r="F69" s="103">
        <v>0.18</v>
      </c>
      <c r="G69" s="108">
        <v>1812</v>
      </c>
      <c r="H69" s="34">
        <v>45320</v>
      </c>
      <c r="I69" s="1" t="s">
        <v>216</v>
      </c>
      <c r="J69" s="1">
        <v>3</v>
      </c>
      <c r="K69" s="1">
        <v>17</v>
      </c>
      <c r="L69" s="35">
        <v>21.5</v>
      </c>
      <c r="M69" s="1">
        <v>12000</v>
      </c>
      <c r="N69" s="1">
        <v>5.6</v>
      </c>
      <c r="O69" s="36">
        <v>2000</v>
      </c>
      <c r="P69" s="5">
        <v>0.8</v>
      </c>
      <c r="Q69" s="36">
        <v>2000</v>
      </c>
      <c r="R69" s="5">
        <v>0.5</v>
      </c>
      <c r="S69" s="9">
        <v>17</v>
      </c>
    </row>
    <row r="70" spans="1:19" x14ac:dyDescent="0.45">
      <c r="A70" s="19">
        <v>1</v>
      </c>
      <c r="B70" s="104">
        <f>_xlfn.XLOOKUP(prodSegment[[#This Row],[round]],Years!$A$2:$A$10,Years!$B$2:$B$10,"not found",1,1)</f>
        <v>45657</v>
      </c>
      <c r="C70" s="19" t="s">
        <v>67</v>
      </c>
      <c r="D70" s="19" t="s">
        <v>31</v>
      </c>
      <c r="E70" s="20" t="s">
        <v>54</v>
      </c>
      <c r="F70" s="103">
        <v>0.17</v>
      </c>
      <c r="G70" s="108">
        <v>1717</v>
      </c>
      <c r="H70" s="34">
        <v>43610</v>
      </c>
      <c r="I70" s="1"/>
      <c r="J70" s="1">
        <v>3</v>
      </c>
      <c r="K70" s="1">
        <v>17</v>
      </c>
      <c r="L70" s="35">
        <v>21</v>
      </c>
      <c r="M70" s="1">
        <v>14000</v>
      </c>
      <c r="N70" s="1">
        <v>5.6</v>
      </c>
      <c r="O70" s="36">
        <v>900</v>
      </c>
      <c r="P70" s="5">
        <v>0.53</v>
      </c>
      <c r="Q70" s="36">
        <v>900</v>
      </c>
      <c r="R70" s="5">
        <v>0.33</v>
      </c>
      <c r="S70" s="9">
        <v>15</v>
      </c>
    </row>
    <row r="71" spans="1:19" x14ac:dyDescent="0.45">
      <c r="A71" s="19">
        <v>1</v>
      </c>
      <c r="B71" s="104">
        <f>_xlfn.XLOOKUP(prodSegment[[#This Row],[round]],Years!$A$2:$A$10,Years!$B$2:$B$10,"not found",1,1)</f>
        <v>45657</v>
      </c>
      <c r="C71" s="19" t="s">
        <v>68</v>
      </c>
      <c r="D71" s="19" t="s">
        <v>31</v>
      </c>
      <c r="E71" s="20" t="s">
        <v>59</v>
      </c>
      <c r="F71" s="103">
        <v>0.17</v>
      </c>
      <c r="G71" s="108">
        <v>1717</v>
      </c>
      <c r="H71" s="34">
        <v>43610</v>
      </c>
      <c r="I71" s="1"/>
      <c r="J71" s="1">
        <v>3</v>
      </c>
      <c r="K71" s="1">
        <v>17</v>
      </c>
      <c r="L71" s="35">
        <v>21</v>
      </c>
      <c r="M71" s="1">
        <v>14000</v>
      </c>
      <c r="N71" s="1">
        <v>5.6</v>
      </c>
      <c r="O71" s="36">
        <v>900</v>
      </c>
      <c r="P71" s="5">
        <v>0.53</v>
      </c>
      <c r="Q71" s="36">
        <v>900</v>
      </c>
      <c r="R71" s="5">
        <v>0.33</v>
      </c>
      <c r="S71" s="9">
        <v>15</v>
      </c>
    </row>
    <row r="72" spans="1:19" x14ac:dyDescent="0.45">
      <c r="A72" s="19">
        <v>1</v>
      </c>
      <c r="B72" s="104">
        <f>_xlfn.XLOOKUP(prodSegment[[#This Row],[round]],Years!$A$2:$A$10,Years!$B$2:$B$10,"not found",1,1)</f>
        <v>45657</v>
      </c>
      <c r="C72" s="19" t="s">
        <v>64</v>
      </c>
      <c r="D72" s="19" t="s">
        <v>31</v>
      </c>
      <c r="E72" s="20" t="s">
        <v>39</v>
      </c>
      <c r="F72" s="103">
        <v>0.14000000000000001</v>
      </c>
      <c r="G72" s="108">
        <v>1367</v>
      </c>
      <c r="H72" s="34">
        <v>45320</v>
      </c>
      <c r="I72" s="1"/>
      <c r="J72" s="1">
        <v>3</v>
      </c>
      <c r="K72" s="1">
        <v>17</v>
      </c>
      <c r="L72" s="35">
        <v>22</v>
      </c>
      <c r="M72" s="1">
        <v>12000</v>
      </c>
      <c r="N72" s="1">
        <v>5.6</v>
      </c>
      <c r="O72" s="36">
        <v>1000</v>
      </c>
      <c r="P72" s="5">
        <v>0.56000000000000005</v>
      </c>
      <c r="Q72" s="36">
        <v>900</v>
      </c>
      <c r="R72" s="5">
        <v>0.33</v>
      </c>
      <c r="S72" s="9">
        <v>12</v>
      </c>
    </row>
    <row r="73" spans="1:19" x14ac:dyDescent="0.45">
      <c r="A73" s="19">
        <v>1</v>
      </c>
      <c r="B73" s="104">
        <f>_xlfn.XLOOKUP(prodSegment[[#This Row],[round]],Years!$A$2:$A$10,Years!$B$2:$B$10,"not found",1,1)</f>
        <v>45657</v>
      </c>
      <c r="C73" s="19" t="s">
        <v>66</v>
      </c>
      <c r="D73" s="19" t="s">
        <v>31</v>
      </c>
      <c r="E73" s="20" t="s">
        <v>49</v>
      </c>
      <c r="F73" s="103">
        <v>0.12</v>
      </c>
      <c r="G73" s="108">
        <v>1204</v>
      </c>
      <c r="H73" s="34">
        <v>45399</v>
      </c>
      <c r="I73" s="1"/>
      <c r="J73" s="1">
        <v>3.3</v>
      </c>
      <c r="K73" s="1">
        <v>16.8</v>
      </c>
      <c r="L73" s="35">
        <v>20</v>
      </c>
      <c r="M73" s="1">
        <v>14000</v>
      </c>
      <c r="N73" s="1">
        <v>3.15</v>
      </c>
      <c r="O73" s="36">
        <v>1000</v>
      </c>
      <c r="P73" s="5">
        <v>0.56000000000000005</v>
      </c>
      <c r="Q73" s="36">
        <v>900</v>
      </c>
      <c r="R73" s="5">
        <v>0.34</v>
      </c>
      <c r="S73" s="9">
        <v>11</v>
      </c>
    </row>
    <row r="74" spans="1:19" x14ac:dyDescent="0.45">
      <c r="A74" s="19">
        <v>1</v>
      </c>
      <c r="B74" s="104">
        <f>_xlfn.XLOOKUP(prodSegment[[#This Row],[round]],Years!$A$2:$A$10,Years!$B$2:$B$10,"not found",1,1)</f>
        <v>45657</v>
      </c>
      <c r="C74" s="19" t="s">
        <v>65</v>
      </c>
      <c r="D74" s="19" t="s">
        <v>31</v>
      </c>
      <c r="E74" s="20" t="s">
        <v>43</v>
      </c>
      <c r="F74" s="103">
        <v>0.01</v>
      </c>
      <c r="G74" s="108">
        <v>55</v>
      </c>
      <c r="H74" s="34">
        <v>45437</v>
      </c>
      <c r="I74" s="1" t="s">
        <v>216</v>
      </c>
      <c r="J74" s="1">
        <v>5</v>
      </c>
      <c r="K74" s="1">
        <v>15</v>
      </c>
      <c r="L74" s="35">
        <v>26.5</v>
      </c>
      <c r="M74" s="1">
        <v>17500</v>
      </c>
      <c r="N74" s="1">
        <v>2.35</v>
      </c>
      <c r="O74" s="36">
        <v>1000</v>
      </c>
      <c r="P74" s="5">
        <v>0.57999999999999996</v>
      </c>
      <c r="Q74" s="36">
        <v>1000</v>
      </c>
      <c r="R74" s="5">
        <v>0.34</v>
      </c>
      <c r="S74" s="9">
        <v>1</v>
      </c>
    </row>
    <row r="75" spans="1:19" x14ac:dyDescent="0.45">
      <c r="A75" s="19">
        <v>1</v>
      </c>
      <c r="B75" s="104">
        <f>_xlfn.XLOOKUP(prodSegment[[#This Row],[round]],Years!$A$2:$A$10,Years!$B$2:$B$10,"not found",1,1)</f>
        <v>45657</v>
      </c>
      <c r="C75" s="19" t="s">
        <v>67</v>
      </c>
      <c r="D75" s="19" t="s">
        <v>31</v>
      </c>
      <c r="E75" s="20" t="s">
        <v>53</v>
      </c>
      <c r="F75" s="103">
        <v>0</v>
      </c>
      <c r="G75" s="108">
        <v>15</v>
      </c>
      <c r="H75" s="34">
        <v>44155</v>
      </c>
      <c r="I75" s="1"/>
      <c r="J75" s="1">
        <v>5.5</v>
      </c>
      <c r="K75" s="1">
        <v>14.5</v>
      </c>
      <c r="L75" s="35">
        <v>28</v>
      </c>
      <c r="M75" s="1">
        <v>17500</v>
      </c>
      <c r="N75" s="1">
        <v>4.0999999999999996</v>
      </c>
      <c r="O75" s="36">
        <v>1000</v>
      </c>
      <c r="P75" s="5">
        <v>0.57999999999999996</v>
      </c>
      <c r="Q75" s="36">
        <v>1000</v>
      </c>
      <c r="R75" s="5">
        <v>0.33</v>
      </c>
      <c r="S75" s="9">
        <v>0</v>
      </c>
    </row>
    <row r="76" spans="1:19" x14ac:dyDescent="0.45">
      <c r="A76" s="19">
        <v>1</v>
      </c>
      <c r="B76" s="104">
        <f>_xlfn.XLOOKUP(prodSegment[[#This Row],[round]],Years!$A$2:$A$10,Years!$B$2:$B$10,"not found",1,1)</f>
        <v>45657</v>
      </c>
      <c r="C76" s="19" t="s">
        <v>68</v>
      </c>
      <c r="D76" s="19" t="s">
        <v>31</v>
      </c>
      <c r="E76" s="20" t="s">
        <v>58</v>
      </c>
      <c r="F76" s="103">
        <v>0</v>
      </c>
      <c r="G76" s="108">
        <v>15</v>
      </c>
      <c r="H76" s="34">
        <v>44155</v>
      </c>
      <c r="I76" s="1"/>
      <c r="J76" s="1">
        <v>5.5</v>
      </c>
      <c r="K76" s="1">
        <v>14.5</v>
      </c>
      <c r="L76" s="35">
        <v>28</v>
      </c>
      <c r="M76" s="1">
        <v>17500</v>
      </c>
      <c r="N76" s="1">
        <v>4.0999999999999996</v>
      </c>
      <c r="O76" s="36">
        <v>1000</v>
      </c>
      <c r="P76" s="5">
        <v>0.57999999999999996</v>
      </c>
      <c r="Q76" s="36">
        <v>1000</v>
      </c>
      <c r="R76" s="5">
        <v>0.33</v>
      </c>
      <c r="S76" s="9">
        <v>0</v>
      </c>
    </row>
    <row r="77" spans="1:19" x14ac:dyDescent="0.45">
      <c r="A77" s="19">
        <v>1</v>
      </c>
      <c r="B77" s="104">
        <f>_xlfn.XLOOKUP(prodSegment[[#This Row],[round]],Years!$A$2:$A$10,Years!$B$2:$B$10,"not found",1,1)</f>
        <v>45657</v>
      </c>
      <c r="C77" s="19" t="s">
        <v>64</v>
      </c>
      <c r="D77" s="19" t="s">
        <v>31</v>
      </c>
      <c r="E77" s="20" t="s">
        <v>38</v>
      </c>
      <c r="F77" s="103">
        <v>0</v>
      </c>
      <c r="G77" s="108">
        <v>5</v>
      </c>
      <c r="H77" s="34">
        <v>45437</v>
      </c>
      <c r="I77" s="1"/>
      <c r="J77" s="1">
        <v>6</v>
      </c>
      <c r="K77" s="1">
        <v>15</v>
      </c>
      <c r="L77" s="35">
        <v>28.25</v>
      </c>
      <c r="M77" s="1">
        <v>17500</v>
      </c>
      <c r="N77" s="1">
        <v>2.35</v>
      </c>
      <c r="O77" s="36">
        <v>1000</v>
      </c>
      <c r="P77" s="5">
        <v>0.57999999999999996</v>
      </c>
      <c r="Q77" s="36">
        <v>1000</v>
      </c>
      <c r="R77" s="5">
        <v>0.33</v>
      </c>
      <c r="S77" s="9">
        <v>0</v>
      </c>
    </row>
    <row r="78" spans="1:19" x14ac:dyDescent="0.45">
      <c r="A78" s="19">
        <v>1</v>
      </c>
      <c r="B78" s="104">
        <f>_xlfn.XLOOKUP(prodSegment[[#This Row],[round]],Years!$A$2:$A$10,Years!$B$2:$B$10,"not found",1,1)</f>
        <v>45657</v>
      </c>
      <c r="C78" s="19" t="s">
        <v>63</v>
      </c>
      <c r="D78" s="19" t="s">
        <v>31</v>
      </c>
      <c r="E78" s="22" t="s">
        <v>28</v>
      </c>
      <c r="F78" s="103">
        <v>0</v>
      </c>
      <c r="G78" s="109">
        <v>2</v>
      </c>
      <c r="H78" s="37">
        <v>45472</v>
      </c>
      <c r="I78" s="11" t="s">
        <v>216</v>
      </c>
      <c r="J78" s="11">
        <v>6.1</v>
      </c>
      <c r="K78" s="11">
        <v>14.3</v>
      </c>
      <c r="L78" s="38">
        <v>27.5</v>
      </c>
      <c r="M78" s="11">
        <v>14000</v>
      </c>
      <c r="N78" s="11">
        <v>2.2999999999999998</v>
      </c>
      <c r="O78" s="39">
        <v>2000</v>
      </c>
      <c r="P78" s="12">
        <v>0.82</v>
      </c>
      <c r="Q78" s="39">
        <v>2000</v>
      </c>
      <c r="R78" s="12">
        <v>0.5</v>
      </c>
      <c r="S78" s="13">
        <v>0</v>
      </c>
    </row>
    <row r="79" spans="1:19" x14ac:dyDescent="0.45">
      <c r="A79" s="19">
        <v>1</v>
      </c>
      <c r="B79" s="104">
        <f>_xlfn.XLOOKUP(prodSegment[[#This Row],[round]],Years!$A$2:$A$10,Years!$B$2:$B$10,"not found",1,1)</f>
        <v>45657</v>
      </c>
      <c r="C79" s="19" t="s">
        <v>64</v>
      </c>
      <c r="D79" s="19" t="s">
        <v>33</v>
      </c>
      <c r="E79" s="24" t="s">
        <v>40</v>
      </c>
      <c r="F79" s="103">
        <v>0.21</v>
      </c>
      <c r="G79" s="107">
        <v>615</v>
      </c>
      <c r="H79" s="31">
        <v>45531</v>
      </c>
      <c r="I79" s="6"/>
      <c r="J79" s="6">
        <v>8.6999999999999993</v>
      </c>
      <c r="K79" s="6">
        <v>11.2</v>
      </c>
      <c r="L79" s="32">
        <v>38</v>
      </c>
      <c r="M79" s="6">
        <v>25000</v>
      </c>
      <c r="N79" s="6">
        <v>1.52</v>
      </c>
      <c r="O79" s="33">
        <v>1000</v>
      </c>
      <c r="P79" s="7">
        <v>0.54</v>
      </c>
      <c r="Q79" s="33">
        <v>800</v>
      </c>
      <c r="R79" s="7">
        <v>0.41</v>
      </c>
      <c r="S79" s="8">
        <v>25</v>
      </c>
    </row>
    <row r="80" spans="1:19" x14ac:dyDescent="0.45">
      <c r="A80" s="19">
        <v>1</v>
      </c>
      <c r="B80" s="104">
        <f>_xlfn.XLOOKUP(prodSegment[[#This Row],[round]],Years!$A$2:$A$10,Years!$B$2:$B$10,"not found",1,1)</f>
        <v>45657</v>
      </c>
      <c r="C80" s="19" t="s">
        <v>65</v>
      </c>
      <c r="D80" s="19" t="s">
        <v>33</v>
      </c>
      <c r="E80" s="20" t="s">
        <v>45</v>
      </c>
      <c r="F80" s="103">
        <v>0.18</v>
      </c>
      <c r="G80" s="108">
        <v>521</v>
      </c>
      <c r="H80" s="34">
        <v>45554</v>
      </c>
      <c r="I80" s="1"/>
      <c r="J80" s="1">
        <v>8.9</v>
      </c>
      <c r="K80" s="1">
        <v>11.1</v>
      </c>
      <c r="L80" s="35">
        <v>35</v>
      </c>
      <c r="M80" s="1">
        <v>22900</v>
      </c>
      <c r="N80" s="1">
        <v>1.49</v>
      </c>
      <c r="O80" s="36">
        <v>800</v>
      </c>
      <c r="P80" s="5">
        <v>0.48</v>
      </c>
      <c r="Q80" s="36">
        <v>800</v>
      </c>
      <c r="R80" s="5">
        <v>0.4</v>
      </c>
      <c r="S80" s="9">
        <v>22</v>
      </c>
    </row>
    <row r="81" spans="1:19" x14ac:dyDescent="0.45">
      <c r="A81" s="19">
        <v>1</v>
      </c>
      <c r="B81" s="104">
        <f>_xlfn.XLOOKUP(prodSegment[[#This Row],[round]],Years!$A$2:$A$10,Years!$B$2:$B$10,"not found",1,1)</f>
        <v>45657</v>
      </c>
      <c r="C81" s="19" t="s">
        <v>63</v>
      </c>
      <c r="D81" s="19" t="s">
        <v>33</v>
      </c>
      <c r="E81" s="20" t="s">
        <v>32</v>
      </c>
      <c r="F81" s="103">
        <v>0.16</v>
      </c>
      <c r="G81" s="108">
        <v>463</v>
      </c>
      <c r="H81" s="34">
        <v>45637</v>
      </c>
      <c r="I81" s="1"/>
      <c r="J81" s="1">
        <v>9.1999999999999993</v>
      </c>
      <c r="K81" s="1">
        <v>11.2</v>
      </c>
      <c r="L81" s="35">
        <v>38</v>
      </c>
      <c r="M81" s="1">
        <v>20000</v>
      </c>
      <c r="N81" s="1">
        <v>1.37</v>
      </c>
      <c r="O81" s="36">
        <v>1500</v>
      </c>
      <c r="P81" s="5">
        <v>0.68</v>
      </c>
      <c r="Q81" s="36">
        <v>1500</v>
      </c>
      <c r="R81" s="5">
        <v>0.54</v>
      </c>
      <c r="S81" s="9">
        <v>21</v>
      </c>
    </row>
    <row r="82" spans="1:19" x14ac:dyDescent="0.45">
      <c r="A82" s="19">
        <v>1</v>
      </c>
      <c r="B82" s="104">
        <f>_xlfn.XLOOKUP(prodSegment[[#This Row],[round]],Years!$A$2:$A$10,Years!$B$2:$B$10,"not found",1,1)</f>
        <v>45657</v>
      </c>
      <c r="C82" s="19" t="s">
        <v>66</v>
      </c>
      <c r="D82" s="19" t="s">
        <v>33</v>
      </c>
      <c r="E82" s="20" t="s">
        <v>50</v>
      </c>
      <c r="F82" s="103">
        <v>0.14000000000000001</v>
      </c>
      <c r="G82" s="108">
        <v>426</v>
      </c>
      <c r="H82" s="34">
        <v>45410</v>
      </c>
      <c r="I82" s="1" t="s">
        <v>216</v>
      </c>
      <c r="J82" s="1">
        <v>8.5</v>
      </c>
      <c r="K82" s="1">
        <v>11.6</v>
      </c>
      <c r="L82" s="35">
        <v>36</v>
      </c>
      <c r="M82" s="1">
        <v>23000</v>
      </c>
      <c r="N82" s="1">
        <v>1.69</v>
      </c>
      <c r="O82" s="36">
        <v>1000</v>
      </c>
      <c r="P82" s="5">
        <v>0.54</v>
      </c>
      <c r="Q82" s="36">
        <v>800</v>
      </c>
      <c r="R82" s="5">
        <v>0.39</v>
      </c>
      <c r="S82" s="9">
        <v>16</v>
      </c>
    </row>
    <row r="83" spans="1:19" x14ac:dyDescent="0.45">
      <c r="A83" s="19">
        <v>1</v>
      </c>
      <c r="B83" s="104">
        <f>_xlfn.XLOOKUP(prodSegment[[#This Row],[round]],Years!$A$2:$A$10,Years!$B$2:$B$10,"not found",1,1)</f>
        <v>45657</v>
      </c>
      <c r="C83" s="19" t="s">
        <v>67</v>
      </c>
      <c r="D83" s="19" t="s">
        <v>33</v>
      </c>
      <c r="E83" s="20" t="s">
        <v>55</v>
      </c>
      <c r="F83" s="103">
        <v>0.11</v>
      </c>
      <c r="G83" s="108">
        <v>335</v>
      </c>
      <c r="H83" s="34">
        <v>44670</v>
      </c>
      <c r="I83" s="1"/>
      <c r="J83" s="1">
        <v>8</v>
      </c>
      <c r="K83" s="1">
        <v>12</v>
      </c>
      <c r="L83" s="35">
        <v>38</v>
      </c>
      <c r="M83" s="1">
        <v>23000</v>
      </c>
      <c r="N83" s="1">
        <v>2.7</v>
      </c>
      <c r="O83" s="36">
        <v>800</v>
      </c>
      <c r="P83" s="5">
        <v>0.48</v>
      </c>
      <c r="Q83" s="36">
        <v>800</v>
      </c>
      <c r="R83" s="5">
        <v>0.41</v>
      </c>
      <c r="S83" s="9">
        <v>7</v>
      </c>
    </row>
    <row r="84" spans="1:19" x14ac:dyDescent="0.45">
      <c r="A84" s="19">
        <v>1</v>
      </c>
      <c r="B84" s="104">
        <f>_xlfn.XLOOKUP(prodSegment[[#This Row],[round]],Years!$A$2:$A$10,Years!$B$2:$B$10,"not found",1,1)</f>
        <v>45657</v>
      </c>
      <c r="C84" s="19" t="s">
        <v>68</v>
      </c>
      <c r="D84" s="19" t="s">
        <v>33</v>
      </c>
      <c r="E84" s="20" t="s">
        <v>60</v>
      </c>
      <c r="F84" s="103">
        <v>0.11</v>
      </c>
      <c r="G84" s="108">
        <v>335</v>
      </c>
      <c r="H84" s="34">
        <v>44670</v>
      </c>
      <c r="I84" s="1"/>
      <c r="J84" s="1">
        <v>8</v>
      </c>
      <c r="K84" s="1">
        <v>12</v>
      </c>
      <c r="L84" s="35">
        <v>38</v>
      </c>
      <c r="M84" s="1">
        <v>23000</v>
      </c>
      <c r="N84" s="1">
        <v>2.7</v>
      </c>
      <c r="O84" s="36">
        <v>800</v>
      </c>
      <c r="P84" s="5">
        <v>0.48</v>
      </c>
      <c r="Q84" s="36">
        <v>800</v>
      </c>
      <c r="R84" s="5">
        <v>0.41</v>
      </c>
      <c r="S84" s="9">
        <v>7</v>
      </c>
    </row>
    <row r="85" spans="1:19" x14ac:dyDescent="0.45">
      <c r="A85" s="19">
        <v>1</v>
      </c>
      <c r="B85" s="104">
        <f>_xlfn.XLOOKUP(prodSegment[[#This Row],[round]],Years!$A$2:$A$10,Years!$B$2:$B$10,"not found",1,1)</f>
        <v>45657</v>
      </c>
      <c r="C85" s="19" t="s">
        <v>64</v>
      </c>
      <c r="D85" s="19" t="s">
        <v>33</v>
      </c>
      <c r="E85" s="20" t="s">
        <v>41</v>
      </c>
      <c r="F85" s="103">
        <v>0.02</v>
      </c>
      <c r="G85" s="108">
        <v>62</v>
      </c>
      <c r="H85" s="34">
        <v>45439</v>
      </c>
      <c r="I85" s="1"/>
      <c r="J85" s="1">
        <v>10</v>
      </c>
      <c r="K85" s="1">
        <v>15</v>
      </c>
      <c r="L85" s="35">
        <v>35</v>
      </c>
      <c r="M85" s="1">
        <v>25000</v>
      </c>
      <c r="N85" s="1">
        <v>2.0499999999999998</v>
      </c>
      <c r="O85" s="36">
        <v>1000</v>
      </c>
      <c r="P85" s="5">
        <v>0.52</v>
      </c>
      <c r="Q85" s="36">
        <v>700</v>
      </c>
      <c r="R85" s="5">
        <v>0.41</v>
      </c>
      <c r="S85" s="9">
        <v>1</v>
      </c>
    </row>
    <row r="86" spans="1:19" x14ac:dyDescent="0.45">
      <c r="A86" s="19">
        <v>1</v>
      </c>
      <c r="B86" s="104">
        <f>_xlfn.XLOOKUP(prodSegment[[#This Row],[round]],Years!$A$2:$A$10,Years!$B$2:$B$10,"not found",1,1)</f>
        <v>45657</v>
      </c>
      <c r="C86" s="19" t="s">
        <v>63</v>
      </c>
      <c r="D86" s="19" t="s">
        <v>33</v>
      </c>
      <c r="E86" s="20" t="s">
        <v>34</v>
      </c>
      <c r="F86" s="103">
        <v>0.02</v>
      </c>
      <c r="G86" s="108">
        <v>54</v>
      </c>
      <c r="H86" s="34">
        <v>45535</v>
      </c>
      <c r="I86" s="1" t="s">
        <v>216</v>
      </c>
      <c r="J86" s="1">
        <v>9.8000000000000007</v>
      </c>
      <c r="K86" s="1">
        <v>14.5</v>
      </c>
      <c r="L86" s="35">
        <v>34.5</v>
      </c>
      <c r="M86" s="1">
        <v>27000</v>
      </c>
      <c r="N86" s="1">
        <v>1.91</v>
      </c>
      <c r="O86" s="36">
        <v>1500</v>
      </c>
      <c r="P86" s="5">
        <v>0.66</v>
      </c>
      <c r="Q86" s="36">
        <v>1500</v>
      </c>
      <c r="R86" s="5">
        <v>0.54</v>
      </c>
      <c r="S86" s="9">
        <v>6</v>
      </c>
    </row>
    <row r="87" spans="1:19" x14ac:dyDescent="0.45">
      <c r="A87" s="19">
        <v>1</v>
      </c>
      <c r="B87" s="104">
        <f>_xlfn.XLOOKUP(prodSegment[[#This Row],[round]],Years!$A$2:$A$10,Years!$B$2:$B$10,"not found",1,1)</f>
        <v>45657</v>
      </c>
      <c r="C87" s="19" t="s">
        <v>66</v>
      </c>
      <c r="D87" s="19" t="s">
        <v>33</v>
      </c>
      <c r="E87" s="20" t="s">
        <v>51</v>
      </c>
      <c r="F87" s="103">
        <v>0.02</v>
      </c>
      <c r="G87" s="108">
        <v>49</v>
      </c>
      <c r="H87" s="34">
        <v>45423</v>
      </c>
      <c r="I87" s="1" t="s">
        <v>216</v>
      </c>
      <c r="J87" s="1">
        <v>9.9</v>
      </c>
      <c r="K87" s="1">
        <v>15</v>
      </c>
      <c r="L87" s="35">
        <v>30</v>
      </c>
      <c r="M87" s="1">
        <v>25000</v>
      </c>
      <c r="N87" s="1">
        <v>2.0699999999999998</v>
      </c>
      <c r="O87" s="36">
        <v>800</v>
      </c>
      <c r="P87" s="5">
        <v>0.46</v>
      </c>
      <c r="Q87" s="36">
        <v>700</v>
      </c>
      <c r="R87" s="5">
        <v>0.39</v>
      </c>
      <c r="S87" s="9">
        <v>2</v>
      </c>
    </row>
    <row r="88" spans="1:19" x14ac:dyDescent="0.45">
      <c r="A88" s="19">
        <v>1</v>
      </c>
      <c r="B88" s="104">
        <f>_xlfn.XLOOKUP(prodSegment[[#This Row],[round]],Years!$A$2:$A$10,Years!$B$2:$B$10,"not found",1,1)</f>
        <v>45657</v>
      </c>
      <c r="C88" s="19" t="s">
        <v>67</v>
      </c>
      <c r="D88" s="19" t="s">
        <v>33</v>
      </c>
      <c r="E88" s="20" t="s">
        <v>56</v>
      </c>
      <c r="F88" s="103">
        <v>0.01</v>
      </c>
      <c r="G88" s="108">
        <v>26</v>
      </c>
      <c r="H88" s="34">
        <v>44377</v>
      </c>
      <c r="I88" s="1"/>
      <c r="J88" s="1">
        <v>9.4</v>
      </c>
      <c r="K88" s="1">
        <v>15.5</v>
      </c>
      <c r="L88" s="35">
        <v>33</v>
      </c>
      <c r="M88" s="1">
        <v>25000</v>
      </c>
      <c r="N88" s="1">
        <v>3.5</v>
      </c>
      <c r="O88" s="36">
        <v>700</v>
      </c>
      <c r="P88" s="5">
        <v>0.42</v>
      </c>
      <c r="Q88" s="36">
        <v>700</v>
      </c>
      <c r="R88" s="5">
        <v>0.41</v>
      </c>
      <c r="S88" s="9">
        <v>0</v>
      </c>
    </row>
    <row r="89" spans="1:19" x14ac:dyDescent="0.45">
      <c r="A89" s="19">
        <v>1</v>
      </c>
      <c r="B89" s="104">
        <f>_xlfn.XLOOKUP(prodSegment[[#This Row],[round]],Years!$A$2:$A$10,Years!$B$2:$B$10,"not found",1,1)</f>
        <v>45657</v>
      </c>
      <c r="C89" s="19" t="s">
        <v>68</v>
      </c>
      <c r="D89" s="19" t="s">
        <v>33</v>
      </c>
      <c r="E89" s="20" t="s">
        <v>61</v>
      </c>
      <c r="F89" s="103">
        <v>0.01</v>
      </c>
      <c r="G89" s="108">
        <v>26</v>
      </c>
      <c r="H89" s="34">
        <v>44377</v>
      </c>
      <c r="I89" s="1"/>
      <c r="J89" s="1">
        <v>9.4</v>
      </c>
      <c r="K89" s="1">
        <v>15.5</v>
      </c>
      <c r="L89" s="35">
        <v>33</v>
      </c>
      <c r="M89" s="1">
        <v>25000</v>
      </c>
      <c r="N89" s="1">
        <v>3.5</v>
      </c>
      <c r="O89" s="36">
        <v>700</v>
      </c>
      <c r="P89" s="5">
        <v>0.42</v>
      </c>
      <c r="Q89" s="36">
        <v>700</v>
      </c>
      <c r="R89" s="5">
        <v>0.41</v>
      </c>
      <c r="S89" s="9">
        <v>0</v>
      </c>
    </row>
    <row r="90" spans="1:19" x14ac:dyDescent="0.45">
      <c r="A90" s="19">
        <v>1</v>
      </c>
      <c r="B90" s="104">
        <f>_xlfn.XLOOKUP(prodSegment[[#This Row],[round]],Years!$A$2:$A$10,Years!$B$2:$B$10,"not found",1,1)</f>
        <v>45657</v>
      </c>
      <c r="C90" s="19" t="s">
        <v>65</v>
      </c>
      <c r="D90" s="19" t="s">
        <v>33</v>
      </c>
      <c r="E90" s="22" t="s">
        <v>46</v>
      </c>
      <c r="F90" s="103">
        <v>0</v>
      </c>
      <c r="G90" s="109">
        <v>11</v>
      </c>
      <c r="H90" s="37">
        <v>45386</v>
      </c>
      <c r="I90" s="11"/>
      <c r="J90" s="11">
        <v>9.4</v>
      </c>
      <c r="K90" s="11">
        <v>16</v>
      </c>
      <c r="L90" s="38">
        <v>32.5</v>
      </c>
      <c r="M90" s="11">
        <v>25110</v>
      </c>
      <c r="N90" s="11">
        <v>2.12</v>
      </c>
      <c r="O90" s="39">
        <v>700</v>
      </c>
      <c r="P90" s="12">
        <v>0.42</v>
      </c>
      <c r="Q90" s="39">
        <v>700</v>
      </c>
      <c r="R90" s="12">
        <v>0.4</v>
      </c>
      <c r="S90" s="13">
        <v>0</v>
      </c>
    </row>
    <row r="91" spans="1:19" x14ac:dyDescent="0.45">
      <c r="A91" s="19">
        <v>1</v>
      </c>
      <c r="B91" s="104">
        <f>_xlfn.XLOOKUP(prodSegment[[#This Row],[round]],Years!$A$2:$A$10,Years!$B$2:$B$10,"not found",1,1)</f>
        <v>45657</v>
      </c>
      <c r="C91" s="19" t="s">
        <v>65</v>
      </c>
      <c r="D91" s="19" t="s">
        <v>135</v>
      </c>
      <c r="E91" s="24" t="s">
        <v>46</v>
      </c>
      <c r="F91" s="103">
        <v>0.19</v>
      </c>
      <c r="G91" s="107">
        <v>435</v>
      </c>
      <c r="H91" s="31">
        <v>45386</v>
      </c>
      <c r="I91" s="6"/>
      <c r="J91" s="6">
        <v>9.4</v>
      </c>
      <c r="K91" s="6">
        <v>16</v>
      </c>
      <c r="L91" s="32">
        <v>32.5</v>
      </c>
      <c r="M91" s="6">
        <v>25110</v>
      </c>
      <c r="N91" s="6">
        <v>2.12</v>
      </c>
      <c r="O91" s="33">
        <v>700</v>
      </c>
      <c r="P91" s="7">
        <v>0.42</v>
      </c>
      <c r="Q91" s="33">
        <v>700</v>
      </c>
      <c r="R91" s="7">
        <v>0.28999999999999998</v>
      </c>
      <c r="S91" s="8">
        <v>17</v>
      </c>
    </row>
    <row r="92" spans="1:19" x14ac:dyDescent="0.45">
      <c r="A92" s="19">
        <v>1</v>
      </c>
      <c r="B92" s="104">
        <f>_xlfn.XLOOKUP(prodSegment[[#This Row],[round]],Years!$A$2:$A$10,Years!$B$2:$B$10,"not found",1,1)</f>
        <v>45657</v>
      </c>
      <c r="C92" s="19" t="s">
        <v>64</v>
      </c>
      <c r="D92" s="19" t="s">
        <v>135</v>
      </c>
      <c r="E92" s="20" t="s">
        <v>41</v>
      </c>
      <c r="F92" s="103">
        <v>0.17</v>
      </c>
      <c r="G92" s="108">
        <v>398</v>
      </c>
      <c r="H92" s="34">
        <v>45439</v>
      </c>
      <c r="I92" s="1"/>
      <c r="J92" s="1">
        <v>10</v>
      </c>
      <c r="K92" s="1">
        <v>15</v>
      </c>
      <c r="L92" s="35">
        <v>35</v>
      </c>
      <c r="M92" s="1">
        <v>25000</v>
      </c>
      <c r="N92" s="1">
        <v>2.0499999999999998</v>
      </c>
      <c r="O92" s="36">
        <v>1000</v>
      </c>
      <c r="P92" s="5">
        <v>0.52</v>
      </c>
      <c r="Q92" s="36">
        <v>700</v>
      </c>
      <c r="R92" s="5">
        <v>0.28000000000000003</v>
      </c>
      <c r="S92" s="9">
        <v>18</v>
      </c>
    </row>
    <row r="93" spans="1:19" x14ac:dyDescent="0.45">
      <c r="A93" s="19">
        <v>1</v>
      </c>
      <c r="B93" s="104">
        <f>_xlfn.XLOOKUP(prodSegment[[#This Row],[round]],Years!$A$2:$A$10,Years!$B$2:$B$10,"not found",1,1)</f>
        <v>45657</v>
      </c>
      <c r="C93" s="19" t="s">
        <v>67</v>
      </c>
      <c r="D93" s="19" t="s">
        <v>135</v>
      </c>
      <c r="E93" s="20" t="s">
        <v>56</v>
      </c>
      <c r="F93" s="103">
        <v>0.16</v>
      </c>
      <c r="G93" s="108">
        <v>376</v>
      </c>
      <c r="H93" s="34">
        <v>44377</v>
      </c>
      <c r="I93" s="1"/>
      <c r="J93" s="1">
        <v>9.4</v>
      </c>
      <c r="K93" s="1">
        <v>15.5</v>
      </c>
      <c r="L93" s="35">
        <v>33</v>
      </c>
      <c r="M93" s="1">
        <v>25000</v>
      </c>
      <c r="N93" s="1">
        <v>3.5</v>
      </c>
      <c r="O93" s="36">
        <v>700</v>
      </c>
      <c r="P93" s="5">
        <v>0.42</v>
      </c>
      <c r="Q93" s="36">
        <v>700</v>
      </c>
      <c r="R93" s="5">
        <v>0.28999999999999998</v>
      </c>
      <c r="S93" s="9">
        <v>15</v>
      </c>
    </row>
    <row r="94" spans="1:19" x14ac:dyDescent="0.45">
      <c r="A94" s="19">
        <v>1</v>
      </c>
      <c r="B94" s="104">
        <f>_xlfn.XLOOKUP(prodSegment[[#This Row],[round]],Years!$A$2:$A$10,Years!$B$2:$B$10,"not found",1,1)</f>
        <v>45657</v>
      </c>
      <c r="C94" s="19" t="s">
        <v>68</v>
      </c>
      <c r="D94" s="19" t="s">
        <v>135</v>
      </c>
      <c r="E94" s="20" t="s">
        <v>61</v>
      </c>
      <c r="F94" s="103">
        <v>0.16</v>
      </c>
      <c r="G94" s="108">
        <v>376</v>
      </c>
      <c r="H94" s="34">
        <v>44377</v>
      </c>
      <c r="I94" s="1"/>
      <c r="J94" s="1">
        <v>9.4</v>
      </c>
      <c r="K94" s="1">
        <v>15.5</v>
      </c>
      <c r="L94" s="35">
        <v>33</v>
      </c>
      <c r="M94" s="1">
        <v>25000</v>
      </c>
      <c r="N94" s="1">
        <v>3.5</v>
      </c>
      <c r="O94" s="36">
        <v>700</v>
      </c>
      <c r="P94" s="5">
        <v>0.42</v>
      </c>
      <c r="Q94" s="36">
        <v>700</v>
      </c>
      <c r="R94" s="5">
        <v>0.28999999999999998</v>
      </c>
      <c r="S94" s="9">
        <v>15</v>
      </c>
    </row>
    <row r="95" spans="1:19" x14ac:dyDescent="0.45">
      <c r="A95" s="19">
        <v>1</v>
      </c>
      <c r="B95" s="104">
        <f>_xlfn.XLOOKUP(prodSegment[[#This Row],[round]],Years!$A$2:$A$10,Years!$B$2:$B$10,"not found",1,1)</f>
        <v>45657</v>
      </c>
      <c r="C95" s="19" t="s">
        <v>63</v>
      </c>
      <c r="D95" s="19" t="s">
        <v>135</v>
      </c>
      <c r="E95" s="20" t="s">
        <v>34</v>
      </c>
      <c r="F95" s="103">
        <v>0.16</v>
      </c>
      <c r="G95" s="108">
        <v>372</v>
      </c>
      <c r="H95" s="34">
        <v>45535</v>
      </c>
      <c r="I95" s="1" t="s">
        <v>216</v>
      </c>
      <c r="J95" s="1">
        <v>9.8000000000000007</v>
      </c>
      <c r="K95" s="1">
        <v>14.5</v>
      </c>
      <c r="L95" s="35">
        <v>34.5</v>
      </c>
      <c r="M95" s="1">
        <v>27000</v>
      </c>
      <c r="N95" s="1">
        <v>1.91</v>
      </c>
      <c r="O95" s="36">
        <v>1500</v>
      </c>
      <c r="P95" s="5">
        <v>0.66</v>
      </c>
      <c r="Q95" s="36">
        <v>1500</v>
      </c>
      <c r="R95" s="5">
        <v>0.41</v>
      </c>
      <c r="S95" s="9">
        <v>34</v>
      </c>
    </row>
    <row r="96" spans="1:19" x14ac:dyDescent="0.45">
      <c r="A96" s="19">
        <v>1</v>
      </c>
      <c r="B96" s="104">
        <f>_xlfn.XLOOKUP(prodSegment[[#This Row],[round]],Years!$A$2:$A$10,Years!$B$2:$B$10,"not found",1,1)</f>
        <v>45657</v>
      </c>
      <c r="C96" s="19" t="s">
        <v>66</v>
      </c>
      <c r="D96" s="19" t="s">
        <v>135</v>
      </c>
      <c r="E96" s="20" t="s">
        <v>51</v>
      </c>
      <c r="F96" s="103">
        <v>0.14000000000000001</v>
      </c>
      <c r="G96" s="108">
        <v>328</v>
      </c>
      <c r="H96" s="34">
        <v>45423</v>
      </c>
      <c r="I96" s="1" t="s">
        <v>216</v>
      </c>
      <c r="J96" s="1">
        <v>9.9</v>
      </c>
      <c r="K96" s="1">
        <v>15</v>
      </c>
      <c r="L96" s="35">
        <v>30</v>
      </c>
      <c r="M96" s="1">
        <v>25000</v>
      </c>
      <c r="N96" s="1">
        <v>2.0699999999999998</v>
      </c>
      <c r="O96" s="36">
        <v>800</v>
      </c>
      <c r="P96" s="5">
        <v>0.46</v>
      </c>
      <c r="Q96" s="36">
        <v>700</v>
      </c>
      <c r="R96" s="5">
        <v>0.28999999999999998</v>
      </c>
      <c r="S96" s="9">
        <v>23</v>
      </c>
    </row>
    <row r="97" spans="1:19" x14ac:dyDescent="0.45">
      <c r="A97" s="19">
        <v>1</v>
      </c>
      <c r="B97" s="104">
        <f>_xlfn.XLOOKUP(prodSegment[[#This Row],[round]],Years!$A$2:$A$10,Years!$B$2:$B$10,"not found",1,1)</f>
        <v>45657</v>
      </c>
      <c r="C97" s="19" t="s">
        <v>64</v>
      </c>
      <c r="D97" s="19" t="s">
        <v>135</v>
      </c>
      <c r="E97" s="20" t="s">
        <v>38</v>
      </c>
      <c r="F97" s="103">
        <v>0</v>
      </c>
      <c r="G97" s="108">
        <v>4</v>
      </c>
      <c r="H97" s="34">
        <v>45437</v>
      </c>
      <c r="I97" s="1"/>
      <c r="J97" s="1">
        <v>6</v>
      </c>
      <c r="K97" s="1">
        <v>15</v>
      </c>
      <c r="L97" s="35">
        <v>28.25</v>
      </c>
      <c r="M97" s="1">
        <v>17500</v>
      </c>
      <c r="N97" s="1">
        <v>2.35</v>
      </c>
      <c r="O97" s="36">
        <v>1000</v>
      </c>
      <c r="P97" s="5">
        <v>0.57999999999999996</v>
      </c>
      <c r="Q97" s="36">
        <v>1000</v>
      </c>
      <c r="R97" s="5">
        <v>0.28000000000000003</v>
      </c>
      <c r="S97" s="9">
        <v>0</v>
      </c>
    </row>
    <row r="98" spans="1:19" x14ac:dyDescent="0.45">
      <c r="A98" s="19">
        <v>1</v>
      </c>
      <c r="B98" s="104">
        <f>_xlfn.XLOOKUP(prodSegment[[#This Row],[round]],Years!$A$2:$A$10,Years!$B$2:$B$10,"not found",1,1)</f>
        <v>45657</v>
      </c>
      <c r="C98" s="19" t="s">
        <v>66</v>
      </c>
      <c r="D98" s="19" t="s">
        <v>135</v>
      </c>
      <c r="E98" s="20" t="s">
        <v>48</v>
      </c>
      <c r="F98" s="103">
        <v>0</v>
      </c>
      <c r="G98" s="108">
        <v>2</v>
      </c>
      <c r="H98" s="34">
        <v>45398</v>
      </c>
      <c r="I98" s="1" t="s">
        <v>216</v>
      </c>
      <c r="J98" s="1">
        <v>5.9</v>
      </c>
      <c r="K98" s="1">
        <v>14.2</v>
      </c>
      <c r="L98" s="35">
        <v>25</v>
      </c>
      <c r="M98" s="1">
        <v>17500</v>
      </c>
      <c r="N98" s="1">
        <v>2.4</v>
      </c>
      <c r="O98" s="36">
        <v>1200</v>
      </c>
      <c r="P98" s="5">
        <v>0.65</v>
      </c>
      <c r="Q98" s="36">
        <v>1000</v>
      </c>
      <c r="R98" s="5">
        <v>0.28999999999999998</v>
      </c>
      <c r="S98" s="9">
        <v>0</v>
      </c>
    </row>
    <row r="99" spans="1:19" x14ac:dyDescent="0.45">
      <c r="A99" s="19">
        <v>1</v>
      </c>
      <c r="B99" s="104">
        <f>_xlfn.XLOOKUP(prodSegment[[#This Row],[round]],Years!$A$2:$A$10,Years!$B$2:$B$10,"not found",1,1)</f>
        <v>45657</v>
      </c>
      <c r="C99" s="19" t="s">
        <v>67</v>
      </c>
      <c r="D99" s="19" t="s">
        <v>135</v>
      </c>
      <c r="E99" s="20" t="s">
        <v>53</v>
      </c>
      <c r="F99" s="103">
        <v>0</v>
      </c>
      <c r="G99" s="108">
        <v>1</v>
      </c>
      <c r="H99" s="34">
        <v>44155</v>
      </c>
      <c r="I99" s="1"/>
      <c r="J99" s="1">
        <v>5.5</v>
      </c>
      <c r="K99" s="1">
        <v>14.5</v>
      </c>
      <c r="L99" s="35">
        <v>28</v>
      </c>
      <c r="M99" s="1">
        <v>17500</v>
      </c>
      <c r="N99" s="1">
        <v>4.0999999999999996</v>
      </c>
      <c r="O99" s="36">
        <v>1000</v>
      </c>
      <c r="P99" s="5">
        <v>0.57999999999999996</v>
      </c>
      <c r="Q99" s="36">
        <v>1000</v>
      </c>
      <c r="R99" s="5">
        <v>0.28999999999999998</v>
      </c>
      <c r="S99" s="9">
        <v>0</v>
      </c>
    </row>
    <row r="100" spans="1:19" x14ac:dyDescent="0.45">
      <c r="A100" s="19">
        <v>1</v>
      </c>
      <c r="B100" s="104">
        <f>_xlfn.XLOOKUP(prodSegment[[#This Row],[round]],Years!$A$2:$A$10,Years!$B$2:$B$10,"not found",1,1)</f>
        <v>45657</v>
      </c>
      <c r="C100" s="19" t="s">
        <v>68</v>
      </c>
      <c r="D100" s="19" t="s">
        <v>135</v>
      </c>
      <c r="E100" s="22" t="s">
        <v>58</v>
      </c>
      <c r="F100" s="103">
        <v>0</v>
      </c>
      <c r="G100" s="109">
        <v>1</v>
      </c>
      <c r="H100" s="37">
        <v>44155</v>
      </c>
      <c r="I100" s="11"/>
      <c r="J100" s="11">
        <v>5.5</v>
      </c>
      <c r="K100" s="11">
        <v>14.5</v>
      </c>
      <c r="L100" s="38">
        <v>28</v>
      </c>
      <c r="M100" s="11">
        <v>17500</v>
      </c>
      <c r="N100" s="11">
        <v>4.0999999999999996</v>
      </c>
      <c r="O100" s="39">
        <v>1000</v>
      </c>
      <c r="P100" s="12">
        <v>0.57999999999999996</v>
      </c>
      <c r="Q100" s="39">
        <v>1000</v>
      </c>
      <c r="R100" s="12">
        <v>0.28999999999999998</v>
      </c>
      <c r="S100" s="13">
        <v>0</v>
      </c>
    </row>
    <row r="101" spans="1:19" x14ac:dyDescent="0.45">
      <c r="A101" s="19">
        <v>1</v>
      </c>
      <c r="B101" s="104">
        <f>_xlfn.XLOOKUP(prodSegment[[#This Row],[round]],Years!$A$2:$A$10,Years!$B$2:$B$10,"not found",1,1)</f>
        <v>45657</v>
      </c>
      <c r="C101" s="19" t="s">
        <v>63</v>
      </c>
      <c r="D101" s="19" t="s">
        <v>37</v>
      </c>
      <c r="E101" s="24" t="s">
        <v>36</v>
      </c>
      <c r="F101" s="103">
        <v>0.22</v>
      </c>
      <c r="G101" s="107">
        <v>520</v>
      </c>
      <c r="H101" s="31">
        <v>45439</v>
      </c>
      <c r="I101" s="6"/>
      <c r="J101" s="6">
        <v>4.4000000000000004</v>
      </c>
      <c r="K101" s="6">
        <v>10.6</v>
      </c>
      <c r="L101" s="32">
        <v>34.5</v>
      </c>
      <c r="M101" s="6">
        <v>16000</v>
      </c>
      <c r="N101" s="6">
        <v>2.09</v>
      </c>
      <c r="O101" s="33">
        <v>1500</v>
      </c>
      <c r="P101" s="7">
        <v>0.66</v>
      </c>
      <c r="Q101" s="33">
        <v>1500</v>
      </c>
      <c r="R101" s="7">
        <v>0.49</v>
      </c>
      <c r="S101" s="8">
        <v>19</v>
      </c>
    </row>
    <row r="102" spans="1:19" x14ac:dyDescent="0.45">
      <c r="A102" s="19">
        <v>1</v>
      </c>
      <c r="B102" s="104">
        <f>_xlfn.XLOOKUP(prodSegment[[#This Row],[round]],Years!$A$2:$A$10,Years!$B$2:$B$10,"not found",1,1)</f>
        <v>45657</v>
      </c>
      <c r="C102" s="19" t="s">
        <v>64</v>
      </c>
      <c r="D102" s="19" t="s">
        <v>37</v>
      </c>
      <c r="E102" s="20" t="s">
        <v>42</v>
      </c>
      <c r="F102" s="103">
        <v>0.2</v>
      </c>
      <c r="G102" s="108">
        <v>466</v>
      </c>
      <c r="H102" s="34">
        <v>45417</v>
      </c>
      <c r="I102" s="1"/>
      <c r="J102" s="1">
        <v>4.5</v>
      </c>
      <c r="K102" s="1">
        <v>10.6</v>
      </c>
      <c r="L102" s="35">
        <v>35</v>
      </c>
      <c r="M102" s="1">
        <v>18500</v>
      </c>
      <c r="N102" s="1">
        <v>2.13</v>
      </c>
      <c r="O102" s="36">
        <v>1000</v>
      </c>
      <c r="P102" s="5">
        <v>0.52</v>
      </c>
      <c r="Q102" s="36">
        <v>700</v>
      </c>
      <c r="R102" s="5">
        <v>0.34</v>
      </c>
      <c r="S102" s="9">
        <v>19</v>
      </c>
    </row>
    <row r="103" spans="1:19" x14ac:dyDescent="0.45">
      <c r="A103" s="19">
        <v>1</v>
      </c>
      <c r="B103" s="104">
        <f>_xlfn.XLOOKUP(prodSegment[[#This Row],[round]],Years!$A$2:$A$10,Years!$B$2:$B$10,"not found",1,1)</f>
        <v>45657</v>
      </c>
      <c r="C103" s="19" t="s">
        <v>65</v>
      </c>
      <c r="D103" s="19" t="s">
        <v>37</v>
      </c>
      <c r="E103" s="20" t="s">
        <v>47</v>
      </c>
      <c r="F103" s="103">
        <v>0.18</v>
      </c>
      <c r="G103" s="108">
        <v>415</v>
      </c>
      <c r="H103" s="34">
        <v>45400</v>
      </c>
      <c r="I103" s="1"/>
      <c r="J103" s="1">
        <v>4</v>
      </c>
      <c r="K103" s="1">
        <v>10.6</v>
      </c>
      <c r="L103" s="35">
        <v>32.5</v>
      </c>
      <c r="M103" s="1">
        <v>16890</v>
      </c>
      <c r="N103" s="1">
        <v>2.15</v>
      </c>
      <c r="O103" s="36">
        <v>700</v>
      </c>
      <c r="P103" s="5">
        <v>0.42</v>
      </c>
      <c r="Q103" s="36">
        <v>700</v>
      </c>
      <c r="R103" s="5">
        <v>0.35</v>
      </c>
      <c r="S103" s="9">
        <v>14</v>
      </c>
    </row>
    <row r="104" spans="1:19" x14ac:dyDescent="0.45">
      <c r="A104" s="19">
        <v>1</v>
      </c>
      <c r="B104" s="104">
        <f>_xlfn.XLOOKUP(prodSegment[[#This Row],[round]],Years!$A$2:$A$10,Years!$B$2:$B$10,"not found",1,1)</f>
        <v>45657</v>
      </c>
      <c r="C104" s="19" t="s">
        <v>66</v>
      </c>
      <c r="D104" s="19" t="s">
        <v>37</v>
      </c>
      <c r="E104" s="20" t="s">
        <v>52</v>
      </c>
      <c r="F104" s="103">
        <v>0.15</v>
      </c>
      <c r="G104" s="108">
        <v>359</v>
      </c>
      <c r="H104" s="34">
        <v>45410</v>
      </c>
      <c r="I104" s="1" t="s">
        <v>216</v>
      </c>
      <c r="J104" s="1">
        <v>4.4000000000000004</v>
      </c>
      <c r="K104" s="1">
        <v>10.5</v>
      </c>
      <c r="L104" s="35">
        <v>30</v>
      </c>
      <c r="M104" s="1">
        <v>19000</v>
      </c>
      <c r="N104" s="1">
        <v>2.14</v>
      </c>
      <c r="O104" s="36">
        <v>800</v>
      </c>
      <c r="P104" s="5">
        <v>0.46</v>
      </c>
      <c r="Q104" s="36">
        <v>700</v>
      </c>
      <c r="R104" s="5">
        <v>0.35</v>
      </c>
      <c r="S104" s="9">
        <v>24</v>
      </c>
    </row>
    <row r="105" spans="1:19" x14ac:dyDescent="0.45">
      <c r="A105" s="19">
        <v>1</v>
      </c>
      <c r="B105" s="104">
        <f>_xlfn.XLOOKUP(prodSegment[[#This Row],[round]],Years!$A$2:$A$10,Years!$B$2:$B$10,"not found",1,1)</f>
        <v>45657</v>
      </c>
      <c r="C105" s="19" t="s">
        <v>67</v>
      </c>
      <c r="D105" s="19" t="s">
        <v>37</v>
      </c>
      <c r="E105" s="20" t="s">
        <v>57</v>
      </c>
      <c r="F105" s="103">
        <v>0.11</v>
      </c>
      <c r="G105" s="108">
        <v>259</v>
      </c>
      <c r="H105" s="34">
        <v>44341</v>
      </c>
      <c r="I105" s="1"/>
      <c r="J105" s="1">
        <v>4</v>
      </c>
      <c r="K105" s="1">
        <v>11</v>
      </c>
      <c r="L105" s="35">
        <v>33</v>
      </c>
      <c r="M105" s="1">
        <v>19000</v>
      </c>
      <c r="N105" s="1">
        <v>3.6</v>
      </c>
      <c r="O105" s="36">
        <v>700</v>
      </c>
      <c r="P105" s="5">
        <v>0.42</v>
      </c>
      <c r="Q105" s="36">
        <v>700</v>
      </c>
      <c r="R105" s="5">
        <v>0.35</v>
      </c>
      <c r="S105" s="9">
        <v>6</v>
      </c>
    </row>
    <row r="106" spans="1:19" x14ac:dyDescent="0.45">
      <c r="A106" s="19">
        <v>1</v>
      </c>
      <c r="B106" s="104">
        <f>_xlfn.XLOOKUP(prodSegment[[#This Row],[round]],Years!$A$2:$A$10,Years!$B$2:$B$10,"not found",1,1)</f>
        <v>45657</v>
      </c>
      <c r="C106" s="19" t="s">
        <v>68</v>
      </c>
      <c r="D106" s="19" t="s">
        <v>37</v>
      </c>
      <c r="E106" s="20" t="s">
        <v>62</v>
      </c>
      <c r="F106" s="103">
        <v>0.11</v>
      </c>
      <c r="G106" s="108">
        <v>259</v>
      </c>
      <c r="H106" s="34">
        <v>44341</v>
      </c>
      <c r="I106" s="1"/>
      <c r="J106" s="1">
        <v>4</v>
      </c>
      <c r="K106" s="1">
        <v>11</v>
      </c>
      <c r="L106" s="35">
        <v>33</v>
      </c>
      <c r="M106" s="1">
        <v>19000</v>
      </c>
      <c r="N106" s="1">
        <v>3.6</v>
      </c>
      <c r="O106" s="36">
        <v>700</v>
      </c>
      <c r="P106" s="5">
        <v>0.42</v>
      </c>
      <c r="Q106" s="36">
        <v>700</v>
      </c>
      <c r="R106" s="5">
        <v>0.35</v>
      </c>
      <c r="S106" s="9">
        <v>6</v>
      </c>
    </row>
    <row r="107" spans="1:19" x14ac:dyDescent="0.45">
      <c r="A107" s="19">
        <v>1</v>
      </c>
      <c r="B107" s="104">
        <f>_xlfn.XLOOKUP(prodSegment[[#This Row],[round]],Years!$A$2:$A$10,Years!$B$2:$B$10,"not found",1,1)</f>
        <v>45657</v>
      </c>
      <c r="C107" s="19" t="s">
        <v>66</v>
      </c>
      <c r="D107" s="19" t="s">
        <v>37</v>
      </c>
      <c r="E107" s="20" t="s">
        <v>48</v>
      </c>
      <c r="F107" s="103">
        <v>0.01</v>
      </c>
      <c r="G107" s="108">
        <v>17</v>
      </c>
      <c r="H107" s="34">
        <v>45398</v>
      </c>
      <c r="I107" s="1" t="s">
        <v>216</v>
      </c>
      <c r="J107" s="1">
        <v>5.9</v>
      </c>
      <c r="K107" s="1">
        <v>14.2</v>
      </c>
      <c r="L107" s="35">
        <v>25</v>
      </c>
      <c r="M107" s="1">
        <v>17500</v>
      </c>
      <c r="N107" s="1">
        <v>2.4</v>
      </c>
      <c r="O107" s="36">
        <v>1200</v>
      </c>
      <c r="P107" s="5">
        <v>0.65</v>
      </c>
      <c r="Q107" s="36">
        <v>1000</v>
      </c>
      <c r="R107" s="5">
        <v>0.35</v>
      </c>
      <c r="S107" s="9">
        <v>1</v>
      </c>
    </row>
    <row r="108" spans="1:19" x14ac:dyDescent="0.45">
      <c r="A108" s="19">
        <v>1</v>
      </c>
      <c r="B108" s="104">
        <f>_xlfn.XLOOKUP(prodSegment[[#This Row],[round]],Years!$A$2:$A$10,Years!$B$2:$B$10,"not found",1,1)</f>
        <v>45657</v>
      </c>
      <c r="C108" s="19" t="s">
        <v>67</v>
      </c>
      <c r="D108" s="19" t="s">
        <v>37</v>
      </c>
      <c r="E108" s="20" t="s">
        <v>53</v>
      </c>
      <c r="F108" s="103">
        <v>0</v>
      </c>
      <c r="G108" s="108">
        <v>11</v>
      </c>
      <c r="H108" s="34">
        <v>44155</v>
      </c>
      <c r="I108" s="1"/>
      <c r="J108" s="1">
        <v>5.5</v>
      </c>
      <c r="K108" s="1">
        <v>14.5</v>
      </c>
      <c r="L108" s="35">
        <v>28</v>
      </c>
      <c r="M108" s="1">
        <v>17500</v>
      </c>
      <c r="N108" s="1">
        <v>4.0999999999999996</v>
      </c>
      <c r="O108" s="36">
        <v>1000</v>
      </c>
      <c r="P108" s="5">
        <v>0.57999999999999996</v>
      </c>
      <c r="Q108" s="36">
        <v>1000</v>
      </c>
      <c r="R108" s="5">
        <v>0.35</v>
      </c>
      <c r="S108" s="9">
        <v>0</v>
      </c>
    </row>
    <row r="109" spans="1:19" x14ac:dyDescent="0.45">
      <c r="A109" s="19">
        <v>1</v>
      </c>
      <c r="B109" s="104">
        <f>_xlfn.XLOOKUP(prodSegment[[#This Row],[round]],Years!$A$2:$A$10,Years!$B$2:$B$10,"not found",1,1)</f>
        <v>45657</v>
      </c>
      <c r="C109" s="19" t="s">
        <v>68</v>
      </c>
      <c r="D109" s="19" t="s">
        <v>37</v>
      </c>
      <c r="E109" s="20" t="s">
        <v>58</v>
      </c>
      <c r="F109" s="103">
        <v>0</v>
      </c>
      <c r="G109" s="108">
        <v>11</v>
      </c>
      <c r="H109" s="34">
        <v>44155</v>
      </c>
      <c r="I109" s="1"/>
      <c r="J109" s="1">
        <v>5.5</v>
      </c>
      <c r="K109" s="1">
        <v>14.5</v>
      </c>
      <c r="L109" s="35">
        <v>28</v>
      </c>
      <c r="M109" s="1">
        <v>17500</v>
      </c>
      <c r="N109" s="1">
        <v>4.0999999999999996</v>
      </c>
      <c r="O109" s="36">
        <v>1000</v>
      </c>
      <c r="P109" s="5">
        <v>0.57999999999999996</v>
      </c>
      <c r="Q109" s="36">
        <v>1000</v>
      </c>
      <c r="R109" s="5">
        <v>0.35</v>
      </c>
      <c r="S109" s="9">
        <v>0</v>
      </c>
    </row>
    <row r="110" spans="1:19" x14ac:dyDescent="0.45">
      <c r="A110" s="19">
        <v>1</v>
      </c>
      <c r="B110" s="104">
        <f>_xlfn.XLOOKUP(prodSegment[[#This Row],[round]],Years!$A$2:$A$10,Years!$B$2:$B$10,"not found",1,1)</f>
        <v>45657</v>
      </c>
      <c r="C110" s="19" t="s">
        <v>63</v>
      </c>
      <c r="D110" s="19" t="s">
        <v>37</v>
      </c>
      <c r="E110" s="20" t="s">
        <v>28</v>
      </c>
      <c r="F110" s="103">
        <v>0</v>
      </c>
      <c r="G110" s="108">
        <v>11</v>
      </c>
      <c r="H110" s="34">
        <v>45472</v>
      </c>
      <c r="I110" s="1" t="s">
        <v>216</v>
      </c>
      <c r="J110" s="1">
        <v>6.1</v>
      </c>
      <c r="K110" s="1">
        <v>14.3</v>
      </c>
      <c r="L110" s="35">
        <v>27.5</v>
      </c>
      <c r="M110" s="1">
        <v>14000</v>
      </c>
      <c r="N110" s="1">
        <v>2.2999999999999998</v>
      </c>
      <c r="O110" s="36">
        <v>2000</v>
      </c>
      <c r="P110" s="5">
        <v>0.82</v>
      </c>
      <c r="Q110" s="36">
        <v>2000</v>
      </c>
      <c r="R110" s="5">
        <v>0.49</v>
      </c>
      <c r="S110" s="9">
        <v>0</v>
      </c>
    </row>
    <row r="111" spans="1:19" x14ac:dyDescent="0.45">
      <c r="A111" s="19">
        <v>1</v>
      </c>
      <c r="B111" s="104">
        <f>_xlfn.XLOOKUP(prodSegment[[#This Row],[round]],Years!$A$2:$A$10,Years!$B$2:$B$10,"not found",1,1)</f>
        <v>45657</v>
      </c>
      <c r="C111" s="19" t="s">
        <v>65</v>
      </c>
      <c r="D111" s="19" t="s">
        <v>37</v>
      </c>
      <c r="E111" s="20" t="s">
        <v>43</v>
      </c>
      <c r="F111" s="103">
        <v>0</v>
      </c>
      <c r="G111" s="108">
        <v>11</v>
      </c>
      <c r="H111" s="34">
        <v>45437</v>
      </c>
      <c r="I111" s="1" t="s">
        <v>216</v>
      </c>
      <c r="J111" s="1">
        <v>5</v>
      </c>
      <c r="K111" s="1">
        <v>15</v>
      </c>
      <c r="L111" s="35">
        <v>26.5</v>
      </c>
      <c r="M111" s="1">
        <v>17500</v>
      </c>
      <c r="N111" s="1">
        <v>2.35</v>
      </c>
      <c r="O111" s="36">
        <v>1000</v>
      </c>
      <c r="P111" s="5">
        <v>0.57999999999999996</v>
      </c>
      <c r="Q111" s="36">
        <v>1000</v>
      </c>
      <c r="R111" s="5">
        <v>0.35</v>
      </c>
      <c r="S111" s="9">
        <v>0</v>
      </c>
    </row>
    <row r="112" spans="1:19" x14ac:dyDescent="0.45">
      <c r="A112" s="19">
        <v>1</v>
      </c>
      <c r="B112" s="104">
        <f>_xlfn.XLOOKUP(prodSegment[[#This Row],[round]],Years!$A$2:$A$10,Years!$B$2:$B$10,"not found",1,1)</f>
        <v>45657</v>
      </c>
      <c r="C112" s="19" t="s">
        <v>64</v>
      </c>
      <c r="D112" s="19" t="s">
        <v>37</v>
      </c>
      <c r="E112" s="22" t="s">
        <v>38</v>
      </c>
      <c r="F112" s="103">
        <v>0</v>
      </c>
      <c r="G112" s="109">
        <v>6</v>
      </c>
      <c r="H112" s="37">
        <v>45437</v>
      </c>
      <c r="I112" s="11"/>
      <c r="J112" s="11">
        <v>6</v>
      </c>
      <c r="K112" s="11">
        <v>15</v>
      </c>
      <c r="L112" s="38">
        <v>28.25</v>
      </c>
      <c r="M112" s="11">
        <v>17500</v>
      </c>
      <c r="N112" s="11">
        <v>2.35</v>
      </c>
      <c r="O112" s="39">
        <v>1000</v>
      </c>
      <c r="P112" s="12">
        <v>0.57999999999999996</v>
      </c>
      <c r="Q112" s="39">
        <v>1000</v>
      </c>
      <c r="R112" s="12">
        <v>0.34</v>
      </c>
      <c r="S112" s="13">
        <v>0</v>
      </c>
    </row>
    <row r="113" spans="1:19" x14ac:dyDescent="0.45">
      <c r="A113" s="19">
        <v>2</v>
      </c>
      <c r="B113" s="104">
        <f>_xlfn.XLOOKUP(prodSegment[[#This Row],[round]],Years!$A$2:$A$10,Years!$B$2:$B$10,"not found",1,1)</f>
        <v>46022</v>
      </c>
      <c r="C113" s="19" t="s">
        <v>63</v>
      </c>
      <c r="D113" s="19" t="s">
        <v>29</v>
      </c>
      <c r="E113" s="24" t="s">
        <v>28</v>
      </c>
      <c r="F113" s="103">
        <v>0.18</v>
      </c>
      <c r="G113" s="107">
        <v>1567</v>
      </c>
      <c r="H113" s="31">
        <v>45472</v>
      </c>
      <c r="I113" s="6" t="s">
        <v>216</v>
      </c>
      <c r="J113" s="6">
        <v>6.1</v>
      </c>
      <c r="K113" s="6">
        <v>14.3</v>
      </c>
      <c r="L113" s="32">
        <v>27.5</v>
      </c>
      <c r="M113" s="6">
        <v>14000</v>
      </c>
      <c r="N113" s="6">
        <v>3.3</v>
      </c>
      <c r="O113" s="33">
        <v>1900</v>
      </c>
      <c r="P113" s="7">
        <v>0.81</v>
      </c>
      <c r="Q113" s="33">
        <v>1972</v>
      </c>
      <c r="R113" s="7">
        <v>0.79</v>
      </c>
      <c r="S113" s="8">
        <v>16</v>
      </c>
    </row>
    <row r="114" spans="1:19" x14ac:dyDescent="0.45">
      <c r="A114" s="19">
        <v>2</v>
      </c>
      <c r="B114" s="104">
        <f>_xlfn.XLOOKUP(prodSegment[[#This Row],[round]],Years!$A$2:$A$10,Years!$B$2:$B$10,"not found",1,1)</f>
        <v>46022</v>
      </c>
      <c r="C114" s="19" t="s">
        <v>63</v>
      </c>
      <c r="D114" s="19" t="s">
        <v>31</v>
      </c>
      <c r="E114" s="20" t="s">
        <v>30</v>
      </c>
      <c r="F114" s="103">
        <v>0.16</v>
      </c>
      <c r="G114" s="108">
        <v>1782</v>
      </c>
      <c r="H114" s="34">
        <v>45320</v>
      </c>
      <c r="I114" s="1" t="s">
        <v>216</v>
      </c>
      <c r="J114" s="1">
        <v>3</v>
      </c>
      <c r="K114" s="1">
        <v>17</v>
      </c>
      <c r="L114" s="35">
        <v>21.5</v>
      </c>
      <c r="M114" s="1">
        <v>12000</v>
      </c>
      <c r="N114" s="1">
        <v>6.6</v>
      </c>
      <c r="O114" s="36">
        <v>1900</v>
      </c>
      <c r="P114" s="5">
        <v>0.8</v>
      </c>
      <c r="Q114" s="36">
        <v>1801</v>
      </c>
      <c r="R114" s="5">
        <v>0.66</v>
      </c>
      <c r="S114" s="9">
        <v>24</v>
      </c>
    </row>
    <row r="115" spans="1:19" x14ac:dyDescent="0.45">
      <c r="A115" s="19">
        <v>2</v>
      </c>
      <c r="B115" s="104">
        <f>_xlfn.XLOOKUP(prodSegment[[#This Row],[round]],Years!$A$2:$A$10,Years!$B$2:$B$10,"not found",1,1)</f>
        <v>46022</v>
      </c>
      <c r="C115" s="19" t="s">
        <v>63</v>
      </c>
      <c r="D115" s="19" t="s">
        <v>31</v>
      </c>
      <c r="E115" s="20" t="s">
        <v>28</v>
      </c>
      <c r="F115" s="103">
        <v>0</v>
      </c>
      <c r="G115" s="108">
        <v>17</v>
      </c>
      <c r="H115" s="34">
        <v>45472</v>
      </c>
      <c r="I115" s="1" t="s">
        <v>216</v>
      </c>
      <c r="J115" s="1">
        <v>6.1</v>
      </c>
      <c r="K115" s="1">
        <v>14.3</v>
      </c>
      <c r="L115" s="35">
        <v>27.5</v>
      </c>
      <c r="M115" s="1">
        <v>14000</v>
      </c>
      <c r="N115" s="1">
        <v>3.3</v>
      </c>
      <c r="O115" s="36">
        <v>1900</v>
      </c>
      <c r="P115" s="5">
        <v>0.55000000000000004</v>
      </c>
      <c r="Q115" s="36">
        <v>1972</v>
      </c>
      <c r="R115" s="5">
        <v>0.66</v>
      </c>
      <c r="S115" s="9">
        <v>0</v>
      </c>
    </row>
    <row r="116" spans="1:19" x14ac:dyDescent="0.45">
      <c r="A116" s="19">
        <v>2</v>
      </c>
      <c r="B116" s="104">
        <f>_xlfn.XLOOKUP(prodSegment[[#This Row],[round]],Years!$A$2:$A$10,Years!$B$2:$B$10,"not found",1,1)</f>
        <v>46022</v>
      </c>
      <c r="C116" s="19" t="s">
        <v>63</v>
      </c>
      <c r="D116" s="19" t="s">
        <v>33</v>
      </c>
      <c r="E116" s="20" t="s">
        <v>32</v>
      </c>
      <c r="F116" s="103">
        <v>0.22</v>
      </c>
      <c r="G116" s="108">
        <v>775</v>
      </c>
      <c r="H116" s="34">
        <v>45711</v>
      </c>
      <c r="I116" s="1" t="s">
        <v>216</v>
      </c>
      <c r="J116" s="1">
        <v>9.4</v>
      </c>
      <c r="K116" s="1">
        <v>11.2</v>
      </c>
      <c r="L116" s="35">
        <v>38.200000000000003</v>
      </c>
      <c r="M116" s="1">
        <v>20000</v>
      </c>
      <c r="N116" s="1">
        <v>1.61</v>
      </c>
      <c r="O116" s="36">
        <v>1500</v>
      </c>
      <c r="P116" s="5">
        <v>0.72</v>
      </c>
      <c r="Q116" s="36">
        <v>1801</v>
      </c>
      <c r="R116" s="5">
        <v>0.69</v>
      </c>
      <c r="S116" s="9">
        <v>11</v>
      </c>
    </row>
    <row r="117" spans="1:19" x14ac:dyDescent="0.45">
      <c r="A117" s="19">
        <v>2</v>
      </c>
      <c r="B117" s="104">
        <f>_xlfn.XLOOKUP(prodSegment[[#This Row],[round]],Years!$A$2:$A$10,Years!$B$2:$B$10,"not found",1,1)</f>
        <v>46022</v>
      </c>
      <c r="C117" s="19" t="s">
        <v>63</v>
      </c>
      <c r="D117" s="19" t="s">
        <v>33</v>
      </c>
      <c r="E117" s="20" t="s">
        <v>34</v>
      </c>
      <c r="F117" s="103">
        <v>0.02</v>
      </c>
      <c r="G117" s="108">
        <v>76</v>
      </c>
      <c r="H117" s="34">
        <v>45535</v>
      </c>
      <c r="I117" s="1" t="s">
        <v>216</v>
      </c>
      <c r="J117" s="1">
        <v>9.8000000000000007</v>
      </c>
      <c r="K117" s="1">
        <v>14.5</v>
      </c>
      <c r="L117" s="35">
        <v>34.5</v>
      </c>
      <c r="M117" s="1">
        <v>27000</v>
      </c>
      <c r="N117" s="1">
        <v>2.91</v>
      </c>
      <c r="O117" s="36">
        <v>1500</v>
      </c>
      <c r="P117" s="5">
        <v>0.45</v>
      </c>
      <c r="Q117" s="36">
        <v>1544</v>
      </c>
      <c r="R117" s="5">
        <v>0.69</v>
      </c>
      <c r="S117" s="9">
        <v>1</v>
      </c>
    </row>
    <row r="118" spans="1:19" x14ac:dyDescent="0.45">
      <c r="A118" s="19">
        <v>2</v>
      </c>
      <c r="B118" s="104">
        <f>_xlfn.XLOOKUP(prodSegment[[#This Row],[round]],Years!$A$2:$A$10,Years!$B$2:$B$10,"not found",1,1)</f>
        <v>46022</v>
      </c>
      <c r="C118" s="19" t="s">
        <v>63</v>
      </c>
      <c r="D118" s="19" t="s">
        <v>135</v>
      </c>
      <c r="E118" s="20" t="s">
        <v>34</v>
      </c>
      <c r="F118" s="103">
        <v>0.19</v>
      </c>
      <c r="G118" s="108">
        <v>518</v>
      </c>
      <c r="H118" s="34">
        <v>45535</v>
      </c>
      <c r="I118" s="1" t="s">
        <v>216</v>
      </c>
      <c r="J118" s="1">
        <v>9.8000000000000007</v>
      </c>
      <c r="K118" s="1">
        <v>14.5</v>
      </c>
      <c r="L118" s="35">
        <v>34.5</v>
      </c>
      <c r="M118" s="1">
        <v>27000</v>
      </c>
      <c r="N118" s="1">
        <v>2.91</v>
      </c>
      <c r="O118" s="36">
        <v>1500</v>
      </c>
      <c r="P118" s="5">
        <v>0.7</v>
      </c>
      <c r="Q118" s="36">
        <v>1544</v>
      </c>
      <c r="R118" s="5">
        <v>0.55000000000000004</v>
      </c>
      <c r="S118" s="9">
        <v>27</v>
      </c>
    </row>
    <row r="119" spans="1:19" x14ac:dyDescent="0.45">
      <c r="A119" s="19">
        <v>2</v>
      </c>
      <c r="B119" s="104">
        <f>_xlfn.XLOOKUP(prodSegment[[#This Row],[round]],Years!$A$2:$A$10,Years!$B$2:$B$10,"not found",1,1)</f>
        <v>46022</v>
      </c>
      <c r="C119" s="19" t="s">
        <v>63</v>
      </c>
      <c r="D119" s="19" t="s">
        <v>37</v>
      </c>
      <c r="E119" s="20" t="s">
        <v>36</v>
      </c>
      <c r="F119" s="103">
        <v>0.16</v>
      </c>
      <c r="G119" s="108">
        <v>450</v>
      </c>
      <c r="H119" s="34">
        <v>45705</v>
      </c>
      <c r="I119" s="1" t="s">
        <v>216</v>
      </c>
      <c r="J119" s="1">
        <v>4.5</v>
      </c>
      <c r="K119" s="1">
        <v>10.6</v>
      </c>
      <c r="L119" s="35">
        <v>34.6</v>
      </c>
      <c r="M119" s="1">
        <v>16000</v>
      </c>
      <c r="N119" s="1">
        <v>1.98</v>
      </c>
      <c r="O119" s="36">
        <v>1500</v>
      </c>
      <c r="P119" s="5">
        <v>0.68</v>
      </c>
      <c r="Q119" s="36">
        <v>1458</v>
      </c>
      <c r="R119" s="5">
        <v>0.61</v>
      </c>
      <c r="S119" s="9">
        <v>8</v>
      </c>
    </row>
    <row r="120" spans="1:19" x14ac:dyDescent="0.45">
      <c r="A120" s="19">
        <v>2</v>
      </c>
      <c r="B120" s="104">
        <f>_xlfn.XLOOKUP(prodSegment[[#This Row],[round]],Years!$A$2:$A$10,Years!$B$2:$B$10,"not found",1,1)</f>
        <v>46022</v>
      </c>
      <c r="C120" s="19" t="s">
        <v>64</v>
      </c>
      <c r="D120" s="19" t="s">
        <v>29</v>
      </c>
      <c r="E120" s="20" t="s">
        <v>38</v>
      </c>
      <c r="F120" s="103">
        <v>0.18</v>
      </c>
      <c r="G120" s="108">
        <v>1571</v>
      </c>
      <c r="H120" s="34">
        <v>45842</v>
      </c>
      <c r="I120" s="1" t="s">
        <v>216</v>
      </c>
      <c r="J120" s="1">
        <v>5.7</v>
      </c>
      <c r="K120" s="1">
        <v>14.3</v>
      </c>
      <c r="L120" s="35">
        <v>27</v>
      </c>
      <c r="M120" s="1">
        <v>16500</v>
      </c>
      <c r="N120" s="1">
        <v>1.92</v>
      </c>
      <c r="O120" s="36">
        <v>1000</v>
      </c>
      <c r="P120" s="5">
        <v>0.53</v>
      </c>
      <c r="Q120" s="36">
        <v>936</v>
      </c>
      <c r="R120" s="5">
        <v>0.46</v>
      </c>
      <c r="S120" s="9">
        <v>32</v>
      </c>
    </row>
    <row r="121" spans="1:19" x14ac:dyDescent="0.45">
      <c r="A121" s="19">
        <v>2</v>
      </c>
      <c r="B121" s="104">
        <f>_xlfn.XLOOKUP(prodSegment[[#This Row],[round]],Years!$A$2:$A$10,Years!$B$2:$B$10,"not found",1,1)</f>
        <v>46022</v>
      </c>
      <c r="C121" s="19" t="s">
        <v>64</v>
      </c>
      <c r="D121" s="19" t="s">
        <v>29</v>
      </c>
      <c r="E121" s="20" t="s">
        <v>42</v>
      </c>
      <c r="F121" s="103">
        <v>0</v>
      </c>
      <c r="G121" s="108">
        <v>33</v>
      </c>
      <c r="H121" s="34">
        <v>45885</v>
      </c>
      <c r="I121" s="1" t="s">
        <v>216</v>
      </c>
      <c r="J121" s="1">
        <v>4.7</v>
      </c>
      <c r="K121" s="1">
        <v>9.6</v>
      </c>
      <c r="L121" s="35">
        <v>33</v>
      </c>
      <c r="M121" s="1">
        <v>17500</v>
      </c>
      <c r="N121" s="1">
        <v>1.75</v>
      </c>
      <c r="O121" s="36">
        <v>1000</v>
      </c>
      <c r="P121" s="5">
        <v>0.35</v>
      </c>
      <c r="Q121" s="36">
        <v>663</v>
      </c>
      <c r="R121" s="5">
        <v>0.46</v>
      </c>
      <c r="S121" s="9">
        <v>0</v>
      </c>
    </row>
    <row r="122" spans="1:19" x14ac:dyDescent="0.45">
      <c r="A122" s="19">
        <v>2</v>
      </c>
      <c r="B122" s="104">
        <f>_xlfn.XLOOKUP(prodSegment[[#This Row],[round]],Years!$A$2:$A$10,Years!$B$2:$B$10,"not found",1,1)</f>
        <v>46022</v>
      </c>
      <c r="C122" s="19" t="s">
        <v>64</v>
      </c>
      <c r="D122" s="19" t="s">
        <v>31</v>
      </c>
      <c r="E122" s="20" t="s">
        <v>39</v>
      </c>
      <c r="F122" s="103">
        <v>0.12</v>
      </c>
      <c r="G122" s="108">
        <v>1359</v>
      </c>
      <c r="H122" s="34">
        <v>45892</v>
      </c>
      <c r="I122" s="1" t="s">
        <v>216</v>
      </c>
      <c r="J122" s="1">
        <v>2.2000000000000002</v>
      </c>
      <c r="K122" s="1">
        <v>17</v>
      </c>
      <c r="L122" s="35">
        <v>20.5</v>
      </c>
      <c r="M122" s="1">
        <v>14000</v>
      </c>
      <c r="N122" s="1">
        <v>3.47</v>
      </c>
      <c r="O122" s="36">
        <v>1000</v>
      </c>
      <c r="P122" s="5">
        <v>0.52</v>
      </c>
      <c r="Q122" s="36">
        <v>858</v>
      </c>
      <c r="R122" s="5">
        <v>0.35</v>
      </c>
      <c r="S122" s="9">
        <v>13</v>
      </c>
    </row>
    <row r="123" spans="1:19" x14ac:dyDescent="0.45">
      <c r="A123" s="19">
        <v>2</v>
      </c>
      <c r="B123" s="104">
        <f>_xlfn.XLOOKUP(prodSegment[[#This Row],[round]],Years!$A$2:$A$10,Years!$B$2:$B$10,"not found",1,1)</f>
        <v>46022</v>
      </c>
      <c r="C123" s="19" t="s">
        <v>64</v>
      </c>
      <c r="D123" s="19" t="s">
        <v>31</v>
      </c>
      <c r="E123" s="20" t="s">
        <v>38</v>
      </c>
      <c r="F123" s="103">
        <v>0</v>
      </c>
      <c r="G123" s="108">
        <v>31</v>
      </c>
      <c r="H123" s="34">
        <v>45842</v>
      </c>
      <c r="I123" s="1" t="s">
        <v>216</v>
      </c>
      <c r="J123" s="1">
        <v>5.7</v>
      </c>
      <c r="K123" s="1">
        <v>14.3</v>
      </c>
      <c r="L123" s="35">
        <v>27</v>
      </c>
      <c r="M123" s="1">
        <v>16500</v>
      </c>
      <c r="N123" s="1">
        <v>1.92</v>
      </c>
      <c r="O123" s="36">
        <v>1000</v>
      </c>
      <c r="P123" s="5">
        <v>0.39</v>
      </c>
      <c r="Q123" s="36">
        <v>936</v>
      </c>
      <c r="R123" s="5">
        <v>0.35</v>
      </c>
      <c r="S123" s="9">
        <v>0</v>
      </c>
    </row>
    <row r="124" spans="1:19" x14ac:dyDescent="0.45">
      <c r="A124" s="19">
        <v>2</v>
      </c>
      <c r="B124" s="104">
        <f>_xlfn.XLOOKUP(prodSegment[[#This Row],[round]],Years!$A$2:$A$10,Years!$B$2:$B$10,"not found",1,1)</f>
        <v>46022</v>
      </c>
      <c r="C124" s="19" t="s">
        <v>64</v>
      </c>
      <c r="D124" s="19" t="s">
        <v>33</v>
      </c>
      <c r="E124" s="22" t="s">
        <v>40</v>
      </c>
      <c r="F124" s="103">
        <v>0.21</v>
      </c>
      <c r="G124" s="109">
        <v>708</v>
      </c>
      <c r="H124" s="37">
        <v>45672</v>
      </c>
      <c r="I124" s="11"/>
      <c r="J124" s="11">
        <v>8.6999999999999993</v>
      </c>
      <c r="K124" s="11">
        <v>11.2</v>
      </c>
      <c r="L124" s="38">
        <v>36.75</v>
      </c>
      <c r="M124" s="11">
        <v>24000</v>
      </c>
      <c r="N124" s="11">
        <v>2.52</v>
      </c>
      <c r="O124" s="39">
        <v>1000</v>
      </c>
      <c r="P124" s="12">
        <v>0.36</v>
      </c>
      <c r="Q124" s="39">
        <v>780</v>
      </c>
      <c r="R124" s="12">
        <v>0.41</v>
      </c>
      <c r="S124" s="13">
        <v>8</v>
      </c>
    </row>
    <row r="125" spans="1:19" x14ac:dyDescent="0.45">
      <c r="A125" s="19">
        <v>2</v>
      </c>
      <c r="B125" s="104">
        <f>_xlfn.XLOOKUP(prodSegment[[#This Row],[round]],Years!$A$2:$A$10,Years!$B$2:$B$10,"not found",1,1)</f>
        <v>46022</v>
      </c>
      <c r="C125" s="19" t="s">
        <v>64</v>
      </c>
      <c r="D125" s="19" t="s">
        <v>33</v>
      </c>
      <c r="E125" s="24" t="s">
        <v>41</v>
      </c>
      <c r="F125" s="103">
        <v>0</v>
      </c>
      <c r="G125" s="107">
        <v>8</v>
      </c>
      <c r="H125" s="31">
        <v>45787</v>
      </c>
      <c r="I125" s="6"/>
      <c r="J125" s="6">
        <v>10.4</v>
      </c>
      <c r="K125" s="6">
        <v>15.3</v>
      </c>
      <c r="L125" s="32">
        <v>34</v>
      </c>
      <c r="M125" s="6">
        <v>23000</v>
      </c>
      <c r="N125" s="6">
        <v>1.84</v>
      </c>
      <c r="O125" s="33">
        <v>1000</v>
      </c>
      <c r="P125" s="7">
        <v>0.35</v>
      </c>
      <c r="Q125" s="33">
        <v>663</v>
      </c>
      <c r="R125" s="7">
        <v>0.41</v>
      </c>
      <c r="S125" s="8">
        <v>0</v>
      </c>
    </row>
    <row r="126" spans="1:19" x14ac:dyDescent="0.45">
      <c r="A126" s="19">
        <v>2</v>
      </c>
      <c r="B126" s="104">
        <f>_xlfn.XLOOKUP(prodSegment[[#This Row],[round]],Years!$A$2:$A$10,Years!$B$2:$B$10,"not found",1,1)</f>
        <v>46022</v>
      </c>
      <c r="C126" s="19" t="s">
        <v>64</v>
      </c>
      <c r="D126" s="19" t="s">
        <v>135</v>
      </c>
      <c r="E126" s="20" t="s">
        <v>41</v>
      </c>
      <c r="F126" s="103">
        <v>0.15</v>
      </c>
      <c r="G126" s="108">
        <v>405</v>
      </c>
      <c r="H126" s="34">
        <v>45787</v>
      </c>
      <c r="I126" s="1"/>
      <c r="J126" s="1">
        <v>10.4</v>
      </c>
      <c r="K126" s="1">
        <v>15.3</v>
      </c>
      <c r="L126" s="35">
        <v>34</v>
      </c>
      <c r="M126" s="1">
        <v>23000</v>
      </c>
      <c r="N126" s="1">
        <v>1.84</v>
      </c>
      <c r="O126" s="36">
        <v>1000</v>
      </c>
      <c r="P126" s="5">
        <v>0.51</v>
      </c>
      <c r="Q126" s="36">
        <v>663</v>
      </c>
      <c r="R126" s="5">
        <v>0.33</v>
      </c>
      <c r="S126" s="9">
        <v>10</v>
      </c>
    </row>
    <row r="127" spans="1:19" x14ac:dyDescent="0.45">
      <c r="A127" s="19">
        <v>2</v>
      </c>
      <c r="B127" s="104">
        <f>_xlfn.XLOOKUP(prodSegment[[#This Row],[round]],Years!$A$2:$A$10,Years!$B$2:$B$10,"not found",1,1)</f>
        <v>46022</v>
      </c>
      <c r="C127" s="19" t="s">
        <v>64</v>
      </c>
      <c r="D127" s="19" t="s">
        <v>135</v>
      </c>
      <c r="E127" s="20" t="s">
        <v>38</v>
      </c>
      <c r="F127" s="103">
        <v>0</v>
      </c>
      <c r="G127" s="108">
        <v>1</v>
      </c>
      <c r="H127" s="34">
        <v>45842</v>
      </c>
      <c r="I127" s="1" t="s">
        <v>216</v>
      </c>
      <c r="J127" s="1">
        <v>5.7</v>
      </c>
      <c r="K127" s="1">
        <v>14.3</v>
      </c>
      <c r="L127" s="35">
        <v>27</v>
      </c>
      <c r="M127" s="1">
        <v>16500</v>
      </c>
      <c r="N127" s="1">
        <v>1.92</v>
      </c>
      <c r="O127" s="36">
        <v>1000</v>
      </c>
      <c r="P127" s="5">
        <v>0.39</v>
      </c>
      <c r="Q127" s="36">
        <v>936</v>
      </c>
      <c r="R127" s="5">
        <v>0.33</v>
      </c>
      <c r="S127" s="9">
        <v>0</v>
      </c>
    </row>
    <row r="128" spans="1:19" x14ac:dyDescent="0.45">
      <c r="A128" s="19">
        <v>2</v>
      </c>
      <c r="B128" s="104">
        <f>_xlfn.XLOOKUP(prodSegment[[#This Row],[round]],Years!$A$2:$A$10,Years!$B$2:$B$10,"not found",1,1)</f>
        <v>46022</v>
      </c>
      <c r="C128" s="19" t="s">
        <v>64</v>
      </c>
      <c r="D128" s="19" t="s">
        <v>37</v>
      </c>
      <c r="E128" s="20" t="s">
        <v>42</v>
      </c>
      <c r="F128" s="103">
        <v>0.18</v>
      </c>
      <c r="G128" s="108">
        <v>507</v>
      </c>
      <c r="H128" s="34">
        <v>45885</v>
      </c>
      <c r="I128" s="1" t="s">
        <v>216</v>
      </c>
      <c r="J128" s="1">
        <v>4.7</v>
      </c>
      <c r="K128" s="1">
        <v>9.6</v>
      </c>
      <c r="L128" s="35">
        <v>33</v>
      </c>
      <c r="M128" s="1">
        <v>17500</v>
      </c>
      <c r="N128" s="1">
        <v>1.75</v>
      </c>
      <c r="O128" s="36">
        <v>1000</v>
      </c>
      <c r="P128" s="5">
        <v>0.49</v>
      </c>
      <c r="Q128" s="36">
        <v>663</v>
      </c>
      <c r="R128" s="5">
        <v>0.36</v>
      </c>
      <c r="S128" s="9">
        <v>18</v>
      </c>
    </row>
    <row r="129" spans="1:19" x14ac:dyDescent="0.45">
      <c r="A129" s="19">
        <v>2</v>
      </c>
      <c r="B129" s="104">
        <f>_xlfn.XLOOKUP(prodSegment[[#This Row],[round]],Years!$A$2:$A$10,Years!$B$2:$B$10,"not found",1,1)</f>
        <v>46022</v>
      </c>
      <c r="C129" s="19" t="s">
        <v>65</v>
      </c>
      <c r="D129" s="19" t="s">
        <v>29</v>
      </c>
      <c r="E129" s="20" t="s">
        <v>43</v>
      </c>
      <c r="F129" s="103">
        <v>0.2</v>
      </c>
      <c r="G129" s="108">
        <v>1753</v>
      </c>
      <c r="H129" s="34">
        <v>45941</v>
      </c>
      <c r="I129" s="1" t="s">
        <v>216</v>
      </c>
      <c r="J129" s="1">
        <v>5.7</v>
      </c>
      <c r="K129" s="1">
        <v>14.3</v>
      </c>
      <c r="L129" s="35">
        <v>24</v>
      </c>
      <c r="M129" s="1">
        <v>19000</v>
      </c>
      <c r="N129" s="1">
        <v>1.78</v>
      </c>
      <c r="O129" s="36">
        <v>1200</v>
      </c>
      <c r="P129" s="5">
        <v>0.59</v>
      </c>
      <c r="Q129" s="36">
        <v>1045</v>
      </c>
      <c r="R129" s="5">
        <v>0.55000000000000004</v>
      </c>
      <c r="S129" s="9">
        <v>42</v>
      </c>
    </row>
    <row r="130" spans="1:19" x14ac:dyDescent="0.45">
      <c r="A130" s="19">
        <v>2</v>
      </c>
      <c r="B130" s="104">
        <f>_xlfn.XLOOKUP(prodSegment[[#This Row],[round]],Years!$A$2:$A$10,Years!$B$2:$B$10,"not found",1,1)</f>
        <v>46022</v>
      </c>
      <c r="C130" s="19" t="s">
        <v>65</v>
      </c>
      <c r="D130" s="19" t="s">
        <v>29</v>
      </c>
      <c r="E130" s="20" t="s">
        <v>47</v>
      </c>
      <c r="F130" s="103">
        <v>0</v>
      </c>
      <c r="G130" s="108">
        <v>25</v>
      </c>
      <c r="H130" s="34">
        <v>45943</v>
      </c>
      <c r="I130" s="1" t="s">
        <v>216</v>
      </c>
      <c r="J130" s="1">
        <v>4.7</v>
      </c>
      <c r="K130" s="1">
        <v>9.6</v>
      </c>
      <c r="L130" s="35">
        <v>31.25</v>
      </c>
      <c r="M130" s="1">
        <v>18500</v>
      </c>
      <c r="N130" s="1">
        <v>1.68</v>
      </c>
      <c r="O130" s="36">
        <v>900</v>
      </c>
      <c r="P130" s="5">
        <v>0.28000000000000003</v>
      </c>
      <c r="Q130" s="36">
        <v>1045</v>
      </c>
      <c r="R130" s="5">
        <v>0.55000000000000004</v>
      </c>
      <c r="S130" s="9">
        <v>0</v>
      </c>
    </row>
    <row r="131" spans="1:19" x14ac:dyDescent="0.45">
      <c r="A131" s="19">
        <v>2</v>
      </c>
      <c r="B131" s="104">
        <f>_xlfn.XLOOKUP(prodSegment[[#This Row],[round]],Years!$A$2:$A$10,Years!$B$2:$B$10,"not found",1,1)</f>
        <v>46022</v>
      </c>
      <c r="C131" s="19" t="s">
        <v>65</v>
      </c>
      <c r="D131" s="19" t="s">
        <v>29</v>
      </c>
      <c r="E131" s="20" t="s">
        <v>46</v>
      </c>
      <c r="F131" s="103">
        <v>0</v>
      </c>
      <c r="G131" s="108">
        <v>24</v>
      </c>
      <c r="H131" s="34">
        <v>45930</v>
      </c>
      <c r="I131" s="1"/>
      <c r="J131" s="1">
        <v>10.4</v>
      </c>
      <c r="K131" s="1">
        <v>15.3</v>
      </c>
      <c r="L131" s="35">
        <v>31.8</v>
      </c>
      <c r="M131" s="1">
        <v>25200</v>
      </c>
      <c r="N131" s="1">
        <v>1.68</v>
      </c>
      <c r="O131" s="36">
        <v>900</v>
      </c>
      <c r="P131" s="5">
        <v>0.28000000000000003</v>
      </c>
      <c r="Q131" s="36">
        <v>1045</v>
      </c>
      <c r="R131" s="5">
        <v>0.55000000000000004</v>
      </c>
      <c r="S131" s="9">
        <v>0</v>
      </c>
    </row>
    <row r="132" spans="1:19" x14ac:dyDescent="0.45">
      <c r="A132" s="19">
        <v>2</v>
      </c>
      <c r="B132" s="104">
        <f>_xlfn.XLOOKUP(prodSegment[[#This Row],[round]],Years!$A$2:$A$10,Years!$B$2:$B$10,"not found",1,1)</f>
        <v>46022</v>
      </c>
      <c r="C132" s="19" t="s">
        <v>65</v>
      </c>
      <c r="D132" s="19" t="s">
        <v>31</v>
      </c>
      <c r="E132" s="20" t="s">
        <v>44</v>
      </c>
      <c r="F132" s="103">
        <v>0.25</v>
      </c>
      <c r="G132" s="108">
        <v>2845</v>
      </c>
      <c r="H132" s="34">
        <v>45731</v>
      </c>
      <c r="I132" s="1"/>
      <c r="J132" s="1">
        <v>1.7</v>
      </c>
      <c r="K132" s="1">
        <v>18.3</v>
      </c>
      <c r="L132" s="35">
        <v>20</v>
      </c>
      <c r="M132" s="1">
        <v>14100</v>
      </c>
      <c r="N132" s="1">
        <v>3.7</v>
      </c>
      <c r="O132" s="36">
        <v>1200</v>
      </c>
      <c r="P132" s="5">
        <v>0.56000000000000005</v>
      </c>
      <c r="Q132" s="36">
        <v>1045</v>
      </c>
      <c r="R132" s="5">
        <v>0.42</v>
      </c>
      <c r="S132" s="9">
        <v>11</v>
      </c>
    </row>
    <row r="133" spans="1:19" x14ac:dyDescent="0.45">
      <c r="A133" s="19">
        <v>2</v>
      </c>
      <c r="B133" s="104">
        <f>_xlfn.XLOOKUP(prodSegment[[#This Row],[round]],Years!$A$2:$A$10,Years!$B$2:$B$10,"not found",1,1)</f>
        <v>46022</v>
      </c>
      <c r="C133" s="19" t="s">
        <v>65</v>
      </c>
      <c r="D133" s="19" t="s">
        <v>31</v>
      </c>
      <c r="E133" s="20" t="s">
        <v>43</v>
      </c>
      <c r="F133" s="103">
        <v>0.02</v>
      </c>
      <c r="G133" s="108">
        <v>213</v>
      </c>
      <c r="H133" s="34">
        <v>45941</v>
      </c>
      <c r="I133" s="1" t="s">
        <v>216</v>
      </c>
      <c r="J133" s="1">
        <v>5.7</v>
      </c>
      <c r="K133" s="1">
        <v>14.3</v>
      </c>
      <c r="L133" s="35">
        <v>24</v>
      </c>
      <c r="M133" s="1">
        <v>19000</v>
      </c>
      <c r="N133" s="1">
        <v>1.78</v>
      </c>
      <c r="O133" s="36">
        <v>1200</v>
      </c>
      <c r="P133" s="5">
        <v>0.39</v>
      </c>
      <c r="Q133" s="36">
        <v>1045</v>
      </c>
      <c r="R133" s="5">
        <v>0.42</v>
      </c>
      <c r="S133" s="9">
        <v>1</v>
      </c>
    </row>
    <row r="134" spans="1:19" x14ac:dyDescent="0.45">
      <c r="A134" s="19">
        <v>2</v>
      </c>
      <c r="B134" s="104">
        <f>_xlfn.XLOOKUP(prodSegment[[#This Row],[round]],Years!$A$2:$A$10,Years!$B$2:$B$10,"not found",1,1)</f>
        <v>46022</v>
      </c>
      <c r="C134" s="19" t="s">
        <v>65</v>
      </c>
      <c r="D134" s="19" t="s">
        <v>33</v>
      </c>
      <c r="E134" s="20" t="s">
        <v>45</v>
      </c>
      <c r="F134" s="103">
        <v>0.22</v>
      </c>
      <c r="G134" s="108">
        <v>757</v>
      </c>
      <c r="H134" s="34">
        <v>45938</v>
      </c>
      <c r="I134" s="1" t="s">
        <v>216</v>
      </c>
      <c r="J134" s="1">
        <v>9.8000000000000007</v>
      </c>
      <c r="K134" s="1">
        <v>10.199999999999999</v>
      </c>
      <c r="L134" s="35">
        <v>34</v>
      </c>
      <c r="M134" s="1">
        <v>22500</v>
      </c>
      <c r="N134" s="1">
        <v>1.35</v>
      </c>
      <c r="O134" s="36">
        <v>1000</v>
      </c>
      <c r="P134" s="5">
        <v>0.53</v>
      </c>
      <c r="Q134" s="36">
        <v>1045</v>
      </c>
      <c r="R134" s="5">
        <v>0.46</v>
      </c>
      <c r="S134" s="9">
        <v>25</v>
      </c>
    </row>
    <row r="135" spans="1:19" x14ac:dyDescent="0.45">
      <c r="A135" s="19">
        <v>2</v>
      </c>
      <c r="B135" s="104">
        <f>_xlfn.XLOOKUP(prodSegment[[#This Row],[round]],Years!$A$2:$A$10,Years!$B$2:$B$10,"not found",1,1)</f>
        <v>46022</v>
      </c>
      <c r="C135" s="19" t="s">
        <v>65</v>
      </c>
      <c r="D135" s="19" t="s">
        <v>135</v>
      </c>
      <c r="E135" s="22" t="s">
        <v>46</v>
      </c>
      <c r="F135" s="103">
        <v>0.19</v>
      </c>
      <c r="G135" s="109">
        <v>530</v>
      </c>
      <c r="H135" s="37">
        <v>45930</v>
      </c>
      <c r="I135" s="11"/>
      <c r="J135" s="11">
        <v>10.4</v>
      </c>
      <c r="K135" s="11">
        <v>15.3</v>
      </c>
      <c r="L135" s="38">
        <v>31.8</v>
      </c>
      <c r="M135" s="11">
        <v>25200</v>
      </c>
      <c r="N135" s="11">
        <v>1.68</v>
      </c>
      <c r="O135" s="39">
        <v>900</v>
      </c>
      <c r="P135" s="12">
        <v>0.48</v>
      </c>
      <c r="Q135" s="39">
        <v>1045</v>
      </c>
      <c r="R135" s="12">
        <v>0.41</v>
      </c>
      <c r="S135" s="13">
        <v>22</v>
      </c>
    </row>
    <row r="136" spans="1:19" x14ac:dyDescent="0.45">
      <c r="A136" s="19">
        <v>2</v>
      </c>
      <c r="B136" s="104">
        <f>_xlfn.XLOOKUP(prodSegment[[#This Row],[round]],Years!$A$2:$A$10,Years!$B$2:$B$10,"not found",1,1)</f>
        <v>46022</v>
      </c>
      <c r="C136" s="19" t="s">
        <v>65</v>
      </c>
      <c r="D136" s="19" t="s">
        <v>37</v>
      </c>
      <c r="E136" s="24" t="s">
        <v>47</v>
      </c>
      <c r="F136" s="103">
        <v>0.21</v>
      </c>
      <c r="G136" s="107">
        <v>589</v>
      </c>
      <c r="H136" s="31">
        <v>45943</v>
      </c>
      <c r="I136" s="6" t="s">
        <v>216</v>
      </c>
      <c r="J136" s="6">
        <v>4.7</v>
      </c>
      <c r="K136" s="6">
        <v>9.6</v>
      </c>
      <c r="L136" s="32">
        <v>31.25</v>
      </c>
      <c r="M136" s="6">
        <v>18500</v>
      </c>
      <c r="N136" s="6">
        <v>1.68</v>
      </c>
      <c r="O136" s="33">
        <v>900</v>
      </c>
      <c r="P136" s="7">
        <v>0.45</v>
      </c>
      <c r="Q136" s="33">
        <v>1045</v>
      </c>
      <c r="R136" s="7">
        <v>0.42</v>
      </c>
      <c r="S136" s="8">
        <v>21</v>
      </c>
    </row>
    <row r="137" spans="1:19" x14ac:dyDescent="0.45">
      <c r="A137" s="19">
        <v>2</v>
      </c>
      <c r="B137" s="104">
        <f>_xlfn.XLOOKUP(prodSegment[[#This Row],[round]],Years!$A$2:$A$10,Years!$B$2:$B$10,"not found",1,1)</f>
        <v>46022</v>
      </c>
      <c r="C137" s="19" t="s">
        <v>66</v>
      </c>
      <c r="D137" s="19" t="s">
        <v>29</v>
      </c>
      <c r="E137" s="20" t="s">
        <v>48</v>
      </c>
      <c r="F137" s="103">
        <v>0.21</v>
      </c>
      <c r="G137" s="108">
        <v>1877</v>
      </c>
      <c r="H137" s="34">
        <v>45853</v>
      </c>
      <c r="I137" s="1" t="s">
        <v>216</v>
      </c>
      <c r="J137" s="1">
        <v>6</v>
      </c>
      <c r="K137" s="1">
        <v>15</v>
      </c>
      <c r="L137" s="35">
        <v>29.5</v>
      </c>
      <c r="M137" s="1">
        <v>18000</v>
      </c>
      <c r="N137" s="1">
        <v>1.93</v>
      </c>
      <c r="O137" s="36">
        <v>1650</v>
      </c>
      <c r="P137" s="5">
        <v>0.71</v>
      </c>
      <c r="Q137" s="36">
        <v>2894</v>
      </c>
      <c r="R137" s="5">
        <v>0.68</v>
      </c>
      <c r="S137" s="9">
        <v>33</v>
      </c>
    </row>
    <row r="138" spans="1:19" x14ac:dyDescent="0.45">
      <c r="A138" s="19">
        <v>2</v>
      </c>
      <c r="B138" s="104">
        <f>_xlfn.XLOOKUP(prodSegment[[#This Row],[round]],Years!$A$2:$A$10,Years!$B$2:$B$10,"not found",1,1)</f>
        <v>46022</v>
      </c>
      <c r="C138" s="19" t="s">
        <v>66</v>
      </c>
      <c r="D138" s="19" t="s">
        <v>29</v>
      </c>
      <c r="E138" s="20" t="s">
        <v>49</v>
      </c>
      <c r="F138" s="103">
        <v>0</v>
      </c>
      <c r="G138" s="108">
        <v>35</v>
      </c>
      <c r="H138" s="34">
        <v>45798</v>
      </c>
      <c r="I138" s="1" t="s">
        <v>216</v>
      </c>
      <c r="J138" s="1">
        <v>3</v>
      </c>
      <c r="K138" s="1">
        <v>17</v>
      </c>
      <c r="L138" s="35">
        <v>21.5</v>
      </c>
      <c r="M138" s="1">
        <v>14000</v>
      </c>
      <c r="N138" s="1">
        <v>2.38</v>
      </c>
      <c r="O138" s="36">
        <v>1650</v>
      </c>
      <c r="P138" s="5">
        <v>0.38</v>
      </c>
      <c r="Q138" s="36">
        <v>2662</v>
      </c>
      <c r="R138" s="5">
        <v>0.68</v>
      </c>
      <c r="S138" s="9">
        <v>0</v>
      </c>
    </row>
    <row r="139" spans="1:19" x14ac:dyDescent="0.45">
      <c r="A139" s="19">
        <v>2</v>
      </c>
      <c r="B139" s="104">
        <f>_xlfn.XLOOKUP(prodSegment[[#This Row],[round]],Years!$A$2:$A$10,Years!$B$2:$B$10,"not found",1,1)</f>
        <v>46022</v>
      </c>
      <c r="C139" s="19" t="s">
        <v>66</v>
      </c>
      <c r="D139" s="19" t="s">
        <v>31</v>
      </c>
      <c r="E139" s="20" t="s">
        <v>49</v>
      </c>
      <c r="F139" s="103">
        <v>0.1</v>
      </c>
      <c r="G139" s="108">
        <v>1074</v>
      </c>
      <c r="H139" s="34">
        <v>45798</v>
      </c>
      <c r="I139" s="1" t="s">
        <v>216</v>
      </c>
      <c r="J139" s="1">
        <v>3</v>
      </c>
      <c r="K139" s="1">
        <v>17</v>
      </c>
      <c r="L139" s="35">
        <v>21.5</v>
      </c>
      <c r="M139" s="1">
        <v>14000</v>
      </c>
      <c r="N139" s="1">
        <v>2.38</v>
      </c>
      <c r="O139" s="36">
        <v>1650</v>
      </c>
      <c r="P139" s="5">
        <v>0.65</v>
      </c>
      <c r="Q139" s="36">
        <v>2662</v>
      </c>
      <c r="R139" s="5">
        <v>0.59</v>
      </c>
      <c r="S139" s="9">
        <v>12</v>
      </c>
    </row>
    <row r="140" spans="1:19" x14ac:dyDescent="0.45">
      <c r="A140" s="19">
        <v>2</v>
      </c>
      <c r="B140" s="104">
        <f>_xlfn.XLOOKUP(prodSegment[[#This Row],[round]],Years!$A$2:$A$10,Years!$B$2:$B$10,"not found",1,1)</f>
        <v>46022</v>
      </c>
      <c r="C140" s="19" t="s">
        <v>66</v>
      </c>
      <c r="D140" s="19" t="s">
        <v>33</v>
      </c>
      <c r="E140" s="20" t="s">
        <v>50</v>
      </c>
      <c r="F140" s="103">
        <v>0.18</v>
      </c>
      <c r="G140" s="108">
        <v>617</v>
      </c>
      <c r="H140" s="34">
        <v>46461</v>
      </c>
      <c r="I140" s="1"/>
      <c r="J140" s="1">
        <v>8.5</v>
      </c>
      <c r="K140" s="1">
        <v>11.6</v>
      </c>
      <c r="L140" s="35">
        <v>38</v>
      </c>
      <c r="M140" s="1">
        <v>23000</v>
      </c>
      <c r="N140" s="1">
        <v>2.69</v>
      </c>
      <c r="O140" s="36">
        <v>1700</v>
      </c>
      <c r="P140" s="5">
        <v>0.65</v>
      </c>
      <c r="Q140" s="36">
        <v>2431</v>
      </c>
      <c r="R140" s="5">
        <v>0.6</v>
      </c>
      <c r="S140" s="9">
        <v>7</v>
      </c>
    </row>
    <row r="141" spans="1:19" x14ac:dyDescent="0.45">
      <c r="A141" s="19">
        <v>2</v>
      </c>
      <c r="B141" s="104">
        <f>_xlfn.XLOOKUP(prodSegment[[#This Row],[round]],Years!$A$2:$A$10,Years!$B$2:$B$10,"not found",1,1)</f>
        <v>46022</v>
      </c>
      <c r="C141" s="19" t="s">
        <v>66</v>
      </c>
      <c r="D141" s="19" t="s">
        <v>33</v>
      </c>
      <c r="E141" s="20" t="s">
        <v>51</v>
      </c>
      <c r="F141" s="103">
        <v>0</v>
      </c>
      <c r="G141" s="108">
        <v>12</v>
      </c>
      <c r="H141" s="34">
        <v>46561</v>
      </c>
      <c r="I141" s="1"/>
      <c r="J141" s="1">
        <v>9.9</v>
      </c>
      <c r="K141" s="1">
        <v>15</v>
      </c>
      <c r="L141" s="35">
        <v>34</v>
      </c>
      <c r="M141" s="1">
        <v>25000</v>
      </c>
      <c r="N141" s="1">
        <v>3.07</v>
      </c>
      <c r="O141" s="36">
        <v>1750</v>
      </c>
      <c r="P141" s="5">
        <v>0.31</v>
      </c>
      <c r="Q141" s="36">
        <v>1736</v>
      </c>
      <c r="R141" s="5">
        <v>0.6</v>
      </c>
      <c r="S141" s="9">
        <v>0</v>
      </c>
    </row>
    <row r="142" spans="1:19" x14ac:dyDescent="0.45">
      <c r="A142" s="19">
        <v>2</v>
      </c>
      <c r="B142" s="104">
        <f>_xlfn.XLOOKUP(prodSegment[[#This Row],[round]],Years!$A$2:$A$10,Years!$B$2:$B$10,"not found",1,1)</f>
        <v>46022</v>
      </c>
      <c r="C142" s="19" t="s">
        <v>66</v>
      </c>
      <c r="D142" s="19" t="s">
        <v>33</v>
      </c>
      <c r="E142" s="20" t="s">
        <v>48</v>
      </c>
      <c r="F142" s="103">
        <v>0</v>
      </c>
      <c r="G142" s="108">
        <v>1</v>
      </c>
      <c r="H142" s="34">
        <v>45853</v>
      </c>
      <c r="I142" s="1" t="s">
        <v>216</v>
      </c>
      <c r="J142" s="1">
        <v>6</v>
      </c>
      <c r="K142" s="1">
        <v>15</v>
      </c>
      <c r="L142" s="35">
        <v>29.5</v>
      </c>
      <c r="M142" s="1">
        <v>18000</v>
      </c>
      <c r="N142" s="1">
        <v>1.93</v>
      </c>
      <c r="O142" s="36">
        <v>1650</v>
      </c>
      <c r="P142" s="5">
        <v>0.43</v>
      </c>
      <c r="Q142" s="36">
        <v>2894</v>
      </c>
      <c r="R142" s="5">
        <v>0.6</v>
      </c>
      <c r="S142" s="9">
        <v>0</v>
      </c>
    </row>
    <row r="143" spans="1:19" x14ac:dyDescent="0.45">
      <c r="A143" s="19">
        <v>2</v>
      </c>
      <c r="B143" s="104">
        <f>_xlfn.XLOOKUP(prodSegment[[#This Row],[round]],Years!$A$2:$A$10,Years!$B$2:$B$10,"not found",1,1)</f>
        <v>46022</v>
      </c>
      <c r="C143" s="19" t="s">
        <v>66</v>
      </c>
      <c r="D143" s="19" t="s">
        <v>135</v>
      </c>
      <c r="E143" s="20" t="s">
        <v>51</v>
      </c>
      <c r="F143" s="103">
        <v>0.22</v>
      </c>
      <c r="G143" s="108">
        <v>603</v>
      </c>
      <c r="H143" s="34">
        <v>46561</v>
      </c>
      <c r="I143" s="1"/>
      <c r="J143" s="1">
        <v>9.9</v>
      </c>
      <c r="K143" s="1">
        <v>15</v>
      </c>
      <c r="L143" s="35">
        <v>34</v>
      </c>
      <c r="M143" s="1">
        <v>25000</v>
      </c>
      <c r="N143" s="1">
        <v>3.07</v>
      </c>
      <c r="O143" s="36">
        <v>1750</v>
      </c>
      <c r="P143" s="5">
        <v>0.59</v>
      </c>
      <c r="Q143" s="36">
        <v>1736</v>
      </c>
      <c r="R143" s="5">
        <v>0.54</v>
      </c>
      <c r="S143" s="9">
        <v>17</v>
      </c>
    </row>
    <row r="144" spans="1:19" x14ac:dyDescent="0.45">
      <c r="A144" s="19">
        <v>2</v>
      </c>
      <c r="B144" s="104">
        <f>_xlfn.XLOOKUP(prodSegment[[#This Row],[round]],Years!$A$2:$A$10,Years!$B$2:$B$10,"not found",1,1)</f>
        <v>46022</v>
      </c>
      <c r="C144" s="19" t="s">
        <v>66</v>
      </c>
      <c r="D144" s="19" t="s">
        <v>135</v>
      </c>
      <c r="E144" s="20" t="s">
        <v>48</v>
      </c>
      <c r="F144" s="103">
        <v>0</v>
      </c>
      <c r="G144" s="108">
        <v>1</v>
      </c>
      <c r="H144" s="34">
        <v>45853</v>
      </c>
      <c r="I144" s="1" t="s">
        <v>216</v>
      </c>
      <c r="J144" s="1">
        <v>6</v>
      </c>
      <c r="K144" s="1">
        <v>15</v>
      </c>
      <c r="L144" s="35">
        <v>29.5</v>
      </c>
      <c r="M144" s="1">
        <v>18000</v>
      </c>
      <c r="N144" s="1">
        <v>1.93</v>
      </c>
      <c r="O144" s="36">
        <v>1650</v>
      </c>
      <c r="P144" s="5">
        <v>0.43</v>
      </c>
      <c r="Q144" s="36">
        <v>2894</v>
      </c>
      <c r="R144" s="5">
        <v>0.54</v>
      </c>
      <c r="S144" s="9">
        <v>0</v>
      </c>
    </row>
    <row r="145" spans="1:19" x14ac:dyDescent="0.45">
      <c r="A145" s="19">
        <v>2</v>
      </c>
      <c r="B145" s="104">
        <f>_xlfn.XLOOKUP(prodSegment[[#This Row],[round]],Years!$A$2:$A$10,Years!$B$2:$B$10,"not found",1,1)</f>
        <v>46022</v>
      </c>
      <c r="C145" s="19" t="s">
        <v>66</v>
      </c>
      <c r="D145" s="19" t="s">
        <v>37</v>
      </c>
      <c r="E145" s="22" t="s">
        <v>52</v>
      </c>
      <c r="F145" s="103">
        <v>0.25</v>
      </c>
      <c r="G145" s="109">
        <v>686</v>
      </c>
      <c r="H145" s="37">
        <v>45959</v>
      </c>
      <c r="I145" s="11" t="s">
        <v>216</v>
      </c>
      <c r="J145" s="11">
        <v>3.2</v>
      </c>
      <c r="K145" s="11">
        <v>10.6</v>
      </c>
      <c r="L145" s="38">
        <v>33.5</v>
      </c>
      <c r="M145" s="11">
        <v>16000</v>
      </c>
      <c r="N145" s="11">
        <v>1.65</v>
      </c>
      <c r="O145" s="39">
        <v>1900</v>
      </c>
      <c r="P145" s="12">
        <v>0.6</v>
      </c>
      <c r="Q145" s="39">
        <v>1852</v>
      </c>
      <c r="R145" s="12">
        <v>0.56999999999999995</v>
      </c>
      <c r="S145" s="13">
        <v>9</v>
      </c>
    </row>
    <row r="146" spans="1:19" x14ac:dyDescent="0.45">
      <c r="A146" s="19">
        <v>2</v>
      </c>
      <c r="B146" s="104">
        <f>_xlfn.XLOOKUP(prodSegment[[#This Row],[round]],Years!$A$2:$A$10,Years!$B$2:$B$10,"not found",1,1)</f>
        <v>46022</v>
      </c>
      <c r="C146" s="19" t="s">
        <v>66</v>
      </c>
      <c r="D146" s="19" t="s">
        <v>37</v>
      </c>
      <c r="E146" s="24" t="s">
        <v>48</v>
      </c>
      <c r="F146" s="103">
        <v>0</v>
      </c>
      <c r="G146" s="107">
        <v>2</v>
      </c>
      <c r="H146" s="31">
        <v>45853</v>
      </c>
      <c r="I146" s="6" t="s">
        <v>216</v>
      </c>
      <c r="J146" s="6">
        <v>6</v>
      </c>
      <c r="K146" s="6">
        <v>15</v>
      </c>
      <c r="L146" s="32">
        <v>29.5</v>
      </c>
      <c r="M146" s="6">
        <v>18000</v>
      </c>
      <c r="N146" s="6">
        <v>1.93</v>
      </c>
      <c r="O146" s="33">
        <v>1650</v>
      </c>
      <c r="P146" s="7">
        <v>0.43</v>
      </c>
      <c r="Q146" s="33">
        <v>2894</v>
      </c>
      <c r="R146" s="7">
        <v>0.56999999999999995</v>
      </c>
      <c r="S146" s="8">
        <v>0</v>
      </c>
    </row>
    <row r="147" spans="1:19" x14ac:dyDescent="0.45">
      <c r="A147" s="19">
        <v>2</v>
      </c>
      <c r="B147" s="104">
        <f>_xlfn.XLOOKUP(prodSegment[[#This Row],[round]],Years!$A$2:$A$10,Years!$B$2:$B$10,"not found",1,1)</f>
        <v>46022</v>
      </c>
      <c r="C147" s="19" t="s">
        <v>67</v>
      </c>
      <c r="D147" s="19" t="s">
        <v>29</v>
      </c>
      <c r="E147" s="20" t="s">
        <v>53</v>
      </c>
      <c r="F147" s="103">
        <v>0.1</v>
      </c>
      <c r="G147" s="108">
        <v>921</v>
      </c>
      <c r="H147" s="34">
        <v>44155</v>
      </c>
      <c r="I147" s="1"/>
      <c r="J147" s="1">
        <v>5.5</v>
      </c>
      <c r="K147" s="1">
        <v>14.5</v>
      </c>
      <c r="L147" s="35">
        <v>28</v>
      </c>
      <c r="M147" s="1">
        <v>17500</v>
      </c>
      <c r="N147" s="1">
        <v>5.0999999999999996</v>
      </c>
      <c r="O147" s="36">
        <v>1000</v>
      </c>
      <c r="P147" s="5">
        <v>0.53</v>
      </c>
      <c r="Q147" s="36">
        <v>936</v>
      </c>
      <c r="R147" s="5">
        <v>0.46</v>
      </c>
      <c r="S147" s="9">
        <v>5</v>
      </c>
    </row>
    <row r="148" spans="1:19" x14ac:dyDescent="0.45">
      <c r="A148" s="19">
        <v>2</v>
      </c>
      <c r="B148" s="104">
        <f>_xlfn.XLOOKUP(prodSegment[[#This Row],[round]],Years!$A$2:$A$10,Years!$B$2:$B$10,"not found",1,1)</f>
        <v>46022</v>
      </c>
      <c r="C148" s="19" t="s">
        <v>67</v>
      </c>
      <c r="D148" s="19" t="s">
        <v>29</v>
      </c>
      <c r="E148" s="20" t="s">
        <v>57</v>
      </c>
      <c r="F148" s="103">
        <v>0</v>
      </c>
      <c r="G148" s="108">
        <v>17</v>
      </c>
      <c r="H148" s="34">
        <v>44341</v>
      </c>
      <c r="I148" s="1"/>
      <c r="J148" s="1">
        <v>4</v>
      </c>
      <c r="K148" s="1">
        <v>11</v>
      </c>
      <c r="L148" s="35">
        <v>33</v>
      </c>
      <c r="M148" s="1">
        <v>19000</v>
      </c>
      <c r="N148" s="1">
        <v>4.5999999999999996</v>
      </c>
      <c r="O148" s="36">
        <v>700</v>
      </c>
      <c r="P148" s="5">
        <v>0.28000000000000003</v>
      </c>
      <c r="Q148" s="36">
        <v>663</v>
      </c>
      <c r="R148" s="5">
        <v>0.46</v>
      </c>
      <c r="S148" s="9">
        <v>0</v>
      </c>
    </row>
    <row r="149" spans="1:19" x14ac:dyDescent="0.45">
      <c r="A149" s="19">
        <v>2</v>
      </c>
      <c r="B149" s="104">
        <f>_xlfn.XLOOKUP(prodSegment[[#This Row],[round]],Years!$A$2:$A$10,Years!$B$2:$B$10,"not found",1,1)</f>
        <v>46022</v>
      </c>
      <c r="C149" s="19" t="s">
        <v>67</v>
      </c>
      <c r="D149" s="19" t="s">
        <v>31</v>
      </c>
      <c r="E149" s="20" t="s">
        <v>54</v>
      </c>
      <c r="F149" s="103">
        <v>0.16</v>
      </c>
      <c r="G149" s="108">
        <v>1807</v>
      </c>
      <c r="H149" s="34">
        <v>43610</v>
      </c>
      <c r="I149" s="1" t="s">
        <v>216</v>
      </c>
      <c r="J149" s="1">
        <v>3</v>
      </c>
      <c r="K149" s="1">
        <v>17</v>
      </c>
      <c r="L149" s="35">
        <v>21</v>
      </c>
      <c r="M149" s="1">
        <v>14000</v>
      </c>
      <c r="N149" s="1">
        <v>6.6</v>
      </c>
      <c r="O149" s="36">
        <v>900</v>
      </c>
      <c r="P149" s="5">
        <v>0.48</v>
      </c>
      <c r="Q149" s="36">
        <v>858</v>
      </c>
      <c r="R149" s="5">
        <v>0.35</v>
      </c>
      <c r="S149" s="9">
        <v>18</v>
      </c>
    </row>
    <row r="150" spans="1:19" x14ac:dyDescent="0.45">
      <c r="A150" s="19">
        <v>2</v>
      </c>
      <c r="B150" s="104">
        <f>_xlfn.XLOOKUP(prodSegment[[#This Row],[round]],Years!$A$2:$A$10,Years!$B$2:$B$10,"not found",1,1)</f>
        <v>46022</v>
      </c>
      <c r="C150" s="19" t="s">
        <v>67</v>
      </c>
      <c r="D150" s="19" t="s">
        <v>31</v>
      </c>
      <c r="E150" s="20" t="s">
        <v>53</v>
      </c>
      <c r="F150" s="103">
        <v>0.01</v>
      </c>
      <c r="G150" s="108">
        <v>122</v>
      </c>
      <c r="H150" s="34">
        <v>44155</v>
      </c>
      <c r="I150" s="1"/>
      <c r="J150" s="1">
        <v>5.5</v>
      </c>
      <c r="K150" s="1">
        <v>14.5</v>
      </c>
      <c r="L150" s="35">
        <v>28</v>
      </c>
      <c r="M150" s="1">
        <v>17500</v>
      </c>
      <c r="N150" s="1">
        <v>5.0999999999999996</v>
      </c>
      <c r="O150" s="36">
        <v>1000</v>
      </c>
      <c r="P150" s="5">
        <v>0.39</v>
      </c>
      <c r="Q150" s="36">
        <v>936</v>
      </c>
      <c r="R150" s="5">
        <v>0.35</v>
      </c>
      <c r="S150" s="9">
        <v>1</v>
      </c>
    </row>
    <row r="151" spans="1:19" x14ac:dyDescent="0.45">
      <c r="A151" s="19">
        <v>2</v>
      </c>
      <c r="B151" s="104">
        <f>_xlfn.XLOOKUP(prodSegment[[#This Row],[round]],Years!$A$2:$A$10,Years!$B$2:$B$10,"not found",1,1)</f>
        <v>46022</v>
      </c>
      <c r="C151" s="19" t="s">
        <v>67</v>
      </c>
      <c r="D151" s="19" t="s">
        <v>33</v>
      </c>
      <c r="E151" s="20" t="s">
        <v>55</v>
      </c>
      <c r="F151" s="103">
        <v>7.0000000000000007E-2</v>
      </c>
      <c r="G151" s="108">
        <v>246</v>
      </c>
      <c r="H151" s="34">
        <v>44670</v>
      </c>
      <c r="I151" s="1"/>
      <c r="J151" s="1">
        <v>8</v>
      </c>
      <c r="K151" s="1">
        <v>12</v>
      </c>
      <c r="L151" s="35">
        <v>38</v>
      </c>
      <c r="M151" s="1">
        <v>23000</v>
      </c>
      <c r="N151" s="1">
        <v>3.7</v>
      </c>
      <c r="O151" s="36">
        <v>800</v>
      </c>
      <c r="P151" s="5">
        <v>0.47</v>
      </c>
      <c r="Q151" s="36">
        <v>780</v>
      </c>
      <c r="R151" s="5">
        <v>0.41</v>
      </c>
      <c r="S151" s="9">
        <v>3</v>
      </c>
    </row>
    <row r="152" spans="1:19" x14ac:dyDescent="0.45">
      <c r="A152" s="19">
        <v>2</v>
      </c>
      <c r="B152" s="104">
        <f>_xlfn.XLOOKUP(prodSegment[[#This Row],[round]],Years!$A$2:$A$10,Years!$B$2:$B$10,"not found",1,1)</f>
        <v>46022</v>
      </c>
      <c r="C152" s="19" t="s">
        <v>67</v>
      </c>
      <c r="D152" s="19" t="s">
        <v>135</v>
      </c>
      <c r="E152" s="20" t="s">
        <v>56</v>
      </c>
      <c r="F152" s="103">
        <v>0.13</v>
      </c>
      <c r="G152" s="108">
        <v>345</v>
      </c>
      <c r="H152" s="34">
        <v>44377</v>
      </c>
      <c r="I152" s="1"/>
      <c r="J152" s="1">
        <v>9.4</v>
      </c>
      <c r="K152" s="1">
        <v>15.5</v>
      </c>
      <c r="L152" s="35">
        <v>33</v>
      </c>
      <c r="M152" s="1">
        <v>25000</v>
      </c>
      <c r="N152" s="1">
        <v>4.5</v>
      </c>
      <c r="O152" s="36">
        <v>700</v>
      </c>
      <c r="P152" s="5">
        <v>0.38</v>
      </c>
      <c r="Q152" s="36">
        <v>663</v>
      </c>
      <c r="R152" s="5">
        <v>0.33</v>
      </c>
      <c r="S152" s="9">
        <v>10</v>
      </c>
    </row>
    <row r="153" spans="1:19" x14ac:dyDescent="0.45">
      <c r="A153" s="19">
        <v>2</v>
      </c>
      <c r="B153" s="104">
        <f>_xlfn.XLOOKUP(prodSegment[[#This Row],[round]],Years!$A$2:$A$10,Years!$B$2:$B$10,"not found",1,1)</f>
        <v>46022</v>
      </c>
      <c r="C153" s="19" t="s">
        <v>67</v>
      </c>
      <c r="D153" s="19" t="s">
        <v>37</v>
      </c>
      <c r="E153" s="22" t="s">
        <v>57</v>
      </c>
      <c r="F153" s="103">
        <v>0.1</v>
      </c>
      <c r="G153" s="109">
        <v>271</v>
      </c>
      <c r="H153" s="37">
        <v>44341</v>
      </c>
      <c r="I153" s="11"/>
      <c r="J153" s="11">
        <v>4</v>
      </c>
      <c r="K153" s="11">
        <v>11</v>
      </c>
      <c r="L153" s="38">
        <v>33</v>
      </c>
      <c r="M153" s="11">
        <v>19000</v>
      </c>
      <c r="N153" s="11">
        <v>4.5999999999999996</v>
      </c>
      <c r="O153" s="39">
        <v>700</v>
      </c>
      <c r="P153" s="12">
        <v>0.36</v>
      </c>
      <c r="Q153" s="39">
        <v>663</v>
      </c>
      <c r="R153" s="12">
        <v>0.37</v>
      </c>
      <c r="S153" s="13">
        <v>2</v>
      </c>
    </row>
    <row r="154" spans="1:19" x14ac:dyDescent="0.45">
      <c r="A154" s="19">
        <v>2</v>
      </c>
      <c r="B154" s="104">
        <f>_xlfn.XLOOKUP(prodSegment[[#This Row],[round]],Years!$A$2:$A$10,Years!$B$2:$B$10,"not found",1,1)</f>
        <v>46022</v>
      </c>
      <c r="C154" s="19" t="s">
        <v>68</v>
      </c>
      <c r="D154" s="19" t="s">
        <v>29</v>
      </c>
      <c r="E154" s="24" t="s">
        <v>58</v>
      </c>
      <c r="F154" s="103">
        <v>0.1</v>
      </c>
      <c r="G154" s="107">
        <v>921</v>
      </c>
      <c r="H154" s="31">
        <v>44155</v>
      </c>
      <c r="I154" s="6"/>
      <c r="J154" s="6">
        <v>5.5</v>
      </c>
      <c r="K154" s="6">
        <v>14.5</v>
      </c>
      <c r="L154" s="32">
        <v>28</v>
      </c>
      <c r="M154" s="6">
        <v>17500</v>
      </c>
      <c r="N154" s="6">
        <v>5.0999999999999996</v>
      </c>
      <c r="O154" s="33">
        <v>1000</v>
      </c>
      <c r="P154" s="7">
        <v>0.53</v>
      </c>
      <c r="Q154" s="33">
        <v>936</v>
      </c>
      <c r="R154" s="7">
        <v>0.46</v>
      </c>
      <c r="S154" s="8">
        <v>5</v>
      </c>
    </row>
    <row r="155" spans="1:19" x14ac:dyDescent="0.45">
      <c r="A155" s="19">
        <v>2</v>
      </c>
      <c r="B155" s="104">
        <f>_xlfn.XLOOKUP(prodSegment[[#This Row],[round]],Years!$A$2:$A$10,Years!$B$2:$B$10,"not found",1,1)</f>
        <v>46022</v>
      </c>
      <c r="C155" s="19" t="s">
        <v>68</v>
      </c>
      <c r="D155" s="19" t="s">
        <v>29</v>
      </c>
      <c r="E155" s="20" t="s">
        <v>62</v>
      </c>
      <c r="F155" s="103">
        <v>0</v>
      </c>
      <c r="G155" s="108">
        <v>17</v>
      </c>
      <c r="H155" s="34">
        <v>44341</v>
      </c>
      <c r="I155" s="1"/>
      <c r="J155" s="1">
        <v>4</v>
      </c>
      <c r="K155" s="1">
        <v>11</v>
      </c>
      <c r="L155" s="35">
        <v>33</v>
      </c>
      <c r="M155" s="1">
        <v>19000</v>
      </c>
      <c r="N155" s="1">
        <v>4.5999999999999996</v>
      </c>
      <c r="O155" s="36">
        <v>700</v>
      </c>
      <c r="P155" s="5">
        <v>0.28000000000000003</v>
      </c>
      <c r="Q155" s="36">
        <v>663</v>
      </c>
      <c r="R155" s="5">
        <v>0.46</v>
      </c>
      <c r="S155" s="9">
        <v>0</v>
      </c>
    </row>
    <row r="156" spans="1:19" x14ac:dyDescent="0.45">
      <c r="A156" s="19">
        <v>2</v>
      </c>
      <c r="B156" s="104">
        <f>_xlfn.XLOOKUP(prodSegment[[#This Row],[round]],Years!$A$2:$A$10,Years!$B$2:$B$10,"not found",1,1)</f>
        <v>46022</v>
      </c>
      <c r="C156" s="19" t="s">
        <v>68</v>
      </c>
      <c r="D156" s="19" t="s">
        <v>31</v>
      </c>
      <c r="E156" s="20" t="s">
        <v>59</v>
      </c>
      <c r="F156" s="103">
        <v>0.16</v>
      </c>
      <c r="G156" s="108">
        <v>1807</v>
      </c>
      <c r="H156" s="34">
        <v>43610</v>
      </c>
      <c r="I156" s="1" t="s">
        <v>216</v>
      </c>
      <c r="J156" s="1">
        <v>3</v>
      </c>
      <c r="K156" s="1">
        <v>17</v>
      </c>
      <c r="L156" s="35">
        <v>21</v>
      </c>
      <c r="M156" s="1">
        <v>14000</v>
      </c>
      <c r="N156" s="1">
        <v>6.6</v>
      </c>
      <c r="O156" s="36">
        <v>900</v>
      </c>
      <c r="P156" s="5">
        <v>0.48</v>
      </c>
      <c r="Q156" s="36">
        <v>858</v>
      </c>
      <c r="R156" s="5">
        <v>0.35</v>
      </c>
      <c r="S156" s="9">
        <v>18</v>
      </c>
    </row>
    <row r="157" spans="1:19" x14ac:dyDescent="0.45">
      <c r="A157" s="19">
        <v>2</v>
      </c>
      <c r="B157" s="104">
        <f>_xlfn.XLOOKUP(prodSegment[[#This Row],[round]],Years!$A$2:$A$10,Years!$B$2:$B$10,"not found",1,1)</f>
        <v>46022</v>
      </c>
      <c r="C157" s="19" t="s">
        <v>68</v>
      </c>
      <c r="D157" s="19" t="s">
        <v>31</v>
      </c>
      <c r="E157" s="20" t="s">
        <v>58</v>
      </c>
      <c r="F157" s="103">
        <v>0.01</v>
      </c>
      <c r="G157" s="108">
        <v>122</v>
      </c>
      <c r="H157" s="34">
        <v>44155</v>
      </c>
      <c r="I157" s="1"/>
      <c r="J157" s="1">
        <v>5.5</v>
      </c>
      <c r="K157" s="1">
        <v>14.5</v>
      </c>
      <c r="L157" s="35">
        <v>28</v>
      </c>
      <c r="M157" s="1">
        <v>17500</v>
      </c>
      <c r="N157" s="1">
        <v>5.0999999999999996</v>
      </c>
      <c r="O157" s="36">
        <v>1000</v>
      </c>
      <c r="P157" s="5">
        <v>0.39</v>
      </c>
      <c r="Q157" s="36">
        <v>936</v>
      </c>
      <c r="R157" s="5">
        <v>0.35</v>
      </c>
      <c r="S157" s="9">
        <v>1</v>
      </c>
    </row>
    <row r="158" spans="1:19" x14ac:dyDescent="0.45">
      <c r="A158" s="19">
        <v>2</v>
      </c>
      <c r="B158" s="104">
        <f>_xlfn.XLOOKUP(prodSegment[[#This Row],[round]],Years!$A$2:$A$10,Years!$B$2:$B$10,"not found",1,1)</f>
        <v>46022</v>
      </c>
      <c r="C158" s="19" t="s">
        <v>68</v>
      </c>
      <c r="D158" s="19" t="s">
        <v>33</v>
      </c>
      <c r="E158" s="20" t="s">
        <v>60</v>
      </c>
      <c r="F158" s="103">
        <v>7.0000000000000007E-2</v>
      </c>
      <c r="G158" s="108">
        <v>246</v>
      </c>
      <c r="H158" s="34">
        <v>44670</v>
      </c>
      <c r="I158" s="1"/>
      <c r="J158" s="1">
        <v>8</v>
      </c>
      <c r="K158" s="1">
        <v>12</v>
      </c>
      <c r="L158" s="35">
        <v>38</v>
      </c>
      <c r="M158" s="1">
        <v>23000</v>
      </c>
      <c r="N158" s="1">
        <v>3.7</v>
      </c>
      <c r="O158" s="36">
        <v>800</v>
      </c>
      <c r="P158" s="5">
        <v>0.47</v>
      </c>
      <c r="Q158" s="36">
        <v>780</v>
      </c>
      <c r="R158" s="5">
        <v>0.41</v>
      </c>
      <c r="S158" s="9">
        <v>3</v>
      </c>
    </row>
    <row r="159" spans="1:19" x14ac:dyDescent="0.45">
      <c r="A159" s="19">
        <v>2</v>
      </c>
      <c r="B159" s="104">
        <f>_xlfn.XLOOKUP(prodSegment[[#This Row],[round]],Years!$A$2:$A$10,Years!$B$2:$B$10,"not found",1,1)</f>
        <v>46022</v>
      </c>
      <c r="C159" s="19" t="s">
        <v>68</v>
      </c>
      <c r="D159" s="19" t="s">
        <v>135</v>
      </c>
      <c r="E159" s="20" t="s">
        <v>61</v>
      </c>
      <c r="F159" s="103">
        <v>0.13</v>
      </c>
      <c r="G159" s="108">
        <v>345</v>
      </c>
      <c r="H159" s="34">
        <v>44377</v>
      </c>
      <c r="I159" s="1"/>
      <c r="J159" s="1">
        <v>9.4</v>
      </c>
      <c r="K159" s="1">
        <v>15.5</v>
      </c>
      <c r="L159" s="35">
        <v>33</v>
      </c>
      <c r="M159" s="1">
        <v>25000</v>
      </c>
      <c r="N159" s="1">
        <v>4.5</v>
      </c>
      <c r="O159" s="36">
        <v>700</v>
      </c>
      <c r="P159" s="5">
        <v>0.38</v>
      </c>
      <c r="Q159" s="36">
        <v>663</v>
      </c>
      <c r="R159" s="5">
        <v>0.33</v>
      </c>
      <c r="S159" s="9">
        <v>10</v>
      </c>
    </row>
    <row r="160" spans="1:19" x14ac:dyDescent="0.45">
      <c r="A160" s="19">
        <v>2</v>
      </c>
      <c r="B160" s="104">
        <f>_xlfn.XLOOKUP(prodSegment[[#This Row],[round]],Years!$A$2:$A$10,Years!$B$2:$B$10,"not found",1,1)</f>
        <v>46022</v>
      </c>
      <c r="C160" s="19" t="s">
        <v>68</v>
      </c>
      <c r="D160" s="19" t="s">
        <v>37</v>
      </c>
      <c r="E160" s="22" t="s">
        <v>62</v>
      </c>
      <c r="F160" s="103">
        <v>0.1</v>
      </c>
      <c r="G160" s="109">
        <v>271</v>
      </c>
      <c r="H160" s="37">
        <v>44341</v>
      </c>
      <c r="I160" s="11"/>
      <c r="J160" s="11">
        <v>4</v>
      </c>
      <c r="K160" s="11">
        <v>11</v>
      </c>
      <c r="L160" s="38">
        <v>33</v>
      </c>
      <c r="M160" s="11">
        <v>19000</v>
      </c>
      <c r="N160" s="11">
        <v>4.5999999999999996</v>
      </c>
      <c r="O160" s="39">
        <v>700</v>
      </c>
      <c r="P160" s="12">
        <v>0.36</v>
      </c>
      <c r="Q160" s="39">
        <v>663</v>
      </c>
      <c r="R160" s="12">
        <v>0.37</v>
      </c>
      <c r="S160" s="13">
        <v>2</v>
      </c>
    </row>
    <row r="161" spans="1:19" x14ac:dyDescent="0.45">
      <c r="A161" s="19">
        <v>3</v>
      </c>
      <c r="B161" s="104">
        <f>_xlfn.XLOOKUP(prodSegment[[#This Row],[round]],Years!$A$2:$A$10,Years!$B$2:$B$10,"not found",1,1)</f>
        <v>46387</v>
      </c>
      <c r="C161" s="19" t="s">
        <v>65</v>
      </c>
      <c r="D161" s="19" t="s">
        <v>29</v>
      </c>
      <c r="E161" s="24" t="s">
        <v>43</v>
      </c>
      <c r="F161" s="103">
        <v>0.27</v>
      </c>
      <c r="G161" s="107">
        <v>2570</v>
      </c>
      <c r="H161" s="31">
        <v>46234</v>
      </c>
      <c r="I161" s="6" t="s">
        <v>216</v>
      </c>
      <c r="J161" s="6">
        <v>6.5</v>
      </c>
      <c r="K161" s="6">
        <v>13.7</v>
      </c>
      <c r="L161" s="32">
        <v>23.85</v>
      </c>
      <c r="M161" s="6">
        <v>19000</v>
      </c>
      <c r="N161" s="6">
        <v>1.6</v>
      </c>
      <c r="O161" s="33">
        <v>1400</v>
      </c>
      <c r="P161" s="7">
        <v>0.64</v>
      </c>
      <c r="Q161" s="33">
        <v>959</v>
      </c>
      <c r="R161" s="7">
        <v>0.56999999999999995</v>
      </c>
      <c r="S161" s="8">
        <v>43</v>
      </c>
    </row>
    <row r="162" spans="1:19" x14ac:dyDescent="0.45">
      <c r="A162" s="19">
        <v>3</v>
      </c>
      <c r="B162" s="104">
        <f>_xlfn.XLOOKUP(prodSegment[[#This Row],[round]],Years!$A$2:$A$10,Years!$B$2:$B$10,"not found",1,1)</f>
        <v>46387</v>
      </c>
      <c r="C162" s="19" t="s">
        <v>66</v>
      </c>
      <c r="D162" s="19" t="s">
        <v>29</v>
      </c>
      <c r="E162" s="20" t="s">
        <v>48</v>
      </c>
      <c r="F162" s="103">
        <v>0.2</v>
      </c>
      <c r="G162" s="108">
        <v>1881</v>
      </c>
      <c r="H162" s="34">
        <v>45853</v>
      </c>
      <c r="I162" s="1" t="s">
        <v>216</v>
      </c>
      <c r="J162" s="1">
        <v>6</v>
      </c>
      <c r="K162" s="1">
        <v>15</v>
      </c>
      <c r="L162" s="35">
        <v>29.5</v>
      </c>
      <c r="M162" s="1">
        <v>18000</v>
      </c>
      <c r="N162" s="1">
        <v>2.93</v>
      </c>
      <c r="O162" s="36">
        <v>1650</v>
      </c>
      <c r="P162" s="5">
        <v>0.75</v>
      </c>
      <c r="Q162" s="36">
        <v>2894</v>
      </c>
      <c r="R162" s="5">
        <v>0.8</v>
      </c>
      <c r="S162" s="9">
        <v>14</v>
      </c>
    </row>
    <row r="163" spans="1:19" x14ac:dyDescent="0.45">
      <c r="A163" s="19">
        <v>3</v>
      </c>
      <c r="B163" s="104">
        <f>_xlfn.XLOOKUP(prodSegment[[#This Row],[round]],Years!$A$2:$A$10,Years!$B$2:$B$10,"not found",1,1)</f>
        <v>46387</v>
      </c>
      <c r="C163" s="19" t="s">
        <v>63</v>
      </c>
      <c r="D163" s="19" t="s">
        <v>29</v>
      </c>
      <c r="E163" s="20" t="s">
        <v>28</v>
      </c>
      <c r="F163" s="103">
        <v>0.18</v>
      </c>
      <c r="G163" s="108">
        <v>1752</v>
      </c>
      <c r="H163" s="34">
        <v>46167</v>
      </c>
      <c r="I163" s="1" t="s">
        <v>216</v>
      </c>
      <c r="J163" s="1">
        <v>6.2</v>
      </c>
      <c r="K163" s="1">
        <v>14.3</v>
      </c>
      <c r="L163" s="35">
        <v>27.75</v>
      </c>
      <c r="M163" s="1">
        <v>16000</v>
      </c>
      <c r="N163" s="1">
        <v>2.4500000000000002</v>
      </c>
      <c r="O163" s="36">
        <v>1900</v>
      </c>
      <c r="P163" s="5">
        <v>0.81</v>
      </c>
      <c r="Q163" s="36">
        <v>2053</v>
      </c>
      <c r="R163" s="5">
        <v>0.88</v>
      </c>
      <c r="S163" s="9">
        <v>32</v>
      </c>
    </row>
    <row r="164" spans="1:19" x14ac:dyDescent="0.45">
      <c r="A164" s="19">
        <v>3</v>
      </c>
      <c r="B164" s="104">
        <f>_xlfn.XLOOKUP(prodSegment[[#This Row],[round]],Years!$A$2:$A$10,Years!$B$2:$B$10,"not found",1,1)</f>
        <v>46387</v>
      </c>
      <c r="C164" s="19" t="s">
        <v>64</v>
      </c>
      <c r="D164" s="19" t="s">
        <v>29</v>
      </c>
      <c r="E164" s="20" t="s">
        <v>38</v>
      </c>
      <c r="F164" s="103">
        <v>0.16</v>
      </c>
      <c r="G164" s="108">
        <v>1571</v>
      </c>
      <c r="H164" s="34">
        <v>46224</v>
      </c>
      <c r="I164" s="1" t="s">
        <v>216</v>
      </c>
      <c r="J164" s="1">
        <v>6.4</v>
      </c>
      <c r="K164" s="1">
        <v>13.6</v>
      </c>
      <c r="L164" s="35">
        <v>27</v>
      </c>
      <c r="M164" s="1">
        <v>16000</v>
      </c>
      <c r="N164" s="1">
        <v>1.68</v>
      </c>
      <c r="O164" s="36">
        <v>1000</v>
      </c>
      <c r="P164" s="5">
        <v>0.52</v>
      </c>
      <c r="Q164" s="36">
        <v>1050</v>
      </c>
      <c r="R164" s="5">
        <v>0.49</v>
      </c>
      <c r="S164" s="9">
        <v>29</v>
      </c>
    </row>
    <row r="165" spans="1:19" x14ac:dyDescent="0.45">
      <c r="A165" s="19">
        <v>3</v>
      </c>
      <c r="B165" s="104">
        <f>_xlfn.XLOOKUP(prodSegment[[#This Row],[round]],Years!$A$2:$A$10,Years!$B$2:$B$10,"not found",1,1)</f>
        <v>46387</v>
      </c>
      <c r="C165" s="19" t="s">
        <v>67</v>
      </c>
      <c r="D165" s="19" t="s">
        <v>29</v>
      </c>
      <c r="E165" s="20" t="s">
        <v>53</v>
      </c>
      <c r="F165" s="103">
        <v>0.09</v>
      </c>
      <c r="G165" s="108">
        <v>896</v>
      </c>
      <c r="H165" s="34">
        <v>44155</v>
      </c>
      <c r="I165" s="1"/>
      <c r="J165" s="1">
        <v>5.5</v>
      </c>
      <c r="K165" s="1">
        <v>14.5</v>
      </c>
      <c r="L165" s="35">
        <v>28</v>
      </c>
      <c r="M165" s="1">
        <v>17500</v>
      </c>
      <c r="N165" s="1">
        <v>6.1</v>
      </c>
      <c r="O165" s="36">
        <v>1000</v>
      </c>
      <c r="P165" s="5">
        <v>0.5</v>
      </c>
      <c r="Q165" s="36">
        <v>936</v>
      </c>
      <c r="R165" s="5">
        <v>0.44</v>
      </c>
      <c r="S165" s="9">
        <v>2</v>
      </c>
    </row>
    <row r="166" spans="1:19" x14ac:dyDescent="0.45">
      <c r="A166" s="19">
        <v>3</v>
      </c>
      <c r="B166" s="104">
        <f>_xlfn.XLOOKUP(prodSegment[[#This Row],[round]],Years!$A$2:$A$10,Years!$B$2:$B$10,"not found",1,1)</f>
        <v>46387</v>
      </c>
      <c r="C166" s="19" t="s">
        <v>68</v>
      </c>
      <c r="D166" s="19" t="s">
        <v>29</v>
      </c>
      <c r="E166" s="20" t="s">
        <v>58</v>
      </c>
      <c r="F166" s="103">
        <v>0.09</v>
      </c>
      <c r="G166" s="108">
        <v>896</v>
      </c>
      <c r="H166" s="34">
        <v>44155</v>
      </c>
      <c r="I166" s="1"/>
      <c r="J166" s="1">
        <v>5.5</v>
      </c>
      <c r="K166" s="1">
        <v>14.5</v>
      </c>
      <c r="L166" s="35">
        <v>28</v>
      </c>
      <c r="M166" s="1">
        <v>17500</v>
      </c>
      <c r="N166" s="1">
        <v>6.1</v>
      </c>
      <c r="O166" s="36">
        <v>1000</v>
      </c>
      <c r="P166" s="5">
        <v>0.5</v>
      </c>
      <c r="Q166" s="36">
        <v>936</v>
      </c>
      <c r="R166" s="5">
        <v>0.44</v>
      </c>
      <c r="S166" s="9">
        <v>2</v>
      </c>
    </row>
    <row r="167" spans="1:19" x14ac:dyDescent="0.45">
      <c r="A167" s="19">
        <v>3</v>
      </c>
      <c r="B167" s="104">
        <f>_xlfn.XLOOKUP(prodSegment[[#This Row],[round]],Years!$A$2:$A$10,Years!$B$2:$B$10,"not found",1,1)</f>
        <v>46387</v>
      </c>
      <c r="C167" s="19" t="s">
        <v>67</v>
      </c>
      <c r="D167" s="19" t="s">
        <v>29</v>
      </c>
      <c r="E167" s="20" t="s">
        <v>56</v>
      </c>
      <c r="F167" s="103">
        <v>0</v>
      </c>
      <c r="G167" s="108">
        <v>15</v>
      </c>
      <c r="H167" s="34">
        <v>44377</v>
      </c>
      <c r="I167" s="1"/>
      <c r="J167" s="1">
        <v>9.4</v>
      </c>
      <c r="K167" s="1">
        <v>15.5</v>
      </c>
      <c r="L167" s="35">
        <v>33</v>
      </c>
      <c r="M167" s="1">
        <v>25000</v>
      </c>
      <c r="N167" s="1">
        <v>5.5</v>
      </c>
      <c r="O167" s="36">
        <v>700</v>
      </c>
      <c r="P167" s="5">
        <v>0.19</v>
      </c>
      <c r="Q167" s="36">
        <v>663</v>
      </c>
      <c r="R167" s="5">
        <v>0.44</v>
      </c>
      <c r="S167" s="9">
        <v>0</v>
      </c>
    </row>
    <row r="168" spans="1:19" x14ac:dyDescent="0.45">
      <c r="A168" s="19">
        <v>3</v>
      </c>
      <c r="B168" s="104">
        <f>_xlfn.XLOOKUP(prodSegment[[#This Row],[round]],Years!$A$2:$A$10,Years!$B$2:$B$10,"not found",1,1)</f>
        <v>46387</v>
      </c>
      <c r="C168" s="19" t="s">
        <v>68</v>
      </c>
      <c r="D168" s="19" t="s">
        <v>29</v>
      </c>
      <c r="E168" s="20" t="s">
        <v>61</v>
      </c>
      <c r="F168" s="103">
        <v>0</v>
      </c>
      <c r="G168" s="108">
        <v>15</v>
      </c>
      <c r="H168" s="34">
        <v>44377</v>
      </c>
      <c r="I168" s="1"/>
      <c r="J168" s="1">
        <v>9.4</v>
      </c>
      <c r="K168" s="1">
        <v>15.5</v>
      </c>
      <c r="L168" s="35">
        <v>33</v>
      </c>
      <c r="M168" s="1">
        <v>25000</v>
      </c>
      <c r="N168" s="1">
        <v>5.5</v>
      </c>
      <c r="O168" s="36">
        <v>700</v>
      </c>
      <c r="P168" s="5">
        <v>0.19</v>
      </c>
      <c r="Q168" s="36">
        <v>663</v>
      </c>
      <c r="R168" s="5">
        <v>0.44</v>
      </c>
      <c r="S168" s="9">
        <v>0</v>
      </c>
    </row>
    <row r="169" spans="1:19" x14ac:dyDescent="0.45">
      <c r="A169" s="19">
        <v>3</v>
      </c>
      <c r="B169" s="104">
        <f>_xlfn.XLOOKUP(prodSegment[[#This Row],[round]],Years!$A$2:$A$10,Years!$B$2:$B$10,"not found",1,1)</f>
        <v>46387</v>
      </c>
      <c r="C169" s="19" t="s">
        <v>67</v>
      </c>
      <c r="D169" s="19" t="s">
        <v>29</v>
      </c>
      <c r="E169" s="20" t="s">
        <v>57</v>
      </c>
      <c r="F169" s="103">
        <v>0</v>
      </c>
      <c r="G169" s="108">
        <v>12</v>
      </c>
      <c r="H169" s="34">
        <v>44341</v>
      </c>
      <c r="I169" s="1"/>
      <c r="J169" s="1">
        <v>4</v>
      </c>
      <c r="K169" s="1">
        <v>11</v>
      </c>
      <c r="L169" s="35">
        <v>33</v>
      </c>
      <c r="M169" s="1">
        <v>19000</v>
      </c>
      <c r="N169" s="1">
        <v>5.6</v>
      </c>
      <c r="O169" s="36">
        <v>700</v>
      </c>
      <c r="P169" s="5">
        <v>0.19</v>
      </c>
      <c r="Q169" s="36">
        <v>663</v>
      </c>
      <c r="R169" s="5">
        <v>0.44</v>
      </c>
      <c r="S169" s="9">
        <v>0</v>
      </c>
    </row>
    <row r="170" spans="1:19" x14ac:dyDescent="0.45">
      <c r="A170" s="19">
        <v>3</v>
      </c>
      <c r="B170" s="104">
        <f>_xlfn.XLOOKUP(prodSegment[[#This Row],[round]],Years!$A$2:$A$10,Years!$B$2:$B$10,"not found",1,1)</f>
        <v>46387</v>
      </c>
      <c r="C170" s="19" t="s">
        <v>68</v>
      </c>
      <c r="D170" s="19" t="s">
        <v>29</v>
      </c>
      <c r="E170" s="20" t="s">
        <v>62</v>
      </c>
      <c r="F170" s="103">
        <v>0</v>
      </c>
      <c r="G170" s="108">
        <v>12</v>
      </c>
      <c r="H170" s="34">
        <v>44341</v>
      </c>
      <c r="I170" s="1"/>
      <c r="J170" s="1">
        <v>4</v>
      </c>
      <c r="K170" s="1">
        <v>11</v>
      </c>
      <c r="L170" s="35">
        <v>33</v>
      </c>
      <c r="M170" s="1">
        <v>19000</v>
      </c>
      <c r="N170" s="1">
        <v>5.6</v>
      </c>
      <c r="O170" s="36">
        <v>700</v>
      </c>
      <c r="P170" s="5">
        <v>0.19</v>
      </c>
      <c r="Q170" s="36">
        <v>663</v>
      </c>
      <c r="R170" s="5">
        <v>0.44</v>
      </c>
      <c r="S170" s="9">
        <v>0</v>
      </c>
    </row>
    <row r="171" spans="1:19" x14ac:dyDescent="0.45">
      <c r="A171" s="19">
        <v>3</v>
      </c>
      <c r="B171" s="104">
        <f>_xlfn.XLOOKUP(prodSegment[[#This Row],[round]],Years!$A$2:$A$10,Years!$B$2:$B$10,"not found",1,1)</f>
        <v>46387</v>
      </c>
      <c r="C171" s="19" t="s">
        <v>65</v>
      </c>
      <c r="D171" s="19" t="s">
        <v>31</v>
      </c>
      <c r="E171" s="24" t="s">
        <v>44</v>
      </c>
      <c r="F171" s="103">
        <v>0.27</v>
      </c>
      <c r="G171" s="107">
        <v>3348</v>
      </c>
      <c r="H171" s="31">
        <v>46335</v>
      </c>
      <c r="I171" s="6" t="s">
        <v>216</v>
      </c>
      <c r="J171" s="6">
        <v>2.7</v>
      </c>
      <c r="K171" s="6">
        <v>17.399999999999999</v>
      </c>
      <c r="L171" s="32">
        <v>19.5</v>
      </c>
      <c r="M171" s="6">
        <v>14100</v>
      </c>
      <c r="N171" s="6">
        <v>2.41</v>
      </c>
      <c r="O171" s="33">
        <v>1400</v>
      </c>
      <c r="P171" s="7">
        <v>0.62</v>
      </c>
      <c r="Q171" s="33">
        <v>959</v>
      </c>
      <c r="R171" s="7">
        <v>0.5</v>
      </c>
      <c r="S171" s="8">
        <v>14</v>
      </c>
    </row>
    <row r="172" spans="1:19" x14ac:dyDescent="0.45">
      <c r="A172" s="19">
        <v>3</v>
      </c>
      <c r="B172" s="104">
        <f>_xlfn.XLOOKUP(prodSegment[[#This Row],[round]],Years!$A$2:$A$10,Years!$B$2:$B$10,"not found",1,1)</f>
        <v>46387</v>
      </c>
      <c r="C172" s="19" t="s">
        <v>63</v>
      </c>
      <c r="D172" s="19" t="s">
        <v>31</v>
      </c>
      <c r="E172" s="20" t="s">
        <v>30</v>
      </c>
      <c r="F172" s="103">
        <v>0.17</v>
      </c>
      <c r="G172" s="108">
        <v>2178</v>
      </c>
      <c r="H172" s="34">
        <v>46051</v>
      </c>
      <c r="I172" s="1" t="s">
        <v>216</v>
      </c>
      <c r="J172" s="1">
        <v>3</v>
      </c>
      <c r="K172" s="1">
        <v>17</v>
      </c>
      <c r="L172" s="35">
        <v>21.75</v>
      </c>
      <c r="M172" s="1">
        <v>14000</v>
      </c>
      <c r="N172" s="1">
        <v>7.6</v>
      </c>
      <c r="O172" s="36">
        <v>1900</v>
      </c>
      <c r="P172" s="5">
        <v>0.8</v>
      </c>
      <c r="Q172" s="36">
        <v>1785</v>
      </c>
      <c r="R172" s="5">
        <v>0.76</v>
      </c>
      <c r="S172" s="9">
        <v>25</v>
      </c>
    </row>
    <row r="173" spans="1:19" x14ac:dyDescent="0.45">
      <c r="A173" s="19">
        <v>3</v>
      </c>
      <c r="B173" s="104">
        <f>_xlfn.XLOOKUP(prodSegment[[#This Row],[round]],Years!$A$2:$A$10,Years!$B$2:$B$10,"not found",1,1)</f>
        <v>46387</v>
      </c>
      <c r="C173" s="19" t="s">
        <v>67</v>
      </c>
      <c r="D173" s="19" t="s">
        <v>31</v>
      </c>
      <c r="E173" s="20" t="s">
        <v>54</v>
      </c>
      <c r="F173" s="103">
        <v>0.14000000000000001</v>
      </c>
      <c r="G173" s="108">
        <v>1802</v>
      </c>
      <c r="H173" s="34">
        <v>43610</v>
      </c>
      <c r="I173" s="1" t="s">
        <v>216</v>
      </c>
      <c r="J173" s="1">
        <v>3</v>
      </c>
      <c r="K173" s="1">
        <v>17</v>
      </c>
      <c r="L173" s="35">
        <v>21</v>
      </c>
      <c r="M173" s="1">
        <v>14000</v>
      </c>
      <c r="N173" s="1">
        <v>7.6</v>
      </c>
      <c r="O173" s="36">
        <v>900</v>
      </c>
      <c r="P173" s="5">
        <v>0.45</v>
      </c>
      <c r="Q173" s="36">
        <v>858</v>
      </c>
      <c r="R173" s="5">
        <v>0.36</v>
      </c>
      <c r="S173" s="9">
        <v>17</v>
      </c>
    </row>
    <row r="174" spans="1:19" x14ac:dyDescent="0.45">
      <c r="A174" s="19">
        <v>3</v>
      </c>
      <c r="B174" s="104">
        <f>_xlfn.XLOOKUP(prodSegment[[#This Row],[round]],Years!$A$2:$A$10,Years!$B$2:$B$10,"not found",1,1)</f>
        <v>46387</v>
      </c>
      <c r="C174" s="19" t="s">
        <v>68</v>
      </c>
      <c r="D174" s="19" t="s">
        <v>31</v>
      </c>
      <c r="E174" s="20" t="s">
        <v>59</v>
      </c>
      <c r="F174" s="103">
        <v>0.14000000000000001</v>
      </c>
      <c r="G174" s="108">
        <v>1802</v>
      </c>
      <c r="H174" s="34">
        <v>43610</v>
      </c>
      <c r="I174" s="1" t="s">
        <v>216</v>
      </c>
      <c r="J174" s="1">
        <v>3</v>
      </c>
      <c r="K174" s="1">
        <v>17</v>
      </c>
      <c r="L174" s="35">
        <v>21</v>
      </c>
      <c r="M174" s="1">
        <v>14000</v>
      </c>
      <c r="N174" s="1">
        <v>7.6</v>
      </c>
      <c r="O174" s="36">
        <v>900</v>
      </c>
      <c r="P174" s="5">
        <v>0.45</v>
      </c>
      <c r="Q174" s="36">
        <v>858</v>
      </c>
      <c r="R174" s="5">
        <v>0.36</v>
      </c>
      <c r="S174" s="9">
        <v>17</v>
      </c>
    </row>
    <row r="175" spans="1:19" x14ac:dyDescent="0.45">
      <c r="A175" s="19">
        <v>3</v>
      </c>
      <c r="B175" s="104">
        <f>_xlfn.XLOOKUP(prodSegment[[#This Row],[round]],Years!$A$2:$A$10,Years!$B$2:$B$10,"not found",1,1)</f>
        <v>46387</v>
      </c>
      <c r="C175" s="19" t="s">
        <v>66</v>
      </c>
      <c r="D175" s="19" t="s">
        <v>31</v>
      </c>
      <c r="E175" s="20" t="s">
        <v>49</v>
      </c>
      <c r="F175" s="103">
        <v>0.09</v>
      </c>
      <c r="G175" s="108">
        <v>1108</v>
      </c>
      <c r="H175" s="34">
        <v>45798</v>
      </c>
      <c r="I175" s="1" t="s">
        <v>216</v>
      </c>
      <c r="J175" s="1">
        <v>3</v>
      </c>
      <c r="K175" s="1">
        <v>17</v>
      </c>
      <c r="L175" s="35">
        <v>21.5</v>
      </c>
      <c r="M175" s="1">
        <v>14000</v>
      </c>
      <c r="N175" s="1">
        <v>3.38</v>
      </c>
      <c r="O175" s="36">
        <v>1650</v>
      </c>
      <c r="P175" s="5">
        <v>0.71</v>
      </c>
      <c r="Q175" s="36">
        <v>2662</v>
      </c>
      <c r="R175" s="5">
        <v>0.76</v>
      </c>
      <c r="S175" s="9">
        <v>15</v>
      </c>
    </row>
    <row r="176" spans="1:19" x14ac:dyDescent="0.45">
      <c r="A176" s="19">
        <v>3</v>
      </c>
      <c r="B176" s="104">
        <f>_xlfn.XLOOKUP(prodSegment[[#This Row],[round]],Years!$A$2:$A$10,Years!$B$2:$B$10,"not found",1,1)</f>
        <v>46387</v>
      </c>
      <c r="C176" s="19" t="s">
        <v>64</v>
      </c>
      <c r="D176" s="19" t="s">
        <v>31</v>
      </c>
      <c r="E176" s="20" t="s">
        <v>39</v>
      </c>
      <c r="F176" s="103">
        <v>0.08</v>
      </c>
      <c r="G176" s="108">
        <v>990</v>
      </c>
      <c r="H176" s="34">
        <v>46238</v>
      </c>
      <c r="I176" s="1" t="s">
        <v>216</v>
      </c>
      <c r="J176" s="1">
        <v>3</v>
      </c>
      <c r="K176" s="1">
        <v>16.5</v>
      </c>
      <c r="L176" s="35">
        <v>21</v>
      </c>
      <c r="M176" s="1">
        <v>13500</v>
      </c>
      <c r="N176" s="1">
        <v>2.44</v>
      </c>
      <c r="O176" s="36">
        <v>1000</v>
      </c>
      <c r="P176" s="5">
        <v>0.51</v>
      </c>
      <c r="Q176" s="36">
        <v>963</v>
      </c>
      <c r="R176" s="5">
        <v>0.39</v>
      </c>
      <c r="S176" s="9">
        <v>9</v>
      </c>
    </row>
    <row r="177" spans="1:19" x14ac:dyDescent="0.45">
      <c r="A177" s="19">
        <v>3</v>
      </c>
      <c r="B177" s="104">
        <f>_xlfn.XLOOKUP(prodSegment[[#This Row],[round]],Years!$A$2:$A$10,Years!$B$2:$B$10,"not found",1,1)</f>
        <v>46387</v>
      </c>
      <c r="C177" s="19" t="s">
        <v>67</v>
      </c>
      <c r="D177" s="19" t="s">
        <v>31</v>
      </c>
      <c r="E177" s="20" t="s">
        <v>53</v>
      </c>
      <c r="F177" s="103">
        <v>0.04</v>
      </c>
      <c r="G177" s="108">
        <v>550</v>
      </c>
      <c r="H177" s="34">
        <v>44155</v>
      </c>
      <c r="I177" s="1"/>
      <c r="J177" s="1">
        <v>5.5</v>
      </c>
      <c r="K177" s="1">
        <v>14.5</v>
      </c>
      <c r="L177" s="35">
        <v>28</v>
      </c>
      <c r="M177" s="1">
        <v>17500</v>
      </c>
      <c r="N177" s="1">
        <v>6.1</v>
      </c>
      <c r="O177" s="36">
        <v>1000</v>
      </c>
      <c r="P177" s="5">
        <v>0.26</v>
      </c>
      <c r="Q177" s="36">
        <v>936</v>
      </c>
      <c r="R177" s="5">
        <v>0.36</v>
      </c>
      <c r="S177" s="9">
        <v>1</v>
      </c>
    </row>
    <row r="178" spans="1:19" x14ac:dyDescent="0.45">
      <c r="A178" s="19">
        <v>3</v>
      </c>
      <c r="B178" s="104">
        <f>_xlfn.XLOOKUP(prodSegment[[#This Row],[round]],Years!$A$2:$A$10,Years!$B$2:$B$10,"not found",1,1)</f>
        <v>46387</v>
      </c>
      <c r="C178" s="19" t="s">
        <v>68</v>
      </c>
      <c r="D178" s="19" t="s">
        <v>31</v>
      </c>
      <c r="E178" s="20" t="s">
        <v>58</v>
      </c>
      <c r="F178" s="103">
        <v>0.04</v>
      </c>
      <c r="G178" s="108">
        <v>550</v>
      </c>
      <c r="H178" s="34">
        <v>44155</v>
      </c>
      <c r="I178" s="1"/>
      <c r="J178" s="1">
        <v>5.5</v>
      </c>
      <c r="K178" s="1">
        <v>14.5</v>
      </c>
      <c r="L178" s="35">
        <v>28</v>
      </c>
      <c r="M178" s="1">
        <v>17500</v>
      </c>
      <c r="N178" s="1">
        <v>6.1</v>
      </c>
      <c r="O178" s="36">
        <v>1000</v>
      </c>
      <c r="P178" s="5">
        <v>0.26</v>
      </c>
      <c r="Q178" s="36">
        <v>936</v>
      </c>
      <c r="R178" s="5">
        <v>0.36</v>
      </c>
      <c r="S178" s="9">
        <v>1</v>
      </c>
    </row>
    <row r="179" spans="1:19" x14ac:dyDescent="0.45">
      <c r="A179" s="19">
        <v>3</v>
      </c>
      <c r="B179" s="104">
        <f>_xlfn.XLOOKUP(prodSegment[[#This Row],[round]],Years!$A$2:$A$10,Years!$B$2:$B$10,"not found",1,1)</f>
        <v>46387</v>
      </c>
      <c r="C179" s="19" t="s">
        <v>65</v>
      </c>
      <c r="D179" s="19" t="s">
        <v>31</v>
      </c>
      <c r="E179" s="20" t="s">
        <v>43</v>
      </c>
      <c r="F179" s="103">
        <v>0.01</v>
      </c>
      <c r="G179" s="108">
        <v>106</v>
      </c>
      <c r="H179" s="34">
        <v>46234</v>
      </c>
      <c r="I179" s="1" t="s">
        <v>216</v>
      </c>
      <c r="J179" s="1">
        <v>6.5</v>
      </c>
      <c r="K179" s="1">
        <v>13.7</v>
      </c>
      <c r="L179" s="35">
        <v>23.85</v>
      </c>
      <c r="M179" s="1">
        <v>19000</v>
      </c>
      <c r="N179" s="1">
        <v>1.6</v>
      </c>
      <c r="O179" s="36">
        <v>1400</v>
      </c>
      <c r="P179" s="5">
        <v>0.32</v>
      </c>
      <c r="Q179" s="36">
        <v>959</v>
      </c>
      <c r="R179" s="5">
        <v>0.5</v>
      </c>
      <c r="S179" s="9">
        <v>1</v>
      </c>
    </row>
    <row r="180" spans="1:19" x14ac:dyDescent="0.45">
      <c r="A180" s="19">
        <v>3</v>
      </c>
      <c r="B180" s="104">
        <f>_xlfn.XLOOKUP(prodSegment[[#This Row],[round]],Years!$A$2:$A$10,Years!$B$2:$B$10,"not found",1,1)</f>
        <v>46387</v>
      </c>
      <c r="C180" s="19" t="s">
        <v>63</v>
      </c>
      <c r="D180" s="19" t="s">
        <v>31</v>
      </c>
      <c r="E180" s="20" t="s">
        <v>28</v>
      </c>
      <c r="F180" s="103">
        <v>0</v>
      </c>
      <c r="G180" s="108">
        <v>31</v>
      </c>
      <c r="H180" s="34">
        <v>46167</v>
      </c>
      <c r="I180" s="1" t="s">
        <v>216</v>
      </c>
      <c r="J180" s="1">
        <v>6.2</v>
      </c>
      <c r="K180" s="1">
        <v>14.3</v>
      </c>
      <c r="L180" s="35">
        <v>27.75</v>
      </c>
      <c r="M180" s="1">
        <v>16000</v>
      </c>
      <c r="N180" s="1">
        <v>2.4500000000000002</v>
      </c>
      <c r="O180" s="36">
        <v>1900</v>
      </c>
      <c r="P180" s="5">
        <v>0.41</v>
      </c>
      <c r="Q180" s="36">
        <v>2053</v>
      </c>
      <c r="R180" s="5">
        <v>0.76</v>
      </c>
      <c r="S180" s="9">
        <v>0</v>
      </c>
    </row>
    <row r="181" spans="1:19" x14ac:dyDescent="0.45">
      <c r="A181" s="19">
        <v>3</v>
      </c>
      <c r="B181" s="104">
        <f>_xlfn.XLOOKUP(prodSegment[[#This Row],[round]],Years!$A$2:$A$10,Years!$B$2:$B$10,"not found",1,1)</f>
        <v>46387</v>
      </c>
      <c r="C181" s="19" t="s">
        <v>64</v>
      </c>
      <c r="D181" s="19" t="s">
        <v>31</v>
      </c>
      <c r="E181" s="20" t="s">
        <v>38</v>
      </c>
      <c r="F181" s="103">
        <v>0</v>
      </c>
      <c r="G181" s="108">
        <v>24</v>
      </c>
      <c r="H181" s="34">
        <v>46224</v>
      </c>
      <c r="I181" s="1" t="s">
        <v>216</v>
      </c>
      <c r="J181" s="1">
        <v>6.4</v>
      </c>
      <c r="K181" s="1">
        <v>13.6</v>
      </c>
      <c r="L181" s="35">
        <v>27</v>
      </c>
      <c r="M181" s="1">
        <v>16000</v>
      </c>
      <c r="N181" s="1">
        <v>1.68</v>
      </c>
      <c r="O181" s="36">
        <v>1000</v>
      </c>
      <c r="P181" s="5">
        <v>0.26</v>
      </c>
      <c r="Q181" s="36">
        <v>1050</v>
      </c>
      <c r="R181" s="5">
        <v>0.39</v>
      </c>
      <c r="S181" s="9">
        <v>0</v>
      </c>
    </row>
    <row r="182" spans="1:19" x14ac:dyDescent="0.45">
      <c r="A182" s="19">
        <v>3</v>
      </c>
      <c r="B182" s="104">
        <f>_xlfn.XLOOKUP(prodSegment[[#This Row],[round]],Years!$A$2:$A$10,Years!$B$2:$B$10,"not found",1,1)</f>
        <v>46387</v>
      </c>
      <c r="C182" s="19" t="s">
        <v>65</v>
      </c>
      <c r="D182" s="19" t="s">
        <v>33</v>
      </c>
      <c r="E182" s="24" t="s">
        <v>45</v>
      </c>
      <c r="F182" s="103">
        <v>0.27</v>
      </c>
      <c r="G182" s="107">
        <v>1086</v>
      </c>
      <c r="H182" s="31">
        <v>46236</v>
      </c>
      <c r="I182" s="6" t="s">
        <v>216</v>
      </c>
      <c r="J182" s="6">
        <v>10.7</v>
      </c>
      <c r="K182" s="6">
        <v>9.3000000000000007</v>
      </c>
      <c r="L182" s="32">
        <v>33.85</v>
      </c>
      <c r="M182" s="6">
        <v>22500</v>
      </c>
      <c r="N182" s="6">
        <v>1.38</v>
      </c>
      <c r="O182" s="33">
        <v>1175</v>
      </c>
      <c r="P182" s="7">
        <v>0.59</v>
      </c>
      <c r="Q182" s="33">
        <v>959</v>
      </c>
      <c r="R182" s="7">
        <v>0.52</v>
      </c>
      <c r="S182" s="8">
        <v>28</v>
      </c>
    </row>
    <row r="183" spans="1:19" x14ac:dyDescent="0.45">
      <c r="A183" s="19">
        <v>3</v>
      </c>
      <c r="B183" s="104">
        <f>_xlfn.XLOOKUP(prodSegment[[#This Row],[round]],Years!$A$2:$A$10,Years!$B$2:$B$10,"not found",1,1)</f>
        <v>46387</v>
      </c>
      <c r="C183" s="19" t="s">
        <v>63</v>
      </c>
      <c r="D183" s="19" t="s">
        <v>33</v>
      </c>
      <c r="E183" s="20" t="s">
        <v>32</v>
      </c>
      <c r="F183" s="103">
        <v>0.22</v>
      </c>
      <c r="G183" s="108">
        <v>891</v>
      </c>
      <c r="H183" s="34">
        <v>46116</v>
      </c>
      <c r="I183" s="1" t="s">
        <v>216</v>
      </c>
      <c r="J183" s="1">
        <v>9.6999999999999993</v>
      </c>
      <c r="K183" s="1">
        <v>11.2</v>
      </c>
      <c r="L183" s="35">
        <v>38.200000000000003</v>
      </c>
      <c r="M183" s="1">
        <v>22000</v>
      </c>
      <c r="N183" s="1">
        <v>1.68</v>
      </c>
      <c r="O183" s="36">
        <v>1850</v>
      </c>
      <c r="P183" s="5">
        <v>0.77</v>
      </c>
      <c r="Q183" s="36">
        <v>1785</v>
      </c>
      <c r="R183" s="5">
        <v>0.79</v>
      </c>
      <c r="S183" s="9">
        <v>9</v>
      </c>
    </row>
    <row r="184" spans="1:19" x14ac:dyDescent="0.45">
      <c r="A184" s="19">
        <v>3</v>
      </c>
      <c r="B184" s="104">
        <f>_xlfn.XLOOKUP(prodSegment[[#This Row],[round]],Years!$A$2:$A$10,Years!$B$2:$B$10,"not found",1,1)</f>
        <v>46387</v>
      </c>
      <c r="C184" s="19" t="s">
        <v>66</v>
      </c>
      <c r="D184" s="19" t="s">
        <v>33</v>
      </c>
      <c r="E184" s="20" t="s">
        <v>50</v>
      </c>
      <c r="F184" s="103">
        <v>0.19</v>
      </c>
      <c r="G184" s="108">
        <v>769</v>
      </c>
      <c r="H184" s="34">
        <v>46461</v>
      </c>
      <c r="I184" s="1" t="s">
        <v>216</v>
      </c>
      <c r="J184" s="1">
        <v>8.5</v>
      </c>
      <c r="K184" s="1">
        <v>11.6</v>
      </c>
      <c r="L184" s="35">
        <v>38</v>
      </c>
      <c r="M184" s="1">
        <v>23000</v>
      </c>
      <c r="N184" s="1">
        <v>3.69</v>
      </c>
      <c r="O184" s="36">
        <v>1700</v>
      </c>
      <c r="P184" s="5">
        <v>0.72</v>
      </c>
      <c r="Q184" s="36">
        <v>2431</v>
      </c>
      <c r="R184" s="5">
        <v>0.74</v>
      </c>
      <c r="S184" s="9">
        <v>4</v>
      </c>
    </row>
    <row r="185" spans="1:19" x14ac:dyDescent="0.45">
      <c r="A185" s="19">
        <v>3</v>
      </c>
      <c r="B185" s="104">
        <f>_xlfn.XLOOKUP(prodSegment[[#This Row],[round]],Years!$A$2:$A$10,Years!$B$2:$B$10,"not found",1,1)</f>
        <v>46387</v>
      </c>
      <c r="C185" s="19" t="s">
        <v>64</v>
      </c>
      <c r="D185" s="19" t="s">
        <v>33</v>
      </c>
      <c r="E185" s="20" t="s">
        <v>40</v>
      </c>
      <c r="F185" s="103">
        <v>0.13</v>
      </c>
      <c r="G185" s="108">
        <v>502</v>
      </c>
      <c r="H185" s="34">
        <v>46243</v>
      </c>
      <c r="I185" s="1" t="s">
        <v>216</v>
      </c>
      <c r="J185" s="1">
        <v>9.5</v>
      </c>
      <c r="K185" s="1">
        <v>10.5</v>
      </c>
      <c r="L185" s="35">
        <v>37.5</v>
      </c>
      <c r="M185" s="1">
        <v>22000</v>
      </c>
      <c r="N185" s="1">
        <v>1.95</v>
      </c>
      <c r="O185" s="36">
        <v>1000</v>
      </c>
      <c r="P185" s="5">
        <v>0.25</v>
      </c>
      <c r="Q185" s="36">
        <v>875</v>
      </c>
      <c r="R185" s="5">
        <v>0.41</v>
      </c>
      <c r="S185" s="9">
        <v>5</v>
      </c>
    </row>
    <row r="186" spans="1:19" x14ac:dyDescent="0.45">
      <c r="A186" s="19">
        <v>3</v>
      </c>
      <c r="B186" s="104">
        <f>_xlfn.XLOOKUP(prodSegment[[#This Row],[round]],Years!$A$2:$A$10,Years!$B$2:$B$10,"not found",1,1)</f>
        <v>46387</v>
      </c>
      <c r="C186" s="19" t="s">
        <v>67</v>
      </c>
      <c r="D186" s="19" t="s">
        <v>33</v>
      </c>
      <c r="E186" s="20" t="s">
        <v>55</v>
      </c>
      <c r="F186" s="103">
        <v>0.09</v>
      </c>
      <c r="G186" s="108">
        <v>378</v>
      </c>
      <c r="H186" s="34">
        <v>44670</v>
      </c>
      <c r="I186" s="1"/>
      <c r="J186" s="1">
        <v>8</v>
      </c>
      <c r="K186" s="1">
        <v>12</v>
      </c>
      <c r="L186" s="35">
        <v>38</v>
      </c>
      <c r="M186" s="1">
        <v>23000</v>
      </c>
      <c r="N186" s="1">
        <v>4.7</v>
      </c>
      <c r="O186" s="36">
        <v>800</v>
      </c>
      <c r="P186" s="5">
        <v>0.47</v>
      </c>
      <c r="Q186" s="36">
        <v>780</v>
      </c>
      <c r="R186" s="5">
        <v>0.41</v>
      </c>
      <c r="S186" s="9">
        <v>1</v>
      </c>
    </row>
    <row r="187" spans="1:19" x14ac:dyDescent="0.45">
      <c r="A187" s="19">
        <v>3</v>
      </c>
      <c r="B187" s="104">
        <f>_xlfn.XLOOKUP(prodSegment[[#This Row],[round]],Years!$A$2:$A$10,Years!$B$2:$B$10,"not found",1,1)</f>
        <v>46387</v>
      </c>
      <c r="C187" s="19" t="s">
        <v>68</v>
      </c>
      <c r="D187" s="19" t="s">
        <v>33</v>
      </c>
      <c r="E187" s="20" t="s">
        <v>60</v>
      </c>
      <c r="F187" s="103">
        <v>0.09</v>
      </c>
      <c r="G187" s="108">
        <v>378</v>
      </c>
      <c r="H187" s="34">
        <v>44670</v>
      </c>
      <c r="I187" s="1"/>
      <c r="J187" s="1">
        <v>8</v>
      </c>
      <c r="K187" s="1">
        <v>12</v>
      </c>
      <c r="L187" s="35">
        <v>38</v>
      </c>
      <c r="M187" s="1">
        <v>23000</v>
      </c>
      <c r="N187" s="1">
        <v>4.7</v>
      </c>
      <c r="O187" s="36">
        <v>800</v>
      </c>
      <c r="P187" s="5">
        <v>0.47</v>
      </c>
      <c r="Q187" s="36">
        <v>780</v>
      </c>
      <c r="R187" s="5">
        <v>0.41</v>
      </c>
      <c r="S187" s="9">
        <v>1</v>
      </c>
    </row>
    <row r="188" spans="1:19" x14ac:dyDescent="0.45">
      <c r="A188" s="19">
        <v>3</v>
      </c>
      <c r="B188" s="104">
        <f>_xlfn.XLOOKUP(prodSegment[[#This Row],[round]],Years!$A$2:$A$10,Years!$B$2:$B$10,"not found",1,1)</f>
        <v>46387</v>
      </c>
      <c r="C188" s="19" t="s">
        <v>63</v>
      </c>
      <c r="D188" s="19" t="s">
        <v>33</v>
      </c>
      <c r="E188" s="20" t="s">
        <v>34</v>
      </c>
      <c r="F188" s="103">
        <v>0</v>
      </c>
      <c r="G188" s="108">
        <v>3</v>
      </c>
      <c r="H188" s="34">
        <v>46077</v>
      </c>
      <c r="I188" s="1" t="s">
        <v>216</v>
      </c>
      <c r="J188" s="1">
        <v>10</v>
      </c>
      <c r="K188" s="1">
        <v>14.5</v>
      </c>
      <c r="L188" s="35">
        <v>34.5</v>
      </c>
      <c r="M188" s="1">
        <v>27000</v>
      </c>
      <c r="N188" s="1">
        <v>2.38</v>
      </c>
      <c r="O188" s="36">
        <v>1600</v>
      </c>
      <c r="P188" s="5">
        <v>0.37</v>
      </c>
      <c r="Q188" s="36">
        <v>1696</v>
      </c>
      <c r="R188" s="5">
        <v>0.79</v>
      </c>
      <c r="S188" s="9">
        <v>0</v>
      </c>
    </row>
    <row r="189" spans="1:19" x14ac:dyDescent="0.45">
      <c r="A189" s="19">
        <v>3</v>
      </c>
      <c r="B189" s="104">
        <f>_xlfn.XLOOKUP(prodSegment[[#This Row],[round]],Years!$A$2:$A$10,Years!$B$2:$B$10,"not found",1,1)</f>
        <v>46387</v>
      </c>
      <c r="C189" s="19" t="s">
        <v>65</v>
      </c>
      <c r="D189" s="19" t="s">
        <v>135</v>
      </c>
      <c r="E189" s="24" t="s">
        <v>46</v>
      </c>
      <c r="F189" s="103">
        <v>0.25</v>
      </c>
      <c r="G189" s="107">
        <v>820</v>
      </c>
      <c r="H189" s="31">
        <v>46254</v>
      </c>
      <c r="I189" s="6" t="s">
        <v>216</v>
      </c>
      <c r="J189" s="6">
        <v>11.4</v>
      </c>
      <c r="K189" s="6">
        <v>14.6</v>
      </c>
      <c r="L189" s="32">
        <v>31.75</v>
      </c>
      <c r="M189" s="6">
        <v>27000</v>
      </c>
      <c r="N189" s="6">
        <v>1.52</v>
      </c>
      <c r="O189" s="33">
        <v>1000</v>
      </c>
      <c r="P189" s="7">
        <v>0.55000000000000004</v>
      </c>
      <c r="Q189" s="33">
        <v>959</v>
      </c>
      <c r="R189" s="7">
        <v>0.45</v>
      </c>
      <c r="S189" s="8">
        <v>37</v>
      </c>
    </row>
    <row r="190" spans="1:19" x14ac:dyDescent="0.45">
      <c r="A190" s="19">
        <v>3</v>
      </c>
      <c r="B190" s="104">
        <f>_xlfn.XLOOKUP(prodSegment[[#This Row],[round]],Years!$A$2:$A$10,Years!$B$2:$B$10,"not found",1,1)</f>
        <v>46387</v>
      </c>
      <c r="C190" s="19" t="s">
        <v>63</v>
      </c>
      <c r="D190" s="19" t="s">
        <v>135</v>
      </c>
      <c r="E190" s="20" t="s">
        <v>34</v>
      </c>
      <c r="F190" s="103">
        <v>0.24</v>
      </c>
      <c r="G190" s="108">
        <v>789</v>
      </c>
      <c r="H190" s="34">
        <v>46077</v>
      </c>
      <c r="I190" s="1" t="s">
        <v>216</v>
      </c>
      <c r="J190" s="1">
        <v>10</v>
      </c>
      <c r="K190" s="1">
        <v>14.5</v>
      </c>
      <c r="L190" s="35">
        <v>34.5</v>
      </c>
      <c r="M190" s="1">
        <v>27000</v>
      </c>
      <c r="N190" s="1">
        <v>2.38</v>
      </c>
      <c r="O190" s="36">
        <v>1600</v>
      </c>
      <c r="P190" s="5">
        <v>0.74</v>
      </c>
      <c r="Q190" s="36">
        <v>1696</v>
      </c>
      <c r="R190" s="5">
        <v>0.69</v>
      </c>
      <c r="S190" s="9">
        <v>22</v>
      </c>
    </row>
    <row r="191" spans="1:19" x14ac:dyDescent="0.45">
      <c r="A191" s="19">
        <v>3</v>
      </c>
      <c r="B191" s="104">
        <f>_xlfn.XLOOKUP(prodSegment[[#This Row],[round]],Years!$A$2:$A$10,Years!$B$2:$B$10,"not found",1,1)</f>
        <v>46387</v>
      </c>
      <c r="C191" s="19" t="s">
        <v>66</v>
      </c>
      <c r="D191" s="19" t="s">
        <v>135</v>
      </c>
      <c r="E191" s="20" t="s">
        <v>51</v>
      </c>
      <c r="F191" s="103">
        <v>0.19</v>
      </c>
      <c r="G191" s="108">
        <v>610</v>
      </c>
      <c r="H191" s="34">
        <v>46561</v>
      </c>
      <c r="I191" s="1"/>
      <c r="J191" s="1">
        <v>9.9</v>
      </c>
      <c r="K191" s="1">
        <v>15</v>
      </c>
      <c r="L191" s="35">
        <v>34</v>
      </c>
      <c r="M191" s="1">
        <v>25000</v>
      </c>
      <c r="N191" s="1">
        <v>4.07</v>
      </c>
      <c r="O191" s="36">
        <v>1750</v>
      </c>
      <c r="P191" s="5">
        <v>0.68</v>
      </c>
      <c r="Q191" s="36">
        <v>1736</v>
      </c>
      <c r="R191" s="5">
        <v>0.71</v>
      </c>
      <c r="S191" s="9">
        <v>11</v>
      </c>
    </row>
    <row r="192" spans="1:19" x14ac:dyDescent="0.45">
      <c r="A192" s="19">
        <v>3</v>
      </c>
      <c r="B192" s="104">
        <f>_xlfn.XLOOKUP(prodSegment[[#This Row],[round]],Years!$A$2:$A$10,Years!$B$2:$B$10,"not found",1,1)</f>
        <v>46387</v>
      </c>
      <c r="C192" s="19" t="s">
        <v>64</v>
      </c>
      <c r="D192" s="19" t="s">
        <v>135</v>
      </c>
      <c r="E192" s="20" t="s">
        <v>41</v>
      </c>
      <c r="F192" s="103">
        <v>0.12</v>
      </c>
      <c r="G192" s="108">
        <v>407</v>
      </c>
      <c r="H192" s="34">
        <v>46204</v>
      </c>
      <c r="I192" s="1" t="s">
        <v>216</v>
      </c>
      <c r="J192" s="1">
        <v>11</v>
      </c>
      <c r="K192" s="1">
        <v>14.5</v>
      </c>
      <c r="L192" s="35">
        <v>33.5</v>
      </c>
      <c r="M192" s="1">
        <v>23000</v>
      </c>
      <c r="N192" s="1">
        <v>1.67</v>
      </c>
      <c r="O192" s="36">
        <v>1100</v>
      </c>
      <c r="P192" s="5">
        <v>0.56000000000000005</v>
      </c>
      <c r="Q192" s="36">
        <v>744</v>
      </c>
      <c r="R192" s="5">
        <v>0.37</v>
      </c>
      <c r="S192" s="9">
        <v>10</v>
      </c>
    </row>
    <row r="193" spans="1:19" x14ac:dyDescent="0.45">
      <c r="A193" s="19">
        <v>3</v>
      </c>
      <c r="B193" s="104">
        <f>_xlfn.XLOOKUP(prodSegment[[#This Row],[round]],Years!$A$2:$A$10,Years!$B$2:$B$10,"not found",1,1)</f>
        <v>46387</v>
      </c>
      <c r="C193" s="19" t="s">
        <v>67</v>
      </c>
      <c r="D193" s="19" t="s">
        <v>135</v>
      </c>
      <c r="E193" s="20" t="s">
        <v>56</v>
      </c>
      <c r="F193" s="103">
        <v>0.1</v>
      </c>
      <c r="G193" s="108">
        <v>334</v>
      </c>
      <c r="H193" s="34">
        <v>44377</v>
      </c>
      <c r="I193" s="1"/>
      <c r="J193" s="1">
        <v>9.4</v>
      </c>
      <c r="K193" s="1">
        <v>15.5</v>
      </c>
      <c r="L193" s="35">
        <v>33</v>
      </c>
      <c r="M193" s="1">
        <v>25000</v>
      </c>
      <c r="N193" s="1">
        <v>5.5</v>
      </c>
      <c r="O193" s="36">
        <v>700</v>
      </c>
      <c r="P193" s="5">
        <v>0.36</v>
      </c>
      <c r="Q193" s="36">
        <v>663</v>
      </c>
      <c r="R193" s="5">
        <v>0.36</v>
      </c>
      <c r="S193" s="9">
        <v>6</v>
      </c>
    </row>
    <row r="194" spans="1:19" x14ac:dyDescent="0.45">
      <c r="A194" s="19">
        <v>3</v>
      </c>
      <c r="B194" s="104">
        <f>_xlfn.XLOOKUP(prodSegment[[#This Row],[round]],Years!$A$2:$A$10,Years!$B$2:$B$10,"not found",1,1)</f>
        <v>46387</v>
      </c>
      <c r="C194" s="19" t="s">
        <v>68</v>
      </c>
      <c r="D194" s="19" t="s">
        <v>135</v>
      </c>
      <c r="E194" s="20" t="s">
        <v>61</v>
      </c>
      <c r="F194" s="103">
        <v>0.1</v>
      </c>
      <c r="G194" s="108">
        <v>334</v>
      </c>
      <c r="H194" s="34">
        <v>44377</v>
      </c>
      <c r="I194" s="1"/>
      <c r="J194" s="1">
        <v>9.4</v>
      </c>
      <c r="K194" s="1">
        <v>15.5</v>
      </c>
      <c r="L194" s="35">
        <v>33</v>
      </c>
      <c r="M194" s="1">
        <v>25000</v>
      </c>
      <c r="N194" s="1">
        <v>5.5</v>
      </c>
      <c r="O194" s="36">
        <v>700</v>
      </c>
      <c r="P194" s="5">
        <v>0.36</v>
      </c>
      <c r="Q194" s="36">
        <v>663</v>
      </c>
      <c r="R194" s="5">
        <v>0.36</v>
      </c>
      <c r="S194" s="9">
        <v>6</v>
      </c>
    </row>
    <row r="195" spans="1:19" x14ac:dyDescent="0.45">
      <c r="A195" s="19">
        <v>3</v>
      </c>
      <c r="B195" s="104">
        <f>_xlfn.XLOOKUP(prodSegment[[#This Row],[round]],Years!$A$2:$A$10,Years!$B$2:$B$10,"not found",1,1)</f>
        <v>46387</v>
      </c>
      <c r="C195" s="19" t="s">
        <v>65</v>
      </c>
      <c r="D195" s="19" t="s">
        <v>37</v>
      </c>
      <c r="E195" s="24" t="s">
        <v>47</v>
      </c>
      <c r="F195" s="103">
        <v>0.24</v>
      </c>
      <c r="G195" s="107">
        <v>792</v>
      </c>
      <c r="H195" s="31">
        <v>46261</v>
      </c>
      <c r="I195" s="6" t="s">
        <v>216</v>
      </c>
      <c r="J195" s="6">
        <v>5.4</v>
      </c>
      <c r="K195" s="6">
        <v>8.6</v>
      </c>
      <c r="L195" s="32">
        <v>31</v>
      </c>
      <c r="M195" s="6">
        <v>21000</v>
      </c>
      <c r="N195" s="6">
        <v>1.51</v>
      </c>
      <c r="O195" s="33">
        <v>1000</v>
      </c>
      <c r="P195" s="7">
        <v>0.51</v>
      </c>
      <c r="Q195" s="33">
        <v>959</v>
      </c>
      <c r="R195" s="7">
        <v>0.49</v>
      </c>
      <c r="S195" s="8">
        <v>32</v>
      </c>
    </row>
    <row r="196" spans="1:19" x14ac:dyDescent="0.45">
      <c r="A196" s="19">
        <v>3</v>
      </c>
      <c r="B196" s="104">
        <f>_xlfn.XLOOKUP(prodSegment[[#This Row],[round]],Years!$A$2:$A$10,Years!$B$2:$B$10,"not found",1,1)</f>
        <v>46387</v>
      </c>
      <c r="C196" s="19" t="s">
        <v>66</v>
      </c>
      <c r="D196" s="19" t="s">
        <v>37</v>
      </c>
      <c r="E196" s="20" t="s">
        <v>52</v>
      </c>
      <c r="F196" s="103">
        <v>0.21</v>
      </c>
      <c r="G196" s="108">
        <v>696</v>
      </c>
      <c r="H196" s="34">
        <v>45959</v>
      </c>
      <c r="I196" s="1" t="s">
        <v>216</v>
      </c>
      <c r="J196" s="1">
        <v>3.2</v>
      </c>
      <c r="K196" s="1">
        <v>10.6</v>
      </c>
      <c r="L196" s="35">
        <v>33.5</v>
      </c>
      <c r="M196" s="1">
        <v>16000</v>
      </c>
      <c r="N196" s="1">
        <v>2.65</v>
      </c>
      <c r="O196" s="36">
        <v>1900</v>
      </c>
      <c r="P196" s="5">
        <v>0.7</v>
      </c>
      <c r="Q196" s="36">
        <v>1852</v>
      </c>
      <c r="R196" s="5">
        <v>0.72</v>
      </c>
      <c r="S196" s="9">
        <v>5</v>
      </c>
    </row>
    <row r="197" spans="1:19" x14ac:dyDescent="0.45">
      <c r="A197" s="19">
        <v>3</v>
      </c>
      <c r="B197" s="104">
        <f>_xlfn.XLOOKUP(prodSegment[[#This Row],[round]],Years!$A$2:$A$10,Years!$B$2:$B$10,"not found",1,1)</f>
        <v>46387</v>
      </c>
      <c r="C197" s="19" t="s">
        <v>63</v>
      </c>
      <c r="D197" s="19" t="s">
        <v>37</v>
      </c>
      <c r="E197" s="20" t="s">
        <v>36</v>
      </c>
      <c r="F197" s="103">
        <v>0.18</v>
      </c>
      <c r="G197" s="108">
        <v>594</v>
      </c>
      <c r="H197" s="34">
        <v>46130</v>
      </c>
      <c r="I197" s="1" t="s">
        <v>216</v>
      </c>
      <c r="J197" s="1">
        <v>5</v>
      </c>
      <c r="K197" s="1">
        <v>10.6</v>
      </c>
      <c r="L197" s="35">
        <v>34.6</v>
      </c>
      <c r="M197" s="1">
        <v>17000</v>
      </c>
      <c r="N197" s="1">
        <v>1.84</v>
      </c>
      <c r="O197" s="36">
        <v>1800</v>
      </c>
      <c r="P197" s="5">
        <v>0.75</v>
      </c>
      <c r="Q197" s="36">
        <v>1607</v>
      </c>
      <c r="R197" s="5">
        <v>0.69</v>
      </c>
      <c r="S197" s="9">
        <v>9</v>
      </c>
    </row>
    <row r="198" spans="1:19" x14ac:dyDescent="0.45">
      <c r="A198" s="19">
        <v>3</v>
      </c>
      <c r="B198" s="104">
        <f>_xlfn.XLOOKUP(prodSegment[[#This Row],[round]],Years!$A$2:$A$10,Years!$B$2:$B$10,"not found",1,1)</f>
        <v>46387</v>
      </c>
      <c r="C198" s="19" t="s">
        <v>67</v>
      </c>
      <c r="D198" s="19" t="s">
        <v>37</v>
      </c>
      <c r="E198" s="20" t="s">
        <v>57</v>
      </c>
      <c r="F198" s="103">
        <v>0.14000000000000001</v>
      </c>
      <c r="G198" s="108">
        <v>452</v>
      </c>
      <c r="H198" s="34">
        <v>44341</v>
      </c>
      <c r="I198" s="1"/>
      <c r="J198" s="1">
        <v>4</v>
      </c>
      <c r="K198" s="1">
        <v>11</v>
      </c>
      <c r="L198" s="35">
        <v>33</v>
      </c>
      <c r="M198" s="1">
        <v>19000</v>
      </c>
      <c r="N198" s="1">
        <v>5.6</v>
      </c>
      <c r="O198" s="36">
        <v>700</v>
      </c>
      <c r="P198" s="5">
        <v>0.32</v>
      </c>
      <c r="Q198" s="36">
        <v>663</v>
      </c>
      <c r="R198" s="5">
        <v>0.39</v>
      </c>
      <c r="S198" s="9">
        <v>2</v>
      </c>
    </row>
    <row r="199" spans="1:19" x14ac:dyDescent="0.45">
      <c r="A199" s="19">
        <v>3</v>
      </c>
      <c r="B199" s="104">
        <f>_xlfn.XLOOKUP(prodSegment[[#This Row],[round]],Years!$A$2:$A$10,Years!$B$2:$B$10,"not found",1,1)</f>
        <v>46387</v>
      </c>
      <c r="C199" s="19" t="s">
        <v>68</v>
      </c>
      <c r="D199" s="19" t="s">
        <v>37</v>
      </c>
      <c r="E199" s="20" t="s">
        <v>62</v>
      </c>
      <c r="F199" s="103">
        <v>0.14000000000000001</v>
      </c>
      <c r="G199" s="108">
        <v>452</v>
      </c>
      <c r="H199" s="34">
        <v>44341</v>
      </c>
      <c r="I199" s="1"/>
      <c r="J199" s="1">
        <v>4</v>
      </c>
      <c r="K199" s="1">
        <v>11</v>
      </c>
      <c r="L199" s="35">
        <v>33</v>
      </c>
      <c r="M199" s="1">
        <v>19000</v>
      </c>
      <c r="N199" s="1">
        <v>5.6</v>
      </c>
      <c r="O199" s="36">
        <v>700</v>
      </c>
      <c r="P199" s="5">
        <v>0.32</v>
      </c>
      <c r="Q199" s="36">
        <v>663</v>
      </c>
      <c r="R199" s="5">
        <v>0.39</v>
      </c>
      <c r="S199" s="9">
        <v>2</v>
      </c>
    </row>
    <row r="200" spans="1:19" x14ac:dyDescent="0.45">
      <c r="A200" s="19">
        <v>3</v>
      </c>
      <c r="B200" s="104">
        <f>_xlfn.XLOOKUP(prodSegment[[#This Row],[round]],Years!$A$2:$A$10,Years!$B$2:$B$10,"not found",1,1)</f>
        <v>46387</v>
      </c>
      <c r="C200" s="19" t="s">
        <v>64</v>
      </c>
      <c r="D200" s="19" t="s">
        <v>37</v>
      </c>
      <c r="E200" s="20" t="s">
        <v>42</v>
      </c>
      <c r="F200" s="103">
        <v>0.09</v>
      </c>
      <c r="G200" s="108">
        <v>297</v>
      </c>
      <c r="H200" s="34">
        <v>46127</v>
      </c>
      <c r="I200" s="1" t="s">
        <v>216</v>
      </c>
      <c r="J200" s="1">
        <v>4.7</v>
      </c>
      <c r="K200" s="1">
        <v>9</v>
      </c>
      <c r="L200" s="35">
        <v>33</v>
      </c>
      <c r="M200" s="1">
        <v>17500</v>
      </c>
      <c r="N200" s="1">
        <v>1.73</v>
      </c>
      <c r="O200" s="36">
        <v>1000</v>
      </c>
      <c r="P200" s="5">
        <v>0.52</v>
      </c>
      <c r="Q200" s="36">
        <v>744</v>
      </c>
      <c r="R200" s="5">
        <v>0.44</v>
      </c>
      <c r="S200" s="9">
        <v>12</v>
      </c>
    </row>
    <row r="201" spans="1:19" x14ac:dyDescent="0.45">
      <c r="A201" s="19">
        <v>4</v>
      </c>
      <c r="B201" s="104">
        <f>_xlfn.XLOOKUP(prodSegment[[#This Row],[round]],Years!$A$2:$A$10,Years!$B$2:$B$10,"not found",1,1)</f>
        <v>46752</v>
      </c>
      <c r="C201" s="19" t="s">
        <v>65</v>
      </c>
      <c r="D201" s="19" t="s">
        <v>29</v>
      </c>
      <c r="E201" s="24" t="s">
        <v>43</v>
      </c>
      <c r="F201" s="115">
        <v>0.25</v>
      </c>
      <c r="G201" s="107">
        <v>2650</v>
      </c>
      <c r="H201" s="31">
        <v>46573</v>
      </c>
      <c r="I201" s="6" t="s">
        <v>216</v>
      </c>
      <c r="J201" s="6">
        <v>7.1</v>
      </c>
      <c r="K201" s="6">
        <v>12.9</v>
      </c>
      <c r="L201" s="32">
        <v>23.8</v>
      </c>
      <c r="M201" s="6">
        <v>17800</v>
      </c>
      <c r="N201" s="6">
        <v>1.54</v>
      </c>
      <c r="O201" s="33">
        <v>1500</v>
      </c>
      <c r="P201" s="7">
        <v>0.68</v>
      </c>
      <c r="Q201" s="33">
        <v>1212</v>
      </c>
      <c r="R201" s="7">
        <v>0.65</v>
      </c>
      <c r="S201" s="8">
        <v>45</v>
      </c>
    </row>
    <row r="202" spans="1:19" x14ac:dyDescent="0.45">
      <c r="A202" s="19">
        <v>4</v>
      </c>
      <c r="B202" s="104">
        <f>_xlfn.XLOOKUP(prodSegment[[#This Row],[round]],Years!$A$2:$A$10,Years!$B$2:$B$10,"not found",1,1)</f>
        <v>46752</v>
      </c>
      <c r="C202" s="19" t="s">
        <v>64</v>
      </c>
      <c r="D202" s="19" t="s">
        <v>29</v>
      </c>
      <c r="E202" s="20" t="s">
        <v>38</v>
      </c>
      <c r="F202" s="116">
        <v>0.22</v>
      </c>
      <c r="G202" s="108">
        <v>2357</v>
      </c>
      <c r="H202" s="34">
        <v>46611</v>
      </c>
      <c r="I202" s="1" t="s">
        <v>216</v>
      </c>
      <c r="J202" s="1">
        <v>7</v>
      </c>
      <c r="K202" s="1">
        <v>13</v>
      </c>
      <c r="L202" s="35">
        <v>27.25</v>
      </c>
      <c r="M202" s="1">
        <v>17500</v>
      </c>
      <c r="N202" s="1">
        <v>1.53</v>
      </c>
      <c r="O202" s="36">
        <v>1100</v>
      </c>
      <c r="P202" s="5">
        <v>0.54</v>
      </c>
      <c r="Q202" s="36">
        <v>963</v>
      </c>
      <c r="R202" s="5">
        <v>0.51</v>
      </c>
      <c r="S202" s="9">
        <v>28</v>
      </c>
    </row>
    <row r="203" spans="1:19" x14ac:dyDescent="0.45">
      <c r="A203" s="19">
        <v>4</v>
      </c>
      <c r="B203" s="104">
        <f>_xlfn.XLOOKUP(prodSegment[[#This Row],[round]],Years!$A$2:$A$10,Years!$B$2:$B$10,"not found",1,1)</f>
        <v>46752</v>
      </c>
      <c r="C203" s="19" t="s">
        <v>63</v>
      </c>
      <c r="D203" s="19" t="s">
        <v>29</v>
      </c>
      <c r="E203" s="20" t="s">
        <v>28</v>
      </c>
      <c r="F203" s="116">
        <v>0.2</v>
      </c>
      <c r="G203" s="108">
        <v>2117</v>
      </c>
      <c r="H203" s="34">
        <v>46648</v>
      </c>
      <c r="I203" s="1" t="s">
        <v>216</v>
      </c>
      <c r="J203" s="1">
        <v>7.1</v>
      </c>
      <c r="K203" s="1">
        <v>13.9</v>
      </c>
      <c r="L203" s="35">
        <v>27.85</v>
      </c>
      <c r="M203" s="1">
        <v>16000</v>
      </c>
      <c r="N203" s="1">
        <v>1.86</v>
      </c>
      <c r="O203" s="36">
        <v>1900</v>
      </c>
      <c r="P203" s="5">
        <v>0.81</v>
      </c>
      <c r="Q203" s="36">
        <v>1975</v>
      </c>
      <c r="R203" s="5">
        <v>0.93</v>
      </c>
      <c r="S203" s="9">
        <v>35</v>
      </c>
    </row>
    <row r="204" spans="1:19" x14ac:dyDescent="0.45">
      <c r="A204" s="19">
        <v>4</v>
      </c>
      <c r="B204" s="104">
        <f>_xlfn.XLOOKUP(prodSegment[[#This Row],[round]],Years!$A$2:$A$10,Years!$B$2:$B$10,"not found",1,1)</f>
        <v>46752</v>
      </c>
      <c r="C204" s="19" t="s">
        <v>66</v>
      </c>
      <c r="D204" s="19" t="s">
        <v>29</v>
      </c>
      <c r="E204" s="20" t="s">
        <v>48</v>
      </c>
      <c r="F204" s="116">
        <v>0.18</v>
      </c>
      <c r="G204" s="108">
        <v>1881</v>
      </c>
      <c r="H204" s="34">
        <v>46528</v>
      </c>
      <c r="I204" s="1" t="s">
        <v>216</v>
      </c>
      <c r="J204" s="1">
        <v>6.4</v>
      </c>
      <c r="K204" s="1">
        <v>14.6</v>
      </c>
      <c r="L204" s="35">
        <v>29.5</v>
      </c>
      <c r="M204" s="1">
        <v>18000</v>
      </c>
      <c r="N204" s="1">
        <v>2.27</v>
      </c>
      <c r="O204" s="36">
        <v>1650</v>
      </c>
      <c r="P204" s="5">
        <v>0.77</v>
      </c>
      <c r="Q204" s="36">
        <v>2894</v>
      </c>
      <c r="R204" s="5">
        <v>0.88</v>
      </c>
      <c r="S204" s="9">
        <v>18</v>
      </c>
    </row>
    <row r="205" spans="1:19" x14ac:dyDescent="0.45">
      <c r="A205" s="19">
        <v>4</v>
      </c>
      <c r="B205" s="104">
        <f>_xlfn.XLOOKUP(prodSegment[[#This Row],[round]],Years!$A$2:$A$10,Years!$B$2:$B$10,"not found",1,1)</f>
        <v>46752</v>
      </c>
      <c r="C205" s="19" t="s">
        <v>67</v>
      </c>
      <c r="D205" s="19" t="s">
        <v>29</v>
      </c>
      <c r="E205" s="20" t="s">
        <v>53</v>
      </c>
      <c r="F205" s="116">
        <v>7.0000000000000007E-2</v>
      </c>
      <c r="G205" s="108">
        <v>749</v>
      </c>
      <c r="H205" s="34">
        <v>44155</v>
      </c>
      <c r="I205" s="1"/>
      <c r="J205" s="1">
        <v>5.5</v>
      </c>
      <c r="K205" s="1">
        <v>14.5</v>
      </c>
      <c r="L205" s="35">
        <v>28</v>
      </c>
      <c r="M205" s="1">
        <v>17500</v>
      </c>
      <c r="N205" s="1">
        <v>7.1</v>
      </c>
      <c r="O205" s="36">
        <v>1000</v>
      </c>
      <c r="P205" s="5">
        <v>0.47</v>
      </c>
      <c r="Q205" s="36">
        <v>936</v>
      </c>
      <c r="R205" s="5">
        <v>0.42</v>
      </c>
      <c r="S205" s="9">
        <v>1</v>
      </c>
    </row>
    <row r="206" spans="1:19" x14ac:dyDescent="0.45">
      <c r="A206" s="19">
        <v>4</v>
      </c>
      <c r="B206" s="104">
        <f>_xlfn.XLOOKUP(prodSegment[[#This Row],[round]],Years!$A$2:$A$10,Years!$B$2:$B$10,"not found",1,1)</f>
        <v>46752</v>
      </c>
      <c r="C206" s="19" t="s">
        <v>68</v>
      </c>
      <c r="D206" s="19" t="s">
        <v>29</v>
      </c>
      <c r="E206" s="20" t="s">
        <v>58</v>
      </c>
      <c r="F206" s="117">
        <v>7.0000000000000007E-2</v>
      </c>
      <c r="G206" s="108">
        <v>749</v>
      </c>
      <c r="H206" s="34">
        <v>44155</v>
      </c>
      <c r="I206" s="1"/>
      <c r="J206" s="1">
        <v>5.5</v>
      </c>
      <c r="K206" s="1">
        <v>14.5</v>
      </c>
      <c r="L206" s="35">
        <v>28</v>
      </c>
      <c r="M206" s="1">
        <v>17500</v>
      </c>
      <c r="N206" s="1">
        <v>7.1</v>
      </c>
      <c r="O206" s="36">
        <v>1000</v>
      </c>
      <c r="P206" s="5">
        <v>0.47</v>
      </c>
      <c r="Q206" s="36">
        <v>936</v>
      </c>
      <c r="R206" s="5">
        <v>0.42</v>
      </c>
      <c r="S206" s="9">
        <v>1</v>
      </c>
    </row>
    <row r="207" spans="1:19" x14ac:dyDescent="0.45">
      <c r="A207" s="19">
        <v>4</v>
      </c>
      <c r="B207" s="104">
        <f>_xlfn.XLOOKUP(prodSegment[[#This Row],[round]],Years!$A$2:$A$10,Years!$B$2:$B$10,"not found",1,1)</f>
        <v>46752</v>
      </c>
      <c r="C207" s="19" t="s">
        <v>63</v>
      </c>
      <c r="D207" s="19" t="s">
        <v>31</v>
      </c>
      <c r="E207" s="24" t="s">
        <v>30</v>
      </c>
      <c r="F207" s="115">
        <v>0.21</v>
      </c>
      <c r="G207" s="107">
        <v>2228</v>
      </c>
      <c r="H207" s="31">
        <v>46534</v>
      </c>
      <c r="I207" s="6" t="s">
        <v>216</v>
      </c>
      <c r="J207" s="6">
        <v>3</v>
      </c>
      <c r="K207" s="6">
        <v>16.899999999999999</v>
      </c>
      <c r="L207" s="32">
        <v>21.8</v>
      </c>
      <c r="M207" s="6">
        <v>14000</v>
      </c>
      <c r="N207" s="6">
        <v>4.5999999999999996</v>
      </c>
      <c r="O207" s="33">
        <v>1900</v>
      </c>
      <c r="P207" s="7">
        <v>0.82</v>
      </c>
      <c r="Q207" s="33">
        <v>1795</v>
      </c>
      <c r="R207" s="7">
        <v>0.84</v>
      </c>
      <c r="S207" s="8">
        <v>14</v>
      </c>
    </row>
    <row r="208" spans="1:19" x14ac:dyDescent="0.45">
      <c r="A208" s="19">
        <v>4</v>
      </c>
      <c r="B208" s="104">
        <f>_xlfn.XLOOKUP(prodSegment[[#This Row],[round]],Years!$A$2:$A$10,Years!$B$2:$B$10,"not found",1,1)</f>
        <v>46752</v>
      </c>
      <c r="C208" s="19" t="s">
        <v>65</v>
      </c>
      <c r="D208" s="19" t="s">
        <v>31</v>
      </c>
      <c r="E208" s="20" t="s">
        <v>44</v>
      </c>
      <c r="F208" s="116">
        <v>0.19</v>
      </c>
      <c r="G208" s="108">
        <v>1980</v>
      </c>
      <c r="H208" s="34">
        <v>46565</v>
      </c>
      <c r="I208" s="1" t="s">
        <v>216</v>
      </c>
      <c r="J208" s="1">
        <v>3.2</v>
      </c>
      <c r="K208" s="1">
        <v>16.8</v>
      </c>
      <c r="L208" s="35">
        <v>19.25</v>
      </c>
      <c r="M208" s="1">
        <v>13900</v>
      </c>
      <c r="N208" s="1">
        <v>1.96</v>
      </c>
      <c r="O208" s="36">
        <v>1500</v>
      </c>
      <c r="P208" s="5">
        <v>0.67</v>
      </c>
      <c r="Q208" s="36">
        <v>1136</v>
      </c>
      <c r="R208" s="5">
        <v>0.61</v>
      </c>
      <c r="S208" s="9">
        <v>15</v>
      </c>
    </row>
    <row r="209" spans="1:19" x14ac:dyDescent="0.45">
      <c r="A209" s="19">
        <v>4</v>
      </c>
      <c r="B209" s="104">
        <f>_xlfn.XLOOKUP(prodSegment[[#This Row],[round]],Years!$A$2:$A$10,Years!$B$2:$B$10,"not found",1,1)</f>
        <v>46752</v>
      </c>
      <c r="C209" s="19" t="s">
        <v>67</v>
      </c>
      <c r="D209" s="19" t="s">
        <v>31</v>
      </c>
      <c r="E209" s="20" t="s">
        <v>54</v>
      </c>
      <c r="F209" s="116">
        <v>0.17</v>
      </c>
      <c r="G209" s="108">
        <v>1802</v>
      </c>
      <c r="H209" s="34">
        <v>43610</v>
      </c>
      <c r="I209" s="1" t="s">
        <v>216</v>
      </c>
      <c r="J209" s="1">
        <v>3</v>
      </c>
      <c r="K209" s="1">
        <v>17</v>
      </c>
      <c r="L209" s="35">
        <v>21</v>
      </c>
      <c r="M209" s="1">
        <v>14000</v>
      </c>
      <c r="N209" s="1">
        <v>8.6</v>
      </c>
      <c r="O209" s="36">
        <v>900</v>
      </c>
      <c r="P209" s="5">
        <v>0.43</v>
      </c>
      <c r="Q209" s="36">
        <v>858</v>
      </c>
      <c r="R209" s="5">
        <v>0.36</v>
      </c>
      <c r="S209" s="9">
        <v>11</v>
      </c>
    </row>
    <row r="210" spans="1:19" x14ac:dyDescent="0.45">
      <c r="A210" s="19">
        <v>4</v>
      </c>
      <c r="B210" s="104">
        <f>_xlfn.XLOOKUP(prodSegment[[#This Row],[round]],Years!$A$2:$A$10,Years!$B$2:$B$10,"not found",1,1)</f>
        <v>46752</v>
      </c>
      <c r="C210" s="19" t="s">
        <v>68</v>
      </c>
      <c r="D210" s="19" t="s">
        <v>31</v>
      </c>
      <c r="E210" s="20" t="s">
        <v>59</v>
      </c>
      <c r="F210" s="116">
        <v>0.17</v>
      </c>
      <c r="G210" s="108">
        <v>1802</v>
      </c>
      <c r="H210" s="34">
        <v>43610</v>
      </c>
      <c r="I210" s="1" t="s">
        <v>216</v>
      </c>
      <c r="J210" s="1">
        <v>3</v>
      </c>
      <c r="K210" s="1">
        <v>17</v>
      </c>
      <c r="L210" s="35">
        <v>21</v>
      </c>
      <c r="M210" s="1">
        <v>14000</v>
      </c>
      <c r="N210" s="1">
        <v>8.6</v>
      </c>
      <c r="O210" s="36">
        <v>900</v>
      </c>
      <c r="P210" s="5">
        <v>0.43</v>
      </c>
      <c r="Q210" s="36">
        <v>858</v>
      </c>
      <c r="R210" s="5">
        <v>0.36</v>
      </c>
      <c r="S210" s="9">
        <v>11</v>
      </c>
    </row>
    <row r="211" spans="1:19" x14ac:dyDescent="0.45">
      <c r="A211" s="19">
        <v>4</v>
      </c>
      <c r="B211" s="104">
        <f>_xlfn.XLOOKUP(prodSegment[[#This Row],[round]],Years!$A$2:$A$10,Years!$B$2:$B$10,"not found",1,1)</f>
        <v>46752</v>
      </c>
      <c r="C211" s="19" t="s">
        <v>66</v>
      </c>
      <c r="D211" s="19" t="s">
        <v>31</v>
      </c>
      <c r="E211" s="20" t="s">
        <v>49</v>
      </c>
      <c r="F211" s="116">
        <v>0.1</v>
      </c>
      <c r="G211" s="108">
        <v>1108</v>
      </c>
      <c r="H211" s="34">
        <v>46558</v>
      </c>
      <c r="I211" s="1" t="s">
        <v>216</v>
      </c>
      <c r="J211" s="1">
        <v>3.3</v>
      </c>
      <c r="K211" s="1">
        <v>16.7</v>
      </c>
      <c r="L211" s="35">
        <v>21.5</v>
      </c>
      <c r="M211" s="1">
        <v>14000</v>
      </c>
      <c r="N211" s="1">
        <v>2.4500000000000002</v>
      </c>
      <c r="O211" s="36">
        <v>1650</v>
      </c>
      <c r="P211" s="5">
        <v>0.75</v>
      </c>
      <c r="Q211" s="36">
        <v>2662</v>
      </c>
      <c r="R211" s="5">
        <v>0.88</v>
      </c>
      <c r="S211" s="9">
        <v>11</v>
      </c>
    </row>
    <row r="212" spans="1:19" x14ac:dyDescent="0.45">
      <c r="A212" s="19">
        <v>4</v>
      </c>
      <c r="B212" s="104">
        <f>_xlfn.XLOOKUP(prodSegment[[#This Row],[round]],Years!$A$2:$A$10,Years!$B$2:$B$10,"not found",1,1)</f>
        <v>46752</v>
      </c>
      <c r="C212" s="19" t="s">
        <v>64</v>
      </c>
      <c r="D212" s="19" t="s">
        <v>31</v>
      </c>
      <c r="E212" s="20" t="s">
        <v>39</v>
      </c>
      <c r="F212" s="116">
        <v>0.1</v>
      </c>
      <c r="G212" s="108">
        <v>1089</v>
      </c>
      <c r="H212" s="34">
        <v>46394</v>
      </c>
      <c r="I212" s="1" t="s">
        <v>216</v>
      </c>
      <c r="J212" s="1">
        <v>3</v>
      </c>
      <c r="K212" s="1">
        <v>16.5</v>
      </c>
      <c r="L212" s="35">
        <v>21</v>
      </c>
      <c r="M212" s="1">
        <v>14000</v>
      </c>
      <c r="N212" s="1">
        <v>3.44</v>
      </c>
      <c r="O212" s="36">
        <v>1100</v>
      </c>
      <c r="P212" s="5">
        <v>0.53</v>
      </c>
      <c r="Q212" s="36">
        <v>875</v>
      </c>
      <c r="R212" s="5">
        <v>0.42</v>
      </c>
      <c r="S212" s="9">
        <v>10</v>
      </c>
    </row>
    <row r="213" spans="1:19" x14ac:dyDescent="0.45">
      <c r="A213" s="19">
        <v>4</v>
      </c>
      <c r="B213" s="104">
        <f>_xlfn.XLOOKUP(prodSegment[[#This Row],[round]],Years!$A$2:$A$10,Years!$B$2:$B$10,"not found",1,1)</f>
        <v>46752</v>
      </c>
      <c r="C213" s="19" t="s">
        <v>63</v>
      </c>
      <c r="D213" s="19" t="s">
        <v>31</v>
      </c>
      <c r="E213" s="20" t="s">
        <v>28</v>
      </c>
      <c r="F213" s="116">
        <v>0.04</v>
      </c>
      <c r="G213" s="108">
        <v>457</v>
      </c>
      <c r="H213" s="34">
        <v>46648</v>
      </c>
      <c r="I213" s="1" t="s">
        <v>216</v>
      </c>
      <c r="J213" s="1">
        <v>7.1</v>
      </c>
      <c r="K213" s="1">
        <v>13.9</v>
      </c>
      <c r="L213" s="35">
        <v>27.85</v>
      </c>
      <c r="M213" s="1">
        <v>16000</v>
      </c>
      <c r="N213" s="1">
        <v>1.86</v>
      </c>
      <c r="O213" s="36">
        <v>1900</v>
      </c>
      <c r="P213" s="5">
        <v>0.41</v>
      </c>
      <c r="Q213" s="36">
        <v>1975</v>
      </c>
      <c r="R213" s="5">
        <v>0.84</v>
      </c>
      <c r="S213" s="9">
        <v>0</v>
      </c>
    </row>
    <row r="214" spans="1:19" x14ac:dyDescent="0.45">
      <c r="A214" s="19">
        <v>4</v>
      </c>
      <c r="B214" s="104">
        <f>_xlfn.XLOOKUP(prodSegment[[#This Row],[round]],Years!$A$2:$A$10,Years!$B$2:$B$10,"not found",1,1)</f>
        <v>46752</v>
      </c>
      <c r="C214" s="19" t="s">
        <v>65</v>
      </c>
      <c r="D214" s="19" t="s">
        <v>31</v>
      </c>
      <c r="E214" s="20" t="s">
        <v>43</v>
      </c>
      <c r="F214" s="116">
        <v>0.01</v>
      </c>
      <c r="G214" s="108">
        <v>122</v>
      </c>
      <c r="H214" s="34">
        <v>46573</v>
      </c>
      <c r="I214" s="1" t="s">
        <v>216</v>
      </c>
      <c r="J214" s="1">
        <v>7.1</v>
      </c>
      <c r="K214" s="1">
        <v>12.9</v>
      </c>
      <c r="L214" s="35">
        <v>23.8</v>
      </c>
      <c r="M214" s="1">
        <v>17800</v>
      </c>
      <c r="N214" s="1">
        <v>1.54</v>
      </c>
      <c r="O214" s="36">
        <v>1500</v>
      </c>
      <c r="P214" s="5">
        <v>0.34</v>
      </c>
      <c r="Q214" s="36">
        <v>1212</v>
      </c>
      <c r="R214" s="5">
        <v>0.61</v>
      </c>
      <c r="S214" s="9">
        <v>0</v>
      </c>
    </row>
    <row r="215" spans="1:19" x14ac:dyDescent="0.45">
      <c r="A215" s="19">
        <v>4</v>
      </c>
      <c r="B215" s="104">
        <f>_xlfn.XLOOKUP(prodSegment[[#This Row],[round]],Years!$A$2:$A$10,Years!$B$2:$B$10,"not found",1,1)</f>
        <v>46752</v>
      </c>
      <c r="C215" s="19" t="s">
        <v>64</v>
      </c>
      <c r="D215" s="19" t="s">
        <v>31</v>
      </c>
      <c r="E215" s="20" t="s">
        <v>38</v>
      </c>
      <c r="F215" s="117">
        <v>0.01</v>
      </c>
      <c r="G215" s="108">
        <v>118</v>
      </c>
      <c r="H215" s="34">
        <v>46611</v>
      </c>
      <c r="I215" s="1" t="s">
        <v>216</v>
      </c>
      <c r="J215" s="1">
        <v>7</v>
      </c>
      <c r="K215" s="1">
        <v>13</v>
      </c>
      <c r="L215" s="35">
        <v>27.25</v>
      </c>
      <c r="M215" s="1">
        <v>17500</v>
      </c>
      <c r="N215" s="1">
        <v>1.53</v>
      </c>
      <c r="O215" s="36">
        <v>1100</v>
      </c>
      <c r="P215" s="5">
        <v>0.27</v>
      </c>
      <c r="Q215" s="36">
        <v>963</v>
      </c>
      <c r="R215" s="5">
        <v>0.42</v>
      </c>
      <c r="S215" s="9">
        <v>0</v>
      </c>
    </row>
    <row r="216" spans="1:19" x14ac:dyDescent="0.45">
      <c r="A216" s="19">
        <v>4</v>
      </c>
      <c r="B216" s="104">
        <f>_xlfn.XLOOKUP(prodSegment[[#This Row],[round]],Years!$A$2:$A$10,Years!$B$2:$B$10,"not found",1,1)</f>
        <v>46752</v>
      </c>
      <c r="C216" s="19" t="s">
        <v>65</v>
      </c>
      <c r="D216" s="19" t="s">
        <v>33</v>
      </c>
      <c r="E216" s="24" t="s">
        <v>45</v>
      </c>
      <c r="F216" s="115">
        <v>0.31</v>
      </c>
      <c r="G216" s="107">
        <v>1347</v>
      </c>
      <c r="H216" s="31">
        <v>46525</v>
      </c>
      <c r="I216" s="6" t="s">
        <v>216</v>
      </c>
      <c r="J216" s="6">
        <v>11.4</v>
      </c>
      <c r="K216" s="6">
        <v>8.6</v>
      </c>
      <c r="L216" s="32">
        <v>33.799999999999997</v>
      </c>
      <c r="M216" s="6">
        <v>22900</v>
      </c>
      <c r="N216" s="6">
        <v>1.5</v>
      </c>
      <c r="O216" s="33">
        <v>1550</v>
      </c>
      <c r="P216" s="7">
        <v>0.65</v>
      </c>
      <c r="Q216" s="33">
        <v>1136</v>
      </c>
      <c r="R216" s="7">
        <v>0.6</v>
      </c>
      <c r="S216" s="8">
        <v>29</v>
      </c>
    </row>
    <row r="217" spans="1:19" x14ac:dyDescent="0.45">
      <c r="A217" s="19">
        <v>4</v>
      </c>
      <c r="B217" s="104">
        <f>_xlfn.XLOOKUP(prodSegment[[#This Row],[round]],Years!$A$2:$A$10,Years!$B$2:$B$10,"not found",1,1)</f>
        <v>46752</v>
      </c>
      <c r="C217" s="19" t="s">
        <v>63</v>
      </c>
      <c r="D217" s="19" t="s">
        <v>33</v>
      </c>
      <c r="E217" s="20" t="s">
        <v>32</v>
      </c>
      <c r="F217" s="116">
        <v>0.23</v>
      </c>
      <c r="G217" s="108">
        <v>990</v>
      </c>
      <c r="H217" s="34">
        <v>46613</v>
      </c>
      <c r="I217" s="1" t="s">
        <v>216</v>
      </c>
      <c r="J217" s="1">
        <v>10.5</v>
      </c>
      <c r="K217" s="1">
        <v>10.5</v>
      </c>
      <c r="L217" s="35">
        <v>38.229999999999997</v>
      </c>
      <c r="M217" s="1">
        <v>23000</v>
      </c>
      <c r="N217" s="1">
        <v>1.52</v>
      </c>
      <c r="O217" s="36">
        <v>1950</v>
      </c>
      <c r="P217" s="5">
        <v>0.81</v>
      </c>
      <c r="Q217" s="36">
        <v>1795</v>
      </c>
      <c r="R217" s="5">
        <v>0.86</v>
      </c>
      <c r="S217" s="9">
        <v>11</v>
      </c>
    </row>
    <row r="218" spans="1:19" x14ac:dyDescent="0.45">
      <c r="A218" s="19">
        <v>4</v>
      </c>
      <c r="B218" s="104">
        <f>_xlfn.XLOOKUP(prodSegment[[#This Row],[round]],Years!$A$2:$A$10,Years!$B$2:$B$10,"not found",1,1)</f>
        <v>46752</v>
      </c>
      <c r="C218" s="19" t="s">
        <v>64</v>
      </c>
      <c r="D218" s="19" t="s">
        <v>33</v>
      </c>
      <c r="E218" s="20" t="s">
        <v>289</v>
      </c>
      <c r="F218" s="116">
        <v>0.11</v>
      </c>
      <c r="G218" s="108">
        <v>469</v>
      </c>
      <c r="H218" s="34">
        <v>46638</v>
      </c>
      <c r="I218" s="1" t="s">
        <v>216</v>
      </c>
      <c r="J218" s="1">
        <v>9.5</v>
      </c>
      <c r="K218" s="1">
        <v>8.6</v>
      </c>
      <c r="L218" s="35">
        <v>37.5</v>
      </c>
      <c r="M218" s="1">
        <v>22000</v>
      </c>
      <c r="N218" s="1">
        <v>0.9</v>
      </c>
      <c r="O218" s="36">
        <v>900</v>
      </c>
      <c r="P218" s="5">
        <v>0.5</v>
      </c>
      <c r="Q218" s="36">
        <v>438</v>
      </c>
      <c r="R218" s="5">
        <v>0.42</v>
      </c>
      <c r="S218" s="9">
        <v>11</v>
      </c>
    </row>
    <row r="219" spans="1:19" x14ac:dyDescent="0.45">
      <c r="A219" s="19">
        <v>4</v>
      </c>
      <c r="B219" s="104">
        <f>_xlfn.XLOOKUP(prodSegment[[#This Row],[round]],Years!$A$2:$A$10,Years!$B$2:$B$10,"not found",1,1)</f>
        <v>46752</v>
      </c>
      <c r="C219" s="19" t="s">
        <v>65</v>
      </c>
      <c r="D219" s="19" t="s">
        <v>33</v>
      </c>
      <c r="E219" s="20" t="s">
        <v>324</v>
      </c>
      <c r="F219" s="116">
        <v>0.09</v>
      </c>
      <c r="G219" s="108">
        <v>402</v>
      </c>
      <c r="H219" s="34">
        <v>46504</v>
      </c>
      <c r="I219" s="1" t="s">
        <v>216</v>
      </c>
      <c r="J219" s="1">
        <v>11.6</v>
      </c>
      <c r="K219" s="1">
        <v>8.4</v>
      </c>
      <c r="L219" s="35">
        <v>34.299999999999997</v>
      </c>
      <c r="M219" s="1">
        <v>20000</v>
      </c>
      <c r="N219" s="1">
        <v>0.68</v>
      </c>
      <c r="O219" s="36">
        <v>1550</v>
      </c>
      <c r="P219" s="5">
        <v>0.64</v>
      </c>
      <c r="Q219" s="36">
        <v>1515</v>
      </c>
      <c r="R219" s="5">
        <v>0.6</v>
      </c>
      <c r="S219" s="9">
        <v>32</v>
      </c>
    </row>
    <row r="220" spans="1:19" x14ac:dyDescent="0.45">
      <c r="A220" s="19">
        <v>4</v>
      </c>
      <c r="B220" s="104">
        <f>_xlfn.XLOOKUP(prodSegment[[#This Row],[round]],Years!$A$2:$A$10,Years!$B$2:$B$10,"not found",1,1)</f>
        <v>46752</v>
      </c>
      <c r="C220" s="19" t="s">
        <v>67</v>
      </c>
      <c r="D220" s="19" t="s">
        <v>33</v>
      </c>
      <c r="E220" s="20" t="s">
        <v>55</v>
      </c>
      <c r="F220" s="116">
        <v>0.08</v>
      </c>
      <c r="G220" s="108">
        <v>364</v>
      </c>
      <c r="H220" s="34">
        <v>44670</v>
      </c>
      <c r="I220" s="1"/>
      <c r="J220" s="1">
        <v>8</v>
      </c>
      <c r="K220" s="1">
        <v>12</v>
      </c>
      <c r="L220" s="35">
        <v>38</v>
      </c>
      <c r="M220" s="1">
        <v>23000</v>
      </c>
      <c r="N220" s="1">
        <v>5.7</v>
      </c>
      <c r="O220" s="36">
        <v>800</v>
      </c>
      <c r="P220" s="5">
        <v>0.47</v>
      </c>
      <c r="Q220" s="36">
        <v>780</v>
      </c>
      <c r="R220" s="5">
        <v>0.41</v>
      </c>
      <c r="S220" s="9">
        <v>0</v>
      </c>
    </row>
    <row r="221" spans="1:19" x14ac:dyDescent="0.45">
      <c r="A221" s="19">
        <v>4</v>
      </c>
      <c r="B221" s="104">
        <f>_xlfn.XLOOKUP(prodSegment[[#This Row],[round]],Years!$A$2:$A$10,Years!$B$2:$B$10,"not found",1,1)</f>
        <v>46752</v>
      </c>
      <c r="C221" s="19" t="s">
        <v>68</v>
      </c>
      <c r="D221" s="19" t="s">
        <v>33</v>
      </c>
      <c r="E221" s="20" t="s">
        <v>60</v>
      </c>
      <c r="F221" s="116">
        <v>0.08</v>
      </c>
      <c r="G221" s="108">
        <v>364</v>
      </c>
      <c r="H221" s="34">
        <v>44670</v>
      </c>
      <c r="I221" s="1"/>
      <c r="J221" s="1">
        <v>8</v>
      </c>
      <c r="K221" s="1">
        <v>12</v>
      </c>
      <c r="L221" s="35">
        <v>38</v>
      </c>
      <c r="M221" s="1">
        <v>23000</v>
      </c>
      <c r="N221" s="1">
        <v>5.7</v>
      </c>
      <c r="O221" s="36">
        <v>800</v>
      </c>
      <c r="P221" s="5">
        <v>0.47</v>
      </c>
      <c r="Q221" s="36">
        <v>780</v>
      </c>
      <c r="R221" s="5">
        <v>0.41</v>
      </c>
      <c r="S221" s="9">
        <v>0</v>
      </c>
    </row>
    <row r="222" spans="1:19" x14ac:dyDescent="0.45">
      <c r="A222" s="19">
        <v>4</v>
      </c>
      <c r="B222" s="104">
        <f>_xlfn.XLOOKUP(prodSegment[[#This Row],[round]],Years!$A$2:$A$10,Years!$B$2:$B$10,"not found",1,1)</f>
        <v>46752</v>
      </c>
      <c r="C222" s="19" t="s">
        <v>64</v>
      </c>
      <c r="D222" s="19" t="s">
        <v>33</v>
      </c>
      <c r="E222" s="20" t="s">
        <v>40</v>
      </c>
      <c r="F222" s="116">
        <v>0.06</v>
      </c>
      <c r="G222" s="108">
        <v>249</v>
      </c>
      <c r="H222" s="34">
        <v>46845</v>
      </c>
      <c r="I222" s="1" t="s">
        <v>216</v>
      </c>
      <c r="J222" s="1">
        <v>9.5</v>
      </c>
      <c r="K222" s="1">
        <v>10.5</v>
      </c>
      <c r="L222" s="35">
        <v>37</v>
      </c>
      <c r="M222" s="1">
        <v>22000</v>
      </c>
      <c r="N222" s="1">
        <v>2.95</v>
      </c>
      <c r="O222" s="36">
        <v>900</v>
      </c>
      <c r="P222" s="5">
        <v>0.37</v>
      </c>
      <c r="Q222" s="36">
        <v>788</v>
      </c>
      <c r="R222" s="5">
        <v>0.42</v>
      </c>
      <c r="S222" s="9">
        <v>2</v>
      </c>
    </row>
    <row r="223" spans="1:19" x14ac:dyDescent="0.45">
      <c r="A223" s="19">
        <v>4</v>
      </c>
      <c r="B223" s="104">
        <f>_xlfn.XLOOKUP(prodSegment[[#This Row],[round]],Years!$A$2:$A$10,Years!$B$2:$B$10,"not found",1,1)</f>
        <v>46752</v>
      </c>
      <c r="C223" s="19" t="s">
        <v>66</v>
      </c>
      <c r="D223" s="19" t="s">
        <v>33</v>
      </c>
      <c r="E223" s="20" t="s">
        <v>50</v>
      </c>
      <c r="F223" s="117">
        <v>0.03</v>
      </c>
      <c r="G223" s="108">
        <v>116</v>
      </c>
      <c r="H223" s="34">
        <v>46461</v>
      </c>
      <c r="I223" s="1"/>
      <c r="J223" s="1">
        <v>4.7</v>
      </c>
      <c r="K223" s="1">
        <v>11.2</v>
      </c>
      <c r="L223" s="35">
        <v>38</v>
      </c>
      <c r="M223" s="1">
        <v>25000</v>
      </c>
      <c r="N223" s="1">
        <v>2.74</v>
      </c>
      <c r="O223" s="36">
        <v>1700</v>
      </c>
      <c r="P223" s="5">
        <v>0.77</v>
      </c>
      <c r="Q223" s="36">
        <v>2431</v>
      </c>
      <c r="R223" s="5">
        <v>0.83</v>
      </c>
      <c r="S223" s="9">
        <v>0</v>
      </c>
    </row>
    <row r="224" spans="1:19" x14ac:dyDescent="0.45">
      <c r="A224" s="19">
        <v>4</v>
      </c>
      <c r="B224" s="104">
        <f>_xlfn.XLOOKUP(prodSegment[[#This Row],[round]],Years!$A$2:$A$10,Years!$B$2:$B$10,"not found",1,1)</f>
        <v>46752</v>
      </c>
      <c r="C224" s="19" t="s">
        <v>63</v>
      </c>
      <c r="D224" s="19" t="s">
        <v>135</v>
      </c>
      <c r="E224" s="24" t="s">
        <v>34</v>
      </c>
      <c r="F224" s="115">
        <v>0.3</v>
      </c>
      <c r="G224" s="107">
        <v>1188</v>
      </c>
      <c r="H224" s="31">
        <v>46611</v>
      </c>
      <c r="I224" s="6" t="s">
        <v>216</v>
      </c>
      <c r="J224" s="6">
        <v>11</v>
      </c>
      <c r="K224" s="6">
        <v>14</v>
      </c>
      <c r="L224" s="32">
        <v>34.549999999999997</v>
      </c>
      <c r="M224" s="6">
        <v>27000</v>
      </c>
      <c r="N224" s="6">
        <v>1.88</v>
      </c>
      <c r="O224" s="33">
        <v>1800</v>
      </c>
      <c r="P224" s="7">
        <v>0.79</v>
      </c>
      <c r="Q224" s="33">
        <v>1795</v>
      </c>
      <c r="R224" s="7">
        <v>0.8</v>
      </c>
      <c r="S224" s="8">
        <v>23</v>
      </c>
    </row>
    <row r="225" spans="1:19" x14ac:dyDescent="0.45">
      <c r="A225" s="19">
        <v>4</v>
      </c>
      <c r="B225" s="104">
        <f>_xlfn.XLOOKUP(prodSegment[[#This Row],[round]],Years!$A$2:$A$10,Years!$B$2:$B$10,"not found",1,1)</f>
        <v>46752</v>
      </c>
      <c r="C225" s="19" t="s">
        <v>65</v>
      </c>
      <c r="D225" s="19" t="s">
        <v>135</v>
      </c>
      <c r="E225" s="20" t="s">
        <v>46</v>
      </c>
      <c r="F225" s="116">
        <v>0.26</v>
      </c>
      <c r="G225" s="108">
        <v>1040</v>
      </c>
      <c r="H225" s="34">
        <v>46563</v>
      </c>
      <c r="I225" s="1" t="s">
        <v>216</v>
      </c>
      <c r="J225" s="1">
        <v>12.4</v>
      </c>
      <c r="K225" s="1">
        <v>13.9</v>
      </c>
      <c r="L225" s="35">
        <v>31.5</v>
      </c>
      <c r="M225" s="1">
        <v>27000</v>
      </c>
      <c r="N225" s="1">
        <v>1.52</v>
      </c>
      <c r="O225" s="36">
        <v>1500</v>
      </c>
      <c r="P225" s="5">
        <v>0.64</v>
      </c>
      <c r="Q225" s="36">
        <v>1288</v>
      </c>
      <c r="R225" s="5">
        <v>0.59</v>
      </c>
      <c r="S225" s="9">
        <v>46</v>
      </c>
    </row>
    <row r="226" spans="1:19" x14ac:dyDescent="0.45">
      <c r="A226" s="19">
        <v>4</v>
      </c>
      <c r="B226" s="104">
        <f>_xlfn.XLOOKUP(prodSegment[[#This Row],[round]],Years!$A$2:$A$10,Years!$B$2:$B$10,"not found",1,1)</f>
        <v>46752</v>
      </c>
      <c r="C226" s="19" t="s">
        <v>67</v>
      </c>
      <c r="D226" s="19" t="s">
        <v>135</v>
      </c>
      <c r="E226" s="20" t="s">
        <v>56</v>
      </c>
      <c r="F226" s="116">
        <v>0.14000000000000001</v>
      </c>
      <c r="G226" s="108">
        <v>568</v>
      </c>
      <c r="H226" s="34">
        <v>44377</v>
      </c>
      <c r="I226" s="1"/>
      <c r="J226" s="1">
        <v>9.4</v>
      </c>
      <c r="K226" s="1">
        <v>15.5</v>
      </c>
      <c r="L226" s="35">
        <v>33</v>
      </c>
      <c r="M226" s="1">
        <v>25000</v>
      </c>
      <c r="N226" s="1">
        <v>6.5</v>
      </c>
      <c r="O226" s="36">
        <v>700</v>
      </c>
      <c r="P226" s="5">
        <v>0.34</v>
      </c>
      <c r="Q226" s="36">
        <v>663</v>
      </c>
      <c r="R226" s="5">
        <v>0.38</v>
      </c>
      <c r="S226" s="9">
        <v>4</v>
      </c>
    </row>
    <row r="227" spans="1:19" x14ac:dyDescent="0.45">
      <c r="A227" s="19">
        <v>4</v>
      </c>
      <c r="B227" s="104">
        <f>_xlfn.XLOOKUP(prodSegment[[#This Row],[round]],Years!$A$2:$A$10,Years!$B$2:$B$10,"not found",1,1)</f>
        <v>46752</v>
      </c>
      <c r="C227" s="19" t="s">
        <v>68</v>
      </c>
      <c r="D227" s="19" t="s">
        <v>135</v>
      </c>
      <c r="E227" s="20" t="s">
        <v>61</v>
      </c>
      <c r="F227" s="116">
        <v>0.14000000000000001</v>
      </c>
      <c r="G227" s="108">
        <v>568</v>
      </c>
      <c r="H227" s="34">
        <v>44377</v>
      </c>
      <c r="I227" s="1"/>
      <c r="J227" s="1">
        <v>9.4</v>
      </c>
      <c r="K227" s="1">
        <v>15.5</v>
      </c>
      <c r="L227" s="35">
        <v>33</v>
      </c>
      <c r="M227" s="1">
        <v>25000</v>
      </c>
      <c r="N227" s="1">
        <v>6.5</v>
      </c>
      <c r="O227" s="36">
        <v>700</v>
      </c>
      <c r="P227" s="5">
        <v>0.34</v>
      </c>
      <c r="Q227" s="36">
        <v>663</v>
      </c>
      <c r="R227" s="5">
        <v>0.38</v>
      </c>
      <c r="S227" s="9">
        <v>4</v>
      </c>
    </row>
    <row r="228" spans="1:19" x14ac:dyDescent="0.45">
      <c r="A228" s="19">
        <v>4</v>
      </c>
      <c r="B228" s="104">
        <f>_xlfn.XLOOKUP(prodSegment[[#This Row],[round]],Years!$A$2:$A$10,Years!$B$2:$B$10,"not found",1,1)</f>
        <v>46752</v>
      </c>
      <c r="C228" s="19" t="s">
        <v>64</v>
      </c>
      <c r="D228" s="19" t="s">
        <v>135</v>
      </c>
      <c r="E228" s="20" t="s">
        <v>41</v>
      </c>
      <c r="F228" s="116">
        <v>0.08</v>
      </c>
      <c r="G228" s="108">
        <v>311</v>
      </c>
      <c r="H228" s="34">
        <v>46685</v>
      </c>
      <c r="I228" s="1" t="s">
        <v>216</v>
      </c>
      <c r="J228" s="1">
        <v>12</v>
      </c>
      <c r="K228" s="1">
        <v>13.5</v>
      </c>
      <c r="L228" s="35">
        <v>33</v>
      </c>
      <c r="M228" s="1">
        <v>25000</v>
      </c>
      <c r="N228" s="1">
        <v>1.42</v>
      </c>
      <c r="O228" s="36">
        <v>1250</v>
      </c>
      <c r="P228" s="5">
        <v>0.63</v>
      </c>
      <c r="Q228" s="36">
        <v>656</v>
      </c>
      <c r="R228" s="5">
        <v>0.4</v>
      </c>
      <c r="S228" s="9">
        <v>21</v>
      </c>
    </row>
    <row r="229" spans="1:19" x14ac:dyDescent="0.45">
      <c r="A229" s="19">
        <v>4</v>
      </c>
      <c r="B229" s="104">
        <f>_xlfn.XLOOKUP(prodSegment[[#This Row],[round]],Years!$A$2:$A$10,Years!$B$2:$B$10,"not found",1,1)</f>
        <v>46752</v>
      </c>
      <c r="C229" s="19" t="s">
        <v>66</v>
      </c>
      <c r="D229" s="19" t="s">
        <v>135</v>
      </c>
      <c r="E229" s="20" t="s">
        <v>51</v>
      </c>
      <c r="F229" s="117">
        <v>7.0000000000000007E-2</v>
      </c>
      <c r="G229" s="108">
        <v>270</v>
      </c>
      <c r="H229" s="34">
        <v>46561</v>
      </c>
      <c r="I229" s="1"/>
      <c r="J229" s="1">
        <v>4.8</v>
      </c>
      <c r="K229" s="1">
        <v>16</v>
      </c>
      <c r="L229" s="35">
        <v>34</v>
      </c>
      <c r="M229" s="1">
        <v>25100</v>
      </c>
      <c r="N229" s="1">
        <v>2.79</v>
      </c>
      <c r="O229" s="36">
        <v>1750</v>
      </c>
      <c r="P229" s="5">
        <v>0.75</v>
      </c>
      <c r="Q229" s="36">
        <v>1736</v>
      </c>
      <c r="R229" s="5">
        <v>0.82</v>
      </c>
      <c r="S229" s="9">
        <v>0</v>
      </c>
    </row>
    <row r="230" spans="1:19" x14ac:dyDescent="0.45">
      <c r="A230" s="19">
        <v>4</v>
      </c>
      <c r="B230" s="104">
        <f>_xlfn.XLOOKUP(prodSegment[[#This Row],[round]],Years!$A$2:$A$10,Years!$B$2:$B$10,"not found",1,1)</f>
        <v>46752</v>
      </c>
      <c r="C230" s="19" t="s">
        <v>65</v>
      </c>
      <c r="D230" s="19" t="s">
        <v>37</v>
      </c>
      <c r="E230" s="24" t="s">
        <v>47</v>
      </c>
      <c r="F230" s="115">
        <v>0.23</v>
      </c>
      <c r="G230" s="107">
        <v>891</v>
      </c>
      <c r="H230" s="31">
        <v>46606</v>
      </c>
      <c r="I230" s="6" t="s">
        <v>216</v>
      </c>
      <c r="J230" s="6">
        <v>6.1</v>
      </c>
      <c r="K230" s="6">
        <v>7.6</v>
      </c>
      <c r="L230" s="32">
        <v>30.75</v>
      </c>
      <c r="M230" s="6">
        <v>16000</v>
      </c>
      <c r="N230" s="6">
        <v>1.45</v>
      </c>
      <c r="O230" s="33">
        <v>1500</v>
      </c>
      <c r="P230" s="7">
        <v>0.6</v>
      </c>
      <c r="Q230" s="33">
        <v>1288</v>
      </c>
      <c r="R230" s="7">
        <v>0.57999999999999996</v>
      </c>
      <c r="S230" s="8">
        <v>23</v>
      </c>
    </row>
    <row r="231" spans="1:19" x14ac:dyDescent="0.45">
      <c r="A231" s="19">
        <v>4</v>
      </c>
      <c r="B231" s="104">
        <f>_xlfn.XLOOKUP(prodSegment[[#This Row],[round]],Years!$A$2:$A$10,Years!$B$2:$B$10,"not found",1,1)</f>
        <v>46752</v>
      </c>
      <c r="C231" s="19" t="s">
        <v>66</v>
      </c>
      <c r="D231" s="19" t="s">
        <v>37</v>
      </c>
      <c r="E231" s="20" t="s">
        <v>52</v>
      </c>
      <c r="F231" s="116">
        <v>0.18</v>
      </c>
      <c r="G231" s="108">
        <v>696</v>
      </c>
      <c r="H231" s="34">
        <v>46518</v>
      </c>
      <c r="I231" s="1" t="s">
        <v>216</v>
      </c>
      <c r="J231" s="1">
        <v>3.5</v>
      </c>
      <c r="K231" s="1">
        <v>10</v>
      </c>
      <c r="L231" s="35">
        <v>33.5</v>
      </c>
      <c r="M231" s="1">
        <v>16000</v>
      </c>
      <c r="N231" s="1">
        <v>2.14</v>
      </c>
      <c r="O231" s="36">
        <v>1900</v>
      </c>
      <c r="P231" s="5">
        <v>0.76</v>
      </c>
      <c r="Q231" s="36">
        <v>1852</v>
      </c>
      <c r="R231" s="5">
        <v>0.82</v>
      </c>
      <c r="S231" s="9">
        <v>5</v>
      </c>
    </row>
    <row r="232" spans="1:19" x14ac:dyDescent="0.45">
      <c r="A232" s="19">
        <v>4</v>
      </c>
      <c r="B232" s="104">
        <f>_xlfn.XLOOKUP(prodSegment[[#This Row],[round]],Years!$A$2:$A$10,Years!$B$2:$B$10,"not found",1,1)</f>
        <v>46752</v>
      </c>
      <c r="C232" s="19" t="s">
        <v>63</v>
      </c>
      <c r="D232" s="19" t="s">
        <v>37</v>
      </c>
      <c r="E232" s="20" t="s">
        <v>36</v>
      </c>
      <c r="F232" s="116">
        <v>0.15</v>
      </c>
      <c r="G232" s="108">
        <v>594</v>
      </c>
      <c r="H232" s="34">
        <v>46656</v>
      </c>
      <c r="I232" s="1" t="s">
        <v>216</v>
      </c>
      <c r="J232" s="1">
        <v>5.7</v>
      </c>
      <c r="K232" s="1">
        <v>9.5</v>
      </c>
      <c r="L232" s="35">
        <v>34.75</v>
      </c>
      <c r="M232" s="1">
        <v>17000</v>
      </c>
      <c r="N232" s="1">
        <v>1.55</v>
      </c>
      <c r="O232" s="36">
        <v>2000</v>
      </c>
      <c r="P232" s="5">
        <v>0.8</v>
      </c>
      <c r="Q232" s="36">
        <v>1616</v>
      </c>
      <c r="R232" s="5">
        <v>0.74</v>
      </c>
      <c r="S232" s="9">
        <v>8</v>
      </c>
    </row>
    <row r="233" spans="1:19" x14ac:dyDescent="0.45">
      <c r="A233" s="19">
        <v>4</v>
      </c>
      <c r="B233" s="104">
        <f>_xlfn.XLOOKUP(prodSegment[[#This Row],[round]],Years!$A$2:$A$10,Years!$B$2:$B$10,"not found",1,1)</f>
        <v>46752</v>
      </c>
      <c r="C233" s="19" t="s">
        <v>64</v>
      </c>
      <c r="D233" s="19" t="s">
        <v>37</v>
      </c>
      <c r="E233" s="20" t="s">
        <v>42</v>
      </c>
      <c r="F233" s="116">
        <v>0.15</v>
      </c>
      <c r="G233" s="108">
        <v>594</v>
      </c>
      <c r="H233" s="34">
        <v>46678</v>
      </c>
      <c r="I233" s="1" t="s">
        <v>216</v>
      </c>
      <c r="J233" s="1">
        <v>5.6</v>
      </c>
      <c r="K233" s="1">
        <v>7.8</v>
      </c>
      <c r="L233" s="35">
        <v>33</v>
      </c>
      <c r="M233" s="1">
        <v>17500</v>
      </c>
      <c r="N233" s="1">
        <v>1.46</v>
      </c>
      <c r="O233" s="36">
        <v>1100</v>
      </c>
      <c r="P233" s="5">
        <v>0.56999999999999995</v>
      </c>
      <c r="Q233" s="36">
        <v>656</v>
      </c>
      <c r="R233" s="5">
        <v>0.49</v>
      </c>
      <c r="S233" s="9">
        <v>15</v>
      </c>
    </row>
    <row r="234" spans="1:19" x14ac:dyDescent="0.45">
      <c r="A234" s="19">
        <v>4</v>
      </c>
      <c r="B234" s="104">
        <f>_xlfn.XLOOKUP(prodSegment[[#This Row],[round]],Years!$A$2:$A$10,Years!$B$2:$B$10,"not found",1,1)</f>
        <v>46752</v>
      </c>
      <c r="C234" s="19" t="s">
        <v>67</v>
      </c>
      <c r="D234" s="19" t="s">
        <v>37</v>
      </c>
      <c r="E234" s="20" t="s">
        <v>57</v>
      </c>
      <c r="F234" s="116">
        <v>0.14000000000000001</v>
      </c>
      <c r="G234" s="108">
        <v>545</v>
      </c>
      <c r="H234" s="34">
        <v>44341</v>
      </c>
      <c r="I234" s="1" t="s">
        <v>216</v>
      </c>
      <c r="J234" s="1">
        <v>4</v>
      </c>
      <c r="K234" s="1">
        <v>11</v>
      </c>
      <c r="L234" s="35">
        <v>33</v>
      </c>
      <c r="M234" s="1">
        <v>19000</v>
      </c>
      <c r="N234" s="1">
        <v>6.6</v>
      </c>
      <c r="O234" s="36">
        <v>700</v>
      </c>
      <c r="P234" s="5">
        <v>0.28999999999999998</v>
      </c>
      <c r="Q234" s="36">
        <v>663</v>
      </c>
      <c r="R234" s="5">
        <v>0.4</v>
      </c>
      <c r="S234" s="9">
        <v>1</v>
      </c>
    </row>
    <row r="235" spans="1:19" x14ac:dyDescent="0.45">
      <c r="A235" s="19">
        <v>4</v>
      </c>
      <c r="B235" s="104">
        <f>_xlfn.XLOOKUP(prodSegment[[#This Row],[round]],Years!$A$2:$A$10,Years!$B$2:$B$10,"not found",1,1)</f>
        <v>46752</v>
      </c>
      <c r="C235" s="19" t="s">
        <v>68</v>
      </c>
      <c r="D235" s="19" t="s">
        <v>37</v>
      </c>
      <c r="E235" s="20" t="s">
        <v>62</v>
      </c>
      <c r="F235" s="116">
        <v>0.14000000000000001</v>
      </c>
      <c r="G235" s="108">
        <v>545</v>
      </c>
      <c r="H235" s="34">
        <v>44341</v>
      </c>
      <c r="I235" s="1" t="s">
        <v>216</v>
      </c>
      <c r="J235" s="1">
        <v>4</v>
      </c>
      <c r="K235" s="1">
        <v>11</v>
      </c>
      <c r="L235" s="35">
        <v>33</v>
      </c>
      <c r="M235" s="1">
        <v>19000</v>
      </c>
      <c r="N235" s="1">
        <v>6.6</v>
      </c>
      <c r="O235" s="36">
        <v>700</v>
      </c>
      <c r="P235" s="5">
        <v>0.28999999999999998</v>
      </c>
      <c r="Q235" s="36">
        <v>663</v>
      </c>
      <c r="R235" s="5">
        <v>0.4</v>
      </c>
      <c r="S235" s="9">
        <v>1</v>
      </c>
    </row>
    <row r="236" spans="1:19" x14ac:dyDescent="0.45">
      <c r="A236" s="19">
        <v>4</v>
      </c>
      <c r="B236" s="104">
        <f>_xlfn.XLOOKUP(prodSegment[[#This Row],[round]],Years!$A$2:$A$10,Years!$B$2:$B$10,"not found",1,1)</f>
        <v>46752</v>
      </c>
      <c r="C236" s="19" t="s">
        <v>64</v>
      </c>
      <c r="D236" s="19" t="s">
        <v>37</v>
      </c>
      <c r="E236" s="20" t="s">
        <v>289</v>
      </c>
      <c r="F236" s="117">
        <v>0</v>
      </c>
      <c r="G236" s="108">
        <v>2</v>
      </c>
      <c r="H236" s="34">
        <v>46638</v>
      </c>
      <c r="I236" s="1" t="s">
        <v>216</v>
      </c>
      <c r="J236" s="1">
        <v>9.5</v>
      </c>
      <c r="K236" s="1">
        <v>8.6</v>
      </c>
      <c r="L236" s="35">
        <v>37.5</v>
      </c>
      <c r="M236" s="1">
        <v>22000</v>
      </c>
      <c r="N236" s="1">
        <v>0.9</v>
      </c>
      <c r="O236" s="36">
        <v>900</v>
      </c>
      <c r="P236" s="5">
        <v>0.25</v>
      </c>
      <c r="Q236" s="36">
        <v>438</v>
      </c>
      <c r="R236" s="5">
        <v>0.49</v>
      </c>
      <c r="S236" s="9">
        <v>0</v>
      </c>
    </row>
    <row r="237" spans="1:19" x14ac:dyDescent="0.45">
      <c r="A237" s="19">
        <v>5</v>
      </c>
      <c r="B237" s="104">
        <f>_xlfn.XLOOKUP(prodSegment[[#This Row],[round]],Years!$A$2:$A$10,Years!$B$2:$B$10,"not found",1,1)</f>
        <v>47118</v>
      </c>
      <c r="C237" s="19" t="s">
        <v>63</v>
      </c>
      <c r="D237" s="19" t="s">
        <v>29</v>
      </c>
      <c r="E237" s="24" t="s">
        <v>28</v>
      </c>
      <c r="F237" s="115">
        <v>0.27</v>
      </c>
      <c r="G237" s="107">
        <v>2970</v>
      </c>
      <c r="H237" s="31">
        <v>47137</v>
      </c>
      <c r="I237" s="6" t="s">
        <v>216</v>
      </c>
      <c r="J237" s="6">
        <v>7.1</v>
      </c>
      <c r="K237" s="6">
        <v>13.9</v>
      </c>
      <c r="L237" s="32">
        <v>27.95</v>
      </c>
      <c r="M237" s="6">
        <v>16000</v>
      </c>
      <c r="N237" s="6">
        <v>2.86</v>
      </c>
      <c r="O237" s="33">
        <v>1900</v>
      </c>
      <c r="P237" s="7">
        <v>0.81</v>
      </c>
      <c r="Q237" s="33">
        <v>1986</v>
      </c>
      <c r="R237" s="7">
        <v>0.97</v>
      </c>
      <c r="S237" s="8">
        <v>12</v>
      </c>
    </row>
    <row r="238" spans="1:19" x14ac:dyDescent="0.45">
      <c r="A238" s="19">
        <v>5</v>
      </c>
      <c r="B238" s="104">
        <f>_xlfn.XLOOKUP(prodSegment[[#This Row],[round]],Years!$A$2:$A$10,Years!$B$2:$B$10,"not found",1,1)</f>
        <v>47118</v>
      </c>
      <c r="C238" s="19" t="s">
        <v>65</v>
      </c>
      <c r="D238" s="19" t="s">
        <v>29</v>
      </c>
      <c r="E238" s="20" t="s">
        <v>43</v>
      </c>
      <c r="F238" s="116">
        <v>0.26</v>
      </c>
      <c r="G238" s="108">
        <v>2858</v>
      </c>
      <c r="H238" s="34">
        <v>46971</v>
      </c>
      <c r="I238" s="1" t="s">
        <v>216</v>
      </c>
      <c r="J238" s="1">
        <v>7.8</v>
      </c>
      <c r="K238" s="1">
        <v>12.2</v>
      </c>
      <c r="L238" s="35">
        <v>23.8</v>
      </c>
      <c r="M238" s="1">
        <v>14700</v>
      </c>
      <c r="N238" s="1">
        <v>1.47</v>
      </c>
      <c r="O238" s="36">
        <v>2000</v>
      </c>
      <c r="P238" s="5">
        <v>0.74</v>
      </c>
      <c r="Q238" s="36">
        <v>1500</v>
      </c>
      <c r="R238" s="5">
        <v>0.7</v>
      </c>
      <c r="S238" s="9">
        <v>40</v>
      </c>
    </row>
    <row r="239" spans="1:19" x14ac:dyDescent="0.45">
      <c r="A239" s="19">
        <v>5</v>
      </c>
      <c r="B239" s="104">
        <f>_xlfn.XLOOKUP(prodSegment[[#This Row],[round]],Years!$A$2:$A$10,Years!$B$2:$B$10,"not found",1,1)</f>
        <v>47118</v>
      </c>
      <c r="C239" s="19" t="s">
        <v>64</v>
      </c>
      <c r="D239" s="19" t="s">
        <v>29</v>
      </c>
      <c r="E239" s="20" t="s">
        <v>38</v>
      </c>
      <c r="F239" s="116">
        <v>0.23</v>
      </c>
      <c r="G239" s="108">
        <v>2559</v>
      </c>
      <c r="H239" s="34">
        <v>47050</v>
      </c>
      <c r="I239" s="1" t="s">
        <v>216</v>
      </c>
      <c r="J239" s="1">
        <v>7.8</v>
      </c>
      <c r="K239" s="1">
        <v>12</v>
      </c>
      <c r="L239" s="35">
        <v>27.25</v>
      </c>
      <c r="M239" s="1">
        <v>17500</v>
      </c>
      <c r="N239" s="1">
        <v>1.35</v>
      </c>
      <c r="O239" s="36">
        <v>1100</v>
      </c>
      <c r="P239" s="5">
        <v>0.55000000000000004</v>
      </c>
      <c r="Q239" s="36">
        <v>963</v>
      </c>
      <c r="R239" s="5">
        <v>0.53</v>
      </c>
      <c r="S239" s="9">
        <v>26</v>
      </c>
    </row>
    <row r="240" spans="1:19" x14ac:dyDescent="0.45">
      <c r="A240" s="19">
        <v>5</v>
      </c>
      <c r="B240" s="104">
        <f>_xlfn.XLOOKUP(prodSegment[[#This Row],[round]],Years!$A$2:$A$10,Years!$B$2:$B$10,"not found",1,1)</f>
        <v>47118</v>
      </c>
      <c r="C240" s="19" t="s">
        <v>66</v>
      </c>
      <c r="D240" s="19" t="s">
        <v>29</v>
      </c>
      <c r="E240" s="20" t="s">
        <v>48</v>
      </c>
      <c r="F240" s="116">
        <v>0.17</v>
      </c>
      <c r="G240" s="108">
        <v>1881</v>
      </c>
      <c r="H240" s="34">
        <v>46528</v>
      </c>
      <c r="I240" s="1" t="s">
        <v>216</v>
      </c>
      <c r="J240" s="1">
        <v>6.4</v>
      </c>
      <c r="K240" s="1">
        <v>14.6</v>
      </c>
      <c r="L240" s="35">
        <v>29.5</v>
      </c>
      <c r="M240" s="1">
        <v>18000</v>
      </c>
      <c r="N240" s="1">
        <v>3.27</v>
      </c>
      <c r="O240" s="36">
        <v>1650</v>
      </c>
      <c r="P240" s="5">
        <v>0.79</v>
      </c>
      <c r="Q240" s="36">
        <v>2894</v>
      </c>
      <c r="R240" s="5">
        <v>0.94</v>
      </c>
      <c r="S240" s="9">
        <v>1</v>
      </c>
    </row>
    <row r="241" spans="1:19" x14ac:dyDescent="0.45">
      <c r="A241" s="19">
        <v>5</v>
      </c>
      <c r="B241" s="104">
        <f>_xlfn.XLOOKUP(prodSegment[[#This Row],[round]],Years!$A$2:$A$10,Years!$B$2:$B$10,"not found",1,1)</f>
        <v>47118</v>
      </c>
      <c r="C241" s="19" t="s">
        <v>67</v>
      </c>
      <c r="D241" s="19" t="s">
        <v>29</v>
      </c>
      <c r="E241" s="20" t="s">
        <v>53</v>
      </c>
      <c r="F241" s="116">
        <v>0.04</v>
      </c>
      <c r="G241" s="108">
        <v>466</v>
      </c>
      <c r="H241" s="34">
        <v>44155</v>
      </c>
      <c r="I241" s="1"/>
      <c r="J241" s="1">
        <v>5.5</v>
      </c>
      <c r="K241" s="1">
        <v>14.5</v>
      </c>
      <c r="L241" s="35">
        <v>28</v>
      </c>
      <c r="M241" s="1">
        <v>17500</v>
      </c>
      <c r="N241" s="1">
        <v>8.1</v>
      </c>
      <c r="O241" s="36">
        <v>1000</v>
      </c>
      <c r="P241" s="5">
        <v>0.46</v>
      </c>
      <c r="Q241" s="36">
        <v>936</v>
      </c>
      <c r="R241" s="5">
        <v>0.41</v>
      </c>
      <c r="S241" s="9">
        <v>0</v>
      </c>
    </row>
    <row r="242" spans="1:19" x14ac:dyDescent="0.45">
      <c r="A242" s="19">
        <v>5</v>
      </c>
      <c r="B242" s="104">
        <f>_xlfn.XLOOKUP(prodSegment[[#This Row],[round]],Years!$A$2:$A$10,Years!$B$2:$B$10,"not found",1,1)</f>
        <v>47118</v>
      </c>
      <c r="C242" s="19" t="s">
        <v>68</v>
      </c>
      <c r="D242" s="19" t="s">
        <v>29</v>
      </c>
      <c r="E242" s="20" t="s">
        <v>58</v>
      </c>
      <c r="F242" s="117">
        <v>0.04</v>
      </c>
      <c r="G242" s="108">
        <v>466</v>
      </c>
      <c r="H242" s="34">
        <v>44155</v>
      </c>
      <c r="I242" s="1"/>
      <c r="J242" s="1">
        <v>5.5</v>
      </c>
      <c r="K242" s="1">
        <v>14.5</v>
      </c>
      <c r="L242" s="35">
        <v>28</v>
      </c>
      <c r="M242" s="1">
        <v>17500</v>
      </c>
      <c r="N242" s="1">
        <v>8.1</v>
      </c>
      <c r="O242" s="36">
        <v>1000</v>
      </c>
      <c r="P242" s="5">
        <v>0.46</v>
      </c>
      <c r="Q242" s="36">
        <v>936</v>
      </c>
      <c r="R242" s="5">
        <v>0.41</v>
      </c>
      <c r="S242" s="9">
        <v>0</v>
      </c>
    </row>
    <row r="243" spans="1:19" x14ac:dyDescent="0.45">
      <c r="A243" s="19">
        <v>5</v>
      </c>
      <c r="B243" s="104">
        <f>_xlfn.XLOOKUP(prodSegment[[#This Row],[round]],Years!$A$2:$A$10,Years!$B$2:$B$10,"not found",1,1)</f>
        <v>47118</v>
      </c>
      <c r="C243" s="19" t="s">
        <v>63</v>
      </c>
      <c r="D243" s="19" t="s">
        <v>31</v>
      </c>
      <c r="E243" s="24" t="s">
        <v>30</v>
      </c>
      <c r="F243" s="115">
        <v>0.22</v>
      </c>
      <c r="G243" s="107">
        <v>2277</v>
      </c>
      <c r="H243" s="31">
        <v>47035</v>
      </c>
      <c r="I243" s="6" t="s">
        <v>216</v>
      </c>
      <c r="J243" s="6">
        <v>3.3</v>
      </c>
      <c r="K243" s="6">
        <v>16</v>
      </c>
      <c r="L243" s="32">
        <v>21.9</v>
      </c>
      <c r="M243" s="6">
        <v>14000</v>
      </c>
      <c r="N243" s="6">
        <v>2.91</v>
      </c>
      <c r="O243" s="33">
        <v>1900</v>
      </c>
      <c r="P243" s="7">
        <v>0.83</v>
      </c>
      <c r="Q243" s="33">
        <v>1805</v>
      </c>
      <c r="R243" s="7">
        <v>0.88</v>
      </c>
      <c r="S243" s="8">
        <v>8</v>
      </c>
    </row>
    <row r="244" spans="1:19" x14ac:dyDescent="0.45">
      <c r="A244" s="19">
        <v>5</v>
      </c>
      <c r="B244" s="104">
        <f>_xlfn.XLOOKUP(prodSegment[[#This Row],[round]],Years!$A$2:$A$10,Years!$B$2:$B$10,"not found",1,1)</f>
        <v>47118</v>
      </c>
      <c r="C244" s="19" t="s">
        <v>65</v>
      </c>
      <c r="D244" s="19" t="s">
        <v>31</v>
      </c>
      <c r="E244" s="20" t="s">
        <v>44</v>
      </c>
      <c r="F244" s="116">
        <v>0.21</v>
      </c>
      <c r="G244" s="108">
        <v>2178</v>
      </c>
      <c r="H244" s="34">
        <v>46779</v>
      </c>
      <c r="I244" s="1" t="s">
        <v>216</v>
      </c>
      <c r="J244" s="1">
        <v>3.2</v>
      </c>
      <c r="K244" s="1">
        <v>16.8</v>
      </c>
      <c r="L244" s="35">
        <v>19.25</v>
      </c>
      <c r="M244" s="1">
        <v>17000</v>
      </c>
      <c r="N244" s="1">
        <v>2.96</v>
      </c>
      <c r="O244" s="36">
        <v>2000</v>
      </c>
      <c r="P244" s="5">
        <v>0.73</v>
      </c>
      <c r="Q244" s="36">
        <v>1500</v>
      </c>
      <c r="R244" s="5">
        <v>0.71</v>
      </c>
      <c r="S244" s="9">
        <v>15</v>
      </c>
    </row>
    <row r="245" spans="1:19" x14ac:dyDescent="0.45">
      <c r="A245" s="19">
        <v>5</v>
      </c>
      <c r="B245" s="104">
        <f>_xlfn.XLOOKUP(prodSegment[[#This Row],[round]],Years!$A$2:$A$10,Years!$B$2:$B$10,"not found",1,1)</f>
        <v>47118</v>
      </c>
      <c r="C245" s="19" t="s">
        <v>67</v>
      </c>
      <c r="D245" s="19" t="s">
        <v>31</v>
      </c>
      <c r="E245" s="20" t="s">
        <v>54</v>
      </c>
      <c r="F245" s="116">
        <v>0.17</v>
      </c>
      <c r="G245" s="108">
        <v>1802</v>
      </c>
      <c r="H245" s="34">
        <v>43610</v>
      </c>
      <c r="I245" s="1" t="s">
        <v>216</v>
      </c>
      <c r="J245" s="1">
        <v>3</v>
      </c>
      <c r="K245" s="1">
        <v>17</v>
      </c>
      <c r="L245" s="35">
        <v>21</v>
      </c>
      <c r="M245" s="1">
        <v>14000</v>
      </c>
      <c r="N245" s="1">
        <v>9.6</v>
      </c>
      <c r="O245" s="36">
        <v>900</v>
      </c>
      <c r="P245" s="5">
        <v>0.41</v>
      </c>
      <c r="Q245" s="36">
        <v>858</v>
      </c>
      <c r="R245" s="5">
        <v>0.37</v>
      </c>
      <c r="S245" s="9">
        <v>5</v>
      </c>
    </row>
    <row r="246" spans="1:19" x14ac:dyDescent="0.45">
      <c r="A246" s="19">
        <v>5</v>
      </c>
      <c r="B246" s="104">
        <f>_xlfn.XLOOKUP(prodSegment[[#This Row],[round]],Years!$A$2:$A$10,Years!$B$2:$B$10,"not found",1,1)</f>
        <v>47118</v>
      </c>
      <c r="C246" s="19" t="s">
        <v>68</v>
      </c>
      <c r="D246" s="19" t="s">
        <v>31</v>
      </c>
      <c r="E246" s="20" t="s">
        <v>59</v>
      </c>
      <c r="F246" s="116">
        <v>0.17</v>
      </c>
      <c r="G246" s="108">
        <v>1802</v>
      </c>
      <c r="H246" s="34">
        <v>43610</v>
      </c>
      <c r="I246" s="1" t="s">
        <v>216</v>
      </c>
      <c r="J246" s="1">
        <v>3</v>
      </c>
      <c r="K246" s="1">
        <v>17</v>
      </c>
      <c r="L246" s="35">
        <v>21</v>
      </c>
      <c r="M246" s="1">
        <v>14000</v>
      </c>
      <c r="N246" s="1">
        <v>9.6</v>
      </c>
      <c r="O246" s="36">
        <v>900</v>
      </c>
      <c r="P246" s="5">
        <v>0.41</v>
      </c>
      <c r="Q246" s="36">
        <v>858</v>
      </c>
      <c r="R246" s="5">
        <v>0.37</v>
      </c>
      <c r="S246" s="9">
        <v>5</v>
      </c>
    </row>
    <row r="247" spans="1:19" x14ac:dyDescent="0.45">
      <c r="A247" s="19">
        <v>5</v>
      </c>
      <c r="B247" s="104">
        <f>_xlfn.XLOOKUP(prodSegment[[#This Row],[round]],Years!$A$2:$A$10,Years!$B$2:$B$10,"not found",1,1)</f>
        <v>47118</v>
      </c>
      <c r="C247" s="19" t="s">
        <v>64</v>
      </c>
      <c r="D247" s="19" t="s">
        <v>31</v>
      </c>
      <c r="E247" s="20" t="s">
        <v>39</v>
      </c>
      <c r="F247" s="116">
        <v>0.11</v>
      </c>
      <c r="G247" s="108">
        <v>1139</v>
      </c>
      <c r="H247" s="34">
        <v>47024</v>
      </c>
      <c r="I247" s="1" t="s">
        <v>216</v>
      </c>
      <c r="J247" s="1">
        <v>3.6</v>
      </c>
      <c r="K247" s="1">
        <v>15.5</v>
      </c>
      <c r="L247" s="35">
        <v>21</v>
      </c>
      <c r="M247" s="1">
        <v>14000</v>
      </c>
      <c r="N247" s="1">
        <v>2.34</v>
      </c>
      <c r="O247" s="36">
        <v>1100</v>
      </c>
      <c r="P247" s="5">
        <v>0.55000000000000004</v>
      </c>
      <c r="Q247" s="36">
        <v>875</v>
      </c>
      <c r="R247" s="5">
        <v>0.44</v>
      </c>
      <c r="S247" s="9">
        <v>7</v>
      </c>
    </row>
    <row r="248" spans="1:19" x14ac:dyDescent="0.45">
      <c r="A248" s="19">
        <v>5</v>
      </c>
      <c r="B248" s="104">
        <f>_xlfn.XLOOKUP(prodSegment[[#This Row],[round]],Years!$A$2:$A$10,Years!$B$2:$B$10,"not found",1,1)</f>
        <v>47118</v>
      </c>
      <c r="C248" s="19" t="s">
        <v>66</v>
      </c>
      <c r="D248" s="19" t="s">
        <v>31</v>
      </c>
      <c r="E248" s="20" t="s">
        <v>49</v>
      </c>
      <c r="F248" s="116">
        <v>0.11</v>
      </c>
      <c r="G248" s="108">
        <v>1108</v>
      </c>
      <c r="H248" s="34">
        <v>46558</v>
      </c>
      <c r="I248" s="1" t="s">
        <v>216</v>
      </c>
      <c r="J248" s="1">
        <v>3.3</v>
      </c>
      <c r="K248" s="1">
        <v>16.7</v>
      </c>
      <c r="L248" s="35">
        <v>21.5</v>
      </c>
      <c r="M248" s="1">
        <v>14000</v>
      </c>
      <c r="N248" s="1">
        <v>3.45</v>
      </c>
      <c r="O248" s="36">
        <v>1650</v>
      </c>
      <c r="P248" s="5">
        <v>0.78</v>
      </c>
      <c r="Q248" s="36">
        <v>2662</v>
      </c>
      <c r="R248" s="5">
        <v>0.95</v>
      </c>
      <c r="S248" s="9">
        <v>9</v>
      </c>
    </row>
    <row r="249" spans="1:19" x14ac:dyDescent="0.45">
      <c r="A249" s="19">
        <v>5</v>
      </c>
      <c r="B249" s="104">
        <f>_xlfn.XLOOKUP(prodSegment[[#This Row],[round]],Years!$A$2:$A$10,Years!$B$2:$B$10,"not found",1,1)</f>
        <v>47118</v>
      </c>
      <c r="C249" s="19" t="s">
        <v>65</v>
      </c>
      <c r="D249" s="19" t="s">
        <v>31</v>
      </c>
      <c r="E249" s="20" t="s">
        <v>43</v>
      </c>
      <c r="F249" s="116">
        <v>0.01</v>
      </c>
      <c r="G249" s="108">
        <v>112</v>
      </c>
      <c r="H249" s="34">
        <v>46971</v>
      </c>
      <c r="I249" s="1" t="s">
        <v>216</v>
      </c>
      <c r="J249" s="1">
        <v>7.8</v>
      </c>
      <c r="K249" s="1">
        <v>12.2</v>
      </c>
      <c r="L249" s="35">
        <v>23.8</v>
      </c>
      <c r="M249" s="1">
        <v>14700</v>
      </c>
      <c r="N249" s="1">
        <v>1.47</v>
      </c>
      <c r="O249" s="36">
        <v>2000</v>
      </c>
      <c r="P249" s="5">
        <v>0.37</v>
      </c>
      <c r="Q249" s="36">
        <v>1500</v>
      </c>
      <c r="R249" s="5">
        <v>0.71</v>
      </c>
      <c r="S249" s="9">
        <v>0</v>
      </c>
    </row>
    <row r="250" spans="1:19" x14ac:dyDescent="0.45">
      <c r="A250" s="19">
        <v>5</v>
      </c>
      <c r="B250" s="104">
        <f>_xlfn.XLOOKUP(prodSegment[[#This Row],[round]],Years!$A$2:$A$10,Years!$B$2:$B$10,"not found",1,1)</f>
        <v>47118</v>
      </c>
      <c r="C250" s="19" t="s">
        <v>64</v>
      </c>
      <c r="D250" s="19" t="s">
        <v>31</v>
      </c>
      <c r="E250" s="20" t="s">
        <v>38</v>
      </c>
      <c r="F250" s="117">
        <v>0</v>
      </c>
      <c r="G250" s="108">
        <v>18</v>
      </c>
      <c r="H250" s="34">
        <v>47050</v>
      </c>
      <c r="I250" s="1" t="s">
        <v>216</v>
      </c>
      <c r="J250" s="1">
        <v>7.8</v>
      </c>
      <c r="K250" s="1">
        <v>12</v>
      </c>
      <c r="L250" s="35">
        <v>27.25</v>
      </c>
      <c r="M250" s="1">
        <v>17500</v>
      </c>
      <c r="N250" s="1">
        <v>1.35</v>
      </c>
      <c r="O250" s="36">
        <v>1100</v>
      </c>
      <c r="P250" s="5">
        <v>0.28000000000000003</v>
      </c>
      <c r="Q250" s="36">
        <v>963</v>
      </c>
      <c r="R250" s="5">
        <v>0.44</v>
      </c>
      <c r="S250" s="9">
        <v>0</v>
      </c>
    </row>
    <row r="251" spans="1:19" x14ac:dyDescent="0.45">
      <c r="A251" s="19">
        <v>5</v>
      </c>
      <c r="B251" s="104">
        <f>_xlfn.XLOOKUP(prodSegment[[#This Row],[round]],Years!$A$2:$A$10,Years!$B$2:$B$10,"not found",1,1)</f>
        <v>47118</v>
      </c>
      <c r="C251" s="19" t="s">
        <v>63</v>
      </c>
      <c r="D251" s="19" t="s">
        <v>33</v>
      </c>
      <c r="E251" s="24" t="s">
        <v>32</v>
      </c>
      <c r="F251" s="115">
        <v>0.31</v>
      </c>
      <c r="G251" s="107">
        <v>1386</v>
      </c>
      <c r="H251" s="31">
        <v>47202</v>
      </c>
      <c r="I251" s="6" t="s">
        <v>216</v>
      </c>
      <c r="J251" s="6">
        <v>10.5</v>
      </c>
      <c r="K251" s="6">
        <v>10.5</v>
      </c>
      <c r="L251" s="32">
        <v>38.4</v>
      </c>
      <c r="M251" s="6">
        <v>23000</v>
      </c>
      <c r="N251" s="6">
        <v>2.52</v>
      </c>
      <c r="O251" s="33">
        <v>1950</v>
      </c>
      <c r="P251" s="7">
        <v>0.84</v>
      </c>
      <c r="Q251" s="33">
        <v>1805</v>
      </c>
      <c r="R251" s="7">
        <v>0.9</v>
      </c>
      <c r="S251" s="8">
        <v>3</v>
      </c>
    </row>
    <row r="252" spans="1:19" x14ac:dyDescent="0.45">
      <c r="A252" s="19">
        <v>5</v>
      </c>
      <c r="B252" s="104">
        <f>_xlfn.XLOOKUP(prodSegment[[#This Row],[round]],Years!$A$2:$A$10,Years!$B$2:$B$10,"not found",1,1)</f>
        <v>47118</v>
      </c>
      <c r="C252" s="19" t="s">
        <v>65</v>
      </c>
      <c r="D252" s="19" t="s">
        <v>33</v>
      </c>
      <c r="E252" s="20" t="s">
        <v>45</v>
      </c>
      <c r="F252" s="116">
        <v>0.3</v>
      </c>
      <c r="G252" s="108">
        <v>1347</v>
      </c>
      <c r="H252" s="34">
        <v>46987</v>
      </c>
      <c r="I252" s="1" t="s">
        <v>216</v>
      </c>
      <c r="J252" s="1">
        <v>12.5</v>
      </c>
      <c r="K252" s="1">
        <v>7.5</v>
      </c>
      <c r="L252" s="35">
        <v>33.799999999999997</v>
      </c>
      <c r="M252" s="1">
        <v>23100</v>
      </c>
      <c r="N252" s="1">
        <v>1.42</v>
      </c>
      <c r="O252" s="36">
        <v>2000</v>
      </c>
      <c r="P252" s="5">
        <v>0.73</v>
      </c>
      <c r="Q252" s="36">
        <v>1500</v>
      </c>
      <c r="R252" s="5">
        <v>0.67</v>
      </c>
      <c r="S252" s="9">
        <v>37</v>
      </c>
    </row>
    <row r="253" spans="1:19" x14ac:dyDescent="0.45">
      <c r="A253" s="19">
        <v>5</v>
      </c>
      <c r="B253" s="104">
        <f>_xlfn.XLOOKUP(prodSegment[[#This Row],[round]],Years!$A$2:$A$10,Years!$B$2:$B$10,"not found",1,1)</f>
        <v>47118</v>
      </c>
      <c r="C253" s="19" t="s">
        <v>65</v>
      </c>
      <c r="D253" s="19" t="s">
        <v>33</v>
      </c>
      <c r="E253" s="20" t="s">
        <v>324</v>
      </c>
      <c r="F253" s="116">
        <v>0.16</v>
      </c>
      <c r="G253" s="108">
        <v>743</v>
      </c>
      <c r="H253" s="34">
        <v>46934</v>
      </c>
      <c r="I253" s="1" t="s">
        <v>216</v>
      </c>
      <c r="J253" s="1">
        <v>12.5</v>
      </c>
      <c r="K253" s="1">
        <v>7.5</v>
      </c>
      <c r="L253" s="35">
        <v>34.299999999999997</v>
      </c>
      <c r="M253" s="1">
        <v>20080</v>
      </c>
      <c r="N253" s="1">
        <v>1.0900000000000001</v>
      </c>
      <c r="O253" s="36">
        <v>2000</v>
      </c>
      <c r="P253" s="5">
        <v>0.73</v>
      </c>
      <c r="Q253" s="36">
        <v>1500</v>
      </c>
      <c r="R253" s="5">
        <v>0.67</v>
      </c>
      <c r="S253" s="9">
        <v>30</v>
      </c>
    </row>
    <row r="254" spans="1:19" x14ac:dyDescent="0.45">
      <c r="A254" s="19">
        <v>5</v>
      </c>
      <c r="B254" s="104">
        <f>_xlfn.XLOOKUP(prodSegment[[#This Row],[round]],Years!$A$2:$A$10,Years!$B$2:$B$10,"not found",1,1)</f>
        <v>47118</v>
      </c>
      <c r="C254" s="19" t="s">
        <v>64</v>
      </c>
      <c r="D254" s="19" t="s">
        <v>33</v>
      </c>
      <c r="E254" s="20" t="s">
        <v>289</v>
      </c>
      <c r="F254" s="116">
        <v>0.12</v>
      </c>
      <c r="G254" s="108">
        <v>545</v>
      </c>
      <c r="H254" s="34">
        <v>47241</v>
      </c>
      <c r="I254" s="1" t="s">
        <v>216</v>
      </c>
      <c r="J254" s="1">
        <v>9.5</v>
      </c>
      <c r="K254" s="1">
        <v>8.6</v>
      </c>
      <c r="L254" s="35">
        <v>37.5</v>
      </c>
      <c r="M254" s="1">
        <v>22000</v>
      </c>
      <c r="N254" s="1">
        <v>1.9</v>
      </c>
      <c r="O254" s="36">
        <v>900</v>
      </c>
      <c r="P254" s="5">
        <v>0.54</v>
      </c>
      <c r="Q254" s="36">
        <v>438</v>
      </c>
      <c r="R254" s="5">
        <v>0.42</v>
      </c>
      <c r="S254" s="9">
        <v>4</v>
      </c>
    </row>
    <row r="255" spans="1:19" x14ac:dyDescent="0.45">
      <c r="A255" s="19">
        <v>5</v>
      </c>
      <c r="B255" s="104">
        <f>_xlfn.XLOOKUP(prodSegment[[#This Row],[round]],Years!$A$2:$A$10,Years!$B$2:$B$10,"not found",1,1)</f>
        <v>47118</v>
      </c>
      <c r="C255" s="19" t="s">
        <v>64</v>
      </c>
      <c r="D255" s="19" t="s">
        <v>33</v>
      </c>
      <c r="E255" s="20" t="s">
        <v>40</v>
      </c>
      <c r="F255" s="117">
        <v>0.11</v>
      </c>
      <c r="G255" s="108">
        <v>499</v>
      </c>
      <c r="H255" s="34">
        <v>46845</v>
      </c>
      <c r="I255" s="1" t="s">
        <v>216</v>
      </c>
      <c r="J255" s="1">
        <v>10.6</v>
      </c>
      <c r="K255" s="1">
        <v>8.6</v>
      </c>
      <c r="L255" s="35">
        <v>37</v>
      </c>
      <c r="M255" s="1">
        <v>22000</v>
      </c>
      <c r="N255" s="1">
        <v>2.35</v>
      </c>
      <c r="O255" s="36">
        <v>900</v>
      </c>
      <c r="P255" s="5">
        <v>0.45</v>
      </c>
      <c r="Q255" s="36">
        <v>788</v>
      </c>
      <c r="R255" s="5">
        <v>0.42</v>
      </c>
      <c r="S255" s="9">
        <v>4</v>
      </c>
    </row>
    <row r="256" spans="1:19" x14ac:dyDescent="0.45">
      <c r="A256" s="19">
        <v>5</v>
      </c>
      <c r="B256" s="104">
        <f>_xlfn.XLOOKUP(prodSegment[[#This Row],[round]],Years!$A$2:$A$10,Years!$B$2:$B$10,"not found",1,1)</f>
        <v>47118</v>
      </c>
      <c r="C256" s="19" t="s">
        <v>65</v>
      </c>
      <c r="D256" s="19" t="s">
        <v>135</v>
      </c>
      <c r="E256" s="24" t="s">
        <v>46</v>
      </c>
      <c r="F256" s="115">
        <v>0.33</v>
      </c>
      <c r="G256" s="107">
        <v>1238</v>
      </c>
      <c r="H256" s="31">
        <v>46942</v>
      </c>
      <c r="I256" s="6" t="s">
        <v>216</v>
      </c>
      <c r="J256" s="6">
        <v>13.4</v>
      </c>
      <c r="K256" s="6">
        <v>13.2</v>
      </c>
      <c r="L256" s="32">
        <v>31.5</v>
      </c>
      <c r="M256" s="6">
        <v>27000</v>
      </c>
      <c r="N256" s="6">
        <v>1.5</v>
      </c>
      <c r="O256" s="33">
        <v>2000</v>
      </c>
      <c r="P256" s="7">
        <v>0.73</v>
      </c>
      <c r="Q256" s="33">
        <v>1700</v>
      </c>
      <c r="R256" s="7">
        <v>0.75</v>
      </c>
      <c r="S256" s="8">
        <v>53</v>
      </c>
    </row>
    <row r="257" spans="1:19" x14ac:dyDescent="0.45">
      <c r="A257" s="19">
        <v>5</v>
      </c>
      <c r="B257" s="104">
        <f>_xlfn.XLOOKUP(prodSegment[[#This Row],[round]],Years!$A$2:$A$10,Years!$B$2:$B$10,"not found",1,1)</f>
        <v>47118</v>
      </c>
      <c r="C257" s="19" t="s">
        <v>63</v>
      </c>
      <c r="D257" s="19" t="s">
        <v>135</v>
      </c>
      <c r="E257" s="20" t="s">
        <v>34</v>
      </c>
      <c r="F257" s="116">
        <v>0.32</v>
      </c>
      <c r="G257" s="108">
        <v>1188</v>
      </c>
      <c r="H257" s="34">
        <v>47128</v>
      </c>
      <c r="I257" s="1" t="s">
        <v>216</v>
      </c>
      <c r="J257" s="1">
        <v>11</v>
      </c>
      <c r="K257" s="1">
        <v>14</v>
      </c>
      <c r="L257" s="35">
        <v>34.75</v>
      </c>
      <c r="M257" s="1">
        <v>27000</v>
      </c>
      <c r="N257" s="1">
        <v>2.88</v>
      </c>
      <c r="O257" s="36">
        <v>1850</v>
      </c>
      <c r="P257" s="5">
        <v>0.83</v>
      </c>
      <c r="Q257" s="36">
        <v>1805</v>
      </c>
      <c r="R257" s="5">
        <v>0.87</v>
      </c>
      <c r="S257" s="9">
        <v>13</v>
      </c>
    </row>
    <row r="258" spans="1:19" x14ac:dyDescent="0.45">
      <c r="A258" s="19">
        <v>5</v>
      </c>
      <c r="B258" s="104">
        <f>_xlfn.XLOOKUP(prodSegment[[#This Row],[round]],Years!$A$2:$A$10,Years!$B$2:$B$10,"not found",1,1)</f>
        <v>47118</v>
      </c>
      <c r="C258" s="19" t="s">
        <v>67</v>
      </c>
      <c r="D258" s="19" t="s">
        <v>135</v>
      </c>
      <c r="E258" s="20" t="s">
        <v>56</v>
      </c>
      <c r="F258" s="116">
        <v>0.13</v>
      </c>
      <c r="G258" s="108">
        <v>504</v>
      </c>
      <c r="H258" s="34">
        <v>44377</v>
      </c>
      <c r="I258" s="1"/>
      <c r="J258" s="1">
        <v>9.4</v>
      </c>
      <c r="K258" s="1">
        <v>15.5</v>
      </c>
      <c r="L258" s="35">
        <v>33</v>
      </c>
      <c r="M258" s="1">
        <v>25000</v>
      </c>
      <c r="N258" s="1">
        <v>7.5</v>
      </c>
      <c r="O258" s="36">
        <v>700</v>
      </c>
      <c r="P258" s="5">
        <v>0.32</v>
      </c>
      <c r="Q258" s="36">
        <v>663</v>
      </c>
      <c r="R258" s="5">
        <v>0.39</v>
      </c>
      <c r="S258" s="9">
        <v>0</v>
      </c>
    </row>
    <row r="259" spans="1:19" x14ac:dyDescent="0.45">
      <c r="A259" s="19">
        <v>5</v>
      </c>
      <c r="B259" s="104">
        <f>_xlfn.XLOOKUP(prodSegment[[#This Row],[round]],Years!$A$2:$A$10,Years!$B$2:$B$10,"not found",1,1)</f>
        <v>47118</v>
      </c>
      <c r="C259" s="19" t="s">
        <v>68</v>
      </c>
      <c r="D259" s="19" t="s">
        <v>135</v>
      </c>
      <c r="E259" s="20" t="s">
        <v>61</v>
      </c>
      <c r="F259" s="116">
        <v>0.13</v>
      </c>
      <c r="G259" s="108">
        <v>504</v>
      </c>
      <c r="H259" s="34">
        <v>44377</v>
      </c>
      <c r="I259" s="1"/>
      <c r="J259" s="1">
        <v>9.4</v>
      </c>
      <c r="K259" s="1">
        <v>15.5</v>
      </c>
      <c r="L259" s="35">
        <v>33</v>
      </c>
      <c r="M259" s="1">
        <v>25000</v>
      </c>
      <c r="N259" s="1">
        <v>7.5</v>
      </c>
      <c r="O259" s="36">
        <v>700</v>
      </c>
      <c r="P259" s="5">
        <v>0.32</v>
      </c>
      <c r="Q259" s="36">
        <v>663</v>
      </c>
      <c r="R259" s="5">
        <v>0.39</v>
      </c>
      <c r="S259" s="9">
        <v>0</v>
      </c>
    </row>
    <row r="260" spans="1:19" x14ac:dyDescent="0.45">
      <c r="A260" s="19">
        <v>5</v>
      </c>
      <c r="B260" s="104">
        <f>_xlfn.XLOOKUP(prodSegment[[#This Row],[round]],Years!$A$2:$A$10,Years!$B$2:$B$10,"not found",1,1)</f>
        <v>47118</v>
      </c>
      <c r="C260" s="19" t="s">
        <v>64</v>
      </c>
      <c r="D260" s="19" t="s">
        <v>135</v>
      </c>
      <c r="E260" s="20" t="s">
        <v>41</v>
      </c>
      <c r="F260" s="117">
        <v>0.08</v>
      </c>
      <c r="G260" s="108">
        <v>311</v>
      </c>
      <c r="H260" s="34">
        <v>46876</v>
      </c>
      <c r="I260" s="1" t="s">
        <v>216</v>
      </c>
      <c r="J260" s="1">
        <v>12.5</v>
      </c>
      <c r="K260" s="1">
        <v>13</v>
      </c>
      <c r="L260" s="35">
        <v>33</v>
      </c>
      <c r="M260" s="1">
        <v>25000</v>
      </c>
      <c r="N260" s="1">
        <v>1.54</v>
      </c>
      <c r="O260" s="36">
        <v>1250</v>
      </c>
      <c r="P260" s="5">
        <v>0.67</v>
      </c>
      <c r="Q260" s="36">
        <v>656</v>
      </c>
      <c r="R260" s="5">
        <v>0.42</v>
      </c>
      <c r="S260" s="9">
        <v>16</v>
      </c>
    </row>
    <row r="261" spans="1:19" x14ac:dyDescent="0.45">
      <c r="A261" s="19">
        <v>5</v>
      </c>
      <c r="B261" s="104">
        <f>_xlfn.XLOOKUP(prodSegment[[#This Row],[round]],Years!$A$2:$A$10,Years!$B$2:$B$10,"not found",1,1)</f>
        <v>47118</v>
      </c>
      <c r="C261" s="19" t="s">
        <v>65</v>
      </c>
      <c r="D261" s="19" t="s">
        <v>37</v>
      </c>
      <c r="E261" s="24" t="s">
        <v>47</v>
      </c>
      <c r="F261" s="115">
        <v>0.34</v>
      </c>
      <c r="G261" s="107">
        <v>1089</v>
      </c>
      <c r="H261" s="31">
        <v>46943</v>
      </c>
      <c r="I261" s="6" t="s">
        <v>216</v>
      </c>
      <c r="J261" s="6">
        <v>6.8</v>
      </c>
      <c r="K261" s="6">
        <v>6.6</v>
      </c>
      <c r="L261" s="32">
        <v>30.75</v>
      </c>
      <c r="M261" s="6">
        <v>16100</v>
      </c>
      <c r="N261" s="6">
        <v>1.46</v>
      </c>
      <c r="O261" s="33">
        <v>2000</v>
      </c>
      <c r="P261" s="7">
        <v>0.7</v>
      </c>
      <c r="Q261" s="33">
        <v>1800</v>
      </c>
      <c r="R261" s="7">
        <v>0.66</v>
      </c>
      <c r="S261" s="8">
        <v>26</v>
      </c>
    </row>
    <row r="262" spans="1:19" x14ac:dyDescent="0.45">
      <c r="A262" s="19">
        <v>5</v>
      </c>
      <c r="B262" s="104">
        <f>_xlfn.XLOOKUP(prodSegment[[#This Row],[round]],Years!$A$2:$A$10,Years!$B$2:$B$10,"not found",1,1)</f>
        <v>47118</v>
      </c>
      <c r="C262" s="19" t="s">
        <v>63</v>
      </c>
      <c r="D262" s="19" t="s">
        <v>37</v>
      </c>
      <c r="E262" s="20" t="s">
        <v>36</v>
      </c>
      <c r="F262" s="116">
        <v>0.24</v>
      </c>
      <c r="G262" s="108">
        <v>792</v>
      </c>
      <c r="H262" s="34">
        <v>47142</v>
      </c>
      <c r="I262" s="1" t="s">
        <v>216</v>
      </c>
      <c r="J262" s="1">
        <v>5.7</v>
      </c>
      <c r="K262" s="1">
        <v>9.5</v>
      </c>
      <c r="L262" s="35">
        <v>34.799999999999997</v>
      </c>
      <c r="M262" s="1">
        <v>17000</v>
      </c>
      <c r="N262" s="1">
        <v>2.5499999999999998</v>
      </c>
      <c r="O262" s="36">
        <v>2000</v>
      </c>
      <c r="P262" s="5">
        <v>0.84</v>
      </c>
      <c r="Q262" s="36">
        <v>1625</v>
      </c>
      <c r="R262" s="5">
        <v>0.79</v>
      </c>
      <c r="S262" s="9">
        <v>4</v>
      </c>
    </row>
    <row r="263" spans="1:19" x14ac:dyDescent="0.45">
      <c r="A263" s="19">
        <v>5</v>
      </c>
      <c r="B263" s="104">
        <f>_xlfn.XLOOKUP(prodSegment[[#This Row],[round]],Years!$A$2:$A$10,Years!$B$2:$B$10,"not found",1,1)</f>
        <v>47118</v>
      </c>
      <c r="C263" s="19" t="s">
        <v>64</v>
      </c>
      <c r="D263" s="19" t="s">
        <v>37</v>
      </c>
      <c r="E263" s="20" t="s">
        <v>42</v>
      </c>
      <c r="F263" s="116">
        <v>0.18</v>
      </c>
      <c r="G263" s="108">
        <v>594</v>
      </c>
      <c r="H263" s="34">
        <v>46912</v>
      </c>
      <c r="I263" s="1" t="s">
        <v>216</v>
      </c>
      <c r="J263" s="1">
        <v>6</v>
      </c>
      <c r="K263" s="1">
        <v>7</v>
      </c>
      <c r="L263" s="35">
        <v>33</v>
      </c>
      <c r="M263" s="1">
        <v>17500</v>
      </c>
      <c r="N263" s="1">
        <v>1.51</v>
      </c>
      <c r="O263" s="36">
        <v>1100</v>
      </c>
      <c r="P263" s="5">
        <v>0.6</v>
      </c>
      <c r="Q263" s="36">
        <v>656</v>
      </c>
      <c r="R263" s="5">
        <v>0.52</v>
      </c>
      <c r="S263" s="9">
        <v>12</v>
      </c>
    </row>
    <row r="264" spans="1:19" x14ac:dyDescent="0.45">
      <c r="A264" s="19">
        <v>5</v>
      </c>
      <c r="B264" s="104">
        <f>_xlfn.XLOOKUP(prodSegment[[#This Row],[round]],Years!$A$2:$A$10,Years!$B$2:$B$10,"not found",1,1)</f>
        <v>47118</v>
      </c>
      <c r="C264" s="19" t="s">
        <v>66</v>
      </c>
      <c r="D264" s="19" t="s">
        <v>37</v>
      </c>
      <c r="E264" s="20" t="s">
        <v>52</v>
      </c>
      <c r="F264" s="116">
        <v>0.16</v>
      </c>
      <c r="G264" s="108">
        <v>522</v>
      </c>
      <c r="H264" s="34">
        <v>46518</v>
      </c>
      <c r="I264" s="1"/>
      <c r="J264" s="1">
        <v>3.5</v>
      </c>
      <c r="K264" s="1">
        <v>10</v>
      </c>
      <c r="L264" s="35">
        <v>33.5</v>
      </c>
      <c r="M264" s="1">
        <v>16000</v>
      </c>
      <c r="N264" s="1">
        <v>3.14</v>
      </c>
      <c r="O264" s="36">
        <v>1900</v>
      </c>
      <c r="P264" s="5">
        <v>0.8</v>
      </c>
      <c r="Q264" s="36">
        <v>1852</v>
      </c>
      <c r="R264" s="5">
        <v>0.89</v>
      </c>
      <c r="S264" s="9">
        <v>0</v>
      </c>
    </row>
    <row r="265" spans="1:19" x14ac:dyDescent="0.45">
      <c r="A265" s="19">
        <v>5</v>
      </c>
      <c r="B265" s="104">
        <f>_xlfn.XLOOKUP(prodSegment[[#This Row],[round]],Years!$A$2:$A$10,Years!$B$2:$B$10,"not found",1,1)</f>
        <v>47118</v>
      </c>
      <c r="C265" s="19" t="s">
        <v>67</v>
      </c>
      <c r="D265" s="19" t="s">
        <v>37</v>
      </c>
      <c r="E265" s="20" t="s">
        <v>57</v>
      </c>
      <c r="F265" s="116">
        <v>0.04</v>
      </c>
      <c r="G265" s="108">
        <v>125</v>
      </c>
      <c r="H265" s="34">
        <v>44341</v>
      </c>
      <c r="I265" s="1"/>
      <c r="J265" s="1">
        <v>4</v>
      </c>
      <c r="K265" s="1">
        <v>11</v>
      </c>
      <c r="L265" s="35">
        <v>33</v>
      </c>
      <c r="M265" s="1">
        <v>19000</v>
      </c>
      <c r="N265" s="1">
        <v>7.6</v>
      </c>
      <c r="O265" s="36">
        <v>700</v>
      </c>
      <c r="P265" s="5">
        <v>0.27</v>
      </c>
      <c r="Q265" s="36">
        <v>663</v>
      </c>
      <c r="R265" s="5">
        <v>0.4</v>
      </c>
      <c r="S265" s="9">
        <v>0</v>
      </c>
    </row>
    <row r="266" spans="1:19" x14ac:dyDescent="0.45">
      <c r="A266" s="19">
        <v>5</v>
      </c>
      <c r="B266" s="104">
        <f>_xlfn.XLOOKUP(prodSegment[[#This Row],[round]],Years!$A$2:$A$10,Years!$B$2:$B$10,"not found",1,1)</f>
        <v>47118</v>
      </c>
      <c r="C266" s="19" t="s">
        <v>68</v>
      </c>
      <c r="D266" s="19" t="s">
        <v>37</v>
      </c>
      <c r="E266" s="20" t="s">
        <v>62</v>
      </c>
      <c r="F266" s="117">
        <v>0.04</v>
      </c>
      <c r="G266" s="108">
        <v>125</v>
      </c>
      <c r="H266" s="34">
        <v>44341</v>
      </c>
      <c r="I266" s="1"/>
      <c r="J266" s="1">
        <v>4</v>
      </c>
      <c r="K266" s="1">
        <v>11</v>
      </c>
      <c r="L266" s="35">
        <v>33</v>
      </c>
      <c r="M266" s="1">
        <v>19000</v>
      </c>
      <c r="N266" s="1">
        <v>7.6</v>
      </c>
      <c r="O266" s="36">
        <v>700</v>
      </c>
      <c r="P266" s="5">
        <v>0.27</v>
      </c>
      <c r="Q266" s="36">
        <v>663</v>
      </c>
      <c r="R266" s="5">
        <v>0.4</v>
      </c>
      <c r="S266" s="9">
        <v>0</v>
      </c>
    </row>
    <row r="267" spans="1:19" x14ac:dyDescent="0.45">
      <c r="A267" s="19">
        <v>6</v>
      </c>
      <c r="B267" s="104">
        <f>_xlfn.XLOOKUP(prodSegment[[#This Row],[round]],Years!$A$2:$A$10,Years!$B$2:$B$10,"not found",1,1)</f>
        <v>47483</v>
      </c>
      <c r="C267" s="19" t="s">
        <v>65</v>
      </c>
      <c r="D267" s="19" t="s">
        <v>29</v>
      </c>
      <c r="E267" s="24" t="s">
        <v>43</v>
      </c>
      <c r="F267" s="115">
        <v>0.38</v>
      </c>
      <c r="G267" s="107">
        <v>3985</v>
      </c>
      <c r="H267" s="31">
        <v>47316</v>
      </c>
      <c r="I267" s="6" t="s">
        <v>216</v>
      </c>
      <c r="J267" s="6">
        <v>8.5</v>
      </c>
      <c r="K267" s="6">
        <v>11.5</v>
      </c>
      <c r="L267" s="32">
        <v>25</v>
      </c>
      <c r="M267" s="6">
        <v>15000</v>
      </c>
      <c r="N267" s="6">
        <v>1.46</v>
      </c>
      <c r="O267" s="33">
        <v>2000</v>
      </c>
      <c r="P267" s="7">
        <v>0.78</v>
      </c>
      <c r="Q267" s="33">
        <v>1400</v>
      </c>
      <c r="R267" s="7">
        <v>0.75</v>
      </c>
      <c r="S267" s="8">
        <v>38</v>
      </c>
    </row>
    <row r="268" spans="1:19" x14ac:dyDescent="0.45">
      <c r="A268" s="19">
        <v>6</v>
      </c>
      <c r="B268" s="104">
        <f>_xlfn.XLOOKUP(prodSegment[[#This Row],[round]],Years!$A$2:$A$10,Years!$B$2:$B$10,"not found",1,1)</f>
        <v>47483</v>
      </c>
      <c r="C268" s="19" t="s">
        <v>63</v>
      </c>
      <c r="D268" s="19" t="s">
        <v>29</v>
      </c>
      <c r="E268" s="20" t="s">
        <v>28</v>
      </c>
      <c r="F268" s="116">
        <v>0.32</v>
      </c>
      <c r="G268" s="108">
        <v>3367</v>
      </c>
      <c r="H268" s="34">
        <v>47137</v>
      </c>
      <c r="I268" s="1" t="s">
        <v>216</v>
      </c>
      <c r="J268" s="1">
        <v>7.8</v>
      </c>
      <c r="K268" s="1">
        <v>12.6</v>
      </c>
      <c r="L268" s="35">
        <v>28.05</v>
      </c>
      <c r="M268" s="1">
        <v>16000</v>
      </c>
      <c r="N268" s="1">
        <v>2.41</v>
      </c>
      <c r="O268" s="36">
        <v>1900</v>
      </c>
      <c r="P268" s="5">
        <v>0.81</v>
      </c>
      <c r="Q268" s="36">
        <v>1997</v>
      </c>
      <c r="R268" s="5">
        <v>0.99</v>
      </c>
      <c r="S268" s="9">
        <v>22</v>
      </c>
    </row>
    <row r="269" spans="1:19" x14ac:dyDescent="0.45">
      <c r="A269" s="19">
        <v>6</v>
      </c>
      <c r="B269" s="104">
        <f>_xlfn.XLOOKUP(prodSegment[[#This Row],[round]],Years!$A$2:$A$10,Years!$B$2:$B$10,"not found",1,1)</f>
        <v>47483</v>
      </c>
      <c r="C269" s="19" t="s">
        <v>64</v>
      </c>
      <c r="D269" s="19" t="s">
        <v>29</v>
      </c>
      <c r="E269" s="20" t="s">
        <v>38</v>
      </c>
      <c r="F269" s="116">
        <v>0.25</v>
      </c>
      <c r="G269" s="108">
        <v>2576</v>
      </c>
      <c r="H269" s="34">
        <v>47422</v>
      </c>
      <c r="I269" s="1" t="s">
        <v>216</v>
      </c>
      <c r="J269" s="1">
        <v>8.6</v>
      </c>
      <c r="K269" s="1">
        <v>11</v>
      </c>
      <c r="L269" s="35">
        <v>27.25</v>
      </c>
      <c r="M269" s="1">
        <v>17000</v>
      </c>
      <c r="N269" s="1">
        <v>1.25</v>
      </c>
      <c r="O269" s="36">
        <v>1100</v>
      </c>
      <c r="P269" s="5">
        <v>0.56000000000000005</v>
      </c>
      <c r="Q269" s="36">
        <v>963</v>
      </c>
      <c r="R269" s="5">
        <v>0.54</v>
      </c>
      <c r="S269" s="9">
        <v>24</v>
      </c>
    </row>
    <row r="270" spans="1:19" x14ac:dyDescent="0.45">
      <c r="A270" s="19">
        <v>6</v>
      </c>
      <c r="B270" s="104">
        <f>_xlfn.XLOOKUP(prodSegment[[#This Row],[round]],Years!$A$2:$A$10,Years!$B$2:$B$10,"not found",1,1)</f>
        <v>47483</v>
      </c>
      <c r="C270" s="19" t="s">
        <v>66</v>
      </c>
      <c r="D270" s="19" t="s">
        <v>29</v>
      </c>
      <c r="E270" s="20" t="s">
        <v>48</v>
      </c>
      <c r="F270" s="117">
        <v>0.05</v>
      </c>
      <c r="G270" s="108">
        <v>495</v>
      </c>
      <c r="H270" s="34">
        <v>47249</v>
      </c>
      <c r="I270" s="1"/>
      <c r="J270" s="1">
        <v>6</v>
      </c>
      <c r="K270" s="1">
        <v>15</v>
      </c>
      <c r="L270" s="35">
        <v>29.5</v>
      </c>
      <c r="M270" s="1">
        <v>18000</v>
      </c>
      <c r="N270" s="1">
        <v>2.4500000000000002</v>
      </c>
      <c r="O270" s="36">
        <v>1650</v>
      </c>
      <c r="P270" s="5">
        <v>0.8</v>
      </c>
      <c r="Q270" s="36">
        <v>3006</v>
      </c>
      <c r="R270" s="5">
        <v>0.95</v>
      </c>
      <c r="S270" s="9">
        <v>0</v>
      </c>
    </row>
    <row r="271" spans="1:19" x14ac:dyDescent="0.45">
      <c r="A271" s="19">
        <v>6</v>
      </c>
      <c r="B271" s="104">
        <f>_xlfn.XLOOKUP(prodSegment[[#This Row],[round]],Years!$A$2:$A$10,Years!$B$2:$B$10,"not found",1,1)</f>
        <v>47483</v>
      </c>
      <c r="C271" s="19" t="s">
        <v>65</v>
      </c>
      <c r="D271" s="19" t="s">
        <v>31</v>
      </c>
      <c r="E271" s="24" t="s">
        <v>44</v>
      </c>
      <c r="F271" s="115">
        <v>0.27</v>
      </c>
      <c r="G271" s="107">
        <v>3911</v>
      </c>
      <c r="H271" s="31">
        <v>46779</v>
      </c>
      <c r="I271" s="6" t="s">
        <v>216</v>
      </c>
      <c r="J271" s="6">
        <v>3.2</v>
      </c>
      <c r="K271" s="6">
        <v>16.8</v>
      </c>
      <c r="L271" s="32">
        <v>19.25</v>
      </c>
      <c r="M271" s="6">
        <v>17000</v>
      </c>
      <c r="N271" s="6">
        <v>3.96</v>
      </c>
      <c r="O271" s="33">
        <v>2000</v>
      </c>
      <c r="P271" s="7">
        <v>0.77</v>
      </c>
      <c r="Q271" s="33">
        <v>1400</v>
      </c>
      <c r="R271" s="7">
        <v>0.78</v>
      </c>
      <c r="S271" s="8">
        <v>8</v>
      </c>
    </row>
    <row r="272" spans="1:19" x14ac:dyDescent="0.45">
      <c r="A272" s="19">
        <v>6</v>
      </c>
      <c r="B272" s="104">
        <f>_xlfn.XLOOKUP(prodSegment[[#This Row],[round]],Years!$A$2:$A$10,Years!$B$2:$B$10,"not found",1,1)</f>
        <v>47483</v>
      </c>
      <c r="C272" s="19" t="s">
        <v>63</v>
      </c>
      <c r="D272" s="19" t="s">
        <v>31</v>
      </c>
      <c r="E272" s="20" t="s">
        <v>30</v>
      </c>
      <c r="F272" s="116">
        <v>0.18</v>
      </c>
      <c r="G272" s="108">
        <v>2525</v>
      </c>
      <c r="H272" s="34">
        <v>47332</v>
      </c>
      <c r="I272" s="1" t="s">
        <v>216</v>
      </c>
      <c r="J272" s="1">
        <v>4</v>
      </c>
      <c r="K272" s="1">
        <v>15.8</v>
      </c>
      <c r="L272" s="35">
        <v>22</v>
      </c>
      <c r="M272" s="1">
        <v>14000</v>
      </c>
      <c r="N272" s="1">
        <v>2.16</v>
      </c>
      <c r="O272" s="36">
        <v>1900</v>
      </c>
      <c r="P272" s="5">
        <v>0.83</v>
      </c>
      <c r="Q272" s="36">
        <v>1815</v>
      </c>
      <c r="R272" s="5">
        <v>0.92</v>
      </c>
      <c r="S272" s="9">
        <v>6</v>
      </c>
    </row>
    <row r="273" spans="1:19" x14ac:dyDescent="0.45">
      <c r="A273" s="19">
        <v>6</v>
      </c>
      <c r="B273" s="104">
        <f>_xlfn.XLOOKUP(prodSegment[[#This Row],[round]],Years!$A$2:$A$10,Years!$B$2:$B$10,"not found",1,1)</f>
        <v>47483</v>
      </c>
      <c r="C273" s="19" t="s">
        <v>64</v>
      </c>
      <c r="D273" s="19" t="s">
        <v>31</v>
      </c>
      <c r="E273" s="20" t="s">
        <v>39</v>
      </c>
      <c r="F273" s="116">
        <v>0.15</v>
      </c>
      <c r="G273" s="108">
        <v>2145</v>
      </c>
      <c r="H273" s="34">
        <v>47323</v>
      </c>
      <c r="I273" s="1" t="s">
        <v>216</v>
      </c>
      <c r="J273" s="1">
        <v>4.2</v>
      </c>
      <c r="K273" s="1">
        <v>15</v>
      </c>
      <c r="L273" s="35">
        <v>21</v>
      </c>
      <c r="M273" s="1">
        <v>13000</v>
      </c>
      <c r="N273" s="1">
        <v>1.89</v>
      </c>
      <c r="O273" s="36">
        <v>1100</v>
      </c>
      <c r="P273" s="5">
        <v>0.56000000000000005</v>
      </c>
      <c r="Q273" s="36">
        <v>875</v>
      </c>
      <c r="R273" s="5">
        <v>0.45</v>
      </c>
      <c r="S273" s="9">
        <v>6</v>
      </c>
    </row>
    <row r="274" spans="1:19" x14ac:dyDescent="0.45">
      <c r="A274" s="19">
        <v>6</v>
      </c>
      <c r="B274" s="104">
        <f>_xlfn.XLOOKUP(prodSegment[[#This Row],[round]],Years!$A$2:$A$10,Years!$B$2:$B$10,"not found",1,1)</f>
        <v>47483</v>
      </c>
      <c r="C274" s="19" t="s">
        <v>66</v>
      </c>
      <c r="D274" s="19" t="s">
        <v>31</v>
      </c>
      <c r="E274" s="20" t="s">
        <v>49</v>
      </c>
      <c r="F274" s="116">
        <v>0.15</v>
      </c>
      <c r="G274" s="108">
        <v>2079</v>
      </c>
      <c r="H274" s="34">
        <v>46558</v>
      </c>
      <c r="I274" s="1" t="s">
        <v>216</v>
      </c>
      <c r="J274" s="1">
        <v>3.3</v>
      </c>
      <c r="K274" s="1">
        <v>16.7</v>
      </c>
      <c r="L274" s="35">
        <v>21.5</v>
      </c>
      <c r="M274" s="1">
        <v>14000</v>
      </c>
      <c r="N274" s="1">
        <v>4.45</v>
      </c>
      <c r="O274" s="36">
        <v>1650</v>
      </c>
      <c r="P274" s="5">
        <v>0.79</v>
      </c>
      <c r="Q274" s="36">
        <v>2881</v>
      </c>
      <c r="R274" s="5">
        <v>1</v>
      </c>
      <c r="S274" s="9">
        <v>5</v>
      </c>
    </row>
    <row r="275" spans="1:19" x14ac:dyDescent="0.45">
      <c r="A275" s="19">
        <v>6</v>
      </c>
      <c r="B275" s="104">
        <f>_xlfn.XLOOKUP(prodSegment[[#This Row],[round]],Years!$A$2:$A$10,Years!$B$2:$B$10,"not found",1,1)</f>
        <v>47483</v>
      </c>
      <c r="C275" s="19" t="s">
        <v>67</v>
      </c>
      <c r="D275" s="19" t="s">
        <v>31</v>
      </c>
      <c r="E275" s="20" t="s">
        <v>54</v>
      </c>
      <c r="F275" s="116">
        <v>0.13</v>
      </c>
      <c r="G275" s="108">
        <v>1802</v>
      </c>
      <c r="H275" s="34">
        <v>43610</v>
      </c>
      <c r="I275" s="1" t="s">
        <v>216</v>
      </c>
      <c r="J275" s="1">
        <v>3</v>
      </c>
      <c r="K275" s="1">
        <v>17</v>
      </c>
      <c r="L275" s="35">
        <v>21</v>
      </c>
      <c r="M275" s="1">
        <v>14000</v>
      </c>
      <c r="N275" s="1">
        <v>10.6</v>
      </c>
      <c r="O275" s="36">
        <v>900</v>
      </c>
      <c r="P275" s="5">
        <v>0.4</v>
      </c>
      <c r="Q275" s="36">
        <v>858</v>
      </c>
      <c r="R275" s="5">
        <v>0.37</v>
      </c>
      <c r="S275" s="9">
        <v>1</v>
      </c>
    </row>
    <row r="276" spans="1:19" x14ac:dyDescent="0.45">
      <c r="A276" s="19">
        <v>6</v>
      </c>
      <c r="B276" s="104">
        <f>_xlfn.XLOOKUP(prodSegment[[#This Row],[round]],Years!$A$2:$A$10,Years!$B$2:$B$10,"not found",1,1)</f>
        <v>47483</v>
      </c>
      <c r="C276" s="19" t="s">
        <v>68</v>
      </c>
      <c r="D276" s="19" t="s">
        <v>31</v>
      </c>
      <c r="E276" s="20" t="s">
        <v>59</v>
      </c>
      <c r="F276" s="116">
        <v>0.13</v>
      </c>
      <c r="G276" s="108">
        <v>1802</v>
      </c>
      <c r="H276" s="34">
        <v>43610</v>
      </c>
      <c r="I276" s="1" t="s">
        <v>216</v>
      </c>
      <c r="J276" s="1">
        <v>3</v>
      </c>
      <c r="K276" s="1">
        <v>17</v>
      </c>
      <c r="L276" s="35">
        <v>21</v>
      </c>
      <c r="M276" s="1">
        <v>14000</v>
      </c>
      <c r="N276" s="1">
        <v>10.6</v>
      </c>
      <c r="O276" s="36">
        <v>900</v>
      </c>
      <c r="P276" s="5">
        <v>0.4</v>
      </c>
      <c r="Q276" s="36">
        <v>858</v>
      </c>
      <c r="R276" s="5">
        <v>0.37</v>
      </c>
      <c r="S276" s="9">
        <v>1</v>
      </c>
    </row>
    <row r="277" spans="1:19" x14ac:dyDescent="0.45">
      <c r="A277" s="19">
        <v>6</v>
      </c>
      <c r="B277" s="104">
        <f>_xlfn.XLOOKUP(prodSegment[[#This Row],[round]],Years!$A$2:$A$10,Years!$B$2:$B$10,"not found",1,1)</f>
        <v>47483</v>
      </c>
      <c r="C277" s="19" t="s">
        <v>65</v>
      </c>
      <c r="D277" s="19" t="s">
        <v>31</v>
      </c>
      <c r="E277" s="20" t="s">
        <v>43</v>
      </c>
      <c r="F277" s="117">
        <v>0</v>
      </c>
      <c r="G277" s="108">
        <v>25</v>
      </c>
      <c r="H277" s="34">
        <v>47316</v>
      </c>
      <c r="I277" s="1" t="s">
        <v>216</v>
      </c>
      <c r="J277" s="1">
        <v>8.5</v>
      </c>
      <c r="K277" s="1">
        <v>11.5</v>
      </c>
      <c r="L277" s="35">
        <v>25</v>
      </c>
      <c r="M277" s="1">
        <v>15000</v>
      </c>
      <c r="N277" s="1">
        <v>1.46</v>
      </c>
      <c r="O277" s="36">
        <v>2000</v>
      </c>
      <c r="P277" s="5">
        <v>0.39</v>
      </c>
      <c r="Q277" s="36">
        <v>1400</v>
      </c>
      <c r="R277" s="5">
        <v>0.78</v>
      </c>
      <c r="S277" s="9">
        <v>0</v>
      </c>
    </row>
    <row r="278" spans="1:19" x14ac:dyDescent="0.45">
      <c r="A278" s="19">
        <v>6</v>
      </c>
      <c r="B278" s="104">
        <f>_xlfn.XLOOKUP(prodSegment[[#This Row],[round]],Years!$A$2:$A$10,Years!$B$2:$B$10,"not found",1,1)</f>
        <v>47483</v>
      </c>
      <c r="C278" s="19" t="s">
        <v>65</v>
      </c>
      <c r="D278" s="19" t="s">
        <v>33</v>
      </c>
      <c r="E278" s="24" t="s">
        <v>45</v>
      </c>
      <c r="F278" s="115">
        <v>0.26</v>
      </c>
      <c r="G278" s="107">
        <v>1634</v>
      </c>
      <c r="H278" s="31">
        <v>47306</v>
      </c>
      <c r="I278" s="6" t="s">
        <v>216</v>
      </c>
      <c r="J278" s="6">
        <v>13.4</v>
      </c>
      <c r="K278" s="6">
        <v>6.6</v>
      </c>
      <c r="L278" s="32">
        <v>35</v>
      </c>
      <c r="M278" s="6">
        <v>23200</v>
      </c>
      <c r="N278" s="6">
        <v>1.45</v>
      </c>
      <c r="O278" s="33">
        <v>2000</v>
      </c>
      <c r="P278" s="7">
        <v>0.78</v>
      </c>
      <c r="Q278" s="33">
        <v>1400</v>
      </c>
      <c r="R278" s="7">
        <v>0.72</v>
      </c>
      <c r="S278" s="8">
        <v>38</v>
      </c>
    </row>
    <row r="279" spans="1:19" x14ac:dyDescent="0.45">
      <c r="A279" s="19">
        <v>6</v>
      </c>
      <c r="B279" s="104">
        <f>_xlfn.XLOOKUP(prodSegment[[#This Row],[round]],Years!$A$2:$A$10,Years!$B$2:$B$10,"not found",1,1)</f>
        <v>47483</v>
      </c>
      <c r="C279" s="19" t="s">
        <v>63</v>
      </c>
      <c r="D279" s="19" t="s">
        <v>33</v>
      </c>
      <c r="E279" s="20" t="s">
        <v>32</v>
      </c>
      <c r="F279" s="116">
        <v>0.25</v>
      </c>
      <c r="G279" s="108">
        <v>1555</v>
      </c>
      <c r="H279" s="34">
        <v>47202</v>
      </c>
      <c r="I279" s="1"/>
      <c r="J279" s="1">
        <v>11.9</v>
      </c>
      <c r="K279" s="1">
        <v>9.1</v>
      </c>
      <c r="L279" s="35">
        <v>38.5</v>
      </c>
      <c r="M279" s="1">
        <v>24000</v>
      </c>
      <c r="N279" s="1">
        <v>2.15</v>
      </c>
      <c r="O279" s="36">
        <v>1950</v>
      </c>
      <c r="P279" s="5">
        <v>0.86</v>
      </c>
      <c r="Q279" s="36">
        <v>1815</v>
      </c>
      <c r="R279" s="5">
        <v>0.94</v>
      </c>
      <c r="S279" s="9">
        <v>7</v>
      </c>
    </row>
    <row r="280" spans="1:19" x14ac:dyDescent="0.45">
      <c r="A280" s="19">
        <v>6</v>
      </c>
      <c r="B280" s="104">
        <f>_xlfn.XLOOKUP(prodSegment[[#This Row],[round]],Years!$A$2:$A$10,Years!$B$2:$B$10,"not found",1,1)</f>
        <v>47483</v>
      </c>
      <c r="C280" s="19" t="s">
        <v>65</v>
      </c>
      <c r="D280" s="19" t="s">
        <v>33</v>
      </c>
      <c r="E280" s="20" t="s">
        <v>324</v>
      </c>
      <c r="F280" s="116">
        <v>0.22</v>
      </c>
      <c r="G280" s="108">
        <v>1411</v>
      </c>
      <c r="H280" s="34">
        <v>47298</v>
      </c>
      <c r="I280" s="1" t="s">
        <v>216</v>
      </c>
      <c r="J280" s="1">
        <v>13.4</v>
      </c>
      <c r="K280" s="1">
        <v>6.6</v>
      </c>
      <c r="L280" s="35">
        <v>35.5</v>
      </c>
      <c r="M280" s="1">
        <v>20000</v>
      </c>
      <c r="N280" s="1">
        <v>1.29</v>
      </c>
      <c r="O280" s="36">
        <v>2000</v>
      </c>
      <c r="P280" s="5">
        <v>0.78</v>
      </c>
      <c r="Q280" s="36">
        <v>1400</v>
      </c>
      <c r="R280" s="5">
        <v>0.72</v>
      </c>
      <c r="S280" s="9">
        <v>28</v>
      </c>
    </row>
    <row r="281" spans="1:19" x14ac:dyDescent="0.45">
      <c r="A281" s="19">
        <v>6</v>
      </c>
      <c r="B281" s="104">
        <f>_xlfn.XLOOKUP(prodSegment[[#This Row],[round]],Years!$A$2:$A$10,Years!$B$2:$B$10,"not found",1,1)</f>
        <v>47483</v>
      </c>
      <c r="C281" s="19" t="s">
        <v>64</v>
      </c>
      <c r="D281" s="19" t="s">
        <v>33</v>
      </c>
      <c r="E281" s="20" t="s">
        <v>289</v>
      </c>
      <c r="F281" s="116">
        <v>0.18</v>
      </c>
      <c r="G281" s="108">
        <v>1139</v>
      </c>
      <c r="H281" s="34">
        <v>47241</v>
      </c>
      <c r="I281" s="1" t="s">
        <v>216</v>
      </c>
      <c r="J281" s="1">
        <v>11.9</v>
      </c>
      <c r="K281" s="1">
        <v>8.1999999999999993</v>
      </c>
      <c r="L281" s="35">
        <v>37.5</v>
      </c>
      <c r="M281" s="1">
        <v>22000</v>
      </c>
      <c r="N281" s="1">
        <v>1.78</v>
      </c>
      <c r="O281" s="36">
        <v>900</v>
      </c>
      <c r="P281" s="5">
        <v>0.56000000000000005</v>
      </c>
      <c r="Q281" s="36">
        <v>438</v>
      </c>
      <c r="R281" s="5">
        <v>0.42</v>
      </c>
      <c r="S281" s="9">
        <v>5</v>
      </c>
    </row>
    <row r="282" spans="1:19" x14ac:dyDescent="0.45">
      <c r="A282" s="19">
        <v>6</v>
      </c>
      <c r="B282" s="104">
        <f>_xlfn.XLOOKUP(prodSegment[[#This Row],[round]],Years!$A$2:$A$10,Years!$B$2:$B$10,"not found",1,1)</f>
        <v>47483</v>
      </c>
      <c r="C282" s="19" t="s">
        <v>64</v>
      </c>
      <c r="D282" s="19" t="s">
        <v>33</v>
      </c>
      <c r="E282" s="20" t="s">
        <v>40</v>
      </c>
      <c r="F282" s="117">
        <v>0.09</v>
      </c>
      <c r="G282" s="108">
        <v>548</v>
      </c>
      <c r="H282" s="34">
        <v>47658</v>
      </c>
      <c r="I282" s="1"/>
      <c r="J282" s="1">
        <v>10.6</v>
      </c>
      <c r="K282" s="1">
        <v>8.6</v>
      </c>
      <c r="L282" s="35">
        <v>37</v>
      </c>
      <c r="M282" s="1">
        <v>22000</v>
      </c>
      <c r="N282" s="1">
        <v>3.35</v>
      </c>
      <c r="O282" s="36">
        <v>900</v>
      </c>
      <c r="P282" s="5">
        <v>0.5</v>
      </c>
      <c r="Q282" s="36">
        <v>788</v>
      </c>
      <c r="R282" s="5">
        <v>0.42</v>
      </c>
      <c r="S282" s="9">
        <v>2</v>
      </c>
    </row>
    <row r="283" spans="1:19" x14ac:dyDescent="0.45">
      <c r="A283" s="19">
        <v>6</v>
      </c>
      <c r="B283" s="104">
        <f>_xlfn.XLOOKUP(prodSegment[[#This Row],[round]],Years!$A$2:$A$10,Years!$B$2:$B$10,"not found",1,1)</f>
        <v>47483</v>
      </c>
      <c r="C283" s="19" t="s">
        <v>65</v>
      </c>
      <c r="D283" s="19" t="s">
        <v>135</v>
      </c>
      <c r="E283" s="24" t="s">
        <v>46</v>
      </c>
      <c r="F283" s="115">
        <v>0.34</v>
      </c>
      <c r="G283" s="107">
        <v>1535</v>
      </c>
      <c r="H283" s="31">
        <v>47303</v>
      </c>
      <c r="I283" s="6" t="s">
        <v>216</v>
      </c>
      <c r="J283" s="6">
        <v>14.4</v>
      </c>
      <c r="K283" s="6">
        <v>12.5</v>
      </c>
      <c r="L283" s="32">
        <v>31.5</v>
      </c>
      <c r="M283" s="6">
        <v>27000</v>
      </c>
      <c r="N283" s="6">
        <v>1.49</v>
      </c>
      <c r="O283" s="33">
        <v>2000</v>
      </c>
      <c r="P283" s="7">
        <v>0.79</v>
      </c>
      <c r="Q283" s="33">
        <v>1400</v>
      </c>
      <c r="R283" s="7">
        <v>0.86</v>
      </c>
      <c r="S283" s="8">
        <v>56</v>
      </c>
    </row>
    <row r="284" spans="1:19" x14ac:dyDescent="0.45">
      <c r="A284" s="19">
        <v>6</v>
      </c>
      <c r="B284" s="104">
        <f>_xlfn.XLOOKUP(prodSegment[[#This Row],[round]],Years!$A$2:$A$10,Years!$B$2:$B$10,"not found",1,1)</f>
        <v>47483</v>
      </c>
      <c r="C284" s="19" t="s">
        <v>64</v>
      </c>
      <c r="D284" s="19" t="s">
        <v>135</v>
      </c>
      <c r="E284" s="20" t="s">
        <v>41</v>
      </c>
      <c r="F284" s="116">
        <v>0.27</v>
      </c>
      <c r="G284" s="108">
        <v>1218</v>
      </c>
      <c r="H284" s="34">
        <v>47213</v>
      </c>
      <c r="I284" s="1" t="s">
        <v>216</v>
      </c>
      <c r="J284" s="1">
        <v>13</v>
      </c>
      <c r="K284" s="1">
        <v>12.8</v>
      </c>
      <c r="L284" s="35">
        <v>33</v>
      </c>
      <c r="M284" s="1">
        <v>25000</v>
      </c>
      <c r="N284" s="1">
        <v>1.64</v>
      </c>
      <c r="O284" s="36">
        <v>1250</v>
      </c>
      <c r="P284" s="5">
        <v>0.7</v>
      </c>
      <c r="Q284" s="36">
        <v>656</v>
      </c>
      <c r="R284" s="5">
        <v>0.43</v>
      </c>
      <c r="S284" s="9">
        <v>12</v>
      </c>
    </row>
    <row r="285" spans="1:19" x14ac:dyDescent="0.45">
      <c r="A285" s="19">
        <v>6</v>
      </c>
      <c r="B285" s="104">
        <f>_xlfn.XLOOKUP(prodSegment[[#This Row],[round]],Years!$A$2:$A$10,Years!$B$2:$B$10,"not found",1,1)</f>
        <v>47483</v>
      </c>
      <c r="C285" s="19" t="s">
        <v>63</v>
      </c>
      <c r="D285" s="19" t="s">
        <v>135</v>
      </c>
      <c r="E285" s="20" t="s">
        <v>34</v>
      </c>
      <c r="F285" s="116">
        <v>0.26</v>
      </c>
      <c r="G285" s="108">
        <v>1188</v>
      </c>
      <c r="H285" s="34">
        <v>47128</v>
      </c>
      <c r="I285" s="1" t="s">
        <v>216</v>
      </c>
      <c r="J285" s="1">
        <v>12.4</v>
      </c>
      <c r="K285" s="1">
        <v>13</v>
      </c>
      <c r="L285" s="35">
        <v>34.799999999999997</v>
      </c>
      <c r="M285" s="1">
        <v>27000</v>
      </c>
      <c r="N285" s="1">
        <v>2.4300000000000002</v>
      </c>
      <c r="O285" s="36">
        <v>1850</v>
      </c>
      <c r="P285" s="5">
        <v>0.85</v>
      </c>
      <c r="Q285" s="36">
        <v>1815</v>
      </c>
      <c r="R285" s="5">
        <v>0.91</v>
      </c>
      <c r="S285" s="9">
        <v>13</v>
      </c>
    </row>
    <row r="286" spans="1:19" x14ac:dyDescent="0.45">
      <c r="A286" s="19">
        <v>6</v>
      </c>
      <c r="B286" s="104">
        <f>_xlfn.XLOOKUP(prodSegment[[#This Row],[round]],Years!$A$2:$A$10,Years!$B$2:$B$10,"not found",1,1)</f>
        <v>47483</v>
      </c>
      <c r="C286" s="19" t="s">
        <v>65</v>
      </c>
      <c r="D286" s="19" t="s">
        <v>135</v>
      </c>
      <c r="E286" s="20" t="s">
        <v>327</v>
      </c>
      <c r="F286" s="116">
        <v>0.12</v>
      </c>
      <c r="G286" s="108">
        <v>539</v>
      </c>
      <c r="H286" s="34">
        <v>47234</v>
      </c>
      <c r="I286" s="1" t="s">
        <v>216</v>
      </c>
      <c r="J286" s="1">
        <v>14.4</v>
      </c>
      <c r="K286" s="1">
        <v>12.5</v>
      </c>
      <c r="L286" s="35">
        <v>32</v>
      </c>
      <c r="M286" s="1">
        <v>25000</v>
      </c>
      <c r="N286" s="1">
        <v>0.68</v>
      </c>
      <c r="O286" s="36">
        <v>2000</v>
      </c>
      <c r="P286" s="5">
        <v>0.68</v>
      </c>
      <c r="Q286" s="36">
        <v>1600</v>
      </c>
      <c r="R286" s="5">
        <v>0.86</v>
      </c>
      <c r="S286" s="9">
        <v>34</v>
      </c>
    </row>
    <row r="287" spans="1:19" x14ac:dyDescent="0.45">
      <c r="A287" s="19">
        <v>6</v>
      </c>
      <c r="B287" s="104">
        <f>_xlfn.XLOOKUP(prodSegment[[#This Row],[round]],Years!$A$2:$A$10,Years!$B$2:$B$10,"not found",1,1)</f>
        <v>47483</v>
      </c>
      <c r="C287" s="19" t="s">
        <v>66</v>
      </c>
      <c r="D287" s="19" t="s">
        <v>135</v>
      </c>
      <c r="E287" s="20" t="s">
        <v>329</v>
      </c>
      <c r="F287" s="117">
        <v>0.01</v>
      </c>
      <c r="G287" s="108">
        <v>36</v>
      </c>
      <c r="H287" s="34">
        <v>47465</v>
      </c>
      <c r="I287" s="1" t="s">
        <v>216</v>
      </c>
      <c r="J287" s="1">
        <v>11</v>
      </c>
      <c r="K287" s="1">
        <v>14</v>
      </c>
      <c r="L287" s="35">
        <v>32</v>
      </c>
      <c r="M287" s="1">
        <v>27000</v>
      </c>
      <c r="N287" s="1">
        <v>0.04</v>
      </c>
      <c r="O287" s="36">
        <v>1250</v>
      </c>
      <c r="P287" s="5">
        <v>0.7</v>
      </c>
      <c r="Q287" s="36">
        <v>2255</v>
      </c>
      <c r="R287" s="5">
        <v>1</v>
      </c>
      <c r="S287" s="9">
        <v>14</v>
      </c>
    </row>
    <row r="288" spans="1:19" x14ac:dyDescent="0.45">
      <c r="A288" s="19">
        <v>6</v>
      </c>
      <c r="B288" s="104">
        <f>_xlfn.XLOOKUP(prodSegment[[#This Row],[round]],Years!$A$2:$A$10,Years!$B$2:$B$10,"not found",1,1)</f>
        <v>47483</v>
      </c>
      <c r="C288" s="19" t="s">
        <v>65</v>
      </c>
      <c r="D288" s="19" t="s">
        <v>37</v>
      </c>
      <c r="E288" s="24" t="s">
        <v>47</v>
      </c>
      <c r="F288" s="115">
        <v>0.33</v>
      </c>
      <c r="G288" s="107">
        <v>1238</v>
      </c>
      <c r="H288" s="31">
        <v>47303</v>
      </c>
      <c r="I288" s="6" t="s">
        <v>216</v>
      </c>
      <c r="J288" s="6">
        <v>7.5</v>
      </c>
      <c r="K288" s="6">
        <v>5.6</v>
      </c>
      <c r="L288" s="32">
        <v>31.5</v>
      </c>
      <c r="M288" s="6">
        <v>16000</v>
      </c>
      <c r="N288" s="6">
        <v>1.47</v>
      </c>
      <c r="O288" s="33">
        <v>2000</v>
      </c>
      <c r="P288" s="7">
        <v>0.76</v>
      </c>
      <c r="Q288" s="33">
        <v>1400</v>
      </c>
      <c r="R288" s="7">
        <v>0.72</v>
      </c>
      <c r="S288" s="8">
        <v>26</v>
      </c>
    </row>
    <row r="289" spans="1:19" x14ac:dyDescent="0.45">
      <c r="A289" s="19">
        <v>6</v>
      </c>
      <c r="B289" s="104">
        <f>_xlfn.XLOOKUP(prodSegment[[#This Row],[round]],Years!$A$2:$A$10,Years!$B$2:$B$10,"not found",1,1)</f>
        <v>47483</v>
      </c>
      <c r="C289" s="19" t="s">
        <v>64</v>
      </c>
      <c r="D289" s="19" t="s">
        <v>37</v>
      </c>
      <c r="E289" s="20" t="s">
        <v>42</v>
      </c>
      <c r="F289" s="116">
        <v>0.31</v>
      </c>
      <c r="G289" s="108">
        <v>1188</v>
      </c>
      <c r="H289" s="34">
        <v>47412</v>
      </c>
      <c r="I289" s="1" t="s">
        <v>216</v>
      </c>
      <c r="J289" s="1">
        <v>7.5</v>
      </c>
      <c r="K289" s="1">
        <v>6.8</v>
      </c>
      <c r="L289" s="35">
        <v>33</v>
      </c>
      <c r="M289" s="1">
        <v>17500</v>
      </c>
      <c r="N289" s="1">
        <v>1.35</v>
      </c>
      <c r="O289" s="36">
        <v>1100</v>
      </c>
      <c r="P289" s="5">
        <v>0.62</v>
      </c>
      <c r="Q289" s="36">
        <v>656</v>
      </c>
      <c r="R289" s="5">
        <v>0.54</v>
      </c>
      <c r="S289" s="9">
        <v>10</v>
      </c>
    </row>
    <row r="290" spans="1:19" x14ac:dyDescent="0.45">
      <c r="A290" s="19">
        <v>6</v>
      </c>
      <c r="B290" s="104">
        <f>_xlfn.XLOOKUP(prodSegment[[#This Row],[round]],Years!$A$2:$A$10,Years!$B$2:$B$10,"not found",1,1)</f>
        <v>47483</v>
      </c>
      <c r="C290" s="19" t="s">
        <v>63</v>
      </c>
      <c r="D290" s="19" t="s">
        <v>37</v>
      </c>
      <c r="E290" s="20" t="s">
        <v>36</v>
      </c>
      <c r="F290" s="116">
        <v>0.26</v>
      </c>
      <c r="G290" s="108">
        <v>990</v>
      </c>
      <c r="H290" s="34">
        <v>47142</v>
      </c>
      <c r="I290" s="1" t="s">
        <v>216</v>
      </c>
      <c r="J290" s="1">
        <v>6.7</v>
      </c>
      <c r="K290" s="1">
        <v>8.1</v>
      </c>
      <c r="L290" s="35">
        <v>34.85</v>
      </c>
      <c r="M290" s="1">
        <v>18000</v>
      </c>
      <c r="N290" s="1">
        <v>2.2400000000000002</v>
      </c>
      <c r="O290" s="36">
        <v>2000</v>
      </c>
      <c r="P290" s="5">
        <v>0.86</v>
      </c>
      <c r="Q290" s="36">
        <v>1634</v>
      </c>
      <c r="R290" s="5">
        <v>0.83</v>
      </c>
      <c r="S290" s="9">
        <v>5</v>
      </c>
    </row>
    <row r="291" spans="1:19" x14ac:dyDescent="0.45">
      <c r="A291" s="19">
        <v>6</v>
      </c>
      <c r="B291" s="104">
        <f>_xlfn.XLOOKUP(prodSegment[[#This Row],[round]],Years!$A$2:$A$10,Years!$B$2:$B$10,"not found",1,1)</f>
        <v>47483</v>
      </c>
      <c r="C291" s="19" t="s">
        <v>66</v>
      </c>
      <c r="D291" s="19" t="s">
        <v>37</v>
      </c>
      <c r="E291" s="20" t="s">
        <v>328</v>
      </c>
      <c r="F291" s="117">
        <v>0.1</v>
      </c>
      <c r="G291" s="108">
        <v>374</v>
      </c>
      <c r="H291" s="34">
        <v>47288</v>
      </c>
      <c r="I291" s="1"/>
      <c r="J291" s="1">
        <v>6</v>
      </c>
      <c r="K291" s="1">
        <v>10</v>
      </c>
      <c r="L291" s="35">
        <v>35</v>
      </c>
      <c r="M291" s="1">
        <v>30000</v>
      </c>
      <c r="N291" s="1">
        <v>0.53</v>
      </c>
      <c r="O291" s="36">
        <v>1500</v>
      </c>
      <c r="P291" s="5">
        <v>0.46</v>
      </c>
      <c r="Q291" s="36">
        <v>2380</v>
      </c>
      <c r="R291" s="5">
        <v>0.92</v>
      </c>
      <c r="S291" s="9">
        <v>0</v>
      </c>
    </row>
    <row r="292" spans="1:19" x14ac:dyDescent="0.45">
      <c r="A292" s="19">
        <v>7</v>
      </c>
      <c r="B292" s="104">
        <f>_xlfn.XLOOKUP(prodSegment[[#This Row],[round]],Years!$A$2:$A$10,Years!$B$2:$B$10,"not found",1,1)</f>
        <v>47848</v>
      </c>
      <c r="C292" s="19" t="s">
        <v>65</v>
      </c>
      <c r="D292" s="19" t="s">
        <v>29</v>
      </c>
      <c r="E292" s="24" t="s">
        <v>43</v>
      </c>
      <c r="F292" s="115">
        <v>0.4</v>
      </c>
      <c r="G292" s="107">
        <v>4697</v>
      </c>
      <c r="H292" s="31">
        <v>47723</v>
      </c>
      <c r="I292" s="6" t="s">
        <v>216</v>
      </c>
      <c r="J292" s="6">
        <v>9.1999999999999993</v>
      </c>
      <c r="K292" s="6">
        <v>10.7</v>
      </c>
      <c r="L292" s="32">
        <v>25.5</v>
      </c>
      <c r="M292" s="6">
        <v>15000</v>
      </c>
      <c r="N292" s="6">
        <v>1.4</v>
      </c>
      <c r="O292" s="33">
        <v>2000</v>
      </c>
      <c r="P292" s="7">
        <v>0.81</v>
      </c>
      <c r="Q292" s="33">
        <v>1470</v>
      </c>
      <c r="R292" s="7">
        <v>0.77</v>
      </c>
      <c r="S292" s="8">
        <v>35</v>
      </c>
    </row>
    <row r="293" spans="1:19" x14ac:dyDescent="0.45">
      <c r="A293" s="19">
        <v>7</v>
      </c>
      <c r="B293" s="104">
        <f>_xlfn.XLOOKUP(prodSegment[[#This Row],[round]],Years!$A$2:$A$10,Years!$B$2:$B$10,"not found",1,1)</f>
        <v>47848</v>
      </c>
      <c r="C293" s="19" t="s">
        <v>63</v>
      </c>
      <c r="D293" s="19" t="s">
        <v>29</v>
      </c>
      <c r="E293" s="20" t="s">
        <v>28</v>
      </c>
      <c r="F293" s="116">
        <v>0.3</v>
      </c>
      <c r="G293" s="108">
        <v>3466</v>
      </c>
      <c r="H293" s="34">
        <v>47863</v>
      </c>
      <c r="I293" s="1" t="s">
        <v>216</v>
      </c>
      <c r="J293" s="1">
        <v>7.8</v>
      </c>
      <c r="K293" s="1">
        <v>12.6</v>
      </c>
      <c r="L293" s="35">
        <v>28.1</v>
      </c>
      <c r="M293" s="1">
        <v>16000</v>
      </c>
      <c r="N293" s="1">
        <v>3.41</v>
      </c>
      <c r="O293" s="36">
        <v>1900</v>
      </c>
      <c r="P293" s="5">
        <v>0.81</v>
      </c>
      <c r="Q293" s="36">
        <v>1997</v>
      </c>
      <c r="R293" s="5">
        <v>1</v>
      </c>
      <c r="S293" s="9">
        <v>2</v>
      </c>
    </row>
    <row r="294" spans="1:19" x14ac:dyDescent="0.45">
      <c r="A294" s="19">
        <v>7</v>
      </c>
      <c r="B294" s="104">
        <f>_xlfn.XLOOKUP(prodSegment[[#This Row],[round]],Years!$A$2:$A$10,Years!$B$2:$B$10,"not found",1,1)</f>
        <v>47848</v>
      </c>
      <c r="C294" s="19" t="s">
        <v>64</v>
      </c>
      <c r="D294" s="19" t="s">
        <v>29</v>
      </c>
      <c r="E294" s="20" t="s">
        <v>38</v>
      </c>
      <c r="F294" s="117">
        <v>0.3</v>
      </c>
      <c r="G294" s="108">
        <v>3466</v>
      </c>
      <c r="H294" s="34">
        <v>47659</v>
      </c>
      <c r="I294" s="1" t="s">
        <v>216</v>
      </c>
      <c r="J294" s="1">
        <v>9.5</v>
      </c>
      <c r="K294" s="1">
        <v>10.5</v>
      </c>
      <c r="L294" s="35">
        <v>27</v>
      </c>
      <c r="M294" s="1">
        <v>17000</v>
      </c>
      <c r="N294" s="1">
        <v>1.38</v>
      </c>
      <c r="O294" s="36">
        <v>1100</v>
      </c>
      <c r="P294" s="5">
        <v>0.56999999999999995</v>
      </c>
      <c r="Q294" s="36">
        <v>974</v>
      </c>
      <c r="R294" s="5">
        <v>0.54</v>
      </c>
      <c r="S294" s="9">
        <v>26</v>
      </c>
    </row>
    <row r="295" spans="1:19" x14ac:dyDescent="0.45">
      <c r="A295" s="19">
        <v>7</v>
      </c>
      <c r="B295" s="104">
        <f>_xlfn.XLOOKUP(prodSegment[[#This Row],[round]],Years!$A$2:$A$10,Years!$B$2:$B$10,"not found",1,1)</f>
        <v>47848</v>
      </c>
      <c r="C295" s="19" t="s">
        <v>65</v>
      </c>
      <c r="D295" s="19" t="s">
        <v>31</v>
      </c>
      <c r="E295" s="24" t="s">
        <v>44</v>
      </c>
      <c r="F295" s="115">
        <v>0.34</v>
      </c>
      <c r="G295" s="107">
        <v>4703</v>
      </c>
      <c r="H295" s="31">
        <v>47488</v>
      </c>
      <c r="I295" s="6" t="s">
        <v>216</v>
      </c>
      <c r="J295" s="6">
        <v>3.2</v>
      </c>
      <c r="K295" s="6">
        <v>16.8</v>
      </c>
      <c r="L295" s="32">
        <v>20.25</v>
      </c>
      <c r="M295" s="6">
        <v>16500</v>
      </c>
      <c r="N295" s="6">
        <v>4.96</v>
      </c>
      <c r="O295" s="33">
        <v>2000</v>
      </c>
      <c r="P295" s="7">
        <v>0.8</v>
      </c>
      <c r="Q295" s="33">
        <v>1470</v>
      </c>
      <c r="R295" s="7">
        <v>0.82</v>
      </c>
      <c r="S295" s="8">
        <v>0</v>
      </c>
    </row>
    <row r="296" spans="1:19" x14ac:dyDescent="0.45">
      <c r="A296" s="19">
        <v>7</v>
      </c>
      <c r="B296" s="104">
        <f>_xlfn.XLOOKUP(prodSegment[[#This Row],[round]],Years!$A$2:$A$10,Years!$B$2:$B$10,"not found",1,1)</f>
        <v>47848</v>
      </c>
      <c r="C296" s="19" t="s">
        <v>63</v>
      </c>
      <c r="D296" s="19" t="s">
        <v>31</v>
      </c>
      <c r="E296" s="20" t="s">
        <v>30</v>
      </c>
      <c r="F296" s="116">
        <v>0.19</v>
      </c>
      <c r="G296" s="108">
        <v>2574</v>
      </c>
      <c r="H296" s="34">
        <v>47671</v>
      </c>
      <c r="I296" s="1" t="s">
        <v>216</v>
      </c>
      <c r="J296" s="1">
        <v>4.5</v>
      </c>
      <c r="K296" s="1">
        <v>15.5</v>
      </c>
      <c r="L296" s="35">
        <v>22.1</v>
      </c>
      <c r="M296" s="1">
        <v>14000</v>
      </c>
      <c r="N296" s="1">
        <v>1.82</v>
      </c>
      <c r="O296" s="36">
        <v>1900</v>
      </c>
      <c r="P296" s="5">
        <v>0.84</v>
      </c>
      <c r="Q296" s="36">
        <v>1815</v>
      </c>
      <c r="R296" s="5">
        <v>0.94</v>
      </c>
      <c r="S296" s="9">
        <v>5</v>
      </c>
    </row>
    <row r="297" spans="1:19" x14ac:dyDescent="0.45">
      <c r="A297" s="19">
        <v>7</v>
      </c>
      <c r="B297" s="104">
        <f>_xlfn.XLOOKUP(prodSegment[[#This Row],[round]],Years!$A$2:$A$10,Years!$B$2:$B$10,"not found",1,1)</f>
        <v>47848</v>
      </c>
      <c r="C297" s="19" t="s">
        <v>64</v>
      </c>
      <c r="D297" s="19" t="s">
        <v>31</v>
      </c>
      <c r="E297" s="20" t="s">
        <v>39</v>
      </c>
      <c r="F297" s="116">
        <v>0.17</v>
      </c>
      <c r="G297" s="108">
        <v>2376</v>
      </c>
      <c r="H297" s="34">
        <v>47646</v>
      </c>
      <c r="I297" s="1" t="s">
        <v>216</v>
      </c>
      <c r="J297" s="1">
        <v>5</v>
      </c>
      <c r="K297" s="1">
        <v>14.5</v>
      </c>
      <c r="L297" s="35">
        <v>21.25</v>
      </c>
      <c r="M297" s="1">
        <v>13000</v>
      </c>
      <c r="N297" s="1">
        <v>1.72</v>
      </c>
      <c r="O297" s="36">
        <v>1100</v>
      </c>
      <c r="P297" s="5">
        <v>0.56999999999999995</v>
      </c>
      <c r="Q297" s="36">
        <v>885</v>
      </c>
      <c r="R297" s="5">
        <v>0.46</v>
      </c>
      <c r="S297" s="9">
        <v>5</v>
      </c>
    </row>
    <row r="298" spans="1:19" x14ac:dyDescent="0.45">
      <c r="A298" s="19">
        <v>7</v>
      </c>
      <c r="B298" s="104">
        <f>_xlfn.XLOOKUP(prodSegment[[#This Row],[round]],Years!$A$2:$A$10,Years!$B$2:$B$10,"not found",1,1)</f>
        <v>47848</v>
      </c>
      <c r="C298" s="19" t="s">
        <v>66</v>
      </c>
      <c r="D298" s="19" t="s">
        <v>31</v>
      </c>
      <c r="E298" s="20" t="s">
        <v>49</v>
      </c>
      <c r="F298" s="116">
        <v>0.15</v>
      </c>
      <c r="G298" s="108">
        <v>2079</v>
      </c>
      <c r="H298" s="34">
        <v>46558</v>
      </c>
      <c r="I298" s="1" t="s">
        <v>216</v>
      </c>
      <c r="J298" s="1">
        <v>3.3</v>
      </c>
      <c r="K298" s="1">
        <v>16.7</v>
      </c>
      <c r="L298" s="35">
        <v>22.5</v>
      </c>
      <c r="M298" s="1">
        <v>14000</v>
      </c>
      <c r="N298" s="1">
        <v>5.45</v>
      </c>
      <c r="O298" s="36">
        <v>1600</v>
      </c>
      <c r="P298" s="5">
        <v>0.79</v>
      </c>
      <c r="Q298" s="36">
        <v>2881</v>
      </c>
      <c r="R298" s="5">
        <v>1</v>
      </c>
      <c r="S298" s="9">
        <v>1</v>
      </c>
    </row>
    <row r="299" spans="1:19" x14ac:dyDescent="0.45">
      <c r="A299" s="19">
        <v>7</v>
      </c>
      <c r="B299" s="104">
        <f>_xlfn.XLOOKUP(prodSegment[[#This Row],[round]],Years!$A$2:$A$10,Years!$B$2:$B$10,"not found",1,1)</f>
        <v>47848</v>
      </c>
      <c r="C299" s="19" t="s">
        <v>67</v>
      </c>
      <c r="D299" s="19" t="s">
        <v>31</v>
      </c>
      <c r="E299" s="20" t="s">
        <v>54</v>
      </c>
      <c r="F299" s="116">
        <v>0.08</v>
      </c>
      <c r="G299" s="108">
        <v>1051</v>
      </c>
      <c r="H299" s="34">
        <v>43610</v>
      </c>
      <c r="I299" s="1"/>
      <c r="J299" s="1">
        <v>3</v>
      </c>
      <c r="K299" s="1">
        <v>17</v>
      </c>
      <c r="L299" s="35">
        <v>21</v>
      </c>
      <c r="M299" s="1">
        <v>14000</v>
      </c>
      <c r="N299" s="1">
        <v>11.6</v>
      </c>
      <c r="O299" s="36">
        <v>900</v>
      </c>
      <c r="P299" s="5">
        <v>0.39</v>
      </c>
      <c r="Q299" s="36">
        <v>858</v>
      </c>
      <c r="R299" s="5">
        <v>0.37</v>
      </c>
      <c r="S299" s="9">
        <v>0</v>
      </c>
    </row>
    <row r="300" spans="1:19" x14ac:dyDescent="0.45">
      <c r="A300" s="19">
        <v>7</v>
      </c>
      <c r="B300" s="104">
        <f>_xlfn.XLOOKUP(prodSegment[[#This Row],[round]],Years!$A$2:$A$10,Years!$B$2:$B$10,"not found",1,1)</f>
        <v>47848</v>
      </c>
      <c r="C300" s="19" t="s">
        <v>68</v>
      </c>
      <c r="D300" s="19" t="s">
        <v>31</v>
      </c>
      <c r="E300" s="20" t="s">
        <v>59</v>
      </c>
      <c r="F300" s="116">
        <v>0.08</v>
      </c>
      <c r="G300" s="108">
        <v>1051</v>
      </c>
      <c r="H300" s="34">
        <v>43610</v>
      </c>
      <c r="I300" s="1"/>
      <c r="J300" s="1">
        <v>3</v>
      </c>
      <c r="K300" s="1">
        <v>17</v>
      </c>
      <c r="L300" s="35">
        <v>21</v>
      </c>
      <c r="M300" s="1">
        <v>14000</v>
      </c>
      <c r="N300" s="1">
        <v>11.6</v>
      </c>
      <c r="O300" s="36">
        <v>900</v>
      </c>
      <c r="P300" s="5">
        <v>0.39</v>
      </c>
      <c r="Q300" s="36">
        <v>858</v>
      </c>
      <c r="R300" s="5">
        <v>0.37</v>
      </c>
      <c r="S300" s="9">
        <v>0</v>
      </c>
    </row>
    <row r="301" spans="1:19" x14ac:dyDescent="0.45">
      <c r="A301" s="19">
        <v>7</v>
      </c>
      <c r="B301" s="104">
        <f>_xlfn.XLOOKUP(prodSegment[[#This Row],[round]],Years!$A$2:$A$10,Years!$B$2:$B$10,"not found",1,1)</f>
        <v>47848</v>
      </c>
      <c r="C301" s="19" t="s">
        <v>65</v>
      </c>
      <c r="D301" s="19" t="s">
        <v>31</v>
      </c>
      <c r="E301" s="20" t="s">
        <v>43</v>
      </c>
      <c r="F301" s="117">
        <v>0</v>
      </c>
      <c r="G301" s="108">
        <v>7</v>
      </c>
      <c r="H301" s="34">
        <v>47723</v>
      </c>
      <c r="I301" s="1" t="s">
        <v>216</v>
      </c>
      <c r="J301" s="1">
        <v>9.1999999999999993</v>
      </c>
      <c r="K301" s="1">
        <v>10.7</v>
      </c>
      <c r="L301" s="35">
        <v>25.5</v>
      </c>
      <c r="M301" s="1">
        <v>15000</v>
      </c>
      <c r="N301" s="1">
        <v>1.4</v>
      </c>
      <c r="O301" s="36">
        <v>2000</v>
      </c>
      <c r="P301" s="5">
        <v>0.4</v>
      </c>
      <c r="Q301" s="36">
        <v>1470</v>
      </c>
      <c r="R301" s="5">
        <v>0.82</v>
      </c>
      <c r="S301" s="9">
        <v>0</v>
      </c>
    </row>
    <row r="302" spans="1:19" x14ac:dyDescent="0.45">
      <c r="A302" s="19">
        <v>7</v>
      </c>
      <c r="B302" s="104">
        <f>_xlfn.XLOOKUP(prodSegment[[#This Row],[round]],Years!$A$2:$A$10,Years!$B$2:$B$10,"not found",1,1)</f>
        <v>47848</v>
      </c>
      <c r="C302" s="19" t="s">
        <v>65</v>
      </c>
      <c r="D302" s="19" t="s">
        <v>33</v>
      </c>
      <c r="E302" s="24" t="s">
        <v>45</v>
      </c>
      <c r="F302" s="115">
        <v>0.24</v>
      </c>
      <c r="G302" s="107">
        <v>1733</v>
      </c>
      <c r="H302" s="31">
        <v>47682</v>
      </c>
      <c r="I302" s="6" t="s">
        <v>216</v>
      </c>
      <c r="J302" s="6">
        <v>14.3</v>
      </c>
      <c r="K302" s="6">
        <v>5.7</v>
      </c>
      <c r="L302" s="32">
        <v>35</v>
      </c>
      <c r="M302" s="6">
        <v>24000</v>
      </c>
      <c r="N302" s="6">
        <v>1.45</v>
      </c>
      <c r="O302" s="33">
        <v>2000</v>
      </c>
      <c r="P302" s="7">
        <v>0.82</v>
      </c>
      <c r="Q302" s="33">
        <v>1470</v>
      </c>
      <c r="R302" s="7">
        <v>0.75</v>
      </c>
      <c r="S302" s="8">
        <v>42</v>
      </c>
    </row>
    <row r="303" spans="1:19" x14ac:dyDescent="0.45">
      <c r="A303" s="19">
        <v>7</v>
      </c>
      <c r="B303" s="104">
        <f>_xlfn.XLOOKUP(prodSegment[[#This Row],[round]],Years!$A$2:$A$10,Years!$B$2:$B$10,"not found",1,1)</f>
        <v>47848</v>
      </c>
      <c r="C303" s="19" t="s">
        <v>63</v>
      </c>
      <c r="D303" s="19" t="s">
        <v>33</v>
      </c>
      <c r="E303" s="20" t="s">
        <v>32</v>
      </c>
      <c r="F303" s="116">
        <v>0.24</v>
      </c>
      <c r="G303" s="108">
        <v>1713</v>
      </c>
      <c r="H303" s="34">
        <v>48036</v>
      </c>
      <c r="I303" s="1" t="s">
        <v>216</v>
      </c>
      <c r="J303" s="1">
        <v>11.9</v>
      </c>
      <c r="K303" s="1">
        <v>9.1</v>
      </c>
      <c r="L303" s="35">
        <v>38.6</v>
      </c>
      <c r="M303" s="1">
        <v>24000</v>
      </c>
      <c r="N303" s="1">
        <v>3.15</v>
      </c>
      <c r="O303" s="36">
        <v>1950</v>
      </c>
      <c r="P303" s="5">
        <v>0.87</v>
      </c>
      <c r="Q303" s="36">
        <v>1815</v>
      </c>
      <c r="R303" s="5">
        <v>0.96</v>
      </c>
      <c r="S303" s="9">
        <v>1</v>
      </c>
    </row>
    <row r="304" spans="1:19" x14ac:dyDescent="0.45">
      <c r="A304" s="19">
        <v>7</v>
      </c>
      <c r="B304" s="104">
        <f>_xlfn.XLOOKUP(prodSegment[[#This Row],[round]],Years!$A$2:$A$10,Years!$B$2:$B$10,"not found",1,1)</f>
        <v>47848</v>
      </c>
      <c r="C304" s="19" t="s">
        <v>65</v>
      </c>
      <c r="D304" s="19" t="s">
        <v>33</v>
      </c>
      <c r="E304" s="20" t="s">
        <v>324</v>
      </c>
      <c r="F304" s="116">
        <v>0.21</v>
      </c>
      <c r="G304" s="108">
        <v>1535</v>
      </c>
      <c r="H304" s="34">
        <v>47675</v>
      </c>
      <c r="I304" s="1" t="s">
        <v>216</v>
      </c>
      <c r="J304" s="1">
        <v>14.3</v>
      </c>
      <c r="K304" s="1">
        <v>5.7</v>
      </c>
      <c r="L304" s="35">
        <v>35.5</v>
      </c>
      <c r="M304" s="1">
        <v>20000</v>
      </c>
      <c r="N304" s="1">
        <v>1.38</v>
      </c>
      <c r="O304" s="36">
        <v>2000</v>
      </c>
      <c r="P304" s="5">
        <v>0.82</v>
      </c>
      <c r="Q304" s="36">
        <v>1575</v>
      </c>
      <c r="R304" s="5">
        <v>0.75</v>
      </c>
      <c r="S304" s="9">
        <v>28</v>
      </c>
    </row>
    <row r="305" spans="1:19" x14ac:dyDescent="0.45">
      <c r="A305" s="19">
        <v>7</v>
      </c>
      <c r="B305" s="104">
        <f>_xlfn.XLOOKUP(prodSegment[[#This Row],[round]],Years!$A$2:$A$10,Years!$B$2:$B$10,"not found",1,1)</f>
        <v>47848</v>
      </c>
      <c r="C305" s="19" t="s">
        <v>64</v>
      </c>
      <c r="D305" s="19" t="s">
        <v>33</v>
      </c>
      <c r="E305" s="20" t="s">
        <v>289</v>
      </c>
      <c r="F305" s="116">
        <v>0.16</v>
      </c>
      <c r="G305" s="108">
        <v>1139</v>
      </c>
      <c r="H305" s="34">
        <v>47895</v>
      </c>
      <c r="I305" s="1" t="s">
        <v>216</v>
      </c>
      <c r="J305" s="1">
        <v>11.9</v>
      </c>
      <c r="K305" s="1">
        <v>8.1999999999999993</v>
      </c>
      <c r="L305" s="35">
        <v>37.5</v>
      </c>
      <c r="M305" s="1">
        <v>22000</v>
      </c>
      <c r="N305" s="1">
        <v>2.78</v>
      </c>
      <c r="O305" s="36">
        <v>800</v>
      </c>
      <c r="P305" s="5">
        <v>0.57999999999999996</v>
      </c>
      <c r="Q305" s="36">
        <v>443</v>
      </c>
      <c r="R305" s="5">
        <v>0.45</v>
      </c>
      <c r="S305" s="9">
        <v>2</v>
      </c>
    </row>
    <row r="306" spans="1:19" x14ac:dyDescent="0.45">
      <c r="A306" s="19">
        <v>7</v>
      </c>
      <c r="B306" s="104">
        <f>_xlfn.XLOOKUP(prodSegment[[#This Row],[round]],Years!$A$2:$A$10,Years!$B$2:$B$10,"not found",1,1)</f>
        <v>47848</v>
      </c>
      <c r="C306" s="19" t="s">
        <v>64</v>
      </c>
      <c r="D306" s="19" t="s">
        <v>33</v>
      </c>
      <c r="E306" s="20" t="s">
        <v>40</v>
      </c>
      <c r="F306" s="117">
        <v>0.15</v>
      </c>
      <c r="G306" s="108">
        <v>1092</v>
      </c>
      <c r="H306" s="34">
        <v>47658</v>
      </c>
      <c r="I306" s="1" t="s">
        <v>216</v>
      </c>
      <c r="J306" s="1">
        <v>13</v>
      </c>
      <c r="K306" s="1">
        <v>7.5</v>
      </c>
      <c r="L306" s="35">
        <v>36.75</v>
      </c>
      <c r="M306" s="1">
        <v>22000</v>
      </c>
      <c r="N306" s="1">
        <v>2.4300000000000002</v>
      </c>
      <c r="O306" s="36">
        <v>800</v>
      </c>
      <c r="P306" s="5">
        <v>0.54</v>
      </c>
      <c r="Q306" s="36">
        <v>797</v>
      </c>
      <c r="R306" s="5">
        <v>0.45</v>
      </c>
      <c r="S306" s="9">
        <v>4</v>
      </c>
    </row>
    <row r="307" spans="1:19" x14ac:dyDescent="0.45">
      <c r="A307" s="19">
        <v>7</v>
      </c>
      <c r="B307" s="104">
        <f>_xlfn.XLOOKUP(prodSegment[[#This Row],[round]],Years!$A$2:$A$10,Years!$B$2:$B$10,"not found",1,1)</f>
        <v>47848</v>
      </c>
      <c r="C307" s="19" t="s">
        <v>65</v>
      </c>
      <c r="D307" s="19" t="s">
        <v>135</v>
      </c>
      <c r="E307" s="24" t="s">
        <v>46</v>
      </c>
      <c r="F307" s="115">
        <v>0.28999999999999998</v>
      </c>
      <c r="G307" s="107">
        <v>1683</v>
      </c>
      <c r="H307" s="31">
        <v>47673</v>
      </c>
      <c r="I307" s="6" t="s">
        <v>216</v>
      </c>
      <c r="J307" s="6">
        <v>15.4</v>
      </c>
      <c r="K307" s="6">
        <v>11.8</v>
      </c>
      <c r="L307" s="32">
        <v>31.49</v>
      </c>
      <c r="M307" s="6">
        <v>26999</v>
      </c>
      <c r="N307" s="6">
        <v>1.48</v>
      </c>
      <c r="O307" s="33">
        <v>2000</v>
      </c>
      <c r="P307" s="7">
        <v>0.84</v>
      </c>
      <c r="Q307" s="33">
        <v>1470</v>
      </c>
      <c r="R307" s="7">
        <v>0.95</v>
      </c>
      <c r="S307" s="8">
        <v>60</v>
      </c>
    </row>
    <row r="308" spans="1:19" x14ac:dyDescent="0.45">
      <c r="A308" s="19">
        <v>7</v>
      </c>
      <c r="B308" s="104">
        <f>_xlfn.XLOOKUP(prodSegment[[#This Row],[round]],Years!$A$2:$A$10,Years!$B$2:$B$10,"not found",1,1)</f>
        <v>47848</v>
      </c>
      <c r="C308" s="19" t="s">
        <v>64</v>
      </c>
      <c r="D308" s="19" t="s">
        <v>135</v>
      </c>
      <c r="E308" s="20" t="s">
        <v>41</v>
      </c>
      <c r="F308" s="116">
        <v>0.21</v>
      </c>
      <c r="G308" s="108">
        <v>1218</v>
      </c>
      <c r="H308" s="34">
        <v>47640</v>
      </c>
      <c r="I308" s="1" t="s">
        <v>216</v>
      </c>
      <c r="J308" s="1">
        <v>14</v>
      </c>
      <c r="K308" s="1">
        <v>12.2</v>
      </c>
      <c r="L308" s="35">
        <v>31.49</v>
      </c>
      <c r="M308" s="1">
        <v>25000</v>
      </c>
      <c r="N308" s="1">
        <v>1.6</v>
      </c>
      <c r="O308" s="36">
        <v>1250</v>
      </c>
      <c r="P308" s="5">
        <v>0.72</v>
      </c>
      <c r="Q308" s="36">
        <v>664</v>
      </c>
      <c r="R308" s="5">
        <v>0.44</v>
      </c>
      <c r="S308" s="9">
        <v>16</v>
      </c>
    </row>
    <row r="309" spans="1:19" x14ac:dyDescent="0.45">
      <c r="A309" s="19">
        <v>7</v>
      </c>
      <c r="B309" s="104">
        <f>_xlfn.XLOOKUP(prodSegment[[#This Row],[round]],Years!$A$2:$A$10,Years!$B$2:$B$10,"not found",1,1)</f>
        <v>47848</v>
      </c>
      <c r="C309" s="19" t="s">
        <v>63</v>
      </c>
      <c r="D309" s="19" t="s">
        <v>135</v>
      </c>
      <c r="E309" s="20" t="s">
        <v>34</v>
      </c>
      <c r="F309" s="116">
        <v>0.21</v>
      </c>
      <c r="G309" s="108">
        <v>1188</v>
      </c>
      <c r="H309" s="34">
        <v>47860</v>
      </c>
      <c r="I309" s="1" t="s">
        <v>216</v>
      </c>
      <c r="J309" s="1">
        <v>12.4</v>
      </c>
      <c r="K309" s="1">
        <v>13</v>
      </c>
      <c r="L309" s="35">
        <v>34.799999999999997</v>
      </c>
      <c r="M309" s="1">
        <v>27000</v>
      </c>
      <c r="N309" s="1">
        <v>3.43</v>
      </c>
      <c r="O309" s="36">
        <v>1850</v>
      </c>
      <c r="P309" s="5">
        <v>0.87</v>
      </c>
      <c r="Q309" s="36">
        <v>1815</v>
      </c>
      <c r="R309" s="5">
        <v>0.94</v>
      </c>
      <c r="S309" s="9">
        <v>7</v>
      </c>
    </row>
    <row r="310" spans="1:19" x14ac:dyDescent="0.45">
      <c r="A310" s="19">
        <v>7</v>
      </c>
      <c r="B310" s="104">
        <f>_xlfn.XLOOKUP(prodSegment[[#This Row],[round]],Years!$A$2:$A$10,Years!$B$2:$B$10,"not found",1,1)</f>
        <v>47848</v>
      </c>
      <c r="C310" s="19" t="s">
        <v>65</v>
      </c>
      <c r="D310" s="19" t="s">
        <v>135</v>
      </c>
      <c r="E310" s="20" t="s">
        <v>327</v>
      </c>
      <c r="F310" s="116">
        <v>0.19</v>
      </c>
      <c r="G310" s="108">
        <v>1089</v>
      </c>
      <c r="H310" s="34">
        <v>47648</v>
      </c>
      <c r="I310" s="1" t="s">
        <v>216</v>
      </c>
      <c r="J310" s="1">
        <v>15.4</v>
      </c>
      <c r="K310" s="1">
        <v>11.8</v>
      </c>
      <c r="L310" s="35">
        <v>31.99</v>
      </c>
      <c r="M310" s="1">
        <v>25000</v>
      </c>
      <c r="N310" s="1">
        <v>1.1100000000000001</v>
      </c>
      <c r="O310" s="36">
        <v>2000</v>
      </c>
      <c r="P310" s="5">
        <v>0.76</v>
      </c>
      <c r="Q310" s="36">
        <v>1575</v>
      </c>
      <c r="R310" s="5">
        <v>0.95</v>
      </c>
      <c r="S310" s="9">
        <v>34</v>
      </c>
    </row>
    <row r="311" spans="1:19" x14ac:dyDescent="0.45">
      <c r="A311" s="19">
        <v>7</v>
      </c>
      <c r="B311" s="104">
        <f>_xlfn.XLOOKUP(prodSegment[[#This Row],[round]],Years!$A$2:$A$10,Years!$B$2:$B$10,"not found",1,1)</f>
        <v>47848</v>
      </c>
      <c r="C311" s="19" t="s">
        <v>66</v>
      </c>
      <c r="D311" s="19" t="s">
        <v>135</v>
      </c>
      <c r="E311" s="20" t="s">
        <v>329</v>
      </c>
      <c r="F311" s="117">
        <v>0.1</v>
      </c>
      <c r="G311" s="108">
        <v>578</v>
      </c>
      <c r="H311" s="34">
        <v>47465</v>
      </c>
      <c r="I311" s="1"/>
      <c r="J311" s="1">
        <v>11</v>
      </c>
      <c r="K311" s="1">
        <v>14</v>
      </c>
      <c r="L311" s="35">
        <v>31.5</v>
      </c>
      <c r="M311" s="1">
        <v>27000</v>
      </c>
      <c r="N311" s="1">
        <v>1.04</v>
      </c>
      <c r="O311" s="36">
        <v>1250</v>
      </c>
      <c r="P311" s="5">
        <v>0.74</v>
      </c>
      <c r="Q311" s="36">
        <v>2255</v>
      </c>
      <c r="R311" s="5">
        <v>1</v>
      </c>
      <c r="S311" s="9">
        <v>0</v>
      </c>
    </row>
    <row r="312" spans="1:19" x14ac:dyDescent="0.45">
      <c r="A312" s="19">
        <v>7</v>
      </c>
      <c r="B312" s="104">
        <f>_xlfn.XLOOKUP(prodSegment[[#This Row],[round]],Years!$A$2:$A$10,Years!$B$2:$B$10,"not found",1,1)</f>
        <v>47848</v>
      </c>
      <c r="C312" s="19" t="s">
        <v>65</v>
      </c>
      <c r="D312" s="19" t="s">
        <v>37</v>
      </c>
      <c r="E312" s="24" t="s">
        <v>47</v>
      </c>
      <c r="F312" s="115">
        <v>0.43</v>
      </c>
      <c r="G312" s="107">
        <v>1733</v>
      </c>
      <c r="H312" s="31">
        <v>47716</v>
      </c>
      <c r="I312" s="6" t="s">
        <v>216</v>
      </c>
      <c r="J312" s="6">
        <v>8.1999999999999993</v>
      </c>
      <c r="K312" s="6">
        <v>4.5999999999999996</v>
      </c>
      <c r="L312" s="32">
        <v>31.99</v>
      </c>
      <c r="M312" s="6">
        <v>21000</v>
      </c>
      <c r="N312" s="6">
        <v>1.41</v>
      </c>
      <c r="O312" s="33">
        <v>2000</v>
      </c>
      <c r="P312" s="7">
        <v>0.81</v>
      </c>
      <c r="Q312" s="33">
        <v>1470</v>
      </c>
      <c r="R312" s="7">
        <v>0.76</v>
      </c>
      <c r="S312" s="8">
        <v>42</v>
      </c>
    </row>
    <row r="313" spans="1:19" x14ac:dyDescent="0.45">
      <c r="A313" s="19">
        <v>7</v>
      </c>
      <c r="B313" s="104">
        <f>_xlfn.XLOOKUP(prodSegment[[#This Row],[round]],Years!$A$2:$A$10,Years!$B$2:$B$10,"not found",1,1)</f>
        <v>47848</v>
      </c>
      <c r="C313" s="19" t="s">
        <v>64</v>
      </c>
      <c r="D313" s="19" t="s">
        <v>37</v>
      </c>
      <c r="E313" s="20" t="s">
        <v>42</v>
      </c>
      <c r="F313" s="116">
        <v>0.3</v>
      </c>
      <c r="G313" s="108">
        <v>1188</v>
      </c>
      <c r="H313" s="34">
        <v>47633</v>
      </c>
      <c r="I313" s="1" t="s">
        <v>216</v>
      </c>
      <c r="J313" s="1">
        <v>8</v>
      </c>
      <c r="K313" s="1">
        <v>5.8</v>
      </c>
      <c r="L313" s="35">
        <v>31.49</v>
      </c>
      <c r="M313" s="1">
        <v>17500</v>
      </c>
      <c r="N313" s="1">
        <v>1.47</v>
      </c>
      <c r="O313" s="36">
        <v>1100</v>
      </c>
      <c r="P313" s="5">
        <v>0.64</v>
      </c>
      <c r="Q313" s="36">
        <v>664</v>
      </c>
      <c r="R313" s="5">
        <v>0.55000000000000004</v>
      </c>
      <c r="S313" s="9">
        <v>13</v>
      </c>
    </row>
    <row r="314" spans="1:19" x14ac:dyDescent="0.45">
      <c r="A314" s="19">
        <v>7</v>
      </c>
      <c r="B314" s="104">
        <f>_xlfn.XLOOKUP(prodSegment[[#This Row],[round]],Years!$A$2:$A$10,Years!$B$2:$B$10,"not found",1,1)</f>
        <v>47848</v>
      </c>
      <c r="C314" s="19" t="s">
        <v>63</v>
      </c>
      <c r="D314" s="19" t="s">
        <v>37</v>
      </c>
      <c r="E314" s="20" t="s">
        <v>36</v>
      </c>
      <c r="F314" s="117">
        <v>0.27</v>
      </c>
      <c r="G314" s="108">
        <v>1089</v>
      </c>
      <c r="H314" s="34">
        <v>47980</v>
      </c>
      <c r="I314" s="1" t="s">
        <v>216</v>
      </c>
      <c r="J314" s="1">
        <v>6.7</v>
      </c>
      <c r="K314" s="1">
        <v>8.1</v>
      </c>
      <c r="L314" s="35">
        <v>34.950000000000003</v>
      </c>
      <c r="M314" s="1">
        <v>18000</v>
      </c>
      <c r="N314" s="1">
        <v>3.24</v>
      </c>
      <c r="O314" s="36">
        <v>2000</v>
      </c>
      <c r="P314" s="5">
        <v>0.88</v>
      </c>
      <c r="Q314" s="36">
        <v>1634</v>
      </c>
      <c r="R314" s="5">
        <v>0.85</v>
      </c>
      <c r="S314" s="9">
        <v>1</v>
      </c>
    </row>
    <row r="315" spans="1:19" x14ac:dyDescent="0.45">
      <c r="A315" s="19">
        <v>8</v>
      </c>
      <c r="B315" s="104">
        <f>_xlfn.XLOOKUP(prodSegment[[#This Row],[round]],Years!$A$2:$A$10,Years!$B$2:$B$10,"not found",1,1)</f>
        <v>48213</v>
      </c>
      <c r="C315" s="19" t="s">
        <v>65</v>
      </c>
      <c r="D315" s="19" t="s">
        <v>29</v>
      </c>
      <c r="E315" s="24" t="s">
        <v>43</v>
      </c>
      <c r="F315" s="115">
        <v>0.47</v>
      </c>
      <c r="G315" s="107">
        <v>6436</v>
      </c>
      <c r="H315" s="31">
        <v>48102</v>
      </c>
      <c r="I315" s="6" t="s">
        <v>216</v>
      </c>
      <c r="J315" s="6">
        <v>9.9</v>
      </c>
      <c r="K315" s="6">
        <v>10.3</v>
      </c>
      <c r="L315" s="32">
        <v>25.75</v>
      </c>
      <c r="M315" s="6">
        <v>18400</v>
      </c>
      <c r="N315" s="6">
        <v>1.35</v>
      </c>
      <c r="O315" s="33">
        <v>2900</v>
      </c>
      <c r="P315" s="7">
        <v>0.87</v>
      </c>
      <c r="Q315" s="33">
        <v>2702</v>
      </c>
      <c r="R315" s="7">
        <v>0.96</v>
      </c>
      <c r="S315" s="8">
        <v>44</v>
      </c>
    </row>
    <row r="316" spans="1:19" x14ac:dyDescent="0.45">
      <c r="A316" s="19">
        <v>8</v>
      </c>
      <c r="B316" s="104">
        <f>_xlfn.XLOOKUP(prodSegment[[#This Row],[round]],Years!$A$2:$A$10,Years!$B$2:$B$10,"not found",1,1)</f>
        <v>48213</v>
      </c>
      <c r="C316" s="19" t="s">
        <v>64</v>
      </c>
      <c r="D316" s="19" t="s">
        <v>29</v>
      </c>
      <c r="E316" s="20" t="s">
        <v>38</v>
      </c>
      <c r="F316" s="116">
        <v>0.26</v>
      </c>
      <c r="G316" s="108">
        <v>3567</v>
      </c>
      <c r="H316" s="34">
        <v>48031</v>
      </c>
      <c r="I316" s="1" t="s">
        <v>216</v>
      </c>
      <c r="J316" s="1">
        <v>10</v>
      </c>
      <c r="K316" s="1">
        <v>9.5</v>
      </c>
      <c r="L316" s="35">
        <v>26.5</v>
      </c>
      <c r="M316" s="1">
        <v>17000</v>
      </c>
      <c r="N316" s="1">
        <v>1.44</v>
      </c>
      <c r="O316" s="36">
        <v>1100</v>
      </c>
      <c r="P316" s="5">
        <v>0.56999999999999995</v>
      </c>
      <c r="Q316" s="36">
        <v>974</v>
      </c>
      <c r="R316" s="5">
        <v>0.55000000000000004</v>
      </c>
      <c r="S316" s="9">
        <v>28</v>
      </c>
    </row>
    <row r="317" spans="1:19" x14ac:dyDescent="0.45">
      <c r="A317" s="19">
        <v>8</v>
      </c>
      <c r="B317" s="104">
        <f>_xlfn.XLOOKUP(prodSegment[[#This Row],[round]],Years!$A$2:$A$10,Years!$B$2:$B$10,"not found",1,1)</f>
        <v>48213</v>
      </c>
      <c r="C317" s="19" t="s">
        <v>63</v>
      </c>
      <c r="D317" s="19" t="s">
        <v>29</v>
      </c>
      <c r="E317" s="20" t="s">
        <v>28</v>
      </c>
      <c r="F317" s="116">
        <v>0.26</v>
      </c>
      <c r="G317" s="108">
        <v>3565</v>
      </c>
      <c r="H317" s="34">
        <v>47863</v>
      </c>
      <c r="I317" s="1" t="s">
        <v>216</v>
      </c>
      <c r="J317" s="1">
        <v>8</v>
      </c>
      <c r="K317" s="1">
        <v>11</v>
      </c>
      <c r="L317" s="35">
        <v>28.2</v>
      </c>
      <c r="M317" s="1">
        <v>16000</v>
      </c>
      <c r="N317" s="1">
        <v>2.68</v>
      </c>
      <c r="O317" s="36">
        <v>1900</v>
      </c>
      <c r="P317" s="5">
        <v>0.81</v>
      </c>
      <c r="Q317" s="36">
        <v>1906</v>
      </c>
      <c r="R317" s="5">
        <v>1</v>
      </c>
      <c r="S317" s="9">
        <v>7</v>
      </c>
    </row>
    <row r="318" spans="1:19" x14ac:dyDescent="0.45">
      <c r="A318" s="19">
        <v>8</v>
      </c>
      <c r="B318" s="104">
        <f>_xlfn.XLOOKUP(prodSegment[[#This Row],[round]],Years!$A$2:$A$10,Years!$B$2:$B$10,"not found",1,1)</f>
        <v>48213</v>
      </c>
      <c r="C318" s="19" t="s">
        <v>66</v>
      </c>
      <c r="D318" s="19" t="s">
        <v>29</v>
      </c>
      <c r="E318" s="20" t="s">
        <v>328</v>
      </c>
      <c r="F318" s="117">
        <v>0.01</v>
      </c>
      <c r="G318" s="108">
        <v>114</v>
      </c>
      <c r="H318" s="34">
        <v>48697</v>
      </c>
      <c r="I318" s="1"/>
      <c r="J318" s="1">
        <v>6</v>
      </c>
      <c r="K318" s="1">
        <v>10</v>
      </c>
      <c r="L318" s="35">
        <v>30.5</v>
      </c>
      <c r="M318" s="1">
        <v>30000</v>
      </c>
      <c r="N318" s="1">
        <v>2.5299999999999998</v>
      </c>
      <c r="O318" s="36">
        <v>1950</v>
      </c>
      <c r="P318" s="5">
        <v>0.27</v>
      </c>
      <c r="Q318" s="36">
        <v>2624</v>
      </c>
      <c r="R318" s="5">
        <v>0.64</v>
      </c>
      <c r="S318" s="9">
        <v>0</v>
      </c>
    </row>
    <row r="319" spans="1:19" x14ac:dyDescent="0.45">
      <c r="A319" s="19">
        <v>8</v>
      </c>
      <c r="B319" s="104">
        <f>_xlfn.XLOOKUP(prodSegment[[#This Row],[round]],Years!$A$2:$A$10,Years!$B$2:$B$10,"not found",1,1)</f>
        <v>48213</v>
      </c>
      <c r="C319" s="19" t="s">
        <v>64</v>
      </c>
      <c r="D319" s="19" t="s">
        <v>31</v>
      </c>
      <c r="E319" s="24" t="s">
        <v>39</v>
      </c>
      <c r="F319" s="115">
        <v>0.49</v>
      </c>
      <c r="G319" s="107">
        <v>3169</v>
      </c>
      <c r="H319" s="31">
        <v>48031</v>
      </c>
      <c r="I319" s="6" t="s">
        <v>216</v>
      </c>
      <c r="J319" s="6">
        <v>6</v>
      </c>
      <c r="K319" s="6">
        <v>14</v>
      </c>
      <c r="L319" s="32">
        <v>21.25</v>
      </c>
      <c r="M319" s="6">
        <v>13000</v>
      </c>
      <c r="N319" s="6">
        <v>1.61</v>
      </c>
      <c r="O319" s="33">
        <v>1100</v>
      </c>
      <c r="P319" s="7">
        <v>0.56999999999999995</v>
      </c>
      <c r="Q319" s="33">
        <v>885</v>
      </c>
      <c r="R319" s="7">
        <v>0.47</v>
      </c>
      <c r="S319" s="8">
        <v>4</v>
      </c>
    </row>
    <row r="320" spans="1:19" x14ac:dyDescent="0.45">
      <c r="A320" s="19">
        <v>8</v>
      </c>
      <c r="B320" s="104">
        <f>_xlfn.XLOOKUP(prodSegment[[#This Row],[round]],Years!$A$2:$A$10,Years!$B$2:$B$10,"not found",1,1)</f>
        <v>48213</v>
      </c>
      <c r="C320" s="19" t="s">
        <v>63</v>
      </c>
      <c r="D320" s="19" t="s">
        <v>31</v>
      </c>
      <c r="E320" s="20" t="s">
        <v>30</v>
      </c>
      <c r="F320" s="116">
        <v>0.43</v>
      </c>
      <c r="G320" s="108">
        <v>2772</v>
      </c>
      <c r="H320" s="34">
        <v>48106</v>
      </c>
      <c r="I320" s="1" t="s">
        <v>216</v>
      </c>
      <c r="J320" s="1">
        <v>5</v>
      </c>
      <c r="K320" s="1">
        <v>14.5</v>
      </c>
      <c r="L320" s="35">
        <v>22.2</v>
      </c>
      <c r="M320" s="1">
        <v>14000</v>
      </c>
      <c r="N320" s="1">
        <v>1.55</v>
      </c>
      <c r="O320" s="36">
        <v>1900</v>
      </c>
      <c r="P320" s="5">
        <v>0.84</v>
      </c>
      <c r="Q320" s="36">
        <v>1815</v>
      </c>
      <c r="R320" s="5">
        <v>0.95</v>
      </c>
      <c r="S320" s="9">
        <v>5</v>
      </c>
    </row>
    <row r="321" spans="1:19" x14ac:dyDescent="0.45">
      <c r="A321" s="19">
        <v>8</v>
      </c>
      <c r="B321" s="104">
        <f>_xlfn.XLOOKUP(prodSegment[[#This Row],[round]],Years!$A$2:$A$10,Years!$B$2:$B$10,"not found",1,1)</f>
        <v>48213</v>
      </c>
      <c r="C321" s="19" t="s">
        <v>66</v>
      </c>
      <c r="D321" s="19" t="s">
        <v>31</v>
      </c>
      <c r="E321" s="20" t="s">
        <v>49</v>
      </c>
      <c r="F321" s="117">
        <v>0.08</v>
      </c>
      <c r="G321" s="108">
        <v>520</v>
      </c>
      <c r="H321" s="34">
        <v>48533</v>
      </c>
      <c r="I321" s="1"/>
      <c r="J321" s="1">
        <v>3.3</v>
      </c>
      <c r="K321" s="1">
        <v>16.7</v>
      </c>
      <c r="L321" s="35">
        <v>21.5</v>
      </c>
      <c r="M321" s="1">
        <v>14000</v>
      </c>
      <c r="N321" s="1">
        <v>6.45</v>
      </c>
      <c r="O321" s="36">
        <v>2100</v>
      </c>
      <c r="P321" s="5">
        <v>0.83</v>
      </c>
      <c r="Q321" s="36">
        <v>2703</v>
      </c>
      <c r="R321" s="5">
        <v>1</v>
      </c>
      <c r="S321" s="9">
        <v>0</v>
      </c>
    </row>
    <row r="322" spans="1:19" x14ac:dyDescent="0.45">
      <c r="A322" s="19">
        <v>8</v>
      </c>
      <c r="B322" s="104">
        <f>_xlfn.XLOOKUP(prodSegment[[#This Row],[round]],Years!$A$2:$A$10,Years!$B$2:$B$10,"not found",1,1)</f>
        <v>48213</v>
      </c>
      <c r="C322" s="19" t="s">
        <v>65</v>
      </c>
      <c r="D322" s="19" t="s">
        <v>33</v>
      </c>
      <c r="E322" s="24" t="s">
        <v>45</v>
      </c>
      <c r="F322" s="115">
        <v>0.35</v>
      </c>
      <c r="G322" s="107">
        <v>2995</v>
      </c>
      <c r="H322" s="31">
        <v>48063</v>
      </c>
      <c r="I322" s="6" t="s">
        <v>216</v>
      </c>
      <c r="J322" s="6">
        <v>15.2</v>
      </c>
      <c r="K322" s="6">
        <v>4.8</v>
      </c>
      <c r="L322" s="32">
        <v>35.25</v>
      </c>
      <c r="M322" s="6">
        <v>21980</v>
      </c>
      <c r="N322" s="6">
        <v>1.43</v>
      </c>
      <c r="O322" s="33">
        <v>2500</v>
      </c>
      <c r="P322" s="7">
        <v>0.86</v>
      </c>
      <c r="Q322" s="33">
        <v>2702</v>
      </c>
      <c r="R322" s="7">
        <v>0.95</v>
      </c>
      <c r="S322" s="8">
        <v>41</v>
      </c>
    </row>
    <row r="323" spans="1:19" x14ac:dyDescent="0.45">
      <c r="A323" s="19">
        <v>8</v>
      </c>
      <c r="B323" s="104">
        <f>_xlfn.XLOOKUP(prodSegment[[#This Row],[round]],Years!$A$2:$A$10,Years!$B$2:$B$10,"not found",1,1)</f>
        <v>48213</v>
      </c>
      <c r="C323" s="19" t="s">
        <v>65</v>
      </c>
      <c r="D323" s="19" t="s">
        <v>33</v>
      </c>
      <c r="E323" s="20" t="s">
        <v>324</v>
      </c>
      <c r="F323" s="116">
        <v>0.33</v>
      </c>
      <c r="G323" s="108">
        <v>2817</v>
      </c>
      <c r="H323" s="34">
        <v>48046</v>
      </c>
      <c r="I323" s="1" t="s">
        <v>216</v>
      </c>
      <c r="J323" s="1">
        <v>15.2</v>
      </c>
      <c r="K323" s="1">
        <v>4.8</v>
      </c>
      <c r="L323" s="35">
        <v>35.5</v>
      </c>
      <c r="M323" s="1">
        <v>20000</v>
      </c>
      <c r="N323" s="1">
        <v>1.42</v>
      </c>
      <c r="O323" s="36">
        <v>2500</v>
      </c>
      <c r="P323" s="5">
        <v>0.87</v>
      </c>
      <c r="Q323" s="36">
        <v>2702</v>
      </c>
      <c r="R323" s="5">
        <v>0.95</v>
      </c>
      <c r="S323" s="9">
        <v>32</v>
      </c>
    </row>
    <row r="324" spans="1:19" x14ac:dyDescent="0.45">
      <c r="A324" s="19">
        <v>8</v>
      </c>
      <c r="B324" s="104">
        <f>_xlfn.XLOOKUP(prodSegment[[#This Row],[round]],Years!$A$2:$A$10,Years!$B$2:$B$10,"not found",1,1)</f>
        <v>48213</v>
      </c>
      <c r="C324" s="19" t="s">
        <v>64</v>
      </c>
      <c r="D324" s="19" t="s">
        <v>33</v>
      </c>
      <c r="E324" s="20" t="s">
        <v>40</v>
      </c>
      <c r="F324" s="116">
        <v>0.13</v>
      </c>
      <c r="G324" s="108">
        <v>1083</v>
      </c>
      <c r="H324" s="34">
        <v>48040</v>
      </c>
      <c r="I324" s="1"/>
      <c r="J324" s="1">
        <v>13.4</v>
      </c>
      <c r="K324" s="1">
        <v>6.2</v>
      </c>
      <c r="L324" s="35">
        <v>36.5</v>
      </c>
      <c r="M324" s="1">
        <v>22000</v>
      </c>
      <c r="N324" s="1">
        <v>1.95</v>
      </c>
      <c r="O324" s="36">
        <v>800</v>
      </c>
      <c r="P324" s="5">
        <v>0.56999999999999995</v>
      </c>
      <c r="Q324" s="36">
        <v>797</v>
      </c>
      <c r="R324" s="5">
        <v>0.47</v>
      </c>
      <c r="S324" s="9">
        <v>5</v>
      </c>
    </row>
    <row r="325" spans="1:19" x14ac:dyDescent="0.45">
      <c r="A325" s="19">
        <v>8</v>
      </c>
      <c r="B325" s="104">
        <f>_xlfn.XLOOKUP(prodSegment[[#This Row],[round]],Years!$A$2:$A$10,Years!$B$2:$B$10,"not found",1,1)</f>
        <v>48213</v>
      </c>
      <c r="C325" s="19" t="s">
        <v>64</v>
      </c>
      <c r="D325" s="19" t="s">
        <v>33</v>
      </c>
      <c r="E325" s="20" t="s">
        <v>289</v>
      </c>
      <c r="F325" s="116">
        <v>0.12</v>
      </c>
      <c r="G325" s="108">
        <v>1001</v>
      </c>
      <c r="H325" s="34">
        <v>47895</v>
      </c>
      <c r="I325" s="1"/>
      <c r="J325" s="1">
        <v>14</v>
      </c>
      <c r="K325" s="1">
        <v>6.2</v>
      </c>
      <c r="L325" s="35">
        <v>37.5</v>
      </c>
      <c r="M325" s="1">
        <v>22000</v>
      </c>
      <c r="N325" s="1">
        <v>2.3199999999999998</v>
      </c>
      <c r="O325" s="36">
        <v>800</v>
      </c>
      <c r="P325" s="5">
        <v>0.59</v>
      </c>
      <c r="Q325" s="36">
        <v>443</v>
      </c>
      <c r="R325" s="5">
        <v>0.47</v>
      </c>
      <c r="S325" s="9">
        <v>4</v>
      </c>
    </row>
    <row r="326" spans="1:19" x14ac:dyDescent="0.45">
      <c r="A326" s="19">
        <v>8</v>
      </c>
      <c r="B326" s="104">
        <f>_xlfn.XLOOKUP(prodSegment[[#This Row],[round]],Years!$A$2:$A$10,Years!$B$2:$B$10,"not found",1,1)</f>
        <v>48213</v>
      </c>
      <c r="C326" s="19" t="s">
        <v>63</v>
      </c>
      <c r="D326" s="19" t="s">
        <v>33</v>
      </c>
      <c r="E326" s="20" t="s">
        <v>32</v>
      </c>
      <c r="F326" s="117">
        <v>7.0000000000000007E-2</v>
      </c>
      <c r="G326" s="108">
        <v>592</v>
      </c>
      <c r="H326" s="34">
        <v>48036</v>
      </c>
      <c r="I326" s="1"/>
      <c r="J326" s="1">
        <v>13</v>
      </c>
      <c r="K326" s="1">
        <v>6.5</v>
      </c>
      <c r="L326" s="35">
        <v>38.799999999999997</v>
      </c>
      <c r="M326" s="1">
        <v>24000</v>
      </c>
      <c r="N326" s="1">
        <v>2.31</v>
      </c>
      <c r="O326" s="36">
        <v>1950</v>
      </c>
      <c r="P326" s="5">
        <v>0.88</v>
      </c>
      <c r="Q326" s="36">
        <v>1815</v>
      </c>
      <c r="R326" s="5">
        <v>0.97</v>
      </c>
      <c r="S326" s="9">
        <v>4</v>
      </c>
    </row>
    <row r="327" spans="1:19" x14ac:dyDescent="0.45">
      <c r="A327" s="19">
        <v>8</v>
      </c>
      <c r="B327" s="104">
        <f>_xlfn.XLOOKUP(prodSegment[[#This Row],[round]],Years!$A$2:$A$10,Years!$B$2:$B$10,"not found",1,1)</f>
        <v>48213</v>
      </c>
      <c r="C327" s="19" t="s">
        <v>65</v>
      </c>
      <c r="D327" s="19" t="s">
        <v>135</v>
      </c>
      <c r="E327" s="24" t="s">
        <v>46</v>
      </c>
      <c r="F327" s="115">
        <v>0.39</v>
      </c>
      <c r="G327" s="107">
        <v>3208</v>
      </c>
      <c r="H327" s="31">
        <v>48038</v>
      </c>
      <c r="I327" s="6" t="s">
        <v>216</v>
      </c>
      <c r="J327" s="6">
        <v>16.399999999999999</v>
      </c>
      <c r="K327" s="6">
        <v>11.1</v>
      </c>
      <c r="L327" s="32">
        <v>30.98</v>
      </c>
      <c r="M327" s="6">
        <v>27000</v>
      </c>
      <c r="N327" s="6">
        <v>1.48</v>
      </c>
      <c r="O327" s="33">
        <v>2500</v>
      </c>
      <c r="P327" s="7">
        <v>0.88</v>
      </c>
      <c r="Q327" s="33">
        <v>2702</v>
      </c>
      <c r="R327" s="7">
        <v>1</v>
      </c>
      <c r="S327" s="8">
        <v>66</v>
      </c>
    </row>
    <row r="328" spans="1:19" x14ac:dyDescent="0.45">
      <c r="A328" s="19">
        <v>8</v>
      </c>
      <c r="B328" s="104">
        <f>_xlfn.XLOOKUP(prodSegment[[#This Row],[round]],Years!$A$2:$A$10,Years!$B$2:$B$10,"not found",1,1)</f>
        <v>48213</v>
      </c>
      <c r="C328" s="19" t="s">
        <v>65</v>
      </c>
      <c r="D328" s="19" t="s">
        <v>135</v>
      </c>
      <c r="E328" s="20" t="s">
        <v>327</v>
      </c>
      <c r="F328" s="116">
        <v>0.27</v>
      </c>
      <c r="G328" s="108">
        <v>2178</v>
      </c>
      <c r="H328" s="34">
        <v>48021</v>
      </c>
      <c r="I328" s="1" t="s">
        <v>216</v>
      </c>
      <c r="J328" s="1">
        <v>16.399999999999999</v>
      </c>
      <c r="K328" s="1">
        <v>11.1</v>
      </c>
      <c r="L328" s="35">
        <v>30.98</v>
      </c>
      <c r="M328" s="1">
        <v>25000</v>
      </c>
      <c r="N328" s="1">
        <v>1.32</v>
      </c>
      <c r="O328" s="36">
        <v>2500</v>
      </c>
      <c r="P328" s="5">
        <v>0.83</v>
      </c>
      <c r="Q328" s="36">
        <v>2895</v>
      </c>
      <c r="R328" s="5">
        <v>1</v>
      </c>
      <c r="S328" s="9">
        <v>42</v>
      </c>
    </row>
    <row r="329" spans="1:19" x14ac:dyDescent="0.45">
      <c r="A329" s="19">
        <v>8</v>
      </c>
      <c r="B329" s="104">
        <f>_xlfn.XLOOKUP(prodSegment[[#This Row],[round]],Years!$A$2:$A$10,Years!$B$2:$B$10,"not found",1,1)</f>
        <v>48213</v>
      </c>
      <c r="C329" s="19" t="s">
        <v>64</v>
      </c>
      <c r="D329" s="19" t="s">
        <v>135</v>
      </c>
      <c r="E329" s="20" t="s">
        <v>41</v>
      </c>
      <c r="F329" s="116">
        <v>0.2</v>
      </c>
      <c r="G329" s="108">
        <v>1614</v>
      </c>
      <c r="H329" s="34">
        <v>47986</v>
      </c>
      <c r="I329" s="1" t="s">
        <v>216</v>
      </c>
      <c r="J329" s="1">
        <v>15</v>
      </c>
      <c r="K329" s="1">
        <v>11.8</v>
      </c>
      <c r="L329" s="35">
        <v>31.49</v>
      </c>
      <c r="M329" s="1">
        <v>25000</v>
      </c>
      <c r="N329" s="1">
        <v>1.61</v>
      </c>
      <c r="O329" s="36">
        <v>1250</v>
      </c>
      <c r="P329" s="5">
        <v>0.73</v>
      </c>
      <c r="Q329" s="36">
        <v>664</v>
      </c>
      <c r="R329" s="5">
        <v>0.44</v>
      </c>
      <c r="S329" s="9">
        <v>14</v>
      </c>
    </row>
    <row r="330" spans="1:19" x14ac:dyDescent="0.45">
      <c r="A330" s="19">
        <v>8</v>
      </c>
      <c r="B330" s="104">
        <f>_xlfn.XLOOKUP(prodSegment[[#This Row],[round]],Years!$A$2:$A$10,Years!$B$2:$B$10,"not found",1,1)</f>
        <v>48213</v>
      </c>
      <c r="C330" s="19" t="s">
        <v>63</v>
      </c>
      <c r="D330" s="19" t="s">
        <v>135</v>
      </c>
      <c r="E330" s="20" t="s">
        <v>34</v>
      </c>
      <c r="F330" s="117">
        <v>0.14000000000000001</v>
      </c>
      <c r="G330" s="108">
        <v>1125</v>
      </c>
      <c r="H330" s="34">
        <v>47860</v>
      </c>
      <c r="I330" s="1"/>
      <c r="J330" s="1">
        <v>14</v>
      </c>
      <c r="K330" s="1">
        <v>12</v>
      </c>
      <c r="L330" s="35">
        <v>34.9</v>
      </c>
      <c r="M330" s="1">
        <v>27000</v>
      </c>
      <c r="N330" s="1">
        <v>2.7</v>
      </c>
      <c r="O330" s="36">
        <v>1850</v>
      </c>
      <c r="P330" s="5">
        <v>0.88</v>
      </c>
      <c r="Q330" s="36">
        <v>1815</v>
      </c>
      <c r="R330" s="5">
        <v>0.97</v>
      </c>
      <c r="S330" s="9">
        <v>6</v>
      </c>
    </row>
    <row r="331" spans="1:19" x14ac:dyDescent="0.45">
      <c r="A331" s="19">
        <v>8</v>
      </c>
      <c r="B331" s="104">
        <f>_xlfn.XLOOKUP(prodSegment[[#This Row],[round]],Years!$A$2:$A$10,Years!$B$2:$B$10,"not found",1,1)</f>
        <v>48213</v>
      </c>
      <c r="C331" s="19" t="s">
        <v>65</v>
      </c>
      <c r="D331" s="19" t="s">
        <v>37</v>
      </c>
      <c r="E331" s="24" t="s">
        <v>47</v>
      </c>
      <c r="F331" s="115">
        <v>0.54</v>
      </c>
      <c r="G331" s="107">
        <v>3218</v>
      </c>
      <c r="H331" s="31">
        <v>48039</v>
      </c>
      <c r="I331" s="6" t="s">
        <v>216</v>
      </c>
      <c r="J331" s="6">
        <v>8.9</v>
      </c>
      <c r="K331" s="6">
        <v>3.6</v>
      </c>
      <c r="L331" s="32">
        <v>30.98</v>
      </c>
      <c r="M331" s="6">
        <v>21100</v>
      </c>
      <c r="N331" s="6">
        <v>1.44</v>
      </c>
      <c r="O331" s="33">
        <v>2600</v>
      </c>
      <c r="P331" s="7">
        <v>0.86</v>
      </c>
      <c r="Q331" s="33">
        <v>2702</v>
      </c>
      <c r="R331" s="7">
        <v>0.95</v>
      </c>
      <c r="S331" s="8">
        <v>56</v>
      </c>
    </row>
    <row r="332" spans="1:19" x14ac:dyDescent="0.45">
      <c r="A332" s="19">
        <v>8</v>
      </c>
      <c r="B332" s="104">
        <f>_xlfn.XLOOKUP(prodSegment[[#This Row],[round]],Years!$A$2:$A$10,Years!$B$2:$B$10,"not found",1,1)</f>
        <v>48213</v>
      </c>
      <c r="C332" s="19" t="s">
        <v>64</v>
      </c>
      <c r="D332" s="19" t="s">
        <v>37</v>
      </c>
      <c r="E332" s="20" t="s">
        <v>42</v>
      </c>
      <c r="F332" s="116">
        <v>0.26</v>
      </c>
      <c r="G332" s="108">
        <v>1584</v>
      </c>
      <c r="H332" s="34">
        <v>48005</v>
      </c>
      <c r="I332" s="1" t="s">
        <v>216</v>
      </c>
      <c r="J332" s="1">
        <v>8</v>
      </c>
      <c r="K332" s="1">
        <v>4.5999999999999996</v>
      </c>
      <c r="L332" s="35">
        <v>31.49</v>
      </c>
      <c r="M332" s="1">
        <v>17500</v>
      </c>
      <c r="N332" s="1">
        <v>1.52</v>
      </c>
      <c r="O332" s="36">
        <v>1100</v>
      </c>
      <c r="P332" s="5">
        <v>0.65</v>
      </c>
      <c r="Q332" s="36">
        <v>664</v>
      </c>
      <c r="R332" s="5">
        <v>0.56000000000000005</v>
      </c>
      <c r="S332" s="9">
        <v>12</v>
      </c>
    </row>
    <row r="333" spans="1:19" x14ac:dyDescent="0.45">
      <c r="A333" s="19">
        <v>8</v>
      </c>
      <c r="B333" s="104">
        <f>_xlfn.XLOOKUP(prodSegment[[#This Row],[round]],Years!$A$2:$A$10,Years!$B$2:$B$10,"not found",1,1)</f>
        <v>48213</v>
      </c>
      <c r="C333" s="19" t="s">
        <v>63</v>
      </c>
      <c r="D333" s="19" t="s">
        <v>37</v>
      </c>
      <c r="E333" s="20" t="s">
        <v>36</v>
      </c>
      <c r="F333" s="117">
        <v>0.2</v>
      </c>
      <c r="G333" s="108">
        <v>1188</v>
      </c>
      <c r="H333" s="34">
        <v>47980</v>
      </c>
      <c r="I333" s="1" t="s">
        <v>216</v>
      </c>
      <c r="J333" s="1">
        <v>8.1999999999999993</v>
      </c>
      <c r="K333" s="1">
        <v>6.1</v>
      </c>
      <c r="L333" s="35">
        <v>35.049999999999997</v>
      </c>
      <c r="M333" s="1">
        <v>18000</v>
      </c>
      <c r="N333" s="1">
        <v>2.44</v>
      </c>
      <c r="O333" s="36">
        <v>2000</v>
      </c>
      <c r="P333" s="5">
        <v>0.89</v>
      </c>
      <c r="Q333" s="36">
        <v>1724</v>
      </c>
      <c r="R333" s="5">
        <v>0.87</v>
      </c>
      <c r="S333" s="9">
        <v>2</v>
      </c>
    </row>
    <row r="1433" spans="1:18" x14ac:dyDescent="0.45">
      <c r="A1433" s="19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19"/>
      <c r="R1433" s="19"/>
    </row>
    <row r="1434" spans="1:18" x14ac:dyDescent="0.45">
      <c r="A1434" s="19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19"/>
      <c r="R1434" s="19"/>
    </row>
    <row r="1435" spans="1:18" x14ac:dyDescent="0.45">
      <c r="A1435" s="19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</row>
    <row r="1436" spans="1:18" x14ac:dyDescent="0.45">
      <c r="A1436" s="19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19"/>
      <c r="R1436" s="19"/>
    </row>
    <row r="1437" spans="1:18" x14ac:dyDescent="0.45">
      <c r="A1437" s="19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19"/>
      <c r="R1437" s="19"/>
    </row>
    <row r="1438" spans="1:18" x14ac:dyDescent="0.45">
      <c r="A1438" s="19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</row>
    <row r="1439" spans="1:18" x14ac:dyDescent="0.45">
      <c r="A1439" s="19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19"/>
      <c r="R1439" s="19"/>
    </row>
    <row r="1440" spans="1:18" x14ac:dyDescent="0.45">
      <c r="A1440" s="19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19"/>
      <c r="R1440" s="19"/>
    </row>
    <row r="1441" spans="1:18" x14ac:dyDescent="0.45">
      <c r="A1441" s="19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19"/>
      <c r="R1441" s="19"/>
    </row>
    <row r="1442" spans="1:18" x14ac:dyDescent="0.45">
      <c r="A1442" s="19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19"/>
      <c r="R1442" s="19"/>
    </row>
    <row r="1443" spans="1:18" x14ac:dyDescent="0.45">
      <c r="A1443" s="19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</row>
    <row r="1444" spans="1:18" x14ac:dyDescent="0.45">
      <c r="A1444" s="19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19"/>
      <c r="R1444" s="19"/>
    </row>
    <row r="1445" spans="1:18" x14ac:dyDescent="0.45">
      <c r="A1445" s="19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 x14ac:dyDescent="0.45">
      <c r="A1446" s="19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</row>
    <row r="1447" spans="1:18" x14ac:dyDescent="0.45">
      <c r="A1447" s="19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19"/>
      <c r="R1447" s="19"/>
    </row>
    <row r="1448" spans="1:18" x14ac:dyDescent="0.45">
      <c r="A1448" s="19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19"/>
      <c r="R1448" s="19"/>
    </row>
    <row r="1449" spans="1:18" x14ac:dyDescent="0.45">
      <c r="A1449" s="19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</row>
    <row r="1450" spans="1:18" x14ac:dyDescent="0.45">
      <c r="A1450" s="19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</row>
    <row r="1451" spans="1:18" x14ac:dyDescent="0.45">
      <c r="A1451" s="19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</row>
    <row r="1452" spans="1:18" x14ac:dyDescent="0.45">
      <c r="A1452" s="19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</row>
    <row r="1453" spans="1:18" x14ac:dyDescent="0.45">
      <c r="A1453" s="19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</row>
    <row r="1454" spans="1:18" x14ac:dyDescent="0.45">
      <c r="A1454" s="19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19"/>
      <c r="R1454" s="19"/>
    </row>
    <row r="1455" spans="1:18" x14ac:dyDescent="0.45">
      <c r="A1455" s="19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</row>
    <row r="1456" spans="1:18" x14ac:dyDescent="0.45">
      <c r="A1456" s="19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19"/>
      <c r="R1456" s="19"/>
    </row>
    <row r="1457" spans="1:18" x14ac:dyDescent="0.45">
      <c r="A1457" s="19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19"/>
      <c r="R1457" s="19"/>
    </row>
    <row r="1458" spans="1:18" x14ac:dyDescent="0.45">
      <c r="A1458" s="19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</row>
    <row r="1459" spans="1:18" x14ac:dyDescent="0.45">
      <c r="A1459" s="19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</row>
    <row r="1460" spans="1:18" x14ac:dyDescent="0.45">
      <c r="A1460" s="19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</row>
    <row r="1461" spans="1:18" x14ac:dyDescent="0.45">
      <c r="A1461" s="19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19"/>
      <c r="R1461" s="19"/>
    </row>
    <row r="1462" spans="1:18" x14ac:dyDescent="0.45">
      <c r="A1462" s="19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</row>
    <row r="1463" spans="1:18" x14ac:dyDescent="0.45">
      <c r="A1463" s="19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</row>
    <row r="1464" spans="1:18" x14ac:dyDescent="0.45">
      <c r="A1464" s="19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</row>
    <row r="1465" spans="1:18" x14ac:dyDescent="0.45">
      <c r="A1465" s="19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19"/>
      <c r="R1465" s="19"/>
    </row>
    <row r="1466" spans="1:18" x14ac:dyDescent="0.45">
      <c r="A1466" s="19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</row>
    <row r="1467" spans="1:18" x14ac:dyDescent="0.45">
      <c r="A1467" s="19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</row>
    <row r="1468" spans="1:18" x14ac:dyDescent="0.45">
      <c r="A1468" s="19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</row>
    <row r="1469" spans="1:18" x14ac:dyDescent="0.45">
      <c r="A1469" s="19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19"/>
      <c r="R1469" s="19"/>
    </row>
    <row r="1470" spans="1:18" x14ac:dyDescent="0.45">
      <c r="A1470" s="19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19"/>
      <c r="R1470" s="19"/>
    </row>
    <row r="1471" spans="1:18" x14ac:dyDescent="0.45">
      <c r="A1471" s="19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19"/>
      <c r="R1471" s="19"/>
    </row>
    <row r="1472" spans="1:18" x14ac:dyDescent="0.45">
      <c r="A1472" s="19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</row>
    <row r="1473" spans="1:18" x14ac:dyDescent="0.45">
      <c r="A1473" s="19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</row>
    <row r="1474" spans="1:18" x14ac:dyDescent="0.45">
      <c r="A1474" s="19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</row>
    <row r="1475" spans="1:18" x14ac:dyDescent="0.45">
      <c r="A1475" s="19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</row>
    <row r="1476" spans="1:18" x14ac:dyDescent="0.45">
      <c r="A1476" s="19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</row>
    <row r="1477" spans="1:18" x14ac:dyDescent="0.45">
      <c r="A1477" s="19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</row>
    <row r="1478" spans="1:18" x14ac:dyDescent="0.45">
      <c r="A1478" s="19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</row>
    <row r="1479" spans="1:18" x14ac:dyDescent="0.45">
      <c r="A1479" s="19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</row>
    <row r="1480" spans="1:18" x14ac:dyDescent="0.45">
      <c r="A1480" s="19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</row>
    <row r="1481" spans="1:18" x14ac:dyDescent="0.45">
      <c r="A1481" s="19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</row>
    <row r="1482" spans="1:18" x14ac:dyDescent="0.45">
      <c r="A1482" s="19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</row>
    <row r="1483" spans="1:18" x14ac:dyDescent="0.45">
      <c r="A1483" s="19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</row>
    <row r="1484" spans="1:18" x14ac:dyDescent="0.45">
      <c r="A1484" s="19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</row>
    <row r="1485" spans="1:18" x14ac:dyDescent="0.45">
      <c r="A1485" s="19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</row>
    <row r="1486" spans="1:18" x14ac:dyDescent="0.45">
      <c r="A1486" s="19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19"/>
      <c r="R1486" s="19"/>
    </row>
    <row r="1487" spans="1:18" x14ac:dyDescent="0.45">
      <c r="A1487" s="19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</row>
    <row r="1488" spans="1:18" x14ac:dyDescent="0.45">
      <c r="A1488" s="19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</row>
    <row r="1489" spans="1:18" x14ac:dyDescent="0.45">
      <c r="A1489" s="19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</row>
    <row r="1490" spans="1:18" x14ac:dyDescent="0.45">
      <c r="A1490" s="19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</row>
    <row r="1491" spans="1:18" x14ac:dyDescent="0.45">
      <c r="A1491" s="19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19"/>
      <c r="R1491" s="19"/>
    </row>
    <row r="1492" spans="1:18" x14ac:dyDescent="0.45">
      <c r="A1492" s="19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</row>
    <row r="1493" spans="1:18" x14ac:dyDescent="0.45">
      <c r="A1493" s="19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</row>
    <row r="1494" spans="1:18" x14ac:dyDescent="0.45">
      <c r="A1494" s="19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</row>
    <row r="1495" spans="1:18" x14ac:dyDescent="0.45">
      <c r="A1495" s="19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</row>
    <row r="1496" spans="1:18" x14ac:dyDescent="0.45">
      <c r="A1496" s="19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19"/>
      <c r="R1496" s="19"/>
    </row>
    <row r="1497" spans="1:18" x14ac:dyDescent="0.45">
      <c r="A1497" s="19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</row>
    <row r="1498" spans="1:18" x14ac:dyDescent="0.45">
      <c r="A1498" s="19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</row>
    <row r="1499" spans="1:18" x14ac:dyDescent="0.45">
      <c r="A1499" s="19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</row>
    <row r="1500" spans="1:18" x14ac:dyDescent="0.45">
      <c r="A1500" s="19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19"/>
      <c r="R1500" s="19"/>
    </row>
    <row r="1501" spans="1:18" x14ac:dyDescent="0.45">
      <c r="A1501" s="19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</row>
    <row r="1502" spans="1:18" x14ac:dyDescent="0.45">
      <c r="A1502" s="19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</row>
    <row r="1503" spans="1:18" x14ac:dyDescent="0.45">
      <c r="A1503" s="19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</row>
    <row r="1504" spans="1:18" x14ac:dyDescent="0.45">
      <c r="A1504" s="19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19"/>
      <c r="R1504" s="19"/>
    </row>
    <row r="1505" spans="1:18" x14ac:dyDescent="0.45">
      <c r="A1505" s="19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19"/>
      <c r="R1505" s="19"/>
    </row>
    <row r="1506" spans="1:18" x14ac:dyDescent="0.45">
      <c r="A1506" s="19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</row>
    <row r="1507" spans="1:18" x14ac:dyDescent="0.45">
      <c r="A1507" s="19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19"/>
      <c r="R1507" s="19"/>
    </row>
    <row r="1508" spans="1:18" x14ac:dyDescent="0.45">
      <c r="A1508" s="19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</row>
    <row r="1509" spans="1:18" x14ac:dyDescent="0.45">
      <c r="A1509" s="19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</row>
    <row r="1510" spans="1:18" x14ac:dyDescent="0.45">
      <c r="A1510" s="19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19"/>
      <c r="R1510" s="19"/>
    </row>
    <row r="1511" spans="1:18" x14ac:dyDescent="0.45">
      <c r="A1511" s="19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</row>
    <row r="1512" spans="1:18" x14ac:dyDescent="0.45">
      <c r="A1512" s="19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</row>
    <row r="1513" spans="1:18" x14ac:dyDescent="0.45">
      <c r="A1513" s="19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</row>
    <row r="1514" spans="1:18" x14ac:dyDescent="0.45">
      <c r="A1514" s="19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 x14ac:dyDescent="0.45">
      <c r="A1515" s="19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 x14ac:dyDescent="0.45">
      <c r="A1516" s="19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</row>
    <row r="1517" spans="1:18" x14ac:dyDescent="0.45">
      <c r="A1517" s="19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</row>
    <row r="1518" spans="1:18" x14ac:dyDescent="0.45">
      <c r="A1518" s="19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</row>
    <row r="1519" spans="1:18" x14ac:dyDescent="0.45">
      <c r="A1519" s="19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19"/>
      <c r="R1519" s="19"/>
    </row>
    <row r="1520" spans="1:18" x14ac:dyDescent="0.45">
      <c r="A1520" s="19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19"/>
      <c r="R1520" s="19"/>
    </row>
    <row r="1521" spans="1:18" x14ac:dyDescent="0.45">
      <c r="A1521" s="19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</row>
    <row r="1522" spans="1:18" x14ac:dyDescent="0.45">
      <c r="A1522" s="19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</row>
    <row r="1523" spans="1:18" x14ac:dyDescent="0.45">
      <c r="A1523" s="19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</row>
    <row r="1524" spans="1:18" x14ac:dyDescent="0.45">
      <c r="A1524" s="19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</row>
    <row r="1525" spans="1:18" x14ac:dyDescent="0.45">
      <c r="A1525" s="19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 x14ac:dyDescent="0.45">
      <c r="A1526" s="19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 x14ac:dyDescent="0.45">
      <c r="A1527" s="19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</row>
    <row r="1528" spans="1:18" x14ac:dyDescent="0.45">
      <c r="A1528" s="19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</row>
    <row r="1529" spans="1:18" x14ac:dyDescent="0.45">
      <c r="A1529" s="19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19"/>
      <c r="R1529" s="19"/>
    </row>
    <row r="1530" spans="1:18" x14ac:dyDescent="0.45">
      <c r="A1530" s="19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</row>
    <row r="1531" spans="1:18" x14ac:dyDescent="0.45">
      <c r="A1531" s="19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19"/>
      <c r="R1531" s="19"/>
    </row>
    <row r="1532" spans="1:18" x14ac:dyDescent="0.45">
      <c r="A1532" s="19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</row>
    <row r="1533" spans="1:18" x14ac:dyDescent="0.45">
      <c r="A1533" s="19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</row>
    <row r="1534" spans="1:18" x14ac:dyDescent="0.45">
      <c r="A1534" s="19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</row>
    <row r="1535" spans="1:18" x14ac:dyDescent="0.45">
      <c r="A1535" s="19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</row>
    <row r="1536" spans="1:18" x14ac:dyDescent="0.45">
      <c r="A1536" s="19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</row>
    <row r="1537" spans="1:18" x14ac:dyDescent="0.45">
      <c r="A1537" s="19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</row>
    <row r="1538" spans="1:18" x14ac:dyDescent="0.45">
      <c r="A1538" s="19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</row>
    <row r="1539" spans="1:18" x14ac:dyDescent="0.45">
      <c r="A1539" s="19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</row>
    <row r="1540" spans="1:18" x14ac:dyDescent="0.45">
      <c r="A1540" s="19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</row>
    <row r="1541" spans="1:18" x14ac:dyDescent="0.45">
      <c r="A1541" s="19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</row>
    <row r="1542" spans="1:18" x14ac:dyDescent="0.45">
      <c r="A1542" s="19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</row>
    <row r="1543" spans="1:18" x14ac:dyDescent="0.45">
      <c r="A1543" s="19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</row>
    <row r="1544" spans="1:18" x14ac:dyDescent="0.45">
      <c r="A1544" s="19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</row>
    <row r="1545" spans="1:18" x14ac:dyDescent="0.45">
      <c r="A1545" s="19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19"/>
      <c r="R1545" s="19"/>
    </row>
    <row r="1546" spans="1:18" x14ac:dyDescent="0.45">
      <c r="A1546" s="19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</row>
    <row r="1547" spans="1:18" x14ac:dyDescent="0.45">
      <c r="A1547" s="19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</row>
    <row r="1548" spans="1:18" x14ac:dyDescent="0.45">
      <c r="A1548" s="19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</row>
    <row r="1549" spans="1:18" x14ac:dyDescent="0.45">
      <c r="A1549" s="19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</row>
    <row r="1550" spans="1:18" x14ac:dyDescent="0.45">
      <c r="A1550" s="19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</row>
    <row r="1551" spans="1:18" x14ac:dyDescent="0.45">
      <c r="A1551" s="19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</row>
    <row r="1552" spans="1:18" x14ac:dyDescent="0.45">
      <c r="A1552" s="19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</row>
    <row r="1553" spans="1:18" x14ac:dyDescent="0.45">
      <c r="A1553" s="19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19"/>
      <c r="R1553" s="19"/>
    </row>
    <row r="1554" spans="1:18" x14ac:dyDescent="0.45">
      <c r="A1554" s="19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</row>
    <row r="1555" spans="1:18" x14ac:dyDescent="0.45">
      <c r="A1555" s="19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</row>
    <row r="1556" spans="1:18" x14ac:dyDescent="0.45">
      <c r="A1556" s="19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</row>
    <row r="1557" spans="1:18" x14ac:dyDescent="0.45">
      <c r="A1557" s="19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</row>
    <row r="1558" spans="1:18" x14ac:dyDescent="0.45">
      <c r="A1558" s="19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19"/>
      <c r="R1558" s="19"/>
    </row>
    <row r="1559" spans="1:18" x14ac:dyDescent="0.45">
      <c r="A1559" s="19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</row>
    <row r="1560" spans="1:18" x14ac:dyDescent="0.45">
      <c r="A1560" s="19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</row>
    <row r="1561" spans="1:18" x14ac:dyDescent="0.45">
      <c r="A1561" s="19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19"/>
      <c r="R1561" s="19"/>
    </row>
    <row r="1562" spans="1:18" x14ac:dyDescent="0.45">
      <c r="A1562" s="19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</row>
    <row r="1563" spans="1:18" x14ac:dyDescent="0.45">
      <c r="A1563" s="19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</row>
    <row r="1564" spans="1:18" x14ac:dyDescent="0.45">
      <c r="A1564" s="19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19"/>
      <c r="R1564" s="19"/>
    </row>
    <row r="1565" spans="1:18" x14ac:dyDescent="0.45">
      <c r="A1565" s="19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19"/>
      <c r="R1565" s="19"/>
    </row>
    <row r="1566" spans="1:18" x14ac:dyDescent="0.45">
      <c r="A1566" s="19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19"/>
      <c r="R1566" s="19"/>
    </row>
    <row r="1567" spans="1:18" x14ac:dyDescent="0.45">
      <c r="A1567" s="19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  <c r="Q1567" s="19"/>
      <c r="R1567" s="19"/>
    </row>
    <row r="1568" spans="1:18" x14ac:dyDescent="0.45">
      <c r="A1568" s="19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19"/>
      <c r="R1568" s="19"/>
    </row>
    <row r="1569" spans="1:18" x14ac:dyDescent="0.45">
      <c r="A1569" s="19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19"/>
      <c r="R1569" s="19"/>
    </row>
    <row r="1570" spans="1:18" x14ac:dyDescent="0.45">
      <c r="A1570" s="19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19"/>
      <c r="R1570" s="19"/>
    </row>
    <row r="1571" spans="1:18" x14ac:dyDescent="0.45">
      <c r="A1571" s="19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19"/>
      <c r="R1571" s="19"/>
    </row>
    <row r="1572" spans="1:18" x14ac:dyDescent="0.45">
      <c r="A1572" s="19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19"/>
      <c r="R1572" s="19"/>
    </row>
    <row r="1573" spans="1:18" x14ac:dyDescent="0.45">
      <c r="A1573" s="19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  <c r="Q1573" s="19"/>
      <c r="R1573" s="19"/>
    </row>
    <row r="1574" spans="1:18" x14ac:dyDescent="0.45">
      <c r="A1574" s="19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  <c r="Q1574" s="19"/>
      <c r="R1574" s="19"/>
    </row>
    <row r="1575" spans="1:18" x14ac:dyDescent="0.45">
      <c r="A1575" s="19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  <c r="Q1575" s="19"/>
      <c r="R1575" s="19"/>
    </row>
    <row r="1576" spans="1:18" x14ac:dyDescent="0.45">
      <c r="A1576" s="19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19"/>
      <c r="R1576" s="19"/>
    </row>
    <row r="1577" spans="1:18" x14ac:dyDescent="0.45">
      <c r="A1577" s="19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</row>
    <row r="1578" spans="1:18" x14ac:dyDescent="0.45">
      <c r="A1578" s="19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19"/>
      <c r="R1578" s="19"/>
    </row>
    <row r="1579" spans="1:18" x14ac:dyDescent="0.45">
      <c r="A1579" s="19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19"/>
    </row>
    <row r="1580" spans="1:18" x14ac:dyDescent="0.45">
      <c r="A1580" s="19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  <c r="Q1580" s="19"/>
      <c r="R1580" s="19"/>
    </row>
    <row r="1581" spans="1:18" x14ac:dyDescent="0.45">
      <c r="A1581" s="19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</row>
    <row r="1582" spans="1:18" x14ac:dyDescent="0.45">
      <c r="A1582" s="19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19"/>
      <c r="R1582" s="19"/>
    </row>
    <row r="1583" spans="1:18" x14ac:dyDescent="0.45">
      <c r="A1583" s="19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 x14ac:dyDescent="0.45">
      <c r="A1584" s="19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 x14ac:dyDescent="0.45">
      <c r="A1585" s="19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  <c r="Q1585" s="19"/>
      <c r="R1585" s="19"/>
    </row>
    <row r="1586" spans="1:18" x14ac:dyDescent="0.45">
      <c r="A1586" s="19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  <c r="Q1586" s="19"/>
      <c r="R1586" s="19"/>
    </row>
    <row r="1587" spans="1:18" x14ac:dyDescent="0.45">
      <c r="A1587" s="19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</row>
    <row r="1588" spans="1:18" x14ac:dyDescent="0.45">
      <c r="A1588" s="19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</row>
    <row r="1589" spans="1:18" x14ac:dyDescent="0.45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  <c r="Q1589" s="19"/>
      <c r="R1589" s="19"/>
    </row>
    <row r="1590" spans="1:18" x14ac:dyDescent="0.45">
      <c r="A1590" s="19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19"/>
      <c r="R1590" s="19"/>
    </row>
    <row r="1591" spans="1:18" x14ac:dyDescent="0.45">
      <c r="A1591" s="19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  <c r="Q1591" s="19"/>
      <c r="R1591" s="19"/>
    </row>
    <row r="1592" spans="1:18" x14ac:dyDescent="0.45">
      <c r="A1592" s="19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  <c r="Q1592" s="19"/>
      <c r="R1592" s="19"/>
    </row>
    <row r="1593" spans="1:18" x14ac:dyDescent="0.45">
      <c r="A1593" s="19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</row>
    <row r="1594" spans="1:18" x14ac:dyDescent="0.45">
      <c r="A1594" s="19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  <c r="Q1594" s="19"/>
      <c r="R1594" s="19"/>
    </row>
    <row r="1595" spans="1:18" x14ac:dyDescent="0.45">
      <c r="A1595" s="19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</row>
    <row r="1596" spans="1:18" x14ac:dyDescent="0.45">
      <c r="A1596" s="19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  <c r="Q1596" s="19"/>
      <c r="R1596" s="19"/>
    </row>
    <row r="1597" spans="1:18" x14ac:dyDescent="0.45">
      <c r="A1597" s="19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  <c r="Q1597" s="19"/>
      <c r="R1597" s="19"/>
    </row>
    <row r="1598" spans="1:18" x14ac:dyDescent="0.45">
      <c r="A1598" s="19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  <c r="Q1598" s="19"/>
      <c r="R1598" s="19"/>
    </row>
    <row r="1599" spans="1:18" x14ac:dyDescent="0.45">
      <c r="A1599" s="19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19"/>
      <c r="R1599" s="19"/>
    </row>
    <row r="1600" spans="1:18" x14ac:dyDescent="0.45">
      <c r="A1600" s="19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</row>
    <row r="1601" spans="1:18" x14ac:dyDescent="0.45">
      <c r="A1601" s="19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  <c r="Q1601" s="19"/>
      <c r="R1601" s="19"/>
    </row>
    <row r="1602" spans="1:18" x14ac:dyDescent="0.45">
      <c r="A1602" s="19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19"/>
      <c r="R1602" s="19"/>
    </row>
    <row r="1603" spans="1:18" x14ac:dyDescent="0.45">
      <c r="A1603" s="19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  <c r="Q1603" s="19"/>
      <c r="R1603" s="19"/>
    </row>
    <row r="1604" spans="1:18" x14ac:dyDescent="0.45">
      <c r="A1604" s="19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  <c r="Q1604" s="19"/>
      <c r="R1604" s="19"/>
    </row>
    <row r="1605" spans="1:18" x14ac:dyDescent="0.45">
      <c r="A1605" s="19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  <c r="Q1605" s="19"/>
      <c r="R1605" s="19"/>
    </row>
    <row r="1606" spans="1:18" x14ac:dyDescent="0.45">
      <c r="A1606" s="19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  <c r="Q1606" s="19"/>
      <c r="R1606" s="19"/>
    </row>
    <row r="1607" spans="1:18" x14ac:dyDescent="0.45">
      <c r="A1607" s="19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  <c r="Q1607" s="19"/>
      <c r="R1607" s="19"/>
    </row>
    <row r="1608" spans="1:18" x14ac:dyDescent="0.45">
      <c r="A1608" s="19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  <c r="Q1608" s="19"/>
      <c r="R1608" s="19"/>
    </row>
    <row r="1609" spans="1:18" x14ac:dyDescent="0.45">
      <c r="A1609" s="19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  <c r="Q1609" s="19"/>
      <c r="R1609" s="19"/>
    </row>
    <row r="1610" spans="1:18" x14ac:dyDescent="0.45">
      <c r="A1610" s="19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  <c r="Q1610" s="19"/>
      <c r="R1610" s="19"/>
    </row>
    <row r="1611" spans="1:18" x14ac:dyDescent="0.45">
      <c r="A1611" s="19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  <c r="Q1611" s="19"/>
      <c r="R1611" s="19"/>
    </row>
    <row r="1612" spans="1:18" x14ac:dyDescent="0.45">
      <c r="A1612" s="19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  <c r="Q1612" s="19"/>
      <c r="R1612" s="19"/>
    </row>
    <row r="1613" spans="1:18" x14ac:dyDescent="0.45">
      <c r="A1613" s="19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  <c r="Q1613" s="19"/>
      <c r="R1613" s="19"/>
    </row>
    <row r="1614" spans="1:18" x14ac:dyDescent="0.45">
      <c r="A1614" s="19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  <c r="Q1614" s="19"/>
      <c r="R1614" s="19"/>
    </row>
    <row r="1615" spans="1:18" x14ac:dyDescent="0.45">
      <c r="A1615" s="19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  <c r="Q1615" s="19"/>
      <c r="R1615" s="19"/>
    </row>
    <row r="1616" spans="1:18" x14ac:dyDescent="0.45">
      <c r="A1616" s="19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  <c r="Q1616" s="19"/>
      <c r="R1616" s="19"/>
    </row>
    <row r="1617" spans="1:18" x14ac:dyDescent="0.45">
      <c r="A1617" s="19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  <c r="Q1617" s="19"/>
      <c r="R1617" s="19"/>
    </row>
    <row r="1618" spans="1:18" x14ac:dyDescent="0.45">
      <c r="A1618" s="19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  <c r="Q1618" s="19"/>
      <c r="R1618" s="19"/>
    </row>
    <row r="1619" spans="1:18" x14ac:dyDescent="0.45">
      <c r="A1619" s="19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  <c r="Q1619" s="19"/>
      <c r="R1619" s="19"/>
    </row>
    <row r="1620" spans="1:18" x14ac:dyDescent="0.45">
      <c r="A1620" s="19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  <c r="Q1620" s="19"/>
      <c r="R1620" s="19"/>
    </row>
    <row r="1621" spans="1:18" x14ac:dyDescent="0.45">
      <c r="A1621" s="19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19"/>
      <c r="R1621" s="19"/>
    </row>
    <row r="1622" spans="1:18" x14ac:dyDescent="0.45">
      <c r="A1622" s="19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19"/>
      <c r="R1622" s="19"/>
    </row>
    <row r="1623" spans="1:18" x14ac:dyDescent="0.45">
      <c r="A1623" s="19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  <c r="Q1623" s="19"/>
      <c r="R1623" s="19"/>
    </row>
    <row r="1624" spans="1:18" x14ac:dyDescent="0.45">
      <c r="A1624" s="19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  <c r="Q1624" s="19"/>
      <c r="R1624" s="19"/>
    </row>
    <row r="1625" spans="1:18" x14ac:dyDescent="0.45">
      <c r="A1625" s="19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  <c r="Q1625" s="19"/>
      <c r="R1625" s="19"/>
    </row>
    <row r="1626" spans="1:18" x14ac:dyDescent="0.45">
      <c r="A1626" s="19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  <c r="Q1626" s="19"/>
      <c r="R1626" s="19"/>
    </row>
    <row r="1627" spans="1:18" x14ac:dyDescent="0.45">
      <c r="A1627" s="19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19"/>
      <c r="R1627" s="19"/>
    </row>
    <row r="1628" spans="1:18" x14ac:dyDescent="0.45">
      <c r="A1628" s="19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 x14ac:dyDescent="0.45">
      <c r="A1629" s="19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 x14ac:dyDescent="0.45">
      <c r="A1630" s="19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19"/>
      <c r="R1630" s="19"/>
    </row>
    <row r="1631" spans="1:18" x14ac:dyDescent="0.45">
      <c r="A1631" s="19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  <c r="Q1631" s="19"/>
      <c r="R1631" s="19"/>
    </row>
    <row r="1632" spans="1:18" x14ac:dyDescent="0.45">
      <c r="A1632" s="19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  <c r="Q1632" s="19"/>
      <c r="R1632" s="19"/>
    </row>
    <row r="1633" spans="1:18" x14ac:dyDescent="0.45">
      <c r="A1633" s="19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  <c r="Q1633" s="19"/>
      <c r="R1633" s="19"/>
    </row>
    <row r="1634" spans="1:18" x14ac:dyDescent="0.45">
      <c r="A1634" s="19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  <c r="Q1634" s="19"/>
      <c r="R1634" s="19"/>
    </row>
    <row r="1635" spans="1:18" x14ac:dyDescent="0.45">
      <c r="A1635" s="19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  <c r="Q1635" s="19"/>
      <c r="R1635" s="19"/>
    </row>
    <row r="1636" spans="1:18" x14ac:dyDescent="0.45">
      <c r="A1636" s="19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  <c r="Q1636" s="19"/>
      <c r="R1636" s="19"/>
    </row>
    <row r="1637" spans="1:18" x14ac:dyDescent="0.45">
      <c r="A1637" s="19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  <c r="Q1637" s="19"/>
      <c r="R1637" s="19"/>
    </row>
    <row r="1638" spans="1:18" x14ac:dyDescent="0.45">
      <c r="A1638" s="19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  <c r="Q1638" s="19"/>
      <c r="R1638" s="19"/>
    </row>
    <row r="1639" spans="1:18" x14ac:dyDescent="0.45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19"/>
      <c r="R1639" s="19"/>
    </row>
    <row r="1640" spans="1:18" x14ac:dyDescent="0.45">
      <c r="A1640" s="19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  <c r="Q1640" s="19"/>
      <c r="R1640" s="19"/>
    </row>
    <row r="1641" spans="1:18" x14ac:dyDescent="0.45">
      <c r="A1641" s="19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  <c r="Q1641" s="19"/>
      <c r="R1641" s="19"/>
    </row>
    <row r="1642" spans="1:18" x14ac:dyDescent="0.45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19"/>
      <c r="R1642" s="19"/>
    </row>
    <row r="1643" spans="1:18" x14ac:dyDescent="0.45">
      <c r="A1643" s="19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19"/>
      <c r="R1643" s="19"/>
    </row>
    <row r="1644" spans="1:18" x14ac:dyDescent="0.45">
      <c r="A1644" s="19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19"/>
      <c r="R1644" s="19"/>
    </row>
    <row r="1645" spans="1:18" x14ac:dyDescent="0.45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19"/>
      <c r="R1645" s="19"/>
    </row>
    <row r="1646" spans="1:18" x14ac:dyDescent="0.45">
      <c r="A1646" s="19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  <c r="Q1646" s="19"/>
      <c r="R1646" s="19"/>
    </row>
    <row r="1647" spans="1:18" x14ac:dyDescent="0.45">
      <c r="A1647" s="19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  <c r="Q1647" s="19"/>
      <c r="R1647" s="19"/>
    </row>
    <row r="1648" spans="1:18" x14ac:dyDescent="0.45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19"/>
      <c r="R1648" s="19"/>
    </row>
    <row r="1649" spans="1:18" x14ac:dyDescent="0.45">
      <c r="A1649" s="19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  <c r="Q1649" s="19"/>
      <c r="R1649" s="19"/>
    </row>
    <row r="1650" spans="1:18" x14ac:dyDescent="0.45">
      <c r="A1650" s="19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  <c r="Q1650" s="19"/>
      <c r="R1650" s="19"/>
    </row>
    <row r="1651" spans="1:18" x14ac:dyDescent="0.45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19"/>
      <c r="R1651" s="19"/>
    </row>
    <row r="1652" spans="1:18" x14ac:dyDescent="0.45">
      <c r="A1652" s="19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  <c r="Q1652" s="19"/>
      <c r="R1652" s="19"/>
    </row>
    <row r="1653" spans="1:18" x14ac:dyDescent="0.45">
      <c r="A1653" s="19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  <c r="Q1653" s="19"/>
      <c r="R1653" s="19"/>
    </row>
    <row r="1654" spans="1:18" x14ac:dyDescent="0.45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19"/>
      <c r="R1654" s="19"/>
    </row>
    <row r="1655" spans="1:18" x14ac:dyDescent="0.45">
      <c r="A1655" s="19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  <c r="Q1655" s="19"/>
      <c r="R1655" s="19"/>
    </row>
    <row r="1656" spans="1:18" x14ac:dyDescent="0.45">
      <c r="A1656" s="19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  <c r="Q1656" s="19"/>
      <c r="R1656" s="19"/>
    </row>
    <row r="1657" spans="1:18" x14ac:dyDescent="0.45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19"/>
      <c r="R1657" s="19"/>
    </row>
    <row r="1658" spans="1:18" x14ac:dyDescent="0.45">
      <c r="A1658" s="19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  <c r="Q1658" s="19"/>
      <c r="R1658" s="19"/>
    </row>
    <row r="1659" spans="1:18" x14ac:dyDescent="0.45">
      <c r="A1659" s="19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  <c r="Q1659" s="19"/>
      <c r="R1659" s="19"/>
    </row>
    <row r="1660" spans="1:18" x14ac:dyDescent="0.45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19"/>
      <c r="R1660" s="19"/>
    </row>
    <row r="1661" spans="1:18" x14ac:dyDescent="0.45">
      <c r="A1661" s="19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  <c r="Q1661" s="19"/>
      <c r="R1661" s="19"/>
    </row>
    <row r="1662" spans="1:18" x14ac:dyDescent="0.45">
      <c r="A1662" s="19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  <c r="Q1662" s="19"/>
      <c r="R1662" s="19"/>
    </row>
    <row r="1663" spans="1:18" x14ac:dyDescent="0.45">
      <c r="A1663" s="19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  <c r="Q1663" s="19"/>
      <c r="R1663" s="19"/>
    </row>
    <row r="1664" spans="1:18" x14ac:dyDescent="0.45">
      <c r="A1664" s="19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  <c r="Q1664" s="19"/>
      <c r="R1664" s="19"/>
    </row>
    <row r="1665" spans="1:18" x14ac:dyDescent="0.45">
      <c r="A1665" s="19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19"/>
      <c r="R1665" s="19"/>
    </row>
    <row r="1666" spans="1:18" x14ac:dyDescent="0.45">
      <c r="A1666" s="19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19"/>
      <c r="R1666" s="19"/>
    </row>
    <row r="1667" spans="1:18" x14ac:dyDescent="0.45">
      <c r="A1667" s="19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  <c r="Q1667" s="19"/>
      <c r="R1667" s="19"/>
    </row>
    <row r="1668" spans="1:18" x14ac:dyDescent="0.45">
      <c r="A1668" s="19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  <c r="Q1668" s="19"/>
      <c r="R1668" s="19"/>
    </row>
    <row r="1669" spans="1:18" x14ac:dyDescent="0.45">
      <c r="A1669" s="19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  <c r="Q1669" s="19"/>
      <c r="R1669" s="19"/>
    </row>
    <row r="1670" spans="1:18" x14ac:dyDescent="0.45">
      <c r="A1670" s="19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  <c r="Q1670" s="19"/>
      <c r="R1670" s="19"/>
    </row>
    <row r="1671" spans="1:18" x14ac:dyDescent="0.45">
      <c r="A1671" s="19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  <c r="Q1671" s="19"/>
      <c r="R1671" s="19"/>
    </row>
    <row r="1672" spans="1:18" x14ac:dyDescent="0.45">
      <c r="A1672" s="19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  <c r="Q1672" s="19"/>
      <c r="R1672" s="19"/>
    </row>
    <row r="1673" spans="1:18" x14ac:dyDescent="0.45">
      <c r="A1673" s="19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  <c r="Q1673" s="19"/>
      <c r="R1673" s="19"/>
    </row>
    <row r="1674" spans="1:18" x14ac:dyDescent="0.45">
      <c r="A1674" s="19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  <c r="Q1674" s="19"/>
      <c r="R1674" s="19"/>
    </row>
    <row r="1675" spans="1:18" x14ac:dyDescent="0.45">
      <c r="A1675" s="19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  <c r="Q1675" s="19"/>
      <c r="R1675" s="19"/>
    </row>
    <row r="1676" spans="1:18" x14ac:dyDescent="0.45">
      <c r="A1676" s="19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  <c r="Q1676" s="19"/>
      <c r="R1676" s="19"/>
    </row>
    <row r="1677" spans="1:18" x14ac:dyDescent="0.45">
      <c r="A1677" s="19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19"/>
      <c r="R1677" s="19"/>
    </row>
    <row r="1678" spans="1:18" x14ac:dyDescent="0.45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  <c r="Q1678" s="19"/>
      <c r="R1678" s="19"/>
    </row>
    <row r="1679" spans="1:18" x14ac:dyDescent="0.45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  <c r="Q1679" s="19"/>
      <c r="R1679" s="19"/>
    </row>
    <row r="1680" spans="1:18" x14ac:dyDescent="0.45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  <c r="Q1680" s="19"/>
      <c r="R1680" s="19"/>
    </row>
    <row r="1681" spans="1:18" x14ac:dyDescent="0.45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  <c r="Q1681" s="19"/>
      <c r="R1681" s="19"/>
    </row>
    <row r="1682" spans="1:18" x14ac:dyDescent="0.45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  <c r="Q1682" s="19"/>
      <c r="R1682" s="19"/>
    </row>
    <row r="1683" spans="1:18" x14ac:dyDescent="0.45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  <c r="Q1683" s="19"/>
      <c r="R1683" s="19"/>
    </row>
    <row r="1684" spans="1:18" x14ac:dyDescent="0.45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  <c r="Q1684" s="19"/>
      <c r="R1684" s="19"/>
    </row>
    <row r="1685" spans="1:18" x14ac:dyDescent="0.45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  <c r="Q1685" s="19"/>
      <c r="R1685" s="19"/>
    </row>
    <row r="1686" spans="1:18" x14ac:dyDescent="0.45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  <c r="Q1686" s="19"/>
      <c r="R1686" s="19"/>
    </row>
    <row r="1687" spans="1:18" x14ac:dyDescent="0.45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19"/>
      <c r="R1687" s="19"/>
    </row>
    <row r="1688" spans="1:18" x14ac:dyDescent="0.45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19"/>
      <c r="R1688" s="19"/>
    </row>
    <row r="1689" spans="1:18" x14ac:dyDescent="0.45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  <c r="Q1689" s="19"/>
      <c r="R1689" s="19"/>
    </row>
    <row r="1690" spans="1:18" x14ac:dyDescent="0.45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19"/>
      <c r="R1690" s="19"/>
    </row>
    <row r="1691" spans="1:18" x14ac:dyDescent="0.45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  <c r="Q1691" s="19"/>
      <c r="R1691" s="19"/>
    </row>
    <row r="1692" spans="1:18" x14ac:dyDescent="0.45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  <c r="Q1692" s="19"/>
      <c r="R1692" s="19"/>
    </row>
    <row r="1693" spans="1:18" x14ac:dyDescent="0.45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  <c r="Q1693" s="19"/>
      <c r="R1693" s="19"/>
    </row>
    <row r="1694" spans="1:18" x14ac:dyDescent="0.45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  <c r="Q1694" s="19"/>
      <c r="R1694" s="19"/>
    </row>
    <row r="1695" spans="1:18" x14ac:dyDescent="0.45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 x14ac:dyDescent="0.45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 x14ac:dyDescent="0.45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 x14ac:dyDescent="0.45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19"/>
      <c r="R1698" s="19"/>
    </row>
    <row r="1699" spans="1:18" x14ac:dyDescent="0.45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  <c r="Q1699" s="19"/>
      <c r="R1699" s="19"/>
    </row>
    <row r="1700" spans="1:18" x14ac:dyDescent="0.45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  <c r="Q1700" s="19"/>
      <c r="R1700" s="19"/>
    </row>
    <row r="1701" spans="1:18" x14ac:dyDescent="0.45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  <c r="Q1701" s="19"/>
      <c r="R1701" s="19"/>
    </row>
    <row r="1702" spans="1:18" x14ac:dyDescent="0.45">
      <c r="A1702" s="19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19"/>
      <c r="R1702" s="19"/>
    </row>
    <row r="1703" spans="1:18" x14ac:dyDescent="0.45">
      <c r="A1703" s="19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  <c r="Q1703" s="19"/>
      <c r="R1703" s="19"/>
    </row>
    <row r="1704" spans="1:18" x14ac:dyDescent="0.45">
      <c r="A1704" s="19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  <c r="Q1704" s="19"/>
      <c r="R1704" s="19"/>
    </row>
    <row r="1705" spans="1:18" x14ac:dyDescent="0.45">
      <c r="A1705" s="19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  <c r="Q1705" s="19"/>
      <c r="R1705" s="19"/>
    </row>
    <row r="1706" spans="1:18" x14ac:dyDescent="0.45">
      <c r="A1706" s="19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  <c r="Q1706" s="19"/>
      <c r="R1706" s="19"/>
    </row>
    <row r="1707" spans="1:18" x14ac:dyDescent="0.45">
      <c r="A1707" s="19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  <c r="Q1707" s="19"/>
      <c r="R1707" s="19"/>
    </row>
    <row r="1708" spans="1:18" x14ac:dyDescent="0.45">
      <c r="A1708" s="19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  <c r="Q1708" s="19"/>
      <c r="R1708" s="19"/>
    </row>
    <row r="1709" spans="1:18" x14ac:dyDescent="0.45">
      <c r="A1709" s="19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 x14ac:dyDescent="0.45">
      <c r="A1710" s="19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 x14ac:dyDescent="0.45">
      <c r="A1711" s="19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  <c r="Q1711" s="19"/>
      <c r="R1711" s="19"/>
    </row>
    <row r="1712" spans="1:18" x14ac:dyDescent="0.45">
      <c r="A1712" s="19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  <c r="Q1712" s="19"/>
      <c r="R1712" s="19"/>
    </row>
    <row r="1713" spans="1:18" x14ac:dyDescent="0.45">
      <c r="A1713" s="19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  <c r="Q1713" s="19"/>
      <c r="R1713" s="19"/>
    </row>
    <row r="1714" spans="1:18" x14ac:dyDescent="0.45">
      <c r="A1714" s="19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  <c r="Q1714" s="19"/>
      <c r="R1714" s="19"/>
    </row>
    <row r="1715" spans="1:18" x14ac:dyDescent="0.45">
      <c r="A1715" s="19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  <c r="Q1715" s="19"/>
      <c r="R1715" s="19"/>
    </row>
    <row r="1716" spans="1:18" x14ac:dyDescent="0.45">
      <c r="A1716" s="19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  <c r="Q1716" s="19"/>
      <c r="R1716" s="19"/>
    </row>
    <row r="1717" spans="1:18" x14ac:dyDescent="0.45">
      <c r="A1717" s="19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  <c r="Q1717" s="19"/>
      <c r="R1717" s="19"/>
    </row>
    <row r="1718" spans="1:18" x14ac:dyDescent="0.45">
      <c r="A1718" s="19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  <c r="Q1718" s="19"/>
      <c r="R1718" s="19"/>
    </row>
    <row r="1719" spans="1:18" x14ac:dyDescent="0.45">
      <c r="A1719" s="19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  <c r="Q1719" s="19"/>
      <c r="R1719" s="19"/>
    </row>
    <row r="1720" spans="1:18" x14ac:dyDescent="0.45">
      <c r="A1720" s="19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  <c r="Q1720" s="19"/>
      <c r="R1720" s="19"/>
    </row>
    <row r="1721" spans="1:18" x14ac:dyDescent="0.45">
      <c r="A1721" s="19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  <c r="Q1721" s="19"/>
      <c r="R1721" s="19"/>
    </row>
    <row r="1722" spans="1:18" x14ac:dyDescent="0.45">
      <c r="A1722" s="19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  <c r="Q1722" s="19"/>
      <c r="R1722" s="19"/>
    </row>
    <row r="1723" spans="1:18" x14ac:dyDescent="0.45">
      <c r="A1723" s="19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  <c r="Q1723" s="19"/>
      <c r="R1723" s="19"/>
    </row>
    <row r="1724" spans="1:18" x14ac:dyDescent="0.45">
      <c r="A1724" s="19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  <c r="Q1724" s="19"/>
      <c r="R1724" s="19"/>
    </row>
    <row r="1725" spans="1:18" x14ac:dyDescent="0.45">
      <c r="A1725" s="19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  <c r="Q1725" s="19"/>
      <c r="R1725" s="19"/>
    </row>
    <row r="1726" spans="1:18" x14ac:dyDescent="0.45">
      <c r="A1726" s="19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  <c r="Q1726" s="19"/>
      <c r="R1726" s="19"/>
    </row>
    <row r="1727" spans="1:18" x14ac:dyDescent="0.45">
      <c r="A1727" s="19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  <c r="Q1727" s="19"/>
      <c r="R1727" s="19"/>
    </row>
    <row r="1728" spans="1:18" x14ac:dyDescent="0.45">
      <c r="A1728" s="19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  <c r="Q1728" s="19"/>
      <c r="R1728" s="19"/>
    </row>
    <row r="1729" spans="1:18" x14ac:dyDescent="0.45">
      <c r="A1729" s="19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  <c r="Q1729" s="19"/>
      <c r="R1729" s="19"/>
    </row>
    <row r="1730" spans="1:18" x14ac:dyDescent="0.45">
      <c r="A1730" s="19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  <c r="Q1730" s="19"/>
      <c r="R1730" s="19"/>
    </row>
    <row r="1731" spans="1:18" x14ac:dyDescent="0.45">
      <c r="A1731" s="19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19"/>
      <c r="R1731" s="19"/>
    </row>
    <row r="1732" spans="1:18" x14ac:dyDescent="0.45">
      <c r="A1732" s="19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19"/>
      <c r="R1732" s="19"/>
    </row>
    <row r="1733" spans="1:18" x14ac:dyDescent="0.45">
      <c r="A1733" s="19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  <c r="Q1733" s="19"/>
      <c r="R1733" s="19"/>
    </row>
    <row r="1734" spans="1:18" x14ac:dyDescent="0.45">
      <c r="A1734" s="19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  <c r="Q1734" s="19"/>
      <c r="R1734" s="19"/>
    </row>
    <row r="1735" spans="1:18" x14ac:dyDescent="0.45">
      <c r="A1735" s="19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  <c r="Q1735" s="19"/>
      <c r="R1735" s="19"/>
    </row>
    <row r="1736" spans="1:18" x14ac:dyDescent="0.45">
      <c r="A1736" s="19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  <c r="Q1736" s="19"/>
      <c r="R1736" s="19"/>
    </row>
    <row r="1737" spans="1:18" x14ac:dyDescent="0.45">
      <c r="A1737" s="19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  <c r="Q1737" s="19"/>
      <c r="R1737" s="19"/>
    </row>
    <row r="1738" spans="1:18" x14ac:dyDescent="0.45">
      <c r="A1738" s="19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  <c r="Q1738" s="19"/>
      <c r="R1738" s="19"/>
    </row>
    <row r="1739" spans="1:18" x14ac:dyDescent="0.45">
      <c r="A1739" s="19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  <c r="Q1739" s="19"/>
      <c r="R1739" s="19"/>
    </row>
    <row r="1740" spans="1:18" x14ac:dyDescent="0.45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  <c r="Q1740" s="19"/>
      <c r="R1740" s="19"/>
    </row>
    <row r="1741" spans="1:18" x14ac:dyDescent="0.45">
      <c r="A1741" s="19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  <c r="Q1741" s="19"/>
      <c r="R1741" s="19"/>
    </row>
    <row r="1742" spans="1:18" x14ac:dyDescent="0.45">
      <c r="A1742" s="19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  <c r="Q1742" s="19"/>
      <c r="R1742" s="19"/>
    </row>
    <row r="1743" spans="1:18" x14ac:dyDescent="0.45">
      <c r="A1743" s="19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  <c r="Q1743" s="19"/>
      <c r="R1743" s="19"/>
    </row>
    <row r="1744" spans="1:18" x14ac:dyDescent="0.45">
      <c r="A1744" s="19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  <c r="Q1744" s="19"/>
      <c r="R1744" s="19"/>
    </row>
    <row r="1745" spans="1:18" x14ac:dyDescent="0.45">
      <c r="A1745" s="19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  <c r="Q1745" s="19"/>
      <c r="R1745" s="19"/>
    </row>
    <row r="1746" spans="1:18" x14ac:dyDescent="0.45">
      <c r="A1746" s="19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  <c r="Q1746" s="19"/>
      <c r="R1746" s="19"/>
    </row>
    <row r="1747" spans="1:18" x14ac:dyDescent="0.45">
      <c r="A1747" s="19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  <c r="Q1747" s="19"/>
      <c r="R1747" s="19"/>
    </row>
    <row r="1748" spans="1:18" x14ac:dyDescent="0.45">
      <c r="A1748" s="19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  <c r="Q1748" s="19"/>
      <c r="R1748" s="19"/>
    </row>
    <row r="1749" spans="1:18" x14ac:dyDescent="0.45">
      <c r="A1749" s="19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  <c r="Q1749" s="19"/>
      <c r="R1749" s="19"/>
    </row>
    <row r="1750" spans="1:18" x14ac:dyDescent="0.45">
      <c r="A1750" s="19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19"/>
      <c r="R1750" s="19"/>
    </row>
    <row r="1751" spans="1:18" x14ac:dyDescent="0.45">
      <c r="A1751" s="19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  <c r="Q1751" s="19"/>
      <c r="R1751" s="19"/>
    </row>
    <row r="1752" spans="1:18" x14ac:dyDescent="0.45">
      <c r="A1752" s="19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19"/>
      <c r="R1752" s="19"/>
    </row>
    <row r="1753" spans="1:18" x14ac:dyDescent="0.45">
      <c r="A1753" s="19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19"/>
      <c r="R1753" s="19"/>
    </row>
    <row r="1754" spans="1:18" x14ac:dyDescent="0.45">
      <c r="A1754" s="19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 x14ac:dyDescent="0.45">
      <c r="A1755" s="19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 x14ac:dyDescent="0.45">
      <c r="A1756" s="19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  <c r="Q1756" s="19"/>
      <c r="R1756" s="19"/>
    </row>
    <row r="1757" spans="1:18" x14ac:dyDescent="0.45">
      <c r="A1757" s="19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  <c r="Q1757" s="19"/>
      <c r="R1757" s="19"/>
    </row>
    <row r="1758" spans="1:18" x14ac:dyDescent="0.45">
      <c r="A1758" s="19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  <c r="Q1758" s="19"/>
      <c r="R1758" s="19"/>
    </row>
    <row r="1759" spans="1:18" x14ac:dyDescent="0.45">
      <c r="A1759" s="19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  <c r="Q1759" s="19"/>
      <c r="R1759" s="19"/>
    </row>
    <row r="1760" spans="1:18" x14ac:dyDescent="0.45">
      <c r="A1760" s="19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19"/>
      <c r="R1760" s="19"/>
    </row>
    <row r="1761" spans="1:18" x14ac:dyDescent="0.45">
      <c r="A1761" s="19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  <c r="Q1761" s="19"/>
      <c r="R1761" s="19"/>
    </row>
    <row r="1762" spans="1:18" x14ac:dyDescent="0.45">
      <c r="A1762" s="19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  <c r="Q1762" s="19"/>
      <c r="R1762" s="19"/>
    </row>
    <row r="1763" spans="1:18" x14ac:dyDescent="0.45">
      <c r="A1763" s="19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  <c r="Q1763" s="19"/>
      <c r="R1763" s="19"/>
    </row>
    <row r="1764" spans="1:18" x14ac:dyDescent="0.45">
      <c r="A1764" s="19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  <c r="Q1764" s="19"/>
      <c r="R1764" s="19"/>
    </row>
    <row r="1765" spans="1:18" x14ac:dyDescent="0.45">
      <c r="A1765" s="19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  <c r="Q1765" s="19"/>
      <c r="R1765" s="19"/>
    </row>
    <row r="1766" spans="1:18" x14ac:dyDescent="0.45">
      <c r="A1766" s="19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  <c r="Q1766" s="19"/>
      <c r="R1766" s="19"/>
    </row>
    <row r="1767" spans="1:18" x14ac:dyDescent="0.45">
      <c r="A1767" s="19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  <c r="Q1767" s="19"/>
      <c r="R1767" s="19"/>
    </row>
    <row r="1768" spans="1:18" x14ac:dyDescent="0.45">
      <c r="A1768" s="19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  <c r="Q1768" s="19"/>
      <c r="R1768" s="19"/>
    </row>
    <row r="1769" spans="1:18" x14ac:dyDescent="0.45">
      <c r="A1769" s="19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  <c r="Q1769" s="19"/>
      <c r="R1769" s="19"/>
    </row>
    <row r="1770" spans="1:18" x14ac:dyDescent="0.45">
      <c r="A1770" s="19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  <c r="Q1770" s="19"/>
      <c r="R1770" s="19"/>
    </row>
    <row r="1771" spans="1:18" x14ac:dyDescent="0.45">
      <c r="A1771" s="19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  <c r="Q1771" s="19"/>
      <c r="R1771" s="19"/>
    </row>
    <row r="1772" spans="1:18" x14ac:dyDescent="0.45">
      <c r="A1772" s="19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  <c r="Q1772" s="19"/>
      <c r="R1772" s="19"/>
    </row>
    <row r="1773" spans="1:18" x14ac:dyDescent="0.45">
      <c r="A1773" s="19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  <c r="Q1773" s="19"/>
      <c r="R1773" s="19"/>
    </row>
    <row r="1774" spans="1:18" x14ac:dyDescent="0.45">
      <c r="A1774" s="19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  <c r="Q1774" s="19"/>
      <c r="R1774" s="19"/>
    </row>
    <row r="1775" spans="1:18" x14ac:dyDescent="0.45">
      <c r="A1775" s="19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19"/>
      <c r="R1775" s="19"/>
    </row>
    <row r="1776" spans="1:18" x14ac:dyDescent="0.45">
      <c r="A1776" s="19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19"/>
      <c r="R1776" s="19"/>
    </row>
    <row r="1777" spans="1:18" x14ac:dyDescent="0.45">
      <c r="A1777" s="19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19"/>
      <c r="R1777" s="19"/>
    </row>
    <row r="1778" spans="1:18" x14ac:dyDescent="0.45">
      <c r="A1778" s="19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  <c r="Q1778" s="19"/>
      <c r="R1778" s="19"/>
    </row>
    <row r="1779" spans="1:18" x14ac:dyDescent="0.45">
      <c r="A1779" s="19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  <c r="Q1779" s="19"/>
      <c r="R1779" s="19"/>
    </row>
    <row r="1780" spans="1:18" x14ac:dyDescent="0.45">
      <c r="A1780" s="19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  <c r="Q1780" s="19"/>
      <c r="R1780" s="19"/>
    </row>
    <row r="1781" spans="1:18" x14ac:dyDescent="0.45">
      <c r="A1781" s="19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  <c r="Q1781" s="19"/>
      <c r="R1781" s="19"/>
    </row>
    <row r="1782" spans="1:18" x14ac:dyDescent="0.45">
      <c r="A1782" s="19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  <c r="Q1782" s="19"/>
      <c r="R1782" s="19"/>
    </row>
    <row r="1783" spans="1:18" x14ac:dyDescent="0.45">
      <c r="A1783" s="19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  <c r="Q1783" s="19"/>
      <c r="R1783" s="19"/>
    </row>
    <row r="1784" spans="1:18" x14ac:dyDescent="0.45">
      <c r="A1784" s="19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  <c r="Q1784" s="19"/>
      <c r="R1784" s="19"/>
    </row>
    <row r="1785" spans="1:18" x14ac:dyDescent="0.45">
      <c r="A1785" s="19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  <c r="Q1785" s="19"/>
      <c r="R1785" s="19"/>
    </row>
    <row r="1786" spans="1:18" x14ac:dyDescent="0.45">
      <c r="A1786" s="19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  <c r="Q1786" s="19"/>
      <c r="R1786" s="19"/>
    </row>
    <row r="1787" spans="1:18" x14ac:dyDescent="0.45">
      <c r="A1787" s="19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  <c r="Q1787" s="19"/>
      <c r="R1787" s="19"/>
    </row>
    <row r="1788" spans="1:18" x14ac:dyDescent="0.45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  <c r="Q1788" s="19"/>
      <c r="R1788" s="19"/>
    </row>
    <row r="1789" spans="1:18" x14ac:dyDescent="0.45">
      <c r="A1789" s="19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  <c r="Q1789" s="19"/>
      <c r="R1789" s="19"/>
    </row>
    <row r="1790" spans="1:18" x14ac:dyDescent="0.45">
      <c r="A1790" s="19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  <c r="Q1790" s="19"/>
      <c r="R1790" s="19"/>
    </row>
    <row r="1791" spans="1:18" x14ac:dyDescent="0.45">
      <c r="A1791" s="19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 x14ac:dyDescent="0.45">
      <c r="A1792" s="19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 x14ac:dyDescent="0.45">
      <c r="A1793" s="19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  <c r="Q1793" s="19"/>
      <c r="R1793" s="19"/>
    </row>
    <row r="1794" spans="1:18" x14ac:dyDescent="0.45">
      <c r="A1794" s="19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  <c r="Q1794" s="19"/>
      <c r="R1794" s="19"/>
    </row>
    <row r="1795" spans="1:18" x14ac:dyDescent="0.45">
      <c r="A1795" s="19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  <c r="Q1795" s="19"/>
      <c r="R1795" s="19"/>
    </row>
    <row r="1796" spans="1:18" x14ac:dyDescent="0.45">
      <c r="A1796" s="19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  <c r="Q1796" s="19"/>
      <c r="R1796" s="19"/>
    </row>
    <row r="1797" spans="1:18" x14ac:dyDescent="0.45">
      <c r="A1797" s="19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19"/>
      <c r="R1797" s="19"/>
    </row>
    <row r="1798" spans="1:18" x14ac:dyDescent="0.45">
      <c r="A1798" s="19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19"/>
      <c r="R1798" s="19"/>
    </row>
    <row r="1799" spans="1:18" x14ac:dyDescent="0.45">
      <c r="A1799" s="19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  <c r="Q1799" s="19"/>
      <c r="R1799" s="19"/>
    </row>
    <row r="1800" spans="1:18" x14ac:dyDescent="0.45">
      <c r="A1800" s="19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  <c r="Q1800" s="19"/>
      <c r="R1800" s="19"/>
    </row>
    <row r="1801" spans="1:18" x14ac:dyDescent="0.45">
      <c r="A1801" s="19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  <c r="Q1801" s="19"/>
      <c r="R1801" s="19"/>
    </row>
    <row r="1802" spans="1:18" x14ac:dyDescent="0.45">
      <c r="A1802" s="19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  <c r="Q1802" s="19"/>
      <c r="R1802" s="19"/>
    </row>
    <row r="1803" spans="1:18" x14ac:dyDescent="0.45">
      <c r="A1803" s="19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  <c r="Q1803" s="19"/>
      <c r="R1803" s="19"/>
    </row>
    <row r="1804" spans="1:18" x14ac:dyDescent="0.45">
      <c r="A1804" s="19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  <c r="Q1804" s="19"/>
      <c r="R1804" s="19"/>
    </row>
    <row r="1805" spans="1:18" x14ac:dyDescent="0.45">
      <c r="A1805" s="19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  <c r="Q1805" s="19"/>
      <c r="R1805" s="19"/>
    </row>
    <row r="1806" spans="1:18" x14ac:dyDescent="0.45">
      <c r="A1806" s="19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  <c r="Q1806" s="19"/>
      <c r="R1806" s="19"/>
    </row>
    <row r="1807" spans="1:18" x14ac:dyDescent="0.45">
      <c r="A1807" s="19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  <c r="Q1807" s="19"/>
      <c r="R1807" s="19"/>
    </row>
    <row r="1808" spans="1:18" x14ac:dyDescent="0.45">
      <c r="A1808" s="19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  <c r="Q1808" s="19"/>
      <c r="R1808" s="19"/>
    </row>
    <row r="1809" spans="1:18" x14ac:dyDescent="0.45">
      <c r="A1809" s="19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  <c r="Q1809" s="19"/>
      <c r="R1809" s="19"/>
    </row>
    <row r="1810" spans="1:18" x14ac:dyDescent="0.45">
      <c r="A1810" s="19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  <c r="Q1810" s="19"/>
      <c r="R1810" s="19"/>
    </row>
    <row r="1811" spans="1:18" x14ac:dyDescent="0.45">
      <c r="A1811" s="19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  <c r="Q1811" s="19"/>
      <c r="R1811" s="19"/>
    </row>
    <row r="1812" spans="1:18" x14ac:dyDescent="0.45">
      <c r="A1812" s="19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  <c r="Q1812" s="19"/>
      <c r="R1812" s="19"/>
    </row>
    <row r="1813" spans="1:18" x14ac:dyDescent="0.45">
      <c r="A1813" s="19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  <c r="Q1813" s="19"/>
      <c r="R1813" s="19"/>
    </row>
    <row r="1814" spans="1:18" x14ac:dyDescent="0.45">
      <c r="A1814" s="19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  <c r="Q1814" s="19"/>
      <c r="R1814" s="19"/>
    </row>
    <row r="1815" spans="1:18" x14ac:dyDescent="0.45">
      <c r="A1815" s="19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  <c r="Q1815" s="19"/>
      <c r="R1815" s="19"/>
    </row>
    <row r="1816" spans="1:18" x14ac:dyDescent="0.45">
      <c r="A1816" s="19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  <c r="Q1816" s="19"/>
      <c r="R1816" s="19"/>
    </row>
    <row r="1817" spans="1:18" x14ac:dyDescent="0.45">
      <c r="A1817" s="19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  <c r="Q1817" s="19"/>
      <c r="R1817" s="19"/>
    </row>
    <row r="1818" spans="1:18" x14ac:dyDescent="0.45">
      <c r="A1818" s="19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  <c r="Q1818" s="19"/>
      <c r="R1818" s="19"/>
    </row>
    <row r="1819" spans="1:18" x14ac:dyDescent="0.45">
      <c r="A1819" s="19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19"/>
      <c r="R1819" s="19"/>
    </row>
    <row r="1820" spans="1:18" x14ac:dyDescent="0.45">
      <c r="A1820" s="19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</row>
    <row r="1821" spans="1:18" x14ac:dyDescent="0.45">
      <c r="A1821" s="19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  <c r="Q1821" s="19"/>
      <c r="R1821" s="19"/>
    </row>
    <row r="1822" spans="1:18" x14ac:dyDescent="0.45">
      <c r="A1822" s="19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  <c r="Q1822" s="19"/>
      <c r="R1822" s="19"/>
    </row>
    <row r="1823" spans="1:18" x14ac:dyDescent="0.45">
      <c r="A1823" s="19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  <c r="Q1823" s="19"/>
      <c r="R1823" s="19"/>
    </row>
    <row r="1824" spans="1:18" x14ac:dyDescent="0.45">
      <c r="A1824" s="19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  <c r="Q1824" s="19"/>
      <c r="R1824" s="19"/>
    </row>
    <row r="1825" spans="1:18" x14ac:dyDescent="0.45">
      <c r="A1825" s="19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  <c r="Q1825" s="19"/>
      <c r="R1825" s="19"/>
    </row>
    <row r="1826" spans="1:18" x14ac:dyDescent="0.45">
      <c r="A1826" s="19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  <c r="Q1826" s="19"/>
      <c r="R1826" s="19"/>
    </row>
    <row r="1827" spans="1:18" x14ac:dyDescent="0.45">
      <c r="A1827" s="19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19"/>
      <c r="R1827" s="19"/>
    </row>
    <row r="1828" spans="1:18" x14ac:dyDescent="0.45">
      <c r="A1828" s="19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  <c r="Q1828" s="19"/>
      <c r="R1828" s="19"/>
    </row>
    <row r="1829" spans="1:18" x14ac:dyDescent="0.45">
      <c r="A1829" s="19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  <c r="Q1829" s="19"/>
      <c r="R1829" s="19"/>
    </row>
    <row r="1830" spans="1:18" x14ac:dyDescent="0.45">
      <c r="A1830" s="19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  <c r="Q1830" s="19"/>
      <c r="R1830" s="19"/>
    </row>
    <row r="1831" spans="1:18" x14ac:dyDescent="0.45">
      <c r="A1831" s="19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  <c r="Q1831" s="19"/>
      <c r="R1831" s="19"/>
    </row>
    <row r="1832" spans="1:18" x14ac:dyDescent="0.45">
      <c r="A1832" s="19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  <c r="Q1832" s="19"/>
      <c r="R1832" s="19"/>
    </row>
    <row r="1833" spans="1:18" x14ac:dyDescent="0.45">
      <c r="A1833" s="19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  <c r="Q1833" s="19"/>
      <c r="R1833" s="19"/>
    </row>
    <row r="1834" spans="1:18" x14ac:dyDescent="0.45">
      <c r="A1834" s="19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  <c r="Q1834" s="19"/>
      <c r="R1834" s="19"/>
    </row>
    <row r="1835" spans="1:18" x14ac:dyDescent="0.45">
      <c r="A1835" s="19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  <c r="Q1835" s="19"/>
      <c r="R1835" s="19"/>
    </row>
    <row r="1836" spans="1:18" x14ac:dyDescent="0.45">
      <c r="A1836" s="19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  <c r="Q1836" s="19"/>
      <c r="R1836" s="19"/>
    </row>
    <row r="1837" spans="1:18" x14ac:dyDescent="0.45">
      <c r="A1837" s="19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  <c r="Q1837" s="19"/>
      <c r="R1837" s="19"/>
    </row>
    <row r="1838" spans="1:18" x14ac:dyDescent="0.45">
      <c r="A1838" s="19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  <c r="Q1838" s="19"/>
      <c r="R1838" s="19"/>
    </row>
    <row r="1839" spans="1:18" x14ac:dyDescent="0.45">
      <c r="A1839" s="19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  <c r="Q1839" s="19"/>
      <c r="R1839" s="19"/>
    </row>
    <row r="1840" spans="1:18" x14ac:dyDescent="0.45">
      <c r="A1840" s="19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  <c r="Q1840" s="19"/>
      <c r="R1840" s="19"/>
    </row>
    <row r="1841" spans="1:18" x14ac:dyDescent="0.45">
      <c r="A1841" s="19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19"/>
      <c r="R1841" s="19"/>
    </row>
    <row r="1842" spans="1:18" x14ac:dyDescent="0.45">
      <c r="A1842" s="19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19"/>
      <c r="R1842" s="19"/>
    </row>
    <row r="1843" spans="1:18" x14ac:dyDescent="0.45">
      <c r="A1843" s="19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  <c r="Q1843" s="19"/>
      <c r="R1843" s="19"/>
    </row>
    <row r="1844" spans="1:18" x14ac:dyDescent="0.45">
      <c r="A1844" s="19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  <c r="Q1844" s="19"/>
      <c r="R1844" s="19"/>
    </row>
    <row r="1845" spans="1:18" x14ac:dyDescent="0.45">
      <c r="A1845" s="19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  <c r="Q1845" s="19"/>
      <c r="R1845" s="19"/>
    </row>
    <row r="1846" spans="1:18" x14ac:dyDescent="0.45">
      <c r="A1846" s="19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  <c r="Q1846" s="19"/>
      <c r="R1846" s="19"/>
    </row>
    <row r="1847" spans="1:18" x14ac:dyDescent="0.45">
      <c r="A1847" s="19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  <c r="Q1847" s="19"/>
      <c r="R1847" s="19"/>
    </row>
    <row r="1848" spans="1:18" x14ac:dyDescent="0.45">
      <c r="A1848" s="19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  <c r="Q1848" s="19"/>
      <c r="R1848" s="19"/>
    </row>
    <row r="1849" spans="1:18" x14ac:dyDescent="0.45">
      <c r="A1849" s="19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  <c r="Q1849" s="19"/>
      <c r="R1849" s="19"/>
    </row>
    <row r="1850" spans="1:18" x14ac:dyDescent="0.45">
      <c r="A1850" s="19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  <c r="Q1850" s="19"/>
      <c r="R1850" s="19"/>
    </row>
    <row r="1851" spans="1:18" x14ac:dyDescent="0.45">
      <c r="A1851" s="19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  <c r="Q1851" s="19"/>
      <c r="R1851" s="19"/>
    </row>
    <row r="1852" spans="1:18" x14ac:dyDescent="0.45">
      <c r="A1852" s="19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19"/>
      <c r="R1852" s="19"/>
    </row>
    <row r="1853" spans="1:18" x14ac:dyDescent="0.45">
      <c r="A1853" s="19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  <c r="Q1853" s="19"/>
      <c r="R1853" s="19"/>
    </row>
    <row r="1854" spans="1:18" x14ac:dyDescent="0.45">
      <c r="A1854" s="19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  <c r="Q1854" s="19"/>
      <c r="R1854" s="19"/>
    </row>
    <row r="1855" spans="1:18" x14ac:dyDescent="0.45">
      <c r="A1855" s="19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  <c r="Q1855" s="19"/>
      <c r="R1855" s="19"/>
    </row>
    <row r="1856" spans="1:18" x14ac:dyDescent="0.45">
      <c r="A1856" s="19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  <c r="Q1856" s="19"/>
      <c r="R1856" s="19"/>
    </row>
    <row r="1857" spans="1:18" x14ac:dyDescent="0.45">
      <c r="A1857" s="19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  <c r="Q1857" s="19"/>
      <c r="R1857" s="19"/>
    </row>
    <row r="1858" spans="1:18" x14ac:dyDescent="0.45">
      <c r="A1858" s="19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  <c r="Q1858" s="19"/>
      <c r="R1858" s="19"/>
    </row>
    <row r="1859" spans="1:18" x14ac:dyDescent="0.45">
      <c r="A1859" s="19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  <c r="Q1859" s="19"/>
      <c r="R1859" s="19"/>
    </row>
    <row r="1860" spans="1:18" x14ac:dyDescent="0.45">
      <c r="A1860" s="19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  <c r="Q1860" s="19"/>
      <c r="R1860" s="19"/>
    </row>
    <row r="1861" spans="1:18" x14ac:dyDescent="0.45">
      <c r="A1861" s="19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  <c r="Q1861" s="19"/>
      <c r="R1861" s="19"/>
    </row>
    <row r="1862" spans="1:18" x14ac:dyDescent="0.45">
      <c r="A1862" s="19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  <c r="Q1862" s="19"/>
      <c r="R1862" s="19"/>
    </row>
    <row r="1863" spans="1:18" x14ac:dyDescent="0.45">
      <c r="A1863" s="19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19"/>
      <c r="R1863" s="19"/>
    </row>
    <row r="1864" spans="1:18" x14ac:dyDescent="0.45">
      <c r="A1864" s="19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19"/>
      <c r="R1864" s="19"/>
    </row>
    <row r="1865" spans="1:18" x14ac:dyDescent="0.45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 x14ac:dyDescent="0.45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 x14ac:dyDescent="0.45">
      <c r="A1867" s="19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  <c r="Q1867" s="19"/>
      <c r="R1867" s="19"/>
    </row>
    <row r="1868" spans="1:18" x14ac:dyDescent="0.45">
      <c r="A1868" s="19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  <c r="Q1868" s="19"/>
      <c r="R1868" s="19"/>
    </row>
    <row r="1869" spans="1:18" x14ac:dyDescent="0.45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  <c r="Q1869" s="19"/>
      <c r="R1869" s="19"/>
    </row>
    <row r="1870" spans="1:18" x14ac:dyDescent="0.45">
      <c r="A1870" s="19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  <c r="Q1870" s="19"/>
      <c r="R1870" s="19"/>
    </row>
    <row r="1871" spans="1:18" x14ac:dyDescent="0.45">
      <c r="A1871" s="19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  <c r="Q1871" s="19"/>
      <c r="R1871" s="19"/>
    </row>
    <row r="1872" spans="1:18" x14ac:dyDescent="0.45">
      <c r="A1872" s="19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  <c r="Q1872" s="19"/>
      <c r="R1872" s="19"/>
    </row>
    <row r="1873" spans="1:18" x14ac:dyDescent="0.45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  <c r="Q1873" s="19"/>
      <c r="R1873" s="19"/>
    </row>
    <row r="1874" spans="1:18" x14ac:dyDescent="0.45">
      <c r="A1874" s="19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  <c r="Q1874" s="19"/>
      <c r="R1874" s="19"/>
    </row>
    <row r="1875" spans="1:18" x14ac:dyDescent="0.45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  <c r="Q1875" s="19"/>
      <c r="R1875" s="19"/>
    </row>
    <row r="1876" spans="1:18" x14ac:dyDescent="0.45">
      <c r="A1876" s="19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  <c r="Q1876" s="19"/>
      <c r="R1876" s="19"/>
    </row>
    <row r="1877" spans="1:18" x14ac:dyDescent="0.45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  <c r="Q1877" s="19"/>
      <c r="R1877" s="19"/>
    </row>
    <row r="1878" spans="1:18" x14ac:dyDescent="0.45">
      <c r="A1878" s="19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  <c r="Q1878" s="19"/>
      <c r="R1878" s="19"/>
    </row>
    <row r="1879" spans="1:18" x14ac:dyDescent="0.45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  <c r="Q1879" s="19"/>
      <c r="R1879" s="19"/>
    </row>
    <row r="1880" spans="1:18" x14ac:dyDescent="0.45">
      <c r="A1880" s="19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19"/>
      <c r="R1880" s="19"/>
    </row>
    <row r="1881" spans="1:18" x14ac:dyDescent="0.45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  <c r="Q1881" s="19"/>
      <c r="R1881" s="19"/>
    </row>
    <row r="1882" spans="1:18" x14ac:dyDescent="0.45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  <c r="Q1882" s="19"/>
      <c r="R1882" s="19"/>
    </row>
    <row r="1883" spans="1:18" x14ac:dyDescent="0.45">
      <c r="A1883" s="19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  <c r="Q1883" s="19"/>
      <c r="R1883" s="19"/>
    </row>
    <row r="1884" spans="1:18" x14ac:dyDescent="0.45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  <c r="Q1884" s="19"/>
      <c r="R1884" s="19"/>
    </row>
    <row r="1885" spans="1:18" x14ac:dyDescent="0.45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19"/>
      <c r="R1885" s="19"/>
    </row>
    <row r="1886" spans="1:18" x14ac:dyDescent="0.45">
      <c r="A1886" s="19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19"/>
      <c r="R1886" s="19"/>
    </row>
    <row r="1887" spans="1:18" x14ac:dyDescent="0.45">
      <c r="A1887" s="19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  <c r="Q1887" s="19"/>
      <c r="R1887" s="19"/>
    </row>
    <row r="1888" spans="1:18" x14ac:dyDescent="0.45">
      <c r="A1888" s="19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  <c r="Q1888" s="19"/>
      <c r="R1888" s="19"/>
    </row>
    <row r="1889" spans="1:18" x14ac:dyDescent="0.45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  <c r="Q1889" s="19"/>
      <c r="R1889" s="19"/>
    </row>
    <row r="1890" spans="1:18" x14ac:dyDescent="0.45">
      <c r="A1890" s="19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  <c r="Q1890" s="19"/>
      <c r="R1890" s="19"/>
    </row>
    <row r="1891" spans="1:18" x14ac:dyDescent="0.45">
      <c r="A1891" s="19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  <c r="Q1891" s="19"/>
      <c r="R1891" s="19"/>
    </row>
    <row r="1892" spans="1:18" x14ac:dyDescent="0.45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  <c r="Q1892" s="19"/>
      <c r="R1892" s="19"/>
    </row>
    <row r="1893" spans="1:18" x14ac:dyDescent="0.45">
      <c r="A1893" s="19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  <c r="Q1893" s="19"/>
      <c r="R1893" s="19"/>
    </row>
    <row r="1894" spans="1:18" x14ac:dyDescent="0.45">
      <c r="A1894" s="19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  <c r="Q1894" s="19"/>
      <c r="R1894" s="19"/>
    </row>
    <row r="1895" spans="1:18" x14ac:dyDescent="0.45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  <c r="Q1895" s="19"/>
      <c r="R1895" s="19"/>
    </row>
    <row r="1896" spans="1:18" x14ac:dyDescent="0.45">
      <c r="A1896" s="19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  <c r="Q1896" s="19"/>
      <c r="R1896" s="19"/>
    </row>
    <row r="1897" spans="1:18" x14ac:dyDescent="0.45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  <c r="Q1897" s="19"/>
      <c r="R1897" s="19"/>
    </row>
    <row r="1898" spans="1:18" x14ac:dyDescent="0.45">
      <c r="A1898" s="19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  <c r="Q1898" s="19"/>
      <c r="R1898" s="19"/>
    </row>
    <row r="1899" spans="1:18" x14ac:dyDescent="0.45">
      <c r="A1899" s="19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  <c r="Q1899" s="19"/>
      <c r="R1899" s="19"/>
    </row>
    <row r="1900" spans="1:18" x14ac:dyDescent="0.45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  <c r="Q1900" s="19"/>
      <c r="R1900" s="19"/>
    </row>
    <row r="1901" spans="1:18" x14ac:dyDescent="0.45">
      <c r="A1901" s="19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  <c r="Q1901" s="19"/>
      <c r="R1901" s="19"/>
    </row>
    <row r="1902" spans="1:18" x14ac:dyDescent="0.45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19"/>
      <c r="R1902" s="19"/>
    </row>
    <row r="1903" spans="1:18" x14ac:dyDescent="0.45">
      <c r="A1903" s="19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  <c r="Q1903" s="19"/>
      <c r="R1903" s="19"/>
    </row>
    <row r="1904" spans="1:18" x14ac:dyDescent="0.45">
      <c r="A1904" s="19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  <c r="Q1904" s="19"/>
      <c r="R1904" s="19"/>
    </row>
    <row r="1905" spans="1:18" x14ac:dyDescent="0.45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  <c r="Q1905" s="19"/>
      <c r="R1905" s="19"/>
    </row>
    <row r="1906" spans="1:18" x14ac:dyDescent="0.45">
      <c r="A1906" s="19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  <c r="Q1906" s="19"/>
      <c r="R1906" s="19"/>
    </row>
    <row r="1907" spans="1:18" x14ac:dyDescent="0.45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19"/>
      <c r="R1907" s="19"/>
    </row>
    <row r="1908" spans="1:18" x14ac:dyDescent="0.45">
      <c r="A1908" s="19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19"/>
      <c r="R1908" s="19"/>
    </row>
    <row r="1909" spans="1:18" x14ac:dyDescent="0.45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  <c r="Q1909" s="19"/>
      <c r="R1909" s="19"/>
    </row>
    <row r="1910" spans="1:18" x14ac:dyDescent="0.45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  <c r="Q1910" s="19"/>
      <c r="R1910" s="19"/>
    </row>
    <row r="1911" spans="1:18" x14ac:dyDescent="0.45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  <c r="Q1911" s="19"/>
      <c r="R1911" s="19"/>
    </row>
    <row r="1912" spans="1:18" x14ac:dyDescent="0.45">
      <c r="A1912" s="19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  <c r="Q1912" s="19"/>
      <c r="R1912" s="19"/>
    </row>
    <row r="1913" spans="1:18" x14ac:dyDescent="0.45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 x14ac:dyDescent="0.45">
      <c r="A1914" s="19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 x14ac:dyDescent="0.45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  <c r="Q1915" s="19"/>
      <c r="R1915" s="19"/>
    </row>
    <row r="1916" spans="1:18" x14ac:dyDescent="0.45">
      <c r="A1916" s="19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  <c r="Q1916" s="19"/>
      <c r="R1916" s="19"/>
    </row>
    <row r="1917" spans="1:18" x14ac:dyDescent="0.45">
      <c r="A1917" s="19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  <c r="Q1917" s="19"/>
      <c r="R1917" s="19"/>
    </row>
    <row r="1918" spans="1:18" x14ac:dyDescent="0.45">
      <c r="A1918" s="19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  <c r="Q1918" s="19"/>
      <c r="R1918" s="19"/>
    </row>
    <row r="1919" spans="1:18" x14ac:dyDescent="0.45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  <c r="Q1919" s="19"/>
      <c r="R1919" s="19"/>
    </row>
    <row r="1920" spans="1:18" x14ac:dyDescent="0.45">
      <c r="A1920" s="19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  <c r="Q1920" s="19"/>
      <c r="R1920" s="19"/>
    </row>
    <row r="1921" spans="1:18" x14ac:dyDescent="0.45">
      <c r="A1921" s="19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  <c r="Q1921" s="19"/>
      <c r="R1921" s="19"/>
    </row>
    <row r="1922" spans="1:18" x14ac:dyDescent="0.45">
      <c r="A1922" s="19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  <c r="Q1922" s="19"/>
      <c r="R1922" s="19"/>
    </row>
    <row r="1923" spans="1:18" x14ac:dyDescent="0.45">
      <c r="A1923" s="19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  <c r="Q1923" s="19"/>
      <c r="R1923" s="19"/>
    </row>
    <row r="1924" spans="1:18" x14ac:dyDescent="0.45">
      <c r="A1924" s="19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  <c r="Q1924" s="19"/>
      <c r="R1924" s="19"/>
    </row>
    <row r="1925" spans="1:18" x14ac:dyDescent="0.45">
      <c r="A1925" s="19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  <c r="Q1925" s="19"/>
      <c r="R1925" s="19"/>
    </row>
    <row r="1926" spans="1:18" x14ac:dyDescent="0.45">
      <c r="A1926" s="19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  <c r="Q1926" s="19"/>
      <c r="R1926" s="19"/>
    </row>
    <row r="1927" spans="1:18" x14ac:dyDescent="0.45">
      <c r="A1927" s="19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19"/>
      <c r="R1927" s="19"/>
    </row>
    <row r="1928" spans="1:18" x14ac:dyDescent="0.45">
      <c r="A1928" s="19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  <c r="Q1928" s="19"/>
      <c r="R1928" s="19"/>
    </row>
    <row r="1929" spans="1:18" x14ac:dyDescent="0.45">
      <c r="A1929" s="19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19"/>
      <c r="R1929" s="19"/>
    </row>
    <row r="1930" spans="1:18" x14ac:dyDescent="0.45">
      <c r="A1930" s="19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19"/>
      <c r="R1930" s="19"/>
    </row>
    <row r="1931" spans="1:18" x14ac:dyDescent="0.45">
      <c r="A1931" s="19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  <c r="Q1931" s="19"/>
      <c r="R1931" s="19"/>
    </row>
    <row r="1932" spans="1:18" x14ac:dyDescent="0.45">
      <c r="A1932" s="19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  <c r="Q1932" s="19"/>
      <c r="R1932" s="19"/>
    </row>
    <row r="1933" spans="1:18" x14ac:dyDescent="0.45">
      <c r="A1933" s="19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  <c r="Q1933" s="19"/>
      <c r="R1933" s="19"/>
    </row>
    <row r="1934" spans="1:18" x14ac:dyDescent="0.45">
      <c r="A1934" s="19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  <c r="Q1934" s="19"/>
      <c r="R1934" s="19"/>
    </row>
    <row r="1935" spans="1:18" x14ac:dyDescent="0.45">
      <c r="A1935" s="19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  <c r="Q1935" s="19"/>
      <c r="R1935" s="19"/>
    </row>
    <row r="1936" spans="1:18" x14ac:dyDescent="0.45">
      <c r="A1936" s="19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  <c r="Q1936" s="19"/>
      <c r="R1936" s="19"/>
    </row>
    <row r="1937" spans="1:18" x14ac:dyDescent="0.45">
      <c r="A1937" s="19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  <c r="Q1937" s="19"/>
      <c r="R1937" s="19"/>
    </row>
    <row r="1938" spans="1:18" x14ac:dyDescent="0.45">
      <c r="A1938" s="19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  <c r="Q1938" s="19"/>
      <c r="R1938" s="19"/>
    </row>
    <row r="1939" spans="1:18" x14ac:dyDescent="0.45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  <c r="Q1939" s="19"/>
      <c r="R1939" s="19"/>
    </row>
    <row r="1940" spans="1:18" x14ac:dyDescent="0.45">
      <c r="A1940" s="19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19"/>
      <c r="R1940" s="19"/>
    </row>
    <row r="1941" spans="1:18" x14ac:dyDescent="0.45">
      <c r="A1941" s="19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  <c r="Q1941" s="19"/>
      <c r="R1941" s="19"/>
    </row>
    <row r="1942" spans="1:18" x14ac:dyDescent="0.45">
      <c r="A1942" s="19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  <c r="Q1942" s="19"/>
      <c r="R1942" s="19"/>
    </row>
    <row r="1943" spans="1:18" x14ac:dyDescent="0.45">
      <c r="A1943" s="19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 x14ac:dyDescent="0.45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 x14ac:dyDescent="0.45">
      <c r="A1945" s="19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  <c r="Q1945" s="19"/>
      <c r="R1945" s="19"/>
    </row>
    <row r="1946" spans="1:18" x14ac:dyDescent="0.45">
      <c r="A1946" s="19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  <c r="Q1946" s="19"/>
      <c r="R1946" s="19"/>
    </row>
    <row r="1947" spans="1:18" x14ac:dyDescent="0.45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  <c r="Q1947" s="19"/>
      <c r="R1947" s="19"/>
    </row>
    <row r="1948" spans="1:18" x14ac:dyDescent="0.45">
      <c r="A1948" s="19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19"/>
      <c r="R1948" s="19"/>
    </row>
    <row r="1949" spans="1:18" x14ac:dyDescent="0.45">
      <c r="A1949" s="19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  <c r="Q1949" s="19"/>
      <c r="R1949" s="19"/>
    </row>
    <row r="1950" spans="1:18" x14ac:dyDescent="0.45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  <c r="Q1950" s="19"/>
      <c r="R1950" s="19"/>
    </row>
    <row r="1951" spans="1:18" x14ac:dyDescent="0.45">
      <c r="A1951" s="19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19"/>
      <c r="R1951" s="19"/>
    </row>
    <row r="1952" spans="1:18" x14ac:dyDescent="0.45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19"/>
      <c r="R1952" s="19"/>
    </row>
    <row r="1953" spans="1:18" x14ac:dyDescent="0.45">
      <c r="A1953" s="19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  <c r="Q1953" s="19"/>
      <c r="R1953" s="19"/>
    </row>
    <row r="1954" spans="1:18" x14ac:dyDescent="0.45">
      <c r="A1954" s="19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  <c r="Q1954" s="19"/>
      <c r="R1954" s="19"/>
    </row>
    <row r="1955" spans="1:18" x14ac:dyDescent="0.45">
      <c r="A1955" s="19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  <c r="Q1955" s="19"/>
      <c r="R1955" s="19"/>
    </row>
    <row r="1956" spans="1:18" x14ac:dyDescent="0.45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  <c r="Q1956" s="19"/>
      <c r="R1956" s="19"/>
    </row>
    <row r="1957" spans="1:18" x14ac:dyDescent="0.45">
      <c r="A1957" s="19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  <c r="Q1957" s="19"/>
      <c r="R1957" s="19"/>
    </row>
    <row r="1958" spans="1:18" x14ac:dyDescent="0.45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  <c r="Q1958" s="19"/>
      <c r="R1958" s="19"/>
    </row>
    <row r="1959" spans="1:18" x14ac:dyDescent="0.45">
      <c r="A1959" s="19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  <c r="Q1959" s="19"/>
      <c r="R1959" s="19"/>
    </row>
    <row r="1960" spans="1:18" x14ac:dyDescent="0.45">
      <c r="A1960" s="19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  <c r="Q1960" s="19"/>
      <c r="R1960" s="19"/>
    </row>
    <row r="1961" spans="1:18" x14ac:dyDescent="0.45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  <c r="Q1961" s="19"/>
      <c r="R1961" s="19"/>
    </row>
    <row r="1962" spans="1:18" x14ac:dyDescent="0.45">
      <c r="A1962" s="19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  <c r="Q1962" s="19"/>
      <c r="R1962" s="19"/>
    </row>
    <row r="1963" spans="1:18" x14ac:dyDescent="0.45">
      <c r="A1963" s="19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  <c r="Q1963" s="19"/>
      <c r="R1963" s="19"/>
    </row>
    <row r="1964" spans="1:18" x14ac:dyDescent="0.45">
      <c r="A1964" s="19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  <c r="Q1964" s="19"/>
      <c r="R1964" s="19"/>
    </row>
    <row r="1965" spans="1:18" x14ac:dyDescent="0.45">
      <c r="A1965" s="19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  <c r="Q1965" s="19"/>
      <c r="R1965" s="19"/>
    </row>
    <row r="1966" spans="1:18" x14ac:dyDescent="0.45">
      <c r="A1966" s="19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  <c r="Q1966" s="19"/>
      <c r="R1966" s="19"/>
    </row>
    <row r="1967" spans="1:18" x14ac:dyDescent="0.45">
      <c r="A1967" s="19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  <c r="Q1967" s="19"/>
      <c r="R1967" s="19"/>
    </row>
    <row r="1968" spans="1:18" x14ac:dyDescent="0.45">
      <c r="A1968" s="19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  <c r="Q1968" s="19"/>
      <c r="R1968" s="19"/>
    </row>
    <row r="1969" spans="1:18" x14ac:dyDescent="0.45">
      <c r="A1969" s="19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  <c r="Q1969" s="19"/>
      <c r="R1969" s="19"/>
    </row>
    <row r="1970" spans="1:18" x14ac:dyDescent="0.45">
      <c r="A1970" s="19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  <c r="Q1970" s="19"/>
      <c r="R1970" s="19"/>
    </row>
    <row r="1971" spans="1:18" x14ac:dyDescent="0.45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  <c r="Q1971" s="19"/>
      <c r="R1971" s="19"/>
    </row>
    <row r="1972" spans="1:18" x14ac:dyDescent="0.45">
      <c r="A1972" s="19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  <c r="Q1972" s="19"/>
      <c r="R1972" s="19"/>
    </row>
    <row r="1973" spans="1:18" x14ac:dyDescent="0.45">
      <c r="A1973" s="19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19"/>
      <c r="R1973" s="19"/>
    </row>
    <row r="1974" spans="1:18" x14ac:dyDescent="0.45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19"/>
      <c r="R1974" s="19"/>
    </row>
    <row r="1975" spans="1:18" x14ac:dyDescent="0.45">
      <c r="A1975" s="19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  <c r="Q1975" s="19"/>
      <c r="R1975" s="19"/>
    </row>
    <row r="1976" spans="1:18" x14ac:dyDescent="0.45">
      <c r="A1976" s="19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  <c r="Q1976" s="19"/>
      <c r="R1976" s="19"/>
    </row>
    <row r="1977" spans="1:18" x14ac:dyDescent="0.45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  <c r="R1977" s="19"/>
    </row>
    <row r="1978" spans="1:18" x14ac:dyDescent="0.45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19"/>
      <c r="R1978" s="19"/>
    </row>
    <row r="1979" spans="1:18" x14ac:dyDescent="0.45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19"/>
      <c r="R1979" s="19"/>
    </row>
    <row r="1980" spans="1:18" x14ac:dyDescent="0.45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19"/>
      <c r="R1980" s="19"/>
    </row>
    <row r="1981" spans="1:18" x14ac:dyDescent="0.45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19"/>
      <c r="R1981" s="19"/>
    </row>
    <row r="1982" spans="1:18" x14ac:dyDescent="0.45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19"/>
      <c r="R1982" s="19"/>
    </row>
    <row r="1983" spans="1:18" x14ac:dyDescent="0.45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19"/>
      <c r="R1983" s="19"/>
    </row>
    <row r="1984" spans="1:18" x14ac:dyDescent="0.45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19"/>
      <c r="R1984" s="19"/>
    </row>
    <row r="1985" spans="1:18" x14ac:dyDescent="0.45">
      <c r="A1985" s="19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  <c r="Q1985" s="19"/>
      <c r="R1985" s="19"/>
    </row>
    <row r="1986" spans="1:18" x14ac:dyDescent="0.45">
      <c r="A1986" s="19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  <c r="Q1986" s="19"/>
      <c r="R1986" s="19"/>
    </row>
    <row r="1987" spans="1:18" x14ac:dyDescent="0.45">
      <c r="A1987" s="19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  <c r="Q1987" s="19"/>
      <c r="R1987" s="19"/>
    </row>
    <row r="1988" spans="1:18" x14ac:dyDescent="0.45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  <c r="Q1988" s="19"/>
      <c r="R1988" s="19"/>
    </row>
    <row r="1989" spans="1:18" x14ac:dyDescent="0.45">
      <c r="A1989" s="19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  <c r="Q1989" s="19"/>
      <c r="R1989" s="19"/>
    </row>
    <row r="1990" spans="1:18" x14ac:dyDescent="0.45">
      <c r="A1990" s="19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  <c r="Q1990" s="19"/>
      <c r="R1990" s="19"/>
    </row>
    <row r="1991" spans="1:18" x14ac:dyDescent="0.45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  <c r="Q1991" s="19"/>
      <c r="R1991" s="19"/>
    </row>
    <row r="1992" spans="1:18" x14ac:dyDescent="0.45">
      <c r="A1992" s="19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  <c r="Q1992" s="19"/>
      <c r="R1992" s="19"/>
    </row>
    <row r="1993" spans="1:18" x14ac:dyDescent="0.45">
      <c r="A1993" s="19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  <c r="Q1993" s="19"/>
      <c r="R1993" s="19"/>
    </row>
    <row r="1994" spans="1:18" x14ac:dyDescent="0.45">
      <c r="A1994" s="19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  <c r="Q1994" s="19"/>
      <c r="R1994" s="19"/>
    </row>
    <row r="1995" spans="1:18" x14ac:dyDescent="0.45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19"/>
      <c r="R1995" s="19"/>
    </row>
    <row r="1996" spans="1:18" x14ac:dyDescent="0.45">
      <c r="A1996" s="19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19"/>
      <c r="R1996" s="19"/>
    </row>
    <row r="1997" spans="1:18" x14ac:dyDescent="0.45">
      <c r="A1997" s="19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  <c r="Q1997" s="19"/>
      <c r="R1997" s="19"/>
    </row>
    <row r="1998" spans="1:18" x14ac:dyDescent="0.45">
      <c r="A1998" s="19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  <c r="Q1998" s="19"/>
      <c r="R1998" s="19"/>
    </row>
    <row r="1999" spans="1:18" x14ac:dyDescent="0.45">
      <c r="A1999" s="19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  <c r="Q1999" s="19"/>
      <c r="R1999" s="19"/>
    </row>
    <row r="2000" spans="1:18" x14ac:dyDescent="0.45">
      <c r="A2000" s="19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19"/>
      <c r="R2000" s="19"/>
    </row>
    <row r="2001" spans="1:18" x14ac:dyDescent="0.45">
      <c r="A2001" s="19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  <c r="Q2001" s="19"/>
      <c r="R2001" s="19"/>
    </row>
    <row r="2002" spans="1:18" x14ac:dyDescent="0.45">
      <c r="A2002" s="19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19"/>
      <c r="R2002" s="19"/>
    </row>
    <row r="2003" spans="1:18" x14ac:dyDescent="0.45">
      <c r="A2003" s="19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  <c r="Q2003" s="19"/>
      <c r="R2003" s="19"/>
    </row>
    <row r="2004" spans="1:18" x14ac:dyDescent="0.45">
      <c r="A2004" s="19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  <c r="Q2004" s="19"/>
      <c r="R2004" s="19"/>
    </row>
    <row r="2005" spans="1:18" x14ac:dyDescent="0.45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  <c r="Q2005" s="19"/>
      <c r="R2005" s="19"/>
    </row>
    <row r="2006" spans="1:18" x14ac:dyDescent="0.45">
      <c r="A2006" s="19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  <c r="Q2006" s="19"/>
      <c r="R2006" s="19"/>
    </row>
    <row r="2007" spans="1:18" x14ac:dyDescent="0.45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 x14ac:dyDescent="0.45">
      <c r="A2008" s="19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 x14ac:dyDescent="0.45">
      <c r="A2009" s="19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  <c r="Q2009" s="19"/>
      <c r="R2009" s="19"/>
    </row>
    <row r="2010" spans="1:18" x14ac:dyDescent="0.45">
      <c r="A2010" s="19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  <c r="Q2010" s="19"/>
      <c r="R2010" s="19"/>
    </row>
    <row r="2011" spans="1:18" x14ac:dyDescent="0.45">
      <c r="A2011" s="19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  <c r="Q2011" s="19"/>
      <c r="R2011" s="19"/>
    </row>
    <row r="2012" spans="1:18" x14ac:dyDescent="0.45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  <c r="Q2012" s="19"/>
      <c r="R2012" s="19"/>
    </row>
    <row r="2013" spans="1:18" x14ac:dyDescent="0.45">
      <c r="A2013" s="19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  <c r="Q2013" s="19"/>
      <c r="R2013" s="19"/>
    </row>
    <row r="2014" spans="1:18" x14ac:dyDescent="0.45">
      <c r="A2014" s="19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</row>
    <row r="2015" spans="1:18" x14ac:dyDescent="0.45">
      <c r="A2015" s="19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  <c r="Q2015" s="19"/>
      <c r="R2015" s="19"/>
    </row>
    <row r="2016" spans="1:18" x14ac:dyDescent="0.45">
      <c r="A2016" s="19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  <c r="Q2016" s="19"/>
      <c r="R2016" s="19"/>
    </row>
    <row r="2017" spans="1:18" x14ac:dyDescent="0.45">
      <c r="A2017" s="19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19"/>
      <c r="R2017" s="19"/>
    </row>
    <row r="2018" spans="1:18" x14ac:dyDescent="0.45">
      <c r="A2018" s="19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19"/>
      <c r="R2018" s="19"/>
    </row>
    <row r="2019" spans="1:18" x14ac:dyDescent="0.45">
      <c r="A2019" s="19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  <c r="Q2019" s="19"/>
      <c r="R2019" s="19"/>
    </row>
    <row r="2020" spans="1:18" x14ac:dyDescent="0.45">
      <c r="A2020" s="19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  <c r="Q2020" s="19"/>
      <c r="R2020" s="19"/>
    </row>
    <row r="2021" spans="1:18" x14ac:dyDescent="0.45">
      <c r="A2021" s="19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  <c r="Q2021" s="19"/>
      <c r="R2021" s="19"/>
    </row>
    <row r="2022" spans="1:18" x14ac:dyDescent="0.45">
      <c r="A2022" s="19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  <c r="Q2022" s="19"/>
      <c r="R2022" s="19"/>
    </row>
    <row r="2023" spans="1:18" x14ac:dyDescent="0.45">
      <c r="A2023" s="19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  <c r="Q2023" s="19"/>
      <c r="R2023" s="19"/>
    </row>
    <row r="2024" spans="1:18" x14ac:dyDescent="0.45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  <c r="Q2024" s="19"/>
      <c r="R2024" s="19"/>
    </row>
    <row r="2025" spans="1:18" x14ac:dyDescent="0.45">
      <c r="A2025" s="19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  <c r="Q2025" s="19"/>
      <c r="R2025" s="19"/>
    </row>
    <row r="2026" spans="1:18" x14ac:dyDescent="0.45">
      <c r="A2026" s="19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  <c r="Q2026" s="19"/>
      <c r="R2026" s="19"/>
    </row>
    <row r="2027" spans="1:18" x14ac:dyDescent="0.45">
      <c r="A2027" s="19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  <c r="Q2027" s="19"/>
      <c r="R2027" s="19"/>
    </row>
    <row r="2028" spans="1:18" x14ac:dyDescent="0.45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  <c r="Q2028" s="19"/>
      <c r="R2028" s="19"/>
    </row>
    <row r="2029" spans="1:18" x14ac:dyDescent="0.45">
      <c r="A2029" s="19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  <c r="Q2029" s="19"/>
      <c r="R2029" s="19"/>
    </row>
    <row r="2030" spans="1:18" x14ac:dyDescent="0.45">
      <c r="A2030" s="19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  <c r="Q2030" s="19"/>
      <c r="R2030" s="19"/>
    </row>
    <row r="2031" spans="1:18" x14ac:dyDescent="0.45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  <c r="Q2031" s="19"/>
      <c r="R2031" s="19"/>
    </row>
    <row r="2032" spans="1:18" x14ac:dyDescent="0.45">
      <c r="A2032" s="19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  <c r="Q2032" s="19"/>
      <c r="R2032" s="19"/>
    </row>
    <row r="2033" spans="1:18" x14ac:dyDescent="0.45">
      <c r="A2033" s="19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  <c r="Q2033" s="19"/>
      <c r="R2033" s="19"/>
    </row>
    <row r="2034" spans="1:18" x14ac:dyDescent="0.45">
      <c r="A2034" s="19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  <c r="Q2034" s="19"/>
      <c r="R2034" s="19"/>
    </row>
    <row r="2035" spans="1:18" x14ac:dyDescent="0.45">
      <c r="A2035" s="19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  <c r="Q2035" s="19"/>
      <c r="R2035" s="19"/>
    </row>
    <row r="2036" spans="1:18" x14ac:dyDescent="0.45">
      <c r="A2036" s="19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  <c r="Q2036" s="19"/>
      <c r="R2036" s="19"/>
    </row>
    <row r="2037" spans="1:18" x14ac:dyDescent="0.45">
      <c r="A2037" s="19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  <c r="Q2037" s="19"/>
      <c r="R2037" s="19"/>
    </row>
    <row r="2038" spans="1:18" x14ac:dyDescent="0.45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  <c r="Q2038" s="19"/>
      <c r="R2038" s="19"/>
    </row>
    <row r="2039" spans="1:18" x14ac:dyDescent="0.45">
      <c r="A2039" s="19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19"/>
      <c r="R2039" s="19"/>
    </row>
    <row r="2040" spans="1:18" x14ac:dyDescent="0.45">
      <c r="A2040" s="19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  <c r="Q2040" s="19"/>
      <c r="R2040" s="19"/>
    </row>
    <row r="2041" spans="1:18" x14ac:dyDescent="0.45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  <c r="Q2041" s="19"/>
      <c r="R2041" s="19"/>
    </row>
    <row r="2042" spans="1:18" x14ac:dyDescent="0.45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  <c r="Q2042" s="19"/>
      <c r="R2042" s="19"/>
    </row>
    <row r="2043" spans="1:18" x14ac:dyDescent="0.45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  <c r="Q2043" s="19"/>
      <c r="R2043" s="19"/>
    </row>
    <row r="2044" spans="1:18" x14ac:dyDescent="0.45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  <c r="Q2044" s="19"/>
      <c r="R2044" s="19"/>
    </row>
    <row r="2045" spans="1:18" x14ac:dyDescent="0.45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  <c r="Q2045" s="19"/>
      <c r="R2045" s="19"/>
    </row>
    <row r="2046" spans="1:18" x14ac:dyDescent="0.45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  <c r="Q2046" s="19"/>
      <c r="R2046" s="19"/>
    </row>
    <row r="2047" spans="1:18" x14ac:dyDescent="0.45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  <c r="Q2047" s="19"/>
      <c r="R2047" s="19"/>
    </row>
    <row r="2048" spans="1:18" x14ac:dyDescent="0.45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  <c r="Q2048" s="19"/>
      <c r="R2048" s="19"/>
    </row>
    <row r="2049" spans="1:18" x14ac:dyDescent="0.45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  <c r="Q2049" s="19"/>
      <c r="R2049" s="19"/>
    </row>
    <row r="2050" spans="1:18" x14ac:dyDescent="0.45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  <c r="Q2050" s="19"/>
      <c r="R2050" s="19"/>
    </row>
    <row r="2051" spans="1:18" x14ac:dyDescent="0.45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  <c r="Q2051" s="19"/>
      <c r="R2051" s="19"/>
    </row>
    <row r="2052" spans="1:18" x14ac:dyDescent="0.45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 x14ac:dyDescent="0.45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 x14ac:dyDescent="0.45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  <c r="Q2054" s="19"/>
      <c r="R2054" s="19"/>
    </row>
    <row r="2055" spans="1:18" x14ac:dyDescent="0.45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  <c r="Q2055" s="19"/>
      <c r="R2055" s="19"/>
    </row>
    <row r="2056" spans="1:18" x14ac:dyDescent="0.45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  <c r="Q2056" s="19"/>
      <c r="R2056" s="19"/>
    </row>
    <row r="2057" spans="1:18" x14ac:dyDescent="0.45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  <c r="Q2057" s="19"/>
      <c r="R2057" s="19"/>
    </row>
    <row r="2058" spans="1:18" x14ac:dyDescent="0.45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  <c r="Q2058" s="19"/>
      <c r="R2058" s="19"/>
    </row>
    <row r="2059" spans="1:18" x14ac:dyDescent="0.45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  <c r="Q2059" s="19"/>
      <c r="R2059" s="19"/>
    </row>
    <row r="2060" spans="1:18" x14ac:dyDescent="0.45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19"/>
      <c r="R2060" s="19"/>
    </row>
    <row r="2061" spans="1:18" x14ac:dyDescent="0.45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19"/>
      <c r="R2061" s="19"/>
    </row>
    <row r="2062" spans="1:18" x14ac:dyDescent="0.45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19"/>
      <c r="R2062" s="19"/>
    </row>
    <row r="2063" spans="1:18" x14ac:dyDescent="0.45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  <c r="Q2063" s="19"/>
      <c r="R2063" s="19"/>
    </row>
    <row r="2064" spans="1:18" x14ac:dyDescent="0.45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  <c r="Q2064" s="19"/>
      <c r="R2064" s="19"/>
    </row>
    <row r="2065" spans="1:18" x14ac:dyDescent="0.45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  <c r="Q2065" s="19"/>
      <c r="R2065" s="19"/>
    </row>
    <row r="2066" spans="1:18" x14ac:dyDescent="0.45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  <c r="Q2066" s="19"/>
      <c r="R2066" s="19"/>
    </row>
    <row r="2067" spans="1:18" x14ac:dyDescent="0.45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  <c r="Q2067" s="19"/>
      <c r="R2067" s="19"/>
    </row>
    <row r="2068" spans="1:18" x14ac:dyDescent="0.45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  <c r="Q2068" s="19"/>
      <c r="R2068" s="19"/>
    </row>
    <row r="2069" spans="1:18" x14ac:dyDescent="0.45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  <c r="Q2069" s="19"/>
      <c r="R2069" s="19"/>
    </row>
    <row r="2070" spans="1:18" x14ac:dyDescent="0.45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  <c r="Q2070" s="19"/>
      <c r="R2070" s="19"/>
    </row>
    <row r="2071" spans="1:18" x14ac:dyDescent="0.45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  <c r="Q2071" s="19"/>
      <c r="R2071" s="19"/>
    </row>
    <row r="2072" spans="1:18" x14ac:dyDescent="0.45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  <c r="Q2072" s="19"/>
      <c r="R2072" s="19"/>
    </row>
    <row r="2073" spans="1:18" x14ac:dyDescent="0.45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  <c r="Q2073" s="19"/>
      <c r="R2073" s="19"/>
    </row>
    <row r="2074" spans="1:18" x14ac:dyDescent="0.45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  <c r="Q2074" s="19"/>
      <c r="R2074" s="19"/>
    </row>
    <row r="2075" spans="1:18" x14ac:dyDescent="0.45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  <c r="Q2075" s="19"/>
      <c r="R2075" s="19"/>
    </row>
    <row r="2076" spans="1:18" x14ac:dyDescent="0.45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  <c r="Q2076" s="19"/>
      <c r="R2076" s="19"/>
    </row>
    <row r="2077" spans="1:18" x14ac:dyDescent="0.45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  <c r="Q2077" s="19"/>
      <c r="R2077" s="19"/>
    </row>
    <row r="2078" spans="1:18" x14ac:dyDescent="0.45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</row>
    <row r="2079" spans="1:18" x14ac:dyDescent="0.45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  <c r="Q2079" s="19"/>
      <c r="R2079" s="19"/>
    </row>
    <row r="2080" spans="1:18" x14ac:dyDescent="0.45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  <c r="Q2080" s="19"/>
      <c r="R2080" s="19"/>
    </row>
    <row r="2081" spans="1:18" x14ac:dyDescent="0.45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19"/>
      <c r="R2081" s="19"/>
    </row>
    <row r="2082" spans="1:18" x14ac:dyDescent="0.45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  <c r="Q2082" s="19"/>
      <c r="R2082" s="19"/>
    </row>
    <row r="2083" spans="1:18" x14ac:dyDescent="0.45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19"/>
      <c r="R2083" s="19"/>
    </row>
    <row r="2084" spans="1:18" x14ac:dyDescent="0.45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19"/>
      <c r="R2084" s="19"/>
    </row>
    <row r="2085" spans="1:18" x14ac:dyDescent="0.45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  <c r="Q2085" s="19"/>
      <c r="R2085" s="19"/>
    </row>
    <row r="2086" spans="1:18" x14ac:dyDescent="0.45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  <c r="Q2086" s="19"/>
      <c r="R2086" s="19"/>
    </row>
    <row r="2087" spans="1:18" x14ac:dyDescent="0.45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  <c r="Q2087" s="19"/>
      <c r="R2087" s="19"/>
    </row>
    <row r="2088" spans="1:18" x14ac:dyDescent="0.45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  <c r="Q2088" s="19"/>
      <c r="R2088" s="19"/>
    </row>
    <row r="2089" spans="1:18" x14ac:dyDescent="0.45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  <c r="Q2089" s="19"/>
      <c r="R2089" s="19"/>
    </row>
    <row r="2090" spans="1:18" x14ac:dyDescent="0.45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 x14ac:dyDescent="0.45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 x14ac:dyDescent="0.45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  <c r="Q2092" s="19"/>
      <c r="R2092" s="19"/>
    </row>
    <row r="2093" spans="1:18" x14ac:dyDescent="0.45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  <c r="Q2093" s="19"/>
      <c r="R2093" s="19"/>
    </row>
    <row r="2094" spans="1:18" x14ac:dyDescent="0.45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  <c r="Q2094" s="19"/>
      <c r="R2094" s="19"/>
    </row>
    <row r="2095" spans="1:18" x14ac:dyDescent="0.45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  <c r="Q2095" s="19"/>
      <c r="R2095" s="19"/>
    </row>
    <row r="2096" spans="1:18" x14ac:dyDescent="0.45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  <c r="Q2096" s="19"/>
      <c r="R2096" s="19"/>
    </row>
    <row r="2097" spans="1:18" x14ac:dyDescent="0.45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  <c r="Q2097" s="19"/>
      <c r="R2097" s="19"/>
    </row>
    <row r="2098" spans="1:18" x14ac:dyDescent="0.45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  <c r="Q2098" s="19"/>
      <c r="R2098" s="19"/>
    </row>
    <row r="2099" spans="1:18" x14ac:dyDescent="0.45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  <c r="Q2099" s="19"/>
      <c r="R2099" s="19"/>
    </row>
    <row r="2100" spans="1:18" x14ac:dyDescent="0.45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  <c r="Q2100" s="19"/>
      <c r="R2100" s="19"/>
    </row>
    <row r="2101" spans="1:18" x14ac:dyDescent="0.45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  <c r="M2101" s="19"/>
      <c r="N2101" s="19"/>
      <c r="O2101" s="19"/>
      <c r="P2101" s="19"/>
      <c r="Q2101" s="19"/>
      <c r="R2101" s="19"/>
    </row>
    <row r="2102" spans="1:18" x14ac:dyDescent="0.45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  <c r="M2102" s="19"/>
      <c r="N2102" s="19"/>
      <c r="O2102" s="19"/>
      <c r="P2102" s="19"/>
      <c r="Q2102" s="19"/>
      <c r="R2102" s="19"/>
    </row>
    <row r="2103" spans="1:18" x14ac:dyDescent="0.45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  <c r="M2103" s="19"/>
      <c r="N2103" s="19"/>
      <c r="O2103" s="19"/>
      <c r="P2103" s="19"/>
      <c r="Q2103" s="19"/>
      <c r="R2103" s="19"/>
    </row>
    <row r="2104" spans="1:18" x14ac:dyDescent="0.45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  <c r="M2104" s="19"/>
      <c r="N2104" s="19"/>
      <c r="O2104" s="19"/>
      <c r="P2104" s="19"/>
      <c r="Q2104" s="19"/>
      <c r="R2104" s="19"/>
    </row>
    <row r="2105" spans="1:18" x14ac:dyDescent="0.45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19"/>
      <c r="R2105" s="19"/>
    </row>
    <row r="2106" spans="1:18" x14ac:dyDescent="0.45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19"/>
      <c r="R2106" s="19"/>
    </row>
    <row r="2107" spans="1:18" x14ac:dyDescent="0.45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  <c r="M2107" s="19"/>
      <c r="N2107" s="19"/>
      <c r="O2107" s="19"/>
      <c r="P2107" s="19"/>
      <c r="Q2107" s="19"/>
      <c r="R2107" s="19"/>
    </row>
    <row r="2108" spans="1:18" x14ac:dyDescent="0.45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  <c r="M2108" s="19"/>
      <c r="N2108" s="19"/>
      <c r="O2108" s="19"/>
      <c r="P2108" s="19"/>
      <c r="Q2108" s="19"/>
      <c r="R2108" s="19"/>
    </row>
    <row r="2109" spans="1:18" x14ac:dyDescent="0.45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  <c r="M2109" s="19"/>
      <c r="N2109" s="19"/>
      <c r="O2109" s="19"/>
      <c r="P2109" s="19"/>
      <c r="Q2109" s="19"/>
      <c r="R2109" s="19"/>
    </row>
    <row r="2110" spans="1:18" x14ac:dyDescent="0.45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  <c r="M2110" s="19"/>
      <c r="N2110" s="19"/>
      <c r="O2110" s="19"/>
      <c r="P2110" s="19"/>
      <c r="Q2110" s="19"/>
      <c r="R2110" s="19"/>
    </row>
    <row r="2111" spans="1:18" x14ac:dyDescent="0.45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  <c r="M2111" s="19"/>
      <c r="N2111" s="19"/>
      <c r="O2111" s="19"/>
      <c r="P2111" s="19"/>
      <c r="Q2111" s="19"/>
      <c r="R2111" s="19"/>
    </row>
    <row r="2112" spans="1:18" x14ac:dyDescent="0.45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 x14ac:dyDescent="0.45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 x14ac:dyDescent="0.45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  <c r="M2114" s="19"/>
      <c r="N2114" s="19"/>
      <c r="O2114" s="19"/>
      <c r="P2114" s="19"/>
      <c r="Q2114" s="19"/>
      <c r="R2114" s="19"/>
    </row>
    <row r="2115" spans="1:18" x14ac:dyDescent="0.45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  <c r="M2115" s="19"/>
      <c r="N2115" s="19"/>
      <c r="O2115" s="19"/>
      <c r="P2115" s="19"/>
      <c r="Q2115" s="19"/>
      <c r="R2115" s="19"/>
    </row>
    <row r="2116" spans="1:18" x14ac:dyDescent="0.45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  <c r="M2116" s="19"/>
      <c r="N2116" s="19"/>
      <c r="O2116" s="19"/>
      <c r="P2116" s="19"/>
      <c r="Q2116" s="19"/>
      <c r="R2116" s="19"/>
    </row>
    <row r="2117" spans="1:18" x14ac:dyDescent="0.45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  <c r="M2117" s="19"/>
      <c r="N2117" s="19"/>
      <c r="O2117" s="19"/>
      <c r="P2117" s="19"/>
      <c r="Q2117" s="19"/>
      <c r="R2117" s="19"/>
    </row>
    <row r="2118" spans="1:18" x14ac:dyDescent="0.45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  <c r="M2118" s="19"/>
      <c r="N2118" s="19"/>
      <c r="O2118" s="19"/>
      <c r="P2118" s="19"/>
      <c r="Q2118" s="19"/>
      <c r="R2118" s="19"/>
    </row>
    <row r="2119" spans="1:18" x14ac:dyDescent="0.45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  <c r="M2119" s="19"/>
      <c r="N2119" s="19"/>
      <c r="O2119" s="19"/>
      <c r="P2119" s="19"/>
      <c r="Q2119" s="19"/>
      <c r="R2119" s="19"/>
    </row>
    <row r="2120" spans="1:18" x14ac:dyDescent="0.45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19"/>
      <c r="R2120" s="19"/>
    </row>
    <row r="2121" spans="1:18" x14ac:dyDescent="0.45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  <c r="M2121" s="19"/>
      <c r="N2121" s="19"/>
      <c r="O2121" s="19"/>
      <c r="P2121" s="19"/>
      <c r="Q2121" s="19"/>
      <c r="R2121" s="19"/>
    </row>
    <row r="2122" spans="1:18" x14ac:dyDescent="0.45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  <c r="M2122" s="19"/>
      <c r="N2122" s="19"/>
      <c r="O2122" s="19"/>
      <c r="P2122" s="19"/>
      <c r="Q2122" s="19"/>
      <c r="R2122" s="19"/>
    </row>
    <row r="2123" spans="1:18" x14ac:dyDescent="0.45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  <c r="M2123" s="19"/>
      <c r="N2123" s="19"/>
      <c r="O2123" s="19"/>
      <c r="P2123" s="19"/>
      <c r="Q2123" s="19"/>
      <c r="R2123" s="19"/>
    </row>
    <row r="2124" spans="1:18" x14ac:dyDescent="0.45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  <c r="M2124" s="19"/>
      <c r="N2124" s="19"/>
      <c r="O2124" s="19"/>
      <c r="P2124" s="19"/>
      <c r="Q2124" s="19"/>
      <c r="R2124" s="19"/>
    </row>
    <row r="2125" spans="1:18" x14ac:dyDescent="0.45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  <c r="M2125" s="19"/>
      <c r="N2125" s="19"/>
      <c r="O2125" s="19"/>
      <c r="P2125" s="19"/>
      <c r="Q2125" s="19"/>
      <c r="R2125" s="19"/>
    </row>
    <row r="2126" spans="1:18" x14ac:dyDescent="0.45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  <c r="M2126" s="19"/>
      <c r="N2126" s="19"/>
      <c r="O2126" s="19"/>
      <c r="P2126" s="19"/>
      <c r="Q2126" s="19"/>
      <c r="R2126" s="19"/>
    </row>
    <row r="2127" spans="1:18" x14ac:dyDescent="0.45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19"/>
      <c r="R2127" s="19"/>
    </row>
    <row r="2128" spans="1:18" x14ac:dyDescent="0.45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19"/>
      <c r="R2128" s="19"/>
    </row>
    <row r="2129" spans="1:18" x14ac:dyDescent="0.45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  <c r="M2129" s="19"/>
      <c r="N2129" s="19"/>
      <c r="O2129" s="19"/>
      <c r="P2129" s="19"/>
      <c r="Q2129" s="19"/>
      <c r="R2129" s="19"/>
    </row>
    <row r="2130" spans="1:18" x14ac:dyDescent="0.45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  <c r="M2130" s="19"/>
      <c r="N2130" s="19"/>
      <c r="O2130" s="19"/>
      <c r="P2130" s="19"/>
      <c r="Q2130" s="19"/>
      <c r="R2130" s="19"/>
    </row>
    <row r="2131" spans="1:18" x14ac:dyDescent="0.45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  <c r="M2131" s="19"/>
      <c r="N2131" s="19"/>
      <c r="O2131" s="19"/>
      <c r="P2131" s="19"/>
      <c r="Q2131" s="19"/>
      <c r="R2131" s="19"/>
    </row>
    <row r="2132" spans="1:18" x14ac:dyDescent="0.45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  <c r="M2132" s="19"/>
      <c r="N2132" s="19"/>
      <c r="O2132" s="19"/>
      <c r="P2132" s="19"/>
      <c r="Q2132" s="19"/>
      <c r="R2132" s="19"/>
    </row>
    <row r="2133" spans="1:18" x14ac:dyDescent="0.45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  <c r="M2133" s="19"/>
      <c r="N2133" s="19"/>
      <c r="O2133" s="19"/>
      <c r="P2133" s="19"/>
      <c r="Q2133" s="19"/>
      <c r="R2133" s="19"/>
    </row>
    <row r="2134" spans="1:18" x14ac:dyDescent="0.45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  <c r="M2134" s="19"/>
      <c r="N2134" s="19"/>
      <c r="O2134" s="19"/>
      <c r="P2134" s="19"/>
      <c r="Q2134" s="19"/>
      <c r="R2134" s="19"/>
    </row>
    <row r="2135" spans="1:18" x14ac:dyDescent="0.45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  <c r="M2135" s="19"/>
      <c r="N2135" s="19"/>
      <c r="O2135" s="19"/>
      <c r="P2135" s="19"/>
      <c r="Q2135" s="19"/>
      <c r="R2135" s="19"/>
    </row>
    <row r="2136" spans="1:18" x14ac:dyDescent="0.45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  <c r="M2136" s="19"/>
      <c r="N2136" s="19"/>
      <c r="O2136" s="19"/>
      <c r="P2136" s="19"/>
      <c r="Q2136" s="19"/>
      <c r="R2136" s="19"/>
    </row>
    <row r="2137" spans="1:18" x14ac:dyDescent="0.45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  <c r="M2137" s="19"/>
      <c r="N2137" s="19"/>
      <c r="O2137" s="19"/>
      <c r="P2137" s="19"/>
      <c r="Q2137" s="19"/>
      <c r="R2137" s="19"/>
    </row>
    <row r="2138" spans="1:18" x14ac:dyDescent="0.45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  <c r="M2138" s="19"/>
      <c r="N2138" s="19"/>
      <c r="O2138" s="19"/>
      <c r="P2138" s="19"/>
      <c r="Q2138" s="19"/>
      <c r="R2138" s="19"/>
    </row>
    <row r="2139" spans="1:18" x14ac:dyDescent="0.45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  <c r="M2139" s="19"/>
      <c r="N2139" s="19"/>
      <c r="O2139" s="19"/>
      <c r="P2139" s="19"/>
      <c r="Q2139" s="19"/>
      <c r="R2139" s="19"/>
    </row>
    <row r="2140" spans="1:18" x14ac:dyDescent="0.45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  <c r="M2140" s="19"/>
      <c r="N2140" s="19"/>
      <c r="O2140" s="19"/>
      <c r="P2140" s="19"/>
      <c r="Q2140" s="19"/>
      <c r="R2140" s="19"/>
    </row>
    <row r="2141" spans="1:18" x14ac:dyDescent="0.45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  <c r="M2141" s="19"/>
      <c r="N2141" s="19"/>
      <c r="O2141" s="19"/>
      <c r="P2141" s="19"/>
      <c r="Q2141" s="19"/>
      <c r="R2141" s="19"/>
    </row>
    <row r="2142" spans="1:18" x14ac:dyDescent="0.45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19"/>
      <c r="R2142" s="19"/>
    </row>
    <row r="2143" spans="1:18" x14ac:dyDescent="0.45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  <c r="M2143" s="19"/>
      <c r="N2143" s="19"/>
      <c r="O2143" s="19"/>
      <c r="P2143" s="19"/>
      <c r="Q2143" s="19"/>
      <c r="R2143" s="19"/>
    </row>
    <row r="2144" spans="1:18" x14ac:dyDescent="0.45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  <c r="M2144" s="19"/>
      <c r="N2144" s="19"/>
      <c r="O2144" s="19"/>
      <c r="P2144" s="19"/>
      <c r="Q2144" s="19"/>
      <c r="R2144" s="19"/>
    </row>
    <row r="2145" spans="1:18" x14ac:dyDescent="0.45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  <c r="M2145" s="19"/>
      <c r="N2145" s="19"/>
      <c r="O2145" s="19"/>
      <c r="P2145" s="19"/>
      <c r="Q2145" s="19"/>
      <c r="R2145" s="19"/>
    </row>
    <row r="2146" spans="1:18" x14ac:dyDescent="0.45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  <c r="M2146" s="19"/>
      <c r="N2146" s="19"/>
      <c r="O2146" s="19"/>
      <c r="P2146" s="19"/>
      <c r="Q2146" s="19"/>
      <c r="R2146" s="19"/>
    </row>
    <row r="2147" spans="1:18" x14ac:dyDescent="0.45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  <c r="M2147" s="19"/>
      <c r="N2147" s="19"/>
      <c r="O2147" s="19"/>
      <c r="P2147" s="19"/>
      <c r="Q2147" s="19"/>
      <c r="R2147" s="19"/>
    </row>
    <row r="2148" spans="1:18" x14ac:dyDescent="0.45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  <c r="M2148" s="19"/>
      <c r="N2148" s="19"/>
      <c r="O2148" s="19"/>
      <c r="P2148" s="19"/>
      <c r="Q2148" s="19"/>
      <c r="R2148" s="19"/>
    </row>
    <row r="2149" spans="1:18" x14ac:dyDescent="0.45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  <c r="M2149" s="19"/>
      <c r="N2149" s="19"/>
      <c r="O2149" s="19"/>
      <c r="P2149" s="19"/>
      <c r="Q2149" s="19"/>
      <c r="R2149" s="19"/>
    </row>
    <row r="2150" spans="1:18" x14ac:dyDescent="0.45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  <c r="M2150" s="19"/>
      <c r="N2150" s="19"/>
      <c r="O2150" s="19"/>
      <c r="P2150" s="19"/>
      <c r="Q2150" s="19"/>
      <c r="R2150" s="19"/>
    </row>
    <row r="2151" spans="1:18" x14ac:dyDescent="0.45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  <c r="M2151" s="19"/>
      <c r="N2151" s="19"/>
      <c r="O2151" s="19"/>
      <c r="P2151" s="19"/>
      <c r="Q2151" s="19"/>
      <c r="R2151" s="19"/>
    </row>
    <row r="2152" spans="1:18" x14ac:dyDescent="0.45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</row>
    <row r="2153" spans="1:18" x14ac:dyDescent="0.45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</row>
    <row r="2154" spans="1:18" x14ac:dyDescent="0.45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  <c r="M2154" s="19"/>
      <c r="N2154" s="19"/>
      <c r="O2154" s="19"/>
      <c r="P2154" s="19"/>
      <c r="Q2154" s="19"/>
      <c r="R2154" s="19"/>
    </row>
    <row r="2155" spans="1:18" x14ac:dyDescent="0.45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 x14ac:dyDescent="0.45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 x14ac:dyDescent="0.45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  <c r="M2157" s="19"/>
      <c r="N2157" s="19"/>
      <c r="O2157" s="19"/>
      <c r="P2157" s="19"/>
      <c r="Q2157" s="19"/>
      <c r="R2157" s="19"/>
    </row>
    <row r="2158" spans="1:18" x14ac:dyDescent="0.45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  <c r="M2158" s="19"/>
      <c r="N2158" s="19"/>
      <c r="O2158" s="19"/>
      <c r="P2158" s="19"/>
      <c r="Q2158" s="19"/>
      <c r="R2158" s="19"/>
    </row>
    <row r="2159" spans="1:18" x14ac:dyDescent="0.45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  <c r="M2159" s="19"/>
      <c r="N2159" s="19"/>
      <c r="O2159" s="19"/>
      <c r="P2159" s="19"/>
      <c r="Q2159" s="19"/>
      <c r="R2159" s="19"/>
    </row>
    <row r="2160" spans="1:18" x14ac:dyDescent="0.45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  <c r="M2160" s="19"/>
      <c r="N2160" s="19"/>
      <c r="O2160" s="19"/>
      <c r="P2160" s="19"/>
      <c r="Q2160" s="19"/>
      <c r="R2160" s="19"/>
    </row>
    <row r="2161" spans="1:18" x14ac:dyDescent="0.45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  <c r="M2161" s="19"/>
      <c r="N2161" s="19"/>
      <c r="O2161" s="19"/>
      <c r="P2161" s="19"/>
      <c r="Q2161" s="19"/>
      <c r="R2161" s="19"/>
    </row>
    <row r="2162" spans="1:18" x14ac:dyDescent="0.45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  <c r="M2162" s="19"/>
      <c r="N2162" s="19"/>
      <c r="O2162" s="19"/>
      <c r="P2162" s="19"/>
      <c r="Q2162" s="19"/>
      <c r="R2162" s="19"/>
    </row>
    <row r="2163" spans="1:18" x14ac:dyDescent="0.45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  <c r="M2163" s="19"/>
      <c r="N2163" s="19"/>
      <c r="O2163" s="19"/>
      <c r="P2163" s="19"/>
      <c r="Q2163" s="19"/>
      <c r="R2163" s="19"/>
    </row>
    <row r="2164" spans="1:18" x14ac:dyDescent="0.45">
      <c r="A2164" s="19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  <c r="L2164" s="19"/>
      <c r="M2164" s="19"/>
      <c r="N2164" s="19"/>
      <c r="O2164" s="19"/>
      <c r="P2164" s="19"/>
      <c r="Q2164" s="19"/>
      <c r="R2164" s="19"/>
    </row>
    <row r="2165" spans="1:18" x14ac:dyDescent="0.45">
      <c r="A2165" s="19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  <c r="L2165" s="19"/>
      <c r="M2165" s="19"/>
      <c r="N2165" s="19"/>
      <c r="O2165" s="19"/>
      <c r="P2165" s="19"/>
      <c r="Q2165" s="19"/>
      <c r="R2165" s="19"/>
    </row>
    <row r="2166" spans="1:18" x14ac:dyDescent="0.45">
      <c r="A2166" s="19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  <c r="L2166" s="19"/>
      <c r="M2166" s="19"/>
      <c r="N2166" s="19"/>
      <c r="O2166" s="19"/>
      <c r="P2166" s="19"/>
      <c r="Q2166" s="19"/>
      <c r="R2166" s="19"/>
    </row>
    <row r="2167" spans="1:18" x14ac:dyDescent="0.45">
      <c r="A2167" s="19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  <c r="L2167" s="19"/>
      <c r="M2167" s="19"/>
      <c r="N2167" s="19"/>
      <c r="O2167" s="19"/>
      <c r="P2167" s="19"/>
      <c r="Q2167" s="19"/>
      <c r="R2167" s="19"/>
    </row>
    <row r="2168" spans="1:18" x14ac:dyDescent="0.45">
      <c r="A2168" s="19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  <c r="L2168" s="19"/>
      <c r="M2168" s="19"/>
      <c r="N2168" s="19"/>
      <c r="O2168" s="19"/>
      <c r="P2168" s="19"/>
      <c r="Q2168" s="19"/>
      <c r="R2168" s="19"/>
    </row>
    <row r="2169" spans="1:18" x14ac:dyDescent="0.45">
      <c r="A2169" s="19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  <c r="L2169" s="19"/>
      <c r="M2169" s="19"/>
      <c r="N2169" s="19"/>
      <c r="O2169" s="19"/>
      <c r="P2169" s="19"/>
      <c r="Q2169" s="19"/>
      <c r="R2169" s="19"/>
    </row>
    <row r="2170" spans="1:18" x14ac:dyDescent="0.45">
      <c r="A2170" s="19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  <c r="L2170" s="19"/>
      <c r="M2170" s="19"/>
      <c r="N2170" s="19"/>
      <c r="O2170" s="19"/>
      <c r="P2170" s="19"/>
      <c r="Q2170" s="19"/>
      <c r="R2170" s="19"/>
    </row>
    <row r="2171" spans="1:18" x14ac:dyDescent="0.45">
      <c r="A2171" s="19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  <c r="L2171" s="19"/>
      <c r="M2171" s="19"/>
      <c r="N2171" s="19"/>
      <c r="O2171" s="19"/>
      <c r="P2171" s="19"/>
      <c r="Q2171" s="19"/>
      <c r="R2171" s="19"/>
    </row>
    <row r="2172" spans="1:18" x14ac:dyDescent="0.45">
      <c r="A2172" s="19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  <c r="L2172" s="19"/>
      <c r="M2172" s="19"/>
      <c r="N2172" s="19"/>
      <c r="O2172" s="19"/>
      <c r="P2172" s="19"/>
      <c r="Q2172" s="19"/>
      <c r="R2172" s="19"/>
    </row>
    <row r="2173" spans="1:18" x14ac:dyDescent="0.45">
      <c r="A2173" s="19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  <c r="L2173" s="19"/>
      <c r="M2173" s="19"/>
      <c r="N2173" s="19"/>
      <c r="O2173" s="19"/>
      <c r="P2173" s="19"/>
      <c r="Q2173" s="19"/>
      <c r="R2173" s="19"/>
    </row>
    <row r="2174" spans="1:18" x14ac:dyDescent="0.45">
      <c r="A2174" s="19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  <c r="L2174" s="19"/>
      <c r="M2174" s="19"/>
      <c r="N2174" s="19"/>
      <c r="O2174" s="19"/>
      <c r="P2174" s="19"/>
      <c r="Q2174" s="19"/>
      <c r="R2174" s="19"/>
    </row>
    <row r="2175" spans="1:18" x14ac:dyDescent="0.45">
      <c r="A2175" s="19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  <c r="L2175" s="19"/>
      <c r="M2175" s="19"/>
      <c r="N2175" s="19"/>
      <c r="O2175" s="19"/>
      <c r="P2175" s="19"/>
      <c r="Q2175" s="19"/>
      <c r="R2175" s="19"/>
    </row>
    <row r="2176" spans="1:18" x14ac:dyDescent="0.45">
      <c r="A2176" s="19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  <c r="L2176" s="19"/>
      <c r="M2176" s="19"/>
      <c r="N2176" s="19"/>
      <c r="O2176" s="19"/>
      <c r="P2176" s="19"/>
      <c r="Q2176" s="19"/>
      <c r="R2176" s="19"/>
    </row>
    <row r="2177" spans="1:18" x14ac:dyDescent="0.45">
      <c r="A2177" s="19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</row>
    <row r="2178" spans="1:18" x14ac:dyDescent="0.45">
      <c r="A2178" s="19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</row>
    <row r="2179" spans="1:18" x14ac:dyDescent="0.45">
      <c r="A2179" s="19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  <c r="L2179" s="19"/>
      <c r="M2179" s="19"/>
      <c r="N2179" s="19"/>
      <c r="O2179" s="19"/>
      <c r="P2179" s="19"/>
      <c r="Q2179" s="19"/>
      <c r="R2179" s="19"/>
    </row>
    <row r="2180" spans="1:18" x14ac:dyDescent="0.45">
      <c r="A2180" s="19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  <c r="L2180" s="19"/>
      <c r="M2180" s="19"/>
      <c r="N2180" s="19"/>
      <c r="O2180" s="19"/>
      <c r="P2180" s="19"/>
      <c r="Q2180" s="19"/>
      <c r="R2180" s="19"/>
    </row>
    <row r="2181" spans="1:18" x14ac:dyDescent="0.45">
      <c r="A2181" s="19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  <c r="L2181" s="19"/>
      <c r="M2181" s="19"/>
      <c r="N2181" s="19"/>
      <c r="O2181" s="19"/>
      <c r="P2181" s="19"/>
      <c r="Q2181" s="19"/>
      <c r="R2181" s="19"/>
    </row>
    <row r="2182" spans="1:18" x14ac:dyDescent="0.45">
      <c r="A2182" s="19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  <c r="L2182" s="19"/>
      <c r="M2182" s="19"/>
      <c r="N2182" s="19"/>
      <c r="O2182" s="19"/>
      <c r="P2182" s="19"/>
      <c r="Q2182" s="19"/>
      <c r="R2182" s="19"/>
    </row>
    <row r="2183" spans="1:18" x14ac:dyDescent="0.45">
      <c r="A2183" s="19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  <c r="L2183" s="19"/>
      <c r="M2183" s="19"/>
      <c r="N2183" s="19"/>
      <c r="O2183" s="19"/>
      <c r="P2183" s="19"/>
      <c r="Q2183" s="19"/>
      <c r="R2183" s="19"/>
    </row>
    <row r="2184" spans="1:18" x14ac:dyDescent="0.45">
      <c r="A2184" s="19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  <c r="L2184" s="19"/>
      <c r="M2184" s="19"/>
      <c r="N2184" s="19"/>
      <c r="O2184" s="19"/>
      <c r="P2184" s="19"/>
      <c r="Q2184" s="19"/>
      <c r="R2184" s="19"/>
    </row>
    <row r="2185" spans="1:18" x14ac:dyDescent="0.45">
      <c r="A2185" s="19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  <c r="L2185" s="19"/>
      <c r="M2185" s="19"/>
      <c r="N2185" s="19"/>
      <c r="O2185" s="19"/>
      <c r="P2185" s="19"/>
      <c r="Q2185" s="19"/>
      <c r="R2185" s="19"/>
    </row>
    <row r="2186" spans="1:18" x14ac:dyDescent="0.45">
      <c r="A2186" s="19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  <c r="L2186" s="19"/>
      <c r="M2186" s="19"/>
      <c r="N2186" s="19"/>
      <c r="O2186" s="19"/>
      <c r="P2186" s="19"/>
      <c r="Q2186" s="19"/>
      <c r="R2186" s="19"/>
    </row>
    <row r="2187" spans="1:18" x14ac:dyDescent="0.45">
      <c r="A2187" s="19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  <c r="L2187" s="19"/>
      <c r="M2187" s="19"/>
      <c r="N2187" s="19"/>
      <c r="O2187" s="19"/>
      <c r="P2187" s="19"/>
      <c r="Q2187" s="19"/>
      <c r="R2187" s="19"/>
    </row>
    <row r="2188" spans="1:18" x14ac:dyDescent="0.45">
      <c r="A2188" s="19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  <c r="L2188" s="19"/>
      <c r="M2188" s="19"/>
      <c r="N2188" s="19"/>
      <c r="O2188" s="19"/>
      <c r="P2188" s="19"/>
      <c r="Q2188" s="19"/>
      <c r="R2188" s="19"/>
    </row>
    <row r="2189" spans="1:18" x14ac:dyDescent="0.45">
      <c r="A2189" s="19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  <c r="L2189" s="19"/>
      <c r="M2189" s="19"/>
      <c r="N2189" s="19"/>
      <c r="O2189" s="19"/>
      <c r="P2189" s="19"/>
      <c r="Q2189" s="19"/>
      <c r="R2189" s="19"/>
    </row>
    <row r="2190" spans="1:18" x14ac:dyDescent="0.45">
      <c r="A2190" s="19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  <c r="L2190" s="19"/>
      <c r="M2190" s="19"/>
      <c r="N2190" s="19"/>
      <c r="O2190" s="19"/>
      <c r="P2190" s="19"/>
      <c r="Q2190" s="19"/>
      <c r="R2190" s="19"/>
    </row>
    <row r="2191" spans="1:18" x14ac:dyDescent="0.45">
      <c r="A2191" s="19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  <c r="L2191" s="19"/>
      <c r="M2191" s="19"/>
      <c r="N2191" s="19"/>
      <c r="O2191" s="19"/>
      <c r="P2191" s="19"/>
      <c r="Q2191" s="19"/>
      <c r="R2191" s="19"/>
    </row>
    <row r="2192" spans="1:18" x14ac:dyDescent="0.45">
      <c r="A2192" s="19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  <c r="L2192" s="19"/>
      <c r="M2192" s="19"/>
      <c r="N2192" s="19"/>
      <c r="O2192" s="19"/>
      <c r="P2192" s="19"/>
      <c r="Q2192" s="19"/>
      <c r="R2192" s="19"/>
    </row>
    <row r="2193" spans="1:18" x14ac:dyDescent="0.45">
      <c r="A2193" s="19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  <c r="L2193" s="19"/>
      <c r="M2193" s="19"/>
      <c r="N2193" s="19"/>
      <c r="O2193" s="19"/>
      <c r="P2193" s="19"/>
      <c r="Q2193" s="19"/>
      <c r="R2193" s="19"/>
    </row>
    <row r="2194" spans="1:18" x14ac:dyDescent="0.45">
      <c r="A2194" s="19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  <c r="L2194" s="19"/>
      <c r="M2194" s="19"/>
      <c r="N2194" s="19"/>
      <c r="O2194" s="19"/>
      <c r="P2194" s="19"/>
      <c r="Q2194" s="19"/>
      <c r="R2194" s="19"/>
    </row>
    <row r="2195" spans="1:18" x14ac:dyDescent="0.45">
      <c r="A2195" s="19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  <c r="L2195" s="19"/>
      <c r="M2195" s="19"/>
      <c r="N2195" s="19"/>
      <c r="O2195" s="19"/>
      <c r="P2195" s="19"/>
      <c r="Q2195" s="19"/>
      <c r="R2195" s="19"/>
    </row>
    <row r="2196" spans="1:18" x14ac:dyDescent="0.45">
      <c r="A2196" s="19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 x14ac:dyDescent="0.45">
      <c r="A2197" s="19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 x14ac:dyDescent="0.45">
      <c r="A2198" s="19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  <c r="L2198" s="19"/>
      <c r="M2198" s="19"/>
      <c r="N2198" s="19"/>
      <c r="O2198" s="19"/>
      <c r="P2198" s="19"/>
      <c r="Q2198" s="19"/>
      <c r="R2198" s="19"/>
    </row>
    <row r="2199" spans="1:18" x14ac:dyDescent="0.45">
      <c r="A2199" s="19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  <c r="L2199" s="19"/>
      <c r="M2199" s="19"/>
      <c r="N2199" s="19"/>
      <c r="O2199" s="19"/>
      <c r="P2199" s="19"/>
      <c r="Q2199" s="19"/>
      <c r="R2199" s="19"/>
    </row>
    <row r="2200" spans="1:18" x14ac:dyDescent="0.45">
      <c r="A2200" s="19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  <c r="L2200" s="19"/>
      <c r="M2200" s="19"/>
      <c r="N2200" s="19"/>
      <c r="O2200" s="19"/>
      <c r="P2200" s="19"/>
      <c r="Q2200" s="19"/>
      <c r="R2200" s="19"/>
    </row>
    <row r="2201" spans="1:18" x14ac:dyDescent="0.45">
      <c r="A2201" s="19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  <c r="L2201" s="19"/>
      <c r="M2201" s="19"/>
      <c r="N2201" s="19"/>
      <c r="O2201" s="19"/>
      <c r="P2201" s="19"/>
      <c r="Q2201" s="19"/>
      <c r="R2201" s="19"/>
    </row>
    <row r="2202" spans="1:18" x14ac:dyDescent="0.45">
      <c r="A2202" s="19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</row>
    <row r="2203" spans="1:18" x14ac:dyDescent="0.45">
      <c r="A2203" s="19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</row>
    <row r="2204" spans="1:18" x14ac:dyDescent="0.45">
      <c r="A2204" s="19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  <c r="L2204" s="19"/>
      <c r="M2204" s="19"/>
      <c r="N2204" s="19"/>
      <c r="O2204" s="19"/>
      <c r="P2204" s="19"/>
      <c r="Q2204" s="19"/>
      <c r="R2204" s="19"/>
    </row>
    <row r="2205" spans="1:18" x14ac:dyDescent="0.45">
      <c r="A2205" s="19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  <c r="L2205" s="19"/>
      <c r="M2205" s="19"/>
      <c r="N2205" s="19"/>
      <c r="O2205" s="19"/>
      <c r="P2205" s="19"/>
      <c r="Q2205" s="19"/>
      <c r="R2205" s="19"/>
    </row>
    <row r="2206" spans="1:18" x14ac:dyDescent="0.45">
      <c r="A2206" s="19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  <c r="L2206" s="19"/>
      <c r="M2206" s="19"/>
      <c r="N2206" s="19"/>
      <c r="O2206" s="19"/>
      <c r="P2206" s="19"/>
      <c r="Q2206" s="19"/>
      <c r="R2206" s="19"/>
    </row>
    <row r="2207" spans="1:18" x14ac:dyDescent="0.45">
      <c r="A2207" s="19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  <c r="L2207" s="19"/>
      <c r="M2207" s="19"/>
      <c r="N2207" s="19"/>
      <c r="O2207" s="19"/>
      <c r="P2207" s="19"/>
      <c r="Q2207" s="19"/>
      <c r="R2207" s="19"/>
    </row>
    <row r="2208" spans="1:18" x14ac:dyDescent="0.45">
      <c r="A2208" s="19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  <c r="L2208" s="19"/>
      <c r="M2208" s="19"/>
      <c r="N2208" s="19"/>
      <c r="O2208" s="19"/>
      <c r="P2208" s="19"/>
      <c r="Q2208" s="19"/>
      <c r="R2208" s="19"/>
    </row>
    <row r="2209" spans="1:18" x14ac:dyDescent="0.45">
      <c r="A2209" s="19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  <c r="L2209" s="19"/>
      <c r="M2209" s="19"/>
      <c r="N2209" s="19"/>
      <c r="O2209" s="19"/>
      <c r="P2209" s="19"/>
      <c r="Q2209" s="19"/>
      <c r="R2209" s="19"/>
    </row>
    <row r="2210" spans="1:18" x14ac:dyDescent="0.45">
      <c r="A2210" s="19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  <c r="L2210" s="19"/>
      <c r="M2210" s="19"/>
      <c r="N2210" s="19"/>
      <c r="O2210" s="19"/>
      <c r="P2210" s="19"/>
      <c r="Q2210" s="19"/>
      <c r="R2210" s="19"/>
    </row>
    <row r="2211" spans="1:18" x14ac:dyDescent="0.45">
      <c r="A2211" s="19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  <c r="L2211" s="19"/>
      <c r="M2211" s="19"/>
      <c r="N2211" s="19"/>
      <c r="O2211" s="19"/>
      <c r="P2211" s="19"/>
      <c r="Q2211" s="19"/>
      <c r="R2211" s="19"/>
    </row>
    <row r="2212" spans="1:18" x14ac:dyDescent="0.45">
      <c r="A2212" s="19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  <c r="L2212" s="19"/>
      <c r="M2212" s="19"/>
      <c r="N2212" s="19"/>
      <c r="O2212" s="19"/>
      <c r="P2212" s="19"/>
      <c r="Q2212" s="19"/>
      <c r="R2212" s="19"/>
    </row>
    <row r="2213" spans="1:18" x14ac:dyDescent="0.45">
      <c r="A2213" s="19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  <c r="L2213" s="19"/>
      <c r="M2213" s="19"/>
      <c r="N2213" s="19"/>
      <c r="O2213" s="19"/>
      <c r="P2213" s="19"/>
      <c r="Q2213" s="19"/>
      <c r="R2213" s="19"/>
    </row>
    <row r="2214" spans="1:18" x14ac:dyDescent="0.45">
      <c r="A2214" s="19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  <c r="L2214" s="19"/>
      <c r="M2214" s="19"/>
      <c r="N2214" s="19"/>
      <c r="O2214" s="19"/>
      <c r="P2214" s="19"/>
      <c r="Q2214" s="19"/>
      <c r="R2214" s="19"/>
    </row>
    <row r="2215" spans="1:18" x14ac:dyDescent="0.45">
      <c r="A2215" s="19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  <c r="L2215" s="19"/>
      <c r="M2215" s="19"/>
      <c r="N2215" s="19"/>
      <c r="O2215" s="19"/>
      <c r="P2215" s="19"/>
      <c r="Q2215" s="19"/>
      <c r="R2215" s="19"/>
    </row>
    <row r="2216" spans="1:18" x14ac:dyDescent="0.45">
      <c r="A2216" s="19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  <c r="L2216" s="19"/>
      <c r="M2216" s="19"/>
      <c r="N2216" s="19"/>
      <c r="O2216" s="19"/>
      <c r="P2216" s="19"/>
      <c r="Q2216" s="19"/>
      <c r="R2216" s="19"/>
    </row>
    <row r="2217" spans="1:18" x14ac:dyDescent="0.45">
      <c r="A2217" s="19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  <c r="L2217" s="19"/>
      <c r="M2217" s="19"/>
      <c r="N2217" s="19"/>
      <c r="O2217" s="19"/>
      <c r="P2217" s="19"/>
      <c r="Q2217" s="19"/>
      <c r="R2217" s="19"/>
    </row>
    <row r="2218" spans="1:18" x14ac:dyDescent="0.45">
      <c r="A2218" s="19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  <c r="L2218" s="19"/>
      <c r="M2218" s="19"/>
      <c r="N2218" s="19"/>
      <c r="O2218" s="19"/>
      <c r="P2218" s="19"/>
      <c r="Q2218" s="19"/>
      <c r="R2218" s="19"/>
    </row>
    <row r="2219" spans="1:18" x14ac:dyDescent="0.45">
      <c r="A2219" s="19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  <c r="L2219" s="19"/>
      <c r="M2219" s="19"/>
      <c r="N2219" s="19"/>
      <c r="O2219" s="19"/>
      <c r="P2219" s="19"/>
      <c r="Q2219" s="19"/>
      <c r="R2219" s="19"/>
    </row>
    <row r="2220" spans="1:18" x14ac:dyDescent="0.45">
      <c r="A2220" s="19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  <c r="L2220" s="19"/>
      <c r="M2220" s="19"/>
      <c r="N2220" s="19"/>
      <c r="O2220" s="19"/>
      <c r="P2220" s="19"/>
      <c r="Q2220" s="19"/>
      <c r="R2220" s="19"/>
    </row>
    <row r="2221" spans="1:18" x14ac:dyDescent="0.45">
      <c r="A2221" s="19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  <c r="L2221" s="19"/>
      <c r="M2221" s="19"/>
      <c r="N2221" s="19"/>
      <c r="O2221" s="19"/>
      <c r="P2221" s="19"/>
      <c r="Q2221" s="19"/>
      <c r="R2221" s="19"/>
    </row>
    <row r="2222" spans="1:18" x14ac:dyDescent="0.45">
      <c r="A2222" s="19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  <c r="L2222" s="19"/>
      <c r="M2222" s="19"/>
      <c r="N2222" s="19"/>
      <c r="O2222" s="19"/>
      <c r="P2222" s="19"/>
      <c r="Q2222" s="19"/>
      <c r="R2222" s="19"/>
    </row>
    <row r="2223" spans="1:18" x14ac:dyDescent="0.45">
      <c r="A2223" s="19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  <c r="L2223" s="19"/>
      <c r="M2223" s="19"/>
      <c r="N2223" s="19"/>
      <c r="O2223" s="19"/>
      <c r="P2223" s="19"/>
      <c r="Q2223" s="19"/>
      <c r="R2223" s="19"/>
    </row>
    <row r="2224" spans="1:18" x14ac:dyDescent="0.45">
      <c r="A2224" s="19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  <c r="L2224" s="19"/>
      <c r="M2224" s="19"/>
      <c r="N2224" s="19"/>
      <c r="O2224" s="19"/>
      <c r="P2224" s="19"/>
      <c r="Q2224" s="19"/>
      <c r="R2224" s="19"/>
    </row>
    <row r="2225" spans="1:18" x14ac:dyDescent="0.45">
      <c r="A2225" s="19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  <c r="L2225" s="19"/>
      <c r="M2225" s="19"/>
      <c r="N2225" s="19"/>
      <c r="O2225" s="19"/>
      <c r="P2225" s="19"/>
      <c r="Q2225" s="19"/>
      <c r="R2225" s="19"/>
    </row>
    <row r="2226" spans="1:18" x14ac:dyDescent="0.45">
      <c r="A2226" s="19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  <c r="L2226" s="19"/>
      <c r="M2226" s="19"/>
      <c r="N2226" s="19"/>
      <c r="O2226" s="19"/>
      <c r="P2226" s="19"/>
      <c r="Q2226" s="19"/>
      <c r="R2226" s="19"/>
    </row>
    <row r="2227" spans="1:18" x14ac:dyDescent="0.45">
      <c r="A2227" s="19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</row>
    <row r="2228" spans="1:18" x14ac:dyDescent="0.45">
      <c r="A2228" s="19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</row>
    <row r="2229" spans="1:18" x14ac:dyDescent="0.45">
      <c r="A2229" s="19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  <c r="L2229" s="19"/>
      <c r="M2229" s="19"/>
      <c r="N2229" s="19"/>
      <c r="O2229" s="19"/>
      <c r="P2229" s="19"/>
      <c r="Q2229" s="19"/>
      <c r="R2229" s="19"/>
    </row>
    <row r="2230" spans="1:18" x14ac:dyDescent="0.45">
      <c r="A2230" s="19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  <c r="L2230" s="19"/>
      <c r="M2230" s="19"/>
      <c r="N2230" s="19"/>
      <c r="O2230" s="19"/>
      <c r="P2230" s="19"/>
      <c r="Q2230" s="19"/>
      <c r="R2230" s="19"/>
    </row>
    <row r="2231" spans="1:18" x14ac:dyDescent="0.45">
      <c r="A2231" s="19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  <c r="L2231" s="19"/>
      <c r="M2231" s="19"/>
      <c r="N2231" s="19"/>
      <c r="O2231" s="19"/>
      <c r="P2231" s="19"/>
      <c r="Q2231" s="19"/>
      <c r="R2231" s="19"/>
    </row>
    <row r="2232" spans="1:18" x14ac:dyDescent="0.45">
      <c r="A2232" s="19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  <c r="L2232" s="19"/>
      <c r="M2232" s="19"/>
      <c r="N2232" s="19"/>
      <c r="O2232" s="19"/>
      <c r="P2232" s="19"/>
      <c r="Q2232" s="19"/>
      <c r="R2232" s="19"/>
    </row>
    <row r="2233" spans="1:18" x14ac:dyDescent="0.45">
      <c r="A2233" s="19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  <c r="L2233" s="19"/>
      <c r="M2233" s="19"/>
      <c r="N2233" s="19"/>
      <c r="O2233" s="19"/>
      <c r="P2233" s="19"/>
      <c r="Q2233" s="19"/>
      <c r="R2233" s="19"/>
    </row>
    <row r="2234" spans="1:18" x14ac:dyDescent="0.45">
      <c r="A2234" s="19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 x14ac:dyDescent="0.45">
      <c r="A2235" s="19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 x14ac:dyDescent="0.45">
      <c r="A2236" s="19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  <c r="L2236" s="19"/>
      <c r="M2236" s="19"/>
      <c r="N2236" s="19"/>
      <c r="O2236" s="19"/>
      <c r="P2236" s="19"/>
      <c r="Q2236" s="19"/>
      <c r="R2236" s="19"/>
    </row>
    <row r="2237" spans="1:18" x14ac:dyDescent="0.45">
      <c r="A2237" s="19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19"/>
      <c r="R2237" s="19"/>
    </row>
    <row r="2238" spans="1:18" x14ac:dyDescent="0.45">
      <c r="A2238" s="19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  <c r="L2238" s="19"/>
      <c r="M2238" s="19"/>
      <c r="N2238" s="19"/>
      <c r="O2238" s="19"/>
      <c r="P2238" s="19"/>
      <c r="Q2238" s="19"/>
      <c r="R2238" s="19"/>
    </row>
    <row r="2239" spans="1:18" x14ac:dyDescent="0.45">
      <c r="A2239" s="19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  <c r="L2239" s="19"/>
      <c r="M2239" s="19"/>
      <c r="N2239" s="19"/>
      <c r="O2239" s="19"/>
      <c r="P2239" s="19"/>
      <c r="Q2239" s="19"/>
      <c r="R2239" s="19"/>
    </row>
    <row r="2240" spans="1:18" x14ac:dyDescent="0.45">
      <c r="A2240" s="19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  <c r="L2240" s="19"/>
      <c r="M2240" s="19"/>
      <c r="N2240" s="19"/>
      <c r="O2240" s="19"/>
      <c r="P2240" s="19"/>
      <c r="Q2240" s="19"/>
      <c r="R2240" s="19"/>
    </row>
    <row r="2241" spans="1:18" x14ac:dyDescent="0.45">
      <c r="A2241" s="19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  <c r="L2241" s="19"/>
      <c r="M2241" s="19"/>
      <c r="N2241" s="19"/>
      <c r="O2241" s="19"/>
      <c r="P2241" s="19"/>
      <c r="Q2241" s="19"/>
      <c r="R2241" s="19"/>
    </row>
    <row r="2242" spans="1:18" x14ac:dyDescent="0.45">
      <c r="A2242" s="19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  <c r="L2242" s="19"/>
      <c r="M2242" s="19"/>
      <c r="N2242" s="19"/>
      <c r="O2242" s="19"/>
      <c r="P2242" s="19"/>
      <c r="Q2242" s="19"/>
      <c r="R2242" s="19"/>
    </row>
    <row r="2243" spans="1:18" x14ac:dyDescent="0.45">
      <c r="A2243" s="19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  <c r="L2243" s="19"/>
      <c r="M2243" s="19"/>
      <c r="N2243" s="19"/>
      <c r="O2243" s="19"/>
      <c r="P2243" s="19"/>
      <c r="Q2243" s="19"/>
      <c r="R2243" s="19"/>
    </row>
    <row r="2244" spans="1:18" x14ac:dyDescent="0.45">
      <c r="A2244" s="19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  <c r="L2244" s="19"/>
      <c r="M2244" s="19"/>
      <c r="N2244" s="19"/>
      <c r="O2244" s="19"/>
      <c r="P2244" s="19"/>
      <c r="Q2244" s="19"/>
      <c r="R2244" s="19"/>
    </row>
    <row r="2245" spans="1:18" x14ac:dyDescent="0.45">
      <c r="A2245" s="19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  <c r="L2245" s="19"/>
      <c r="M2245" s="19"/>
      <c r="N2245" s="19"/>
      <c r="O2245" s="19"/>
      <c r="P2245" s="19"/>
      <c r="Q2245" s="19"/>
      <c r="R2245" s="19"/>
    </row>
    <row r="2246" spans="1:18" x14ac:dyDescent="0.45">
      <c r="A2246" s="19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  <c r="L2246" s="19"/>
      <c r="M2246" s="19"/>
      <c r="N2246" s="19"/>
      <c r="O2246" s="19"/>
      <c r="P2246" s="19"/>
      <c r="Q2246" s="19"/>
      <c r="R2246" s="19"/>
    </row>
    <row r="2247" spans="1:18" x14ac:dyDescent="0.45">
      <c r="A2247" s="19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  <c r="L2247" s="19"/>
      <c r="M2247" s="19"/>
      <c r="N2247" s="19"/>
      <c r="O2247" s="19"/>
      <c r="P2247" s="19"/>
      <c r="Q2247" s="19"/>
      <c r="R2247" s="19"/>
    </row>
    <row r="2248" spans="1:18" x14ac:dyDescent="0.45">
      <c r="A2248" s="19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  <c r="L2248" s="19"/>
      <c r="M2248" s="19"/>
      <c r="N2248" s="19"/>
      <c r="O2248" s="19"/>
      <c r="P2248" s="19"/>
      <c r="Q2248" s="19"/>
      <c r="R2248" s="19"/>
    </row>
    <row r="2249" spans="1:18" x14ac:dyDescent="0.45">
      <c r="A2249" s="19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  <c r="L2249" s="19"/>
      <c r="M2249" s="19"/>
      <c r="N2249" s="19"/>
      <c r="O2249" s="19"/>
      <c r="P2249" s="19"/>
      <c r="Q2249" s="19"/>
      <c r="R2249" s="19"/>
    </row>
    <row r="2250" spans="1:18" x14ac:dyDescent="0.45">
      <c r="A2250" s="19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  <c r="L2250" s="19"/>
      <c r="M2250" s="19"/>
      <c r="N2250" s="19"/>
      <c r="O2250" s="19"/>
      <c r="P2250" s="19"/>
      <c r="Q2250" s="19"/>
      <c r="R2250" s="19"/>
    </row>
    <row r="2251" spans="1:18" x14ac:dyDescent="0.45">
      <c r="A2251" s="19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  <c r="L2251" s="19"/>
      <c r="M2251" s="19"/>
      <c r="N2251" s="19"/>
      <c r="O2251" s="19"/>
      <c r="P2251" s="19"/>
      <c r="Q2251" s="19"/>
      <c r="R2251" s="19"/>
    </row>
    <row r="2252" spans="1:18" x14ac:dyDescent="0.45">
      <c r="A2252" s="19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</row>
    <row r="2253" spans="1:18" x14ac:dyDescent="0.45">
      <c r="A2253" s="19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</row>
    <row r="2254" spans="1:18" x14ac:dyDescent="0.45">
      <c r="A2254" s="19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  <c r="L2254" s="19"/>
      <c r="M2254" s="19"/>
      <c r="N2254" s="19"/>
      <c r="O2254" s="19"/>
      <c r="P2254" s="19"/>
      <c r="Q2254" s="19"/>
      <c r="R2254" s="19"/>
    </row>
    <row r="2255" spans="1:18" x14ac:dyDescent="0.45">
      <c r="A2255" s="19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  <c r="L2255" s="19"/>
      <c r="M2255" s="19"/>
      <c r="N2255" s="19"/>
      <c r="O2255" s="19"/>
      <c r="P2255" s="19"/>
      <c r="Q2255" s="19"/>
      <c r="R2255" s="19"/>
    </row>
    <row r="2256" spans="1:18" x14ac:dyDescent="0.45">
      <c r="A2256" s="19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  <c r="L2256" s="19"/>
      <c r="M2256" s="19"/>
      <c r="N2256" s="19"/>
      <c r="O2256" s="19"/>
      <c r="P2256" s="19"/>
      <c r="Q2256" s="19"/>
      <c r="R2256" s="19"/>
    </row>
    <row r="2257" spans="1:18" x14ac:dyDescent="0.45">
      <c r="A2257" s="19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  <c r="L2257" s="19"/>
      <c r="M2257" s="19"/>
      <c r="N2257" s="19"/>
      <c r="O2257" s="19"/>
      <c r="P2257" s="19"/>
      <c r="Q2257" s="19"/>
      <c r="R2257" s="19"/>
    </row>
    <row r="2258" spans="1:18" x14ac:dyDescent="0.45">
      <c r="A2258" s="19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  <c r="L2258" s="19"/>
      <c r="M2258" s="19"/>
      <c r="N2258" s="19"/>
      <c r="O2258" s="19"/>
      <c r="P2258" s="19"/>
      <c r="Q2258" s="19"/>
      <c r="R2258" s="19"/>
    </row>
    <row r="2259" spans="1:18" x14ac:dyDescent="0.45">
      <c r="A2259" s="19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  <c r="L2259" s="19"/>
      <c r="M2259" s="19"/>
      <c r="N2259" s="19"/>
      <c r="O2259" s="19"/>
      <c r="P2259" s="19"/>
      <c r="Q2259" s="19"/>
      <c r="R2259" s="19"/>
    </row>
    <row r="2260" spans="1:18" x14ac:dyDescent="0.45">
      <c r="A2260" s="19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  <c r="L2260" s="19"/>
      <c r="M2260" s="19"/>
      <c r="N2260" s="19"/>
      <c r="O2260" s="19"/>
      <c r="P2260" s="19"/>
      <c r="Q2260" s="19"/>
      <c r="R2260" s="19"/>
    </row>
    <row r="2261" spans="1:18" x14ac:dyDescent="0.45">
      <c r="A2261" s="19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  <c r="L2261" s="19"/>
      <c r="M2261" s="19"/>
      <c r="N2261" s="19"/>
      <c r="O2261" s="19"/>
      <c r="P2261" s="19"/>
      <c r="Q2261" s="19"/>
      <c r="R2261" s="19"/>
    </row>
    <row r="2262" spans="1:18" x14ac:dyDescent="0.45">
      <c r="A2262" s="19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  <c r="L2262" s="19"/>
      <c r="M2262" s="19"/>
      <c r="N2262" s="19"/>
      <c r="O2262" s="19"/>
      <c r="P2262" s="19"/>
      <c r="Q2262" s="19"/>
      <c r="R2262" s="19"/>
    </row>
    <row r="2263" spans="1:18" x14ac:dyDescent="0.45">
      <c r="A2263" s="19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  <c r="L2263" s="19"/>
      <c r="M2263" s="19"/>
      <c r="N2263" s="19"/>
      <c r="O2263" s="19"/>
      <c r="P2263" s="19"/>
      <c r="Q2263" s="19"/>
      <c r="R2263" s="19"/>
    </row>
    <row r="2264" spans="1:18" x14ac:dyDescent="0.45">
      <c r="A2264" s="19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  <c r="L2264" s="19"/>
      <c r="M2264" s="19"/>
      <c r="N2264" s="19"/>
      <c r="O2264" s="19"/>
      <c r="P2264" s="19"/>
      <c r="Q2264" s="19"/>
      <c r="R2264" s="19"/>
    </row>
    <row r="2265" spans="1:18" x14ac:dyDescent="0.45">
      <c r="A2265" s="19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  <c r="L2265" s="19"/>
      <c r="M2265" s="19"/>
      <c r="N2265" s="19"/>
      <c r="O2265" s="19"/>
      <c r="P2265" s="19"/>
      <c r="Q2265" s="19"/>
      <c r="R2265" s="19"/>
    </row>
    <row r="2266" spans="1:18" x14ac:dyDescent="0.45">
      <c r="A2266" s="19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  <c r="L2266" s="19"/>
      <c r="M2266" s="19"/>
      <c r="N2266" s="19"/>
      <c r="O2266" s="19"/>
      <c r="P2266" s="19"/>
      <c r="Q2266" s="19"/>
      <c r="R2266" s="19"/>
    </row>
    <row r="2267" spans="1:18" x14ac:dyDescent="0.45">
      <c r="A2267" s="19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  <c r="L2267" s="19"/>
      <c r="M2267" s="19"/>
      <c r="N2267" s="19"/>
      <c r="O2267" s="19"/>
      <c r="P2267" s="19"/>
      <c r="Q2267" s="19"/>
      <c r="R2267" s="19"/>
    </row>
    <row r="2268" spans="1:18" x14ac:dyDescent="0.45">
      <c r="A2268" s="19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  <c r="L2268" s="19"/>
      <c r="M2268" s="19"/>
      <c r="N2268" s="19"/>
      <c r="O2268" s="19"/>
      <c r="P2268" s="19"/>
      <c r="Q2268" s="19"/>
      <c r="R2268" s="19"/>
    </row>
    <row r="2269" spans="1:18" x14ac:dyDescent="0.45">
      <c r="A2269" s="19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  <c r="L2269" s="19"/>
      <c r="M2269" s="19"/>
      <c r="N2269" s="19"/>
      <c r="O2269" s="19"/>
      <c r="P2269" s="19"/>
      <c r="Q2269" s="19"/>
      <c r="R2269" s="19"/>
    </row>
    <row r="2270" spans="1:18" x14ac:dyDescent="0.45">
      <c r="A2270" s="19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  <c r="L2270" s="19"/>
      <c r="M2270" s="19"/>
      <c r="N2270" s="19"/>
      <c r="O2270" s="19"/>
      <c r="P2270" s="19"/>
      <c r="Q2270" s="19"/>
      <c r="R2270" s="19"/>
    </row>
    <row r="2271" spans="1:18" x14ac:dyDescent="0.45">
      <c r="A2271" s="19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  <c r="L2271" s="19"/>
      <c r="M2271" s="19"/>
      <c r="N2271" s="19"/>
      <c r="O2271" s="19"/>
      <c r="P2271" s="19"/>
      <c r="Q2271" s="19"/>
      <c r="R2271" s="19"/>
    </row>
    <row r="2272" spans="1:18" x14ac:dyDescent="0.45">
      <c r="A2272" s="19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  <c r="L2272" s="19"/>
      <c r="M2272" s="19"/>
      <c r="N2272" s="19"/>
      <c r="O2272" s="19"/>
      <c r="P2272" s="19"/>
      <c r="Q2272" s="19"/>
      <c r="R2272" s="19"/>
    </row>
    <row r="2273" spans="1:18" x14ac:dyDescent="0.45">
      <c r="A2273" s="19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  <c r="L2273" s="19"/>
      <c r="M2273" s="19"/>
      <c r="N2273" s="19"/>
      <c r="O2273" s="19"/>
      <c r="P2273" s="19"/>
      <c r="Q2273" s="19"/>
      <c r="R2273" s="19"/>
    </row>
    <row r="2274" spans="1:18" x14ac:dyDescent="0.45">
      <c r="A2274" s="19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  <c r="L2274" s="19"/>
      <c r="M2274" s="19"/>
      <c r="N2274" s="19"/>
      <c r="O2274" s="19"/>
      <c r="P2274" s="19"/>
      <c r="Q2274" s="19"/>
      <c r="R2274" s="19"/>
    </row>
    <row r="2275" spans="1:18" x14ac:dyDescent="0.45">
      <c r="A2275" s="19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  <c r="L2275" s="19"/>
      <c r="M2275" s="19"/>
      <c r="N2275" s="19"/>
      <c r="O2275" s="19"/>
      <c r="P2275" s="19"/>
      <c r="Q2275" s="19"/>
      <c r="R2275" s="19"/>
    </row>
    <row r="2276" spans="1:18" x14ac:dyDescent="0.45">
      <c r="A2276" s="19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  <c r="L2276" s="19"/>
      <c r="M2276" s="19"/>
      <c r="N2276" s="19"/>
      <c r="O2276" s="19"/>
      <c r="P2276" s="19"/>
      <c r="Q2276" s="19"/>
      <c r="R2276" s="19"/>
    </row>
    <row r="2277" spans="1:18" x14ac:dyDescent="0.45">
      <c r="A2277" s="19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</row>
    <row r="2278" spans="1:18" x14ac:dyDescent="0.45">
      <c r="A2278" s="19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</row>
    <row r="2279" spans="1:18" x14ac:dyDescent="0.45">
      <c r="A2279" s="19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  <c r="L2279" s="19"/>
      <c r="M2279" s="19"/>
      <c r="N2279" s="19"/>
      <c r="O2279" s="19"/>
      <c r="P2279" s="19"/>
      <c r="Q2279" s="19"/>
      <c r="R2279" s="19"/>
    </row>
    <row r="2280" spans="1:18" x14ac:dyDescent="0.45">
      <c r="A2280" s="19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  <c r="L2280" s="19"/>
      <c r="M2280" s="19"/>
      <c r="N2280" s="19"/>
      <c r="O2280" s="19"/>
      <c r="P2280" s="19"/>
      <c r="Q2280" s="19"/>
      <c r="R2280" s="19"/>
    </row>
    <row r="2281" spans="1:18" x14ac:dyDescent="0.45">
      <c r="A2281" s="19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  <c r="L2281" s="19"/>
      <c r="M2281" s="19"/>
      <c r="N2281" s="19"/>
      <c r="O2281" s="19"/>
      <c r="P2281" s="19"/>
      <c r="Q2281" s="19"/>
      <c r="R2281" s="19"/>
    </row>
    <row r="2282" spans="1:18" x14ac:dyDescent="0.45">
      <c r="A2282" s="19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  <c r="L2282" s="19"/>
      <c r="M2282" s="19"/>
      <c r="N2282" s="19"/>
      <c r="O2282" s="19"/>
      <c r="P2282" s="19"/>
      <c r="Q2282" s="19"/>
      <c r="R2282" s="19"/>
    </row>
    <row r="2283" spans="1:18" x14ac:dyDescent="0.45">
      <c r="A2283" s="19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  <c r="L2283" s="19"/>
      <c r="M2283" s="19"/>
      <c r="N2283" s="19"/>
      <c r="O2283" s="19"/>
      <c r="P2283" s="19"/>
      <c r="Q2283" s="19"/>
      <c r="R2283" s="19"/>
    </row>
    <row r="2284" spans="1:18" x14ac:dyDescent="0.45">
      <c r="A2284" s="19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  <c r="L2284" s="19"/>
      <c r="M2284" s="19"/>
      <c r="N2284" s="19"/>
      <c r="O2284" s="19"/>
      <c r="P2284" s="19"/>
      <c r="Q2284" s="19"/>
      <c r="R2284" s="19"/>
    </row>
    <row r="2285" spans="1:18" x14ac:dyDescent="0.45">
      <c r="A2285" s="19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  <c r="L2285" s="19"/>
      <c r="M2285" s="19"/>
      <c r="N2285" s="19"/>
      <c r="O2285" s="19"/>
      <c r="P2285" s="19"/>
      <c r="Q2285" s="19"/>
      <c r="R2285" s="19"/>
    </row>
    <row r="2286" spans="1:18" x14ac:dyDescent="0.45">
      <c r="A2286" s="19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  <c r="L2286" s="19"/>
      <c r="M2286" s="19"/>
      <c r="N2286" s="19"/>
      <c r="O2286" s="19"/>
      <c r="P2286" s="19"/>
      <c r="Q2286" s="19"/>
      <c r="R2286" s="19"/>
    </row>
    <row r="2287" spans="1:18" x14ac:dyDescent="0.45">
      <c r="A2287" s="19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  <c r="L2287" s="19"/>
      <c r="M2287" s="19"/>
      <c r="N2287" s="19"/>
      <c r="O2287" s="19"/>
      <c r="P2287" s="19"/>
      <c r="Q2287" s="19"/>
      <c r="R2287" s="19"/>
    </row>
    <row r="2288" spans="1:18" x14ac:dyDescent="0.45">
      <c r="A2288" s="19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  <c r="L2288" s="19"/>
      <c r="M2288" s="19"/>
      <c r="N2288" s="19"/>
      <c r="O2288" s="19"/>
      <c r="P2288" s="19"/>
      <c r="Q2288" s="19"/>
      <c r="R2288" s="19"/>
    </row>
    <row r="2289" spans="1:18" x14ac:dyDescent="0.45">
      <c r="A2289" s="19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  <c r="L2289" s="19"/>
      <c r="M2289" s="19"/>
      <c r="N2289" s="19"/>
      <c r="O2289" s="19"/>
      <c r="P2289" s="19"/>
      <c r="Q2289" s="19"/>
      <c r="R2289" s="19"/>
    </row>
    <row r="2290" spans="1:18" x14ac:dyDescent="0.45">
      <c r="A2290" s="19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  <c r="L2290" s="19"/>
      <c r="M2290" s="19"/>
      <c r="N2290" s="19"/>
      <c r="O2290" s="19"/>
      <c r="P2290" s="19"/>
      <c r="Q2290" s="19"/>
      <c r="R2290" s="19"/>
    </row>
    <row r="2291" spans="1:18" x14ac:dyDescent="0.45">
      <c r="A2291" s="19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  <c r="L2291" s="19"/>
      <c r="M2291" s="19"/>
      <c r="N2291" s="19"/>
      <c r="O2291" s="19"/>
      <c r="P2291" s="19"/>
      <c r="Q2291" s="19"/>
      <c r="R2291" s="19"/>
    </row>
    <row r="2292" spans="1:18" x14ac:dyDescent="0.45">
      <c r="A2292" s="19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  <c r="L2292" s="19"/>
      <c r="M2292" s="19"/>
      <c r="N2292" s="19"/>
      <c r="O2292" s="19"/>
      <c r="P2292" s="19"/>
      <c r="Q2292" s="19"/>
      <c r="R2292" s="19"/>
    </row>
    <row r="2293" spans="1:18" x14ac:dyDescent="0.45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  <c r="L2293" s="19"/>
      <c r="M2293" s="19"/>
      <c r="N2293" s="19"/>
      <c r="O2293" s="19"/>
      <c r="P2293" s="19"/>
      <c r="Q2293" s="19"/>
      <c r="R2293" s="19"/>
    </row>
    <row r="2294" spans="1:18" x14ac:dyDescent="0.45">
      <c r="A2294" s="19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  <c r="L2294" s="19"/>
      <c r="M2294" s="19"/>
      <c r="N2294" s="19"/>
      <c r="O2294" s="19"/>
      <c r="P2294" s="19"/>
      <c r="Q2294" s="19"/>
      <c r="R2294" s="19"/>
    </row>
    <row r="2295" spans="1:18" x14ac:dyDescent="0.45">
      <c r="A2295" s="19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  <c r="L2295" s="19"/>
      <c r="M2295" s="19"/>
      <c r="N2295" s="19"/>
      <c r="O2295" s="19"/>
      <c r="P2295" s="19"/>
      <c r="Q2295" s="19"/>
      <c r="R2295" s="19"/>
    </row>
    <row r="2296" spans="1:18" x14ac:dyDescent="0.45">
      <c r="A2296" s="19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  <c r="L2296" s="19"/>
      <c r="M2296" s="19"/>
      <c r="N2296" s="19"/>
      <c r="O2296" s="19"/>
      <c r="P2296" s="19"/>
      <c r="Q2296" s="19"/>
      <c r="R2296" s="19"/>
    </row>
    <row r="2297" spans="1:18" x14ac:dyDescent="0.45">
      <c r="A2297" s="19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19"/>
      <c r="R2297" s="19"/>
    </row>
    <row r="2298" spans="1:18" x14ac:dyDescent="0.45">
      <c r="A2298" s="19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  <c r="L2298" s="19"/>
      <c r="M2298" s="19"/>
      <c r="N2298" s="19"/>
      <c r="O2298" s="19"/>
      <c r="P2298" s="19"/>
      <c r="Q2298" s="19"/>
      <c r="R2298" s="19"/>
    </row>
    <row r="2299" spans="1:18" x14ac:dyDescent="0.45">
      <c r="A2299" s="19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  <c r="L2299" s="19"/>
      <c r="M2299" s="19"/>
      <c r="N2299" s="19"/>
      <c r="O2299" s="19"/>
      <c r="P2299" s="19"/>
      <c r="Q2299" s="19"/>
      <c r="R2299" s="19"/>
    </row>
    <row r="2300" spans="1:18" x14ac:dyDescent="0.45">
      <c r="A2300" s="19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  <c r="L2300" s="19"/>
      <c r="M2300" s="19"/>
      <c r="N2300" s="19"/>
      <c r="O2300" s="19"/>
      <c r="P2300" s="19"/>
      <c r="Q2300" s="19"/>
      <c r="R2300" s="19"/>
    </row>
    <row r="2301" spans="1:18" x14ac:dyDescent="0.45">
      <c r="A2301" s="19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 x14ac:dyDescent="0.45">
      <c r="A2302" s="19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 x14ac:dyDescent="0.45">
      <c r="A2303" s="19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</row>
    <row r="2304" spans="1:18" x14ac:dyDescent="0.45">
      <c r="A2304" s="19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  <c r="L2304" s="19"/>
      <c r="M2304" s="19"/>
      <c r="N2304" s="19"/>
      <c r="O2304" s="19"/>
      <c r="P2304" s="19"/>
      <c r="Q2304" s="19"/>
      <c r="R2304" s="19"/>
    </row>
    <row r="2305" spans="1:18" x14ac:dyDescent="0.45">
      <c r="A2305" s="19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  <c r="L2305" s="19"/>
      <c r="M2305" s="19"/>
      <c r="N2305" s="19"/>
      <c r="O2305" s="19"/>
      <c r="P2305" s="19"/>
      <c r="Q2305" s="19"/>
      <c r="R2305" s="19"/>
    </row>
    <row r="2306" spans="1:18" x14ac:dyDescent="0.45">
      <c r="A2306" s="19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  <c r="L2306" s="19"/>
      <c r="M2306" s="19"/>
      <c r="N2306" s="19"/>
      <c r="O2306" s="19"/>
      <c r="P2306" s="19"/>
      <c r="Q2306" s="19"/>
      <c r="R2306" s="19"/>
    </row>
    <row r="2307" spans="1:18" x14ac:dyDescent="0.45">
      <c r="A2307" s="19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  <c r="L2307" s="19"/>
      <c r="M2307" s="19"/>
      <c r="N2307" s="19"/>
      <c r="O2307" s="19"/>
      <c r="P2307" s="19"/>
      <c r="Q2307" s="19"/>
      <c r="R2307" s="19"/>
    </row>
    <row r="2308" spans="1:18" x14ac:dyDescent="0.45">
      <c r="A2308" s="19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  <c r="L2308" s="19"/>
      <c r="M2308" s="19"/>
      <c r="N2308" s="19"/>
      <c r="O2308" s="19"/>
      <c r="P2308" s="19"/>
      <c r="Q2308" s="19"/>
      <c r="R2308" s="19"/>
    </row>
    <row r="2309" spans="1:18" x14ac:dyDescent="0.45">
      <c r="A2309" s="19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  <c r="L2309" s="19"/>
      <c r="M2309" s="19"/>
      <c r="N2309" s="19"/>
      <c r="O2309" s="19"/>
      <c r="P2309" s="19"/>
      <c r="Q2309" s="19"/>
      <c r="R2309" s="19"/>
    </row>
    <row r="2310" spans="1:18" x14ac:dyDescent="0.45">
      <c r="A2310" s="19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  <c r="L2310" s="19"/>
      <c r="M2310" s="19"/>
      <c r="N2310" s="19"/>
      <c r="O2310" s="19"/>
      <c r="P2310" s="19"/>
      <c r="Q2310" s="19"/>
      <c r="R2310" s="19"/>
    </row>
    <row r="2311" spans="1:18" x14ac:dyDescent="0.45">
      <c r="A2311" s="19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  <c r="L2311" s="19"/>
      <c r="M2311" s="19"/>
      <c r="N2311" s="19"/>
      <c r="O2311" s="19"/>
      <c r="P2311" s="19"/>
      <c r="Q2311" s="19"/>
      <c r="R2311" s="19"/>
    </row>
    <row r="2312" spans="1:18" x14ac:dyDescent="0.45">
      <c r="A2312" s="19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  <c r="L2312" s="19"/>
      <c r="M2312" s="19"/>
      <c r="N2312" s="19"/>
      <c r="O2312" s="19"/>
      <c r="P2312" s="19"/>
      <c r="Q2312" s="19"/>
      <c r="R2312" s="19"/>
    </row>
    <row r="2313" spans="1:18" x14ac:dyDescent="0.45">
      <c r="A2313" s="19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  <c r="L2313" s="19"/>
      <c r="M2313" s="19"/>
      <c r="N2313" s="19"/>
      <c r="O2313" s="19"/>
      <c r="P2313" s="19"/>
      <c r="Q2313" s="19"/>
      <c r="R2313" s="19"/>
    </row>
    <row r="2314" spans="1:18" x14ac:dyDescent="0.45">
      <c r="A2314" s="19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  <c r="L2314" s="19"/>
      <c r="M2314" s="19"/>
      <c r="N2314" s="19"/>
      <c r="O2314" s="19"/>
      <c r="P2314" s="19"/>
      <c r="Q2314" s="19"/>
      <c r="R2314" s="19"/>
    </row>
    <row r="2315" spans="1:18" x14ac:dyDescent="0.45">
      <c r="A2315" s="19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  <c r="L2315" s="19"/>
      <c r="M2315" s="19"/>
      <c r="N2315" s="19"/>
      <c r="O2315" s="19"/>
      <c r="P2315" s="19"/>
      <c r="Q2315" s="19"/>
      <c r="R2315" s="19"/>
    </row>
    <row r="2316" spans="1:18" x14ac:dyDescent="0.45">
      <c r="A2316" s="19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  <c r="L2316" s="19"/>
      <c r="M2316" s="19"/>
      <c r="N2316" s="19"/>
      <c r="O2316" s="19"/>
      <c r="P2316" s="19"/>
      <c r="Q2316" s="19"/>
      <c r="R2316" s="19"/>
    </row>
    <row r="2317" spans="1:18" x14ac:dyDescent="0.45">
      <c r="A2317" s="19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</row>
    <row r="2318" spans="1:18" x14ac:dyDescent="0.45">
      <c r="A2318" s="19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  <c r="L2318" s="19"/>
      <c r="M2318" s="19"/>
      <c r="N2318" s="19"/>
      <c r="O2318" s="19"/>
      <c r="P2318" s="19"/>
      <c r="Q2318" s="19"/>
      <c r="R2318" s="19"/>
    </row>
    <row r="2319" spans="1:18" x14ac:dyDescent="0.45">
      <c r="A2319" s="19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  <c r="L2319" s="19"/>
      <c r="M2319" s="19"/>
      <c r="N2319" s="19"/>
      <c r="O2319" s="19"/>
      <c r="P2319" s="19"/>
      <c r="Q2319" s="19"/>
      <c r="R2319" s="19"/>
    </row>
    <row r="2320" spans="1:18" x14ac:dyDescent="0.45">
      <c r="A2320" s="19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  <c r="L2320" s="19"/>
      <c r="M2320" s="19"/>
      <c r="N2320" s="19"/>
      <c r="O2320" s="19"/>
      <c r="P2320" s="19"/>
      <c r="Q2320" s="19"/>
      <c r="R2320" s="19"/>
    </row>
    <row r="2321" spans="1:18" x14ac:dyDescent="0.45">
      <c r="A2321" s="19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  <c r="L2321" s="19"/>
      <c r="M2321" s="19"/>
      <c r="N2321" s="19"/>
      <c r="O2321" s="19"/>
      <c r="P2321" s="19"/>
      <c r="Q2321" s="19"/>
      <c r="R2321" s="19"/>
    </row>
    <row r="2322" spans="1:18" x14ac:dyDescent="0.45">
      <c r="A2322" s="19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  <c r="L2322" s="19"/>
      <c r="M2322" s="19"/>
      <c r="N2322" s="19"/>
      <c r="O2322" s="19"/>
      <c r="P2322" s="19"/>
      <c r="Q2322" s="19"/>
      <c r="R2322" s="19"/>
    </row>
    <row r="2323" spans="1:18" x14ac:dyDescent="0.45">
      <c r="A2323" s="19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  <c r="L2323" s="19"/>
      <c r="M2323" s="19"/>
      <c r="N2323" s="19"/>
      <c r="O2323" s="19"/>
      <c r="P2323" s="19"/>
      <c r="Q2323" s="19"/>
      <c r="R2323" s="19"/>
    </row>
    <row r="2324" spans="1:18" x14ac:dyDescent="0.45">
      <c r="A2324" s="19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  <c r="L2324" s="19"/>
      <c r="M2324" s="19"/>
      <c r="N2324" s="19"/>
      <c r="O2324" s="19"/>
      <c r="P2324" s="19"/>
      <c r="Q2324" s="19"/>
      <c r="R2324" s="19"/>
    </row>
    <row r="2325" spans="1:18" x14ac:dyDescent="0.45">
      <c r="A2325" s="19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  <c r="L2325" s="19"/>
      <c r="M2325" s="19"/>
      <c r="N2325" s="19"/>
      <c r="O2325" s="19"/>
      <c r="P2325" s="19"/>
      <c r="Q2325" s="19"/>
      <c r="R2325" s="19"/>
    </row>
    <row r="2326" spans="1:18" x14ac:dyDescent="0.45">
      <c r="A2326" s="19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  <c r="L2326" s="19"/>
      <c r="M2326" s="19"/>
      <c r="N2326" s="19"/>
      <c r="O2326" s="19"/>
      <c r="P2326" s="19"/>
      <c r="Q2326" s="19"/>
      <c r="R2326" s="19"/>
    </row>
    <row r="2327" spans="1:18" x14ac:dyDescent="0.45">
      <c r="A2327" s="19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</row>
    <row r="2328" spans="1:18" x14ac:dyDescent="0.45">
      <c r="A2328" s="19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</row>
    <row r="2329" spans="1:18" x14ac:dyDescent="0.45">
      <c r="A2329" s="19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  <c r="L2329" s="19"/>
      <c r="M2329" s="19"/>
      <c r="N2329" s="19"/>
      <c r="O2329" s="19"/>
      <c r="P2329" s="19"/>
      <c r="Q2329" s="19"/>
      <c r="R2329" s="19"/>
    </row>
    <row r="2330" spans="1:18" x14ac:dyDescent="0.45">
      <c r="A2330" s="19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  <c r="L2330" s="19"/>
      <c r="M2330" s="19"/>
      <c r="N2330" s="19"/>
      <c r="O2330" s="19"/>
      <c r="P2330" s="19"/>
      <c r="Q2330" s="19"/>
      <c r="R2330" s="19"/>
    </row>
    <row r="2331" spans="1:18" x14ac:dyDescent="0.45">
      <c r="A2331" s="19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  <c r="L2331" s="19"/>
      <c r="M2331" s="19"/>
      <c r="N2331" s="19"/>
      <c r="O2331" s="19"/>
      <c r="P2331" s="19"/>
      <c r="Q2331" s="19"/>
      <c r="R2331" s="19"/>
    </row>
    <row r="2332" spans="1:18" x14ac:dyDescent="0.45">
      <c r="A2332" s="19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  <c r="L2332" s="19"/>
      <c r="M2332" s="19"/>
      <c r="N2332" s="19"/>
      <c r="O2332" s="19"/>
      <c r="P2332" s="19"/>
      <c r="Q2332" s="19"/>
      <c r="R2332" s="19"/>
    </row>
    <row r="2333" spans="1:18" x14ac:dyDescent="0.45">
      <c r="A2333" s="19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  <c r="L2333" s="19"/>
      <c r="M2333" s="19"/>
      <c r="N2333" s="19"/>
      <c r="O2333" s="19"/>
      <c r="P2333" s="19"/>
      <c r="Q2333" s="19"/>
      <c r="R2333" s="19"/>
    </row>
    <row r="2334" spans="1:18" x14ac:dyDescent="0.45">
      <c r="A2334" s="19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  <c r="L2334" s="19"/>
      <c r="M2334" s="19"/>
      <c r="N2334" s="19"/>
      <c r="O2334" s="19"/>
      <c r="P2334" s="19"/>
      <c r="Q2334" s="19"/>
      <c r="R2334" s="19"/>
    </row>
    <row r="2335" spans="1:18" x14ac:dyDescent="0.45">
      <c r="A2335" s="19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  <c r="L2335" s="19"/>
      <c r="M2335" s="19"/>
      <c r="N2335" s="19"/>
      <c r="O2335" s="19"/>
      <c r="P2335" s="19"/>
      <c r="Q2335" s="19"/>
      <c r="R2335" s="19"/>
    </row>
    <row r="2336" spans="1:18" x14ac:dyDescent="0.45">
      <c r="A2336" s="19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19"/>
      <c r="R2336" s="19"/>
    </row>
    <row r="2337" spans="1:18" x14ac:dyDescent="0.45">
      <c r="A2337" s="19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19"/>
      <c r="R2337" s="19"/>
    </row>
    <row r="2338" spans="1:18" x14ac:dyDescent="0.45">
      <c r="A2338" s="19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  <c r="L2338" s="19"/>
      <c r="M2338" s="19"/>
      <c r="N2338" s="19"/>
      <c r="O2338" s="19"/>
      <c r="P2338" s="19"/>
      <c r="Q2338" s="19"/>
      <c r="R2338" s="19"/>
    </row>
    <row r="2339" spans="1:18" x14ac:dyDescent="0.45">
      <c r="A2339" s="19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  <c r="M2339" s="19"/>
      <c r="N2339" s="19"/>
      <c r="O2339" s="19"/>
      <c r="P2339" s="19"/>
      <c r="Q2339" s="19"/>
      <c r="R2339" s="19"/>
    </row>
    <row r="2340" spans="1:18" x14ac:dyDescent="0.45">
      <c r="A2340" s="19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  <c r="L2340" s="19"/>
      <c r="M2340" s="19"/>
      <c r="N2340" s="19"/>
      <c r="O2340" s="19"/>
      <c r="P2340" s="19"/>
      <c r="Q2340" s="19"/>
      <c r="R2340" s="19"/>
    </row>
    <row r="2341" spans="1:18" x14ac:dyDescent="0.45">
      <c r="A2341" s="19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  <c r="L2341" s="19"/>
      <c r="M2341" s="19"/>
      <c r="N2341" s="19"/>
      <c r="O2341" s="19"/>
      <c r="P2341" s="19"/>
      <c r="Q2341" s="19"/>
      <c r="R2341" s="19"/>
    </row>
    <row r="2342" spans="1:18" x14ac:dyDescent="0.45">
      <c r="A2342" s="19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  <c r="L2342" s="19"/>
      <c r="M2342" s="19"/>
      <c r="N2342" s="19"/>
      <c r="O2342" s="19"/>
      <c r="P2342" s="19"/>
      <c r="Q2342" s="19"/>
      <c r="R2342" s="19"/>
    </row>
    <row r="2343" spans="1:18" x14ac:dyDescent="0.45">
      <c r="A2343" s="19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  <c r="L2343" s="19"/>
      <c r="M2343" s="19"/>
      <c r="N2343" s="19"/>
      <c r="O2343" s="19"/>
      <c r="P2343" s="19"/>
      <c r="Q2343" s="19"/>
      <c r="R2343" s="19"/>
    </row>
    <row r="2344" spans="1:18" x14ac:dyDescent="0.45">
      <c r="A2344" s="19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  <c r="L2344" s="19"/>
      <c r="M2344" s="19"/>
      <c r="N2344" s="19"/>
      <c r="O2344" s="19"/>
      <c r="P2344" s="19"/>
      <c r="Q2344" s="19"/>
      <c r="R2344" s="19"/>
    </row>
    <row r="2345" spans="1:18" x14ac:dyDescent="0.45">
      <c r="A2345" s="19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  <c r="L2345" s="19"/>
      <c r="M2345" s="19"/>
      <c r="N2345" s="19"/>
      <c r="O2345" s="19"/>
      <c r="P2345" s="19"/>
      <c r="Q2345" s="19"/>
      <c r="R2345" s="19"/>
    </row>
    <row r="2346" spans="1:18" x14ac:dyDescent="0.45">
      <c r="A2346" s="19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  <c r="L2346" s="19"/>
      <c r="M2346" s="19"/>
      <c r="N2346" s="19"/>
      <c r="O2346" s="19"/>
      <c r="P2346" s="19"/>
      <c r="Q2346" s="19"/>
      <c r="R2346" s="19"/>
    </row>
    <row r="2347" spans="1:18" x14ac:dyDescent="0.45">
      <c r="A2347" s="19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  <c r="L2347" s="19"/>
      <c r="M2347" s="19"/>
      <c r="N2347" s="19"/>
      <c r="O2347" s="19"/>
      <c r="P2347" s="19"/>
      <c r="Q2347" s="19"/>
      <c r="R2347" s="19"/>
    </row>
    <row r="2348" spans="1:18" x14ac:dyDescent="0.45">
      <c r="A2348" s="19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  <c r="L2348" s="19"/>
      <c r="M2348" s="19"/>
      <c r="N2348" s="19"/>
      <c r="O2348" s="19"/>
      <c r="P2348" s="19"/>
      <c r="Q2348" s="19"/>
      <c r="R2348" s="19"/>
    </row>
    <row r="2349" spans="1:18" x14ac:dyDescent="0.45">
      <c r="A2349" s="19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  <c r="L2349" s="19"/>
      <c r="M2349" s="19"/>
      <c r="N2349" s="19"/>
      <c r="O2349" s="19"/>
      <c r="P2349" s="19"/>
      <c r="Q2349" s="19"/>
      <c r="R2349" s="19"/>
    </row>
    <row r="2350" spans="1:18" x14ac:dyDescent="0.45">
      <c r="A2350" s="19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  <c r="L2350" s="19"/>
      <c r="M2350" s="19"/>
      <c r="N2350" s="19"/>
      <c r="O2350" s="19"/>
      <c r="P2350" s="19"/>
      <c r="Q2350" s="19"/>
      <c r="R2350" s="19"/>
    </row>
    <row r="2351" spans="1:18" x14ac:dyDescent="0.45">
      <c r="A2351" s="19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  <c r="L2351" s="19"/>
      <c r="M2351" s="19"/>
      <c r="N2351" s="19"/>
      <c r="O2351" s="19"/>
      <c r="P2351" s="19"/>
      <c r="Q2351" s="19"/>
      <c r="R2351" s="19"/>
    </row>
    <row r="2352" spans="1:18" x14ac:dyDescent="0.45">
      <c r="A2352" s="19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 x14ac:dyDescent="0.45">
      <c r="A2353" s="19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 x14ac:dyDescent="0.45">
      <c r="A2354" s="19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  <c r="L2354" s="19"/>
      <c r="M2354" s="19"/>
      <c r="N2354" s="19"/>
      <c r="O2354" s="19"/>
      <c r="P2354" s="19"/>
      <c r="Q2354" s="19"/>
      <c r="R2354" s="19"/>
    </row>
    <row r="2355" spans="1:18" x14ac:dyDescent="0.45">
      <c r="A2355" s="19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  <c r="L2355" s="19"/>
      <c r="M2355" s="19"/>
      <c r="N2355" s="19"/>
      <c r="O2355" s="19"/>
      <c r="P2355" s="19"/>
      <c r="Q2355" s="19"/>
      <c r="R2355" s="19"/>
    </row>
    <row r="2356" spans="1:18" x14ac:dyDescent="0.45">
      <c r="A2356" s="19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  <c r="L2356" s="19"/>
      <c r="M2356" s="19"/>
      <c r="N2356" s="19"/>
      <c r="O2356" s="19"/>
      <c r="P2356" s="19"/>
      <c r="Q2356" s="19"/>
      <c r="R2356" s="19"/>
    </row>
    <row r="2357" spans="1:18" x14ac:dyDescent="0.45">
      <c r="A2357" s="19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19"/>
      <c r="R2357" s="19"/>
    </row>
    <row r="2358" spans="1:18" x14ac:dyDescent="0.45">
      <c r="A2358" s="19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  <c r="L2358" s="19"/>
      <c r="M2358" s="19"/>
      <c r="N2358" s="19"/>
      <c r="O2358" s="19"/>
      <c r="P2358" s="19"/>
      <c r="Q2358" s="19"/>
      <c r="R2358" s="19"/>
    </row>
    <row r="2359" spans="1:18" x14ac:dyDescent="0.45">
      <c r="A2359" s="19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  <c r="L2359" s="19"/>
      <c r="M2359" s="19"/>
      <c r="N2359" s="19"/>
      <c r="O2359" s="19"/>
      <c r="P2359" s="19"/>
      <c r="Q2359" s="19"/>
      <c r="R2359" s="19"/>
    </row>
    <row r="2360" spans="1:18" x14ac:dyDescent="0.45">
      <c r="A2360" s="19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  <c r="L2360" s="19"/>
      <c r="M2360" s="19"/>
      <c r="N2360" s="19"/>
      <c r="O2360" s="19"/>
      <c r="P2360" s="19"/>
      <c r="Q2360" s="19"/>
      <c r="R2360" s="19"/>
    </row>
    <row r="2361" spans="1:18" x14ac:dyDescent="0.45">
      <c r="A2361" s="19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  <c r="L2361" s="19"/>
      <c r="M2361" s="19"/>
      <c r="N2361" s="19"/>
      <c r="O2361" s="19"/>
      <c r="P2361" s="19"/>
      <c r="Q2361" s="19"/>
      <c r="R2361" s="19"/>
    </row>
    <row r="2362" spans="1:18" x14ac:dyDescent="0.45">
      <c r="A2362" s="19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  <c r="L2362" s="19"/>
      <c r="M2362" s="19"/>
      <c r="N2362" s="19"/>
      <c r="O2362" s="19"/>
      <c r="P2362" s="19"/>
      <c r="Q2362" s="19"/>
      <c r="R2362" s="19"/>
    </row>
    <row r="2363" spans="1:18" x14ac:dyDescent="0.45">
      <c r="A2363" s="19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  <c r="L2363" s="19"/>
      <c r="M2363" s="19"/>
      <c r="N2363" s="19"/>
      <c r="O2363" s="19"/>
      <c r="P2363" s="19"/>
      <c r="Q2363" s="19"/>
      <c r="R2363" s="19"/>
    </row>
    <row r="2364" spans="1:18" x14ac:dyDescent="0.45">
      <c r="A2364" s="19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  <c r="L2364" s="19"/>
      <c r="M2364" s="19"/>
      <c r="N2364" s="19"/>
      <c r="O2364" s="19"/>
      <c r="P2364" s="19"/>
      <c r="Q2364" s="19"/>
      <c r="R2364" s="19"/>
    </row>
    <row r="2365" spans="1:18" x14ac:dyDescent="0.45">
      <c r="A2365" s="19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  <c r="L2365" s="19"/>
      <c r="M2365" s="19"/>
      <c r="N2365" s="19"/>
      <c r="O2365" s="19"/>
      <c r="P2365" s="19"/>
      <c r="Q2365" s="19"/>
      <c r="R2365" s="19"/>
    </row>
    <row r="2366" spans="1:18" x14ac:dyDescent="0.45">
      <c r="A2366" s="19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  <c r="L2366" s="19"/>
      <c r="M2366" s="19"/>
      <c r="N2366" s="19"/>
      <c r="O2366" s="19"/>
      <c r="P2366" s="19"/>
      <c r="Q2366" s="19"/>
      <c r="R2366" s="19"/>
    </row>
    <row r="2367" spans="1:18" x14ac:dyDescent="0.45">
      <c r="A2367" s="19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  <c r="L2367" s="19"/>
      <c r="M2367" s="19"/>
      <c r="N2367" s="19"/>
      <c r="O2367" s="19"/>
      <c r="P2367" s="19"/>
      <c r="Q2367" s="19"/>
      <c r="R2367" s="19"/>
    </row>
    <row r="2368" spans="1:18" x14ac:dyDescent="0.45">
      <c r="A2368" s="19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  <c r="L2368" s="19"/>
      <c r="M2368" s="19"/>
      <c r="N2368" s="19"/>
      <c r="O2368" s="19"/>
      <c r="P2368" s="19"/>
      <c r="Q2368" s="19"/>
      <c r="R2368" s="19"/>
    </row>
    <row r="2369" spans="1:18" x14ac:dyDescent="0.45">
      <c r="A2369" s="19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  <c r="L2369" s="19"/>
      <c r="M2369" s="19"/>
      <c r="N2369" s="19"/>
      <c r="O2369" s="19"/>
      <c r="P2369" s="19"/>
      <c r="Q2369" s="19"/>
      <c r="R2369" s="19"/>
    </row>
    <row r="2370" spans="1:18" x14ac:dyDescent="0.45">
      <c r="A2370" s="19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  <c r="L2370" s="19"/>
      <c r="M2370" s="19"/>
      <c r="N2370" s="19"/>
      <c r="O2370" s="19"/>
      <c r="P2370" s="19"/>
      <c r="Q2370" s="19"/>
      <c r="R2370" s="19"/>
    </row>
    <row r="2371" spans="1:18" x14ac:dyDescent="0.45">
      <c r="A2371" s="19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  <c r="L2371" s="19"/>
      <c r="M2371" s="19"/>
      <c r="N2371" s="19"/>
      <c r="O2371" s="19"/>
      <c r="P2371" s="19"/>
      <c r="Q2371" s="19"/>
      <c r="R2371" s="19"/>
    </row>
    <row r="2372" spans="1:18" x14ac:dyDescent="0.45">
      <c r="A2372" s="19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  <c r="L2372" s="19"/>
      <c r="M2372" s="19"/>
      <c r="N2372" s="19"/>
      <c r="O2372" s="19"/>
      <c r="P2372" s="19"/>
      <c r="Q2372" s="19"/>
      <c r="R2372" s="19"/>
    </row>
    <row r="2373" spans="1:18" x14ac:dyDescent="0.45">
      <c r="A2373" s="19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  <c r="L2373" s="19"/>
      <c r="M2373" s="19"/>
      <c r="N2373" s="19"/>
      <c r="O2373" s="19"/>
      <c r="P2373" s="19"/>
      <c r="Q2373" s="19"/>
      <c r="R2373" s="19"/>
    </row>
    <row r="2374" spans="1:18" x14ac:dyDescent="0.45">
      <c r="A2374" s="19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  <c r="L2374" s="19"/>
      <c r="M2374" s="19"/>
      <c r="N2374" s="19"/>
      <c r="O2374" s="19"/>
      <c r="P2374" s="19"/>
      <c r="Q2374" s="19"/>
      <c r="R2374" s="19"/>
    </row>
    <row r="2375" spans="1:18" x14ac:dyDescent="0.45">
      <c r="A2375" s="19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  <c r="L2375" s="19"/>
      <c r="M2375" s="19"/>
      <c r="N2375" s="19"/>
      <c r="O2375" s="19"/>
      <c r="P2375" s="19"/>
      <c r="Q2375" s="19"/>
      <c r="R2375" s="19"/>
    </row>
    <row r="2376" spans="1:18" x14ac:dyDescent="0.45">
      <c r="A2376" s="19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  <c r="L2376" s="19"/>
      <c r="M2376" s="19"/>
      <c r="N2376" s="19"/>
      <c r="O2376" s="19"/>
      <c r="P2376" s="19"/>
      <c r="Q2376" s="19"/>
      <c r="R2376" s="19"/>
    </row>
    <row r="2377" spans="1:18" x14ac:dyDescent="0.45">
      <c r="A2377" s="19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</row>
    <row r="2378" spans="1:18" x14ac:dyDescent="0.45">
      <c r="A2378" s="19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</row>
    <row r="2379" spans="1:18" x14ac:dyDescent="0.45">
      <c r="A2379" s="19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</row>
    <row r="2380" spans="1:18" x14ac:dyDescent="0.45">
      <c r="A2380" s="19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</row>
    <row r="2381" spans="1:18" x14ac:dyDescent="0.45">
      <c r="A2381" s="19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</row>
    <row r="2382" spans="1:18" x14ac:dyDescent="0.45">
      <c r="A2382" s="19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</row>
    <row r="2383" spans="1:18" x14ac:dyDescent="0.45">
      <c r="A2383" s="19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</row>
    <row r="2384" spans="1:18" x14ac:dyDescent="0.45">
      <c r="A2384" s="19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</row>
    <row r="2385" spans="1:18" x14ac:dyDescent="0.45">
      <c r="A2385" s="19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</row>
    <row r="2386" spans="1:18" x14ac:dyDescent="0.45">
      <c r="A2386" s="19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</row>
    <row r="2387" spans="1:18" x14ac:dyDescent="0.45">
      <c r="A2387" s="19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</row>
    <row r="2388" spans="1:18" x14ac:dyDescent="0.45">
      <c r="A2388" s="19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</row>
    <row r="2389" spans="1:18" x14ac:dyDescent="0.45">
      <c r="A2389" s="19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</row>
    <row r="2390" spans="1:18" x14ac:dyDescent="0.45">
      <c r="A2390" s="19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</row>
    <row r="2391" spans="1:18" x14ac:dyDescent="0.45">
      <c r="A2391" s="19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</row>
    <row r="2392" spans="1:18" x14ac:dyDescent="0.45">
      <c r="A2392" s="19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</row>
    <row r="2393" spans="1:18" x14ac:dyDescent="0.45">
      <c r="A2393" s="19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</row>
    <row r="2394" spans="1:18" x14ac:dyDescent="0.45">
      <c r="A2394" s="19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</row>
    <row r="2395" spans="1:18" x14ac:dyDescent="0.45">
      <c r="A2395" s="19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</row>
    <row r="2396" spans="1:18" x14ac:dyDescent="0.45">
      <c r="A2396" s="19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  <c r="L2396" s="19"/>
      <c r="M2396" s="19"/>
      <c r="N2396" s="19"/>
      <c r="O2396" s="19"/>
      <c r="P2396" s="19"/>
      <c r="Q2396" s="19"/>
      <c r="R2396" s="19"/>
    </row>
    <row r="2397" spans="1:18" x14ac:dyDescent="0.45">
      <c r="A2397" s="19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  <c r="L2397" s="19"/>
      <c r="M2397" s="19"/>
      <c r="N2397" s="19"/>
      <c r="O2397" s="19"/>
      <c r="P2397" s="19"/>
      <c r="Q2397" s="19"/>
      <c r="R2397" s="19"/>
    </row>
    <row r="2398" spans="1:18" x14ac:dyDescent="0.45">
      <c r="A2398" s="19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  <c r="L2398" s="19"/>
      <c r="M2398" s="19"/>
      <c r="N2398" s="19"/>
      <c r="O2398" s="19"/>
      <c r="P2398" s="19"/>
      <c r="Q2398" s="19"/>
      <c r="R2398" s="19"/>
    </row>
    <row r="2399" spans="1:18" x14ac:dyDescent="0.45">
      <c r="A2399" s="19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  <c r="L2399" s="19"/>
      <c r="M2399" s="19"/>
      <c r="N2399" s="19"/>
      <c r="O2399" s="19"/>
      <c r="P2399" s="19"/>
      <c r="Q2399" s="19"/>
      <c r="R2399" s="19"/>
    </row>
    <row r="2400" spans="1:18" x14ac:dyDescent="0.45">
      <c r="A2400" s="19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  <c r="L2400" s="19"/>
      <c r="M2400" s="19"/>
      <c r="N2400" s="19"/>
      <c r="O2400" s="19"/>
      <c r="P2400" s="19"/>
      <c r="Q2400" s="19"/>
      <c r="R2400" s="19"/>
    </row>
    <row r="2401" spans="1:18" x14ac:dyDescent="0.45">
      <c r="A2401" s="19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  <c r="L2401" s="19"/>
      <c r="M2401" s="19"/>
      <c r="N2401" s="19"/>
      <c r="O2401" s="19"/>
      <c r="P2401" s="19"/>
      <c r="Q2401" s="19"/>
      <c r="R2401" s="19"/>
    </row>
    <row r="2402" spans="1:18" x14ac:dyDescent="0.45">
      <c r="A2402" s="19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</row>
    <row r="2403" spans="1:18" x14ac:dyDescent="0.45">
      <c r="A2403" s="19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</row>
    <row r="2404" spans="1:18" x14ac:dyDescent="0.45">
      <c r="A2404" s="19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</row>
    <row r="2405" spans="1:18" x14ac:dyDescent="0.45">
      <c r="A2405" s="19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</row>
    <row r="2406" spans="1:18" x14ac:dyDescent="0.45">
      <c r="A2406" s="19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</row>
    <row r="2407" spans="1:18" x14ac:dyDescent="0.45">
      <c r="A2407" s="19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</row>
    <row r="2408" spans="1:18" x14ac:dyDescent="0.45">
      <c r="A2408" s="19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</row>
    <row r="2409" spans="1:18" x14ac:dyDescent="0.45">
      <c r="A2409" s="19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</row>
    <row r="2410" spans="1:18" x14ac:dyDescent="0.45">
      <c r="A2410" s="19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</row>
    <row r="2411" spans="1:18" x14ac:dyDescent="0.45">
      <c r="A2411" s="19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</row>
    <row r="2412" spans="1:18" x14ac:dyDescent="0.45">
      <c r="A2412" s="19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</row>
    <row r="2413" spans="1:18" x14ac:dyDescent="0.45">
      <c r="A2413" s="19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</row>
    <row r="2414" spans="1:18" x14ac:dyDescent="0.45">
      <c r="A2414" s="19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</row>
    <row r="2415" spans="1:18" x14ac:dyDescent="0.45">
      <c r="A2415" s="19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</row>
    <row r="2416" spans="1:18" x14ac:dyDescent="0.45">
      <c r="A2416" s="19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</row>
    <row r="2417" spans="1:18" x14ac:dyDescent="0.45">
      <c r="A2417" s="19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</row>
    <row r="2418" spans="1:18" x14ac:dyDescent="0.45">
      <c r="A2418" s="19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</row>
    <row r="2419" spans="1:18" x14ac:dyDescent="0.45">
      <c r="A2419" s="19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</row>
    <row r="2420" spans="1:18" x14ac:dyDescent="0.45">
      <c r="A2420" s="19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</row>
    <row r="2421" spans="1:18" x14ac:dyDescent="0.45">
      <c r="A2421" s="19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  <c r="L2421" s="19"/>
      <c r="M2421" s="19"/>
      <c r="N2421" s="19"/>
      <c r="O2421" s="19"/>
      <c r="P2421" s="19"/>
      <c r="Q2421" s="19"/>
      <c r="R2421" s="19"/>
    </row>
    <row r="2422" spans="1:18" x14ac:dyDescent="0.45">
      <c r="A2422" s="19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  <c r="L2422" s="19"/>
      <c r="M2422" s="19"/>
      <c r="N2422" s="19"/>
      <c r="O2422" s="19"/>
      <c r="P2422" s="19"/>
      <c r="Q2422" s="19"/>
      <c r="R2422" s="19"/>
    </row>
    <row r="2423" spans="1:18" x14ac:dyDescent="0.45">
      <c r="A2423" s="19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  <c r="L2423" s="19"/>
      <c r="M2423" s="19"/>
      <c r="N2423" s="19"/>
      <c r="O2423" s="19"/>
      <c r="P2423" s="19"/>
      <c r="Q2423" s="19"/>
      <c r="R2423" s="19"/>
    </row>
    <row r="2424" spans="1:18" x14ac:dyDescent="0.45">
      <c r="A2424" s="19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  <c r="L2424" s="19"/>
      <c r="M2424" s="19"/>
      <c r="N2424" s="19"/>
      <c r="O2424" s="19"/>
      <c r="P2424" s="19"/>
      <c r="Q2424" s="19"/>
      <c r="R2424" s="19"/>
    </row>
    <row r="2425" spans="1:18" x14ac:dyDescent="0.45">
      <c r="A2425" s="19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  <c r="L2425" s="19"/>
      <c r="M2425" s="19"/>
      <c r="N2425" s="19"/>
      <c r="O2425" s="19"/>
      <c r="P2425" s="19"/>
      <c r="Q2425" s="19"/>
      <c r="R2425" s="19"/>
    </row>
    <row r="2426" spans="1:18" x14ac:dyDescent="0.45">
      <c r="A2426" s="19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  <c r="L2426" s="19"/>
      <c r="M2426" s="19"/>
      <c r="N2426" s="19"/>
      <c r="O2426" s="19"/>
      <c r="P2426" s="19"/>
      <c r="Q2426" s="19"/>
      <c r="R2426" s="19"/>
    </row>
    <row r="2427" spans="1:18" x14ac:dyDescent="0.45">
      <c r="A2427" s="19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</row>
    <row r="2428" spans="1:18" x14ac:dyDescent="0.45">
      <c r="A2428" s="19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</row>
    <row r="2429" spans="1:18" x14ac:dyDescent="0.45">
      <c r="A2429" s="19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</row>
    <row r="2430" spans="1:18" x14ac:dyDescent="0.45">
      <c r="A2430" s="19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</row>
    <row r="2431" spans="1:18" x14ac:dyDescent="0.45">
      <c r="A2431" s="19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 x14ac:dyDescent="0.45">
      <c r="A2432" s="19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 x14ac:dyDescent="0.45">
      <c r="A2433" s="19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</row>
    <row r="2434" spans="1:18" x14ac:dyDescent="0.45">
      <c r="A2434" s="19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</row>
    <row r="2435" spans="1:18" x14ac:dyDescent="0.45">
      <c r="A2435" s="19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</row>
    <row r="2436" spans="1:18" x14ac:dyDescent="0.45">
      <c r="A2436" s="19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</row>
    <row r="2437" spans="1:18" x14ac:dyDescent="0.45">
      <c r="A2437" s="19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</row>
    <row r="2438" spans="1:18" x14ac:dyDescent="0.45">
      <c r="A2438" s="19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</row>
    <row r="2439" spans="1:18" x14ac:dyDescent="0.45">
      <c r="A2439" s="19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</row>
    <row r="2440" spans="1:18" x14ac:dyDescent="0.45">
      <c r="A2440" s="19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</row>
    <row r="2441" spans="1:18" x14ac:dyDescent="0.45">
      <c r="A2441" s="19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</row>
    <row r="2442" spans="1:18" x14ac:dyDescent="0.45">
      <c r="A2442" s="19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</row>
    <row r="2443" spans="1:18" x14ac:dyDescent="0.45">
      <c r="A2443" s="19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</row>
    <row r="2444" spans="1:18" x14ac:dyDescent="0.45">
      <c r="A2444" s="19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</row>
    <row r="2445" spans="1:18" x14ac:dyDescent="0.45">
      <c r="A2445" s="19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</row>
    <row r="2446" spans="1:18" x14ac:dyDescent="0.45">
      <c r="A2446" s="19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  <c r="L2446" s="19"/>
      <c r="M2446" s="19"/>
      <c r="N2446" s="19"/>
      <c r="O2446" s="19"/>
      <c r="P2446" s="19"/>
      <c r="Q2446" s="19"/>
      <c r="R2446" s="19"/>
    </row>
    <row r="2447" spans="1:18" x14ac:dyDescent="0.45">
      <c r="A2447" s="19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  <c r="L2447" s="19"/>
      <c r="M2447" s="19"/>
      <c r="N2447" s="19"/>
      <c r="O2447" s="19"/>
      <c r="P2447" s="19"/>
      <c r="Q2447" s="19"/>
      <c r="R2447" s="19"/>
    </row>
    <row r="2448" spans="1:18" x14ac:dyDescent="0.45">
      <c r="A2448" s="19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  <c r="L2448" s="19"/>
      <c r="M2448" s="19"/>
      <c r="N2448" s="19"/>
      <c r="O2448" s="19"/>
      <c r="P2448" s="19"/>
      <c r="Q2448" s="19"/>
      <c r="R2448" s="19"/>
    </row>
    <row r="2449" spans="1:18" x14ac:dyDescent="0.45">
      <c r="A2449" s="19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  <c r="L2449" s="19"/>
      <c r="M2449" s="19"/>
      <c r="N2449" s="19"/>
      <c r="O2449" s="19"/>
      <c r="P2449" s="19"/>
      <c r="Q2449" s="19"/>
      <c r="R2449" s="19"/>
    </row>
    <row r="2450" spans="1:18" x14ac:dyDescent="0.45">
      <c r="A2450" s="19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  <c r="L2450" s="19"/>
      <c r="M2450" s="19"/>
      <c r="N2450" s="19"/>
      <c r="O2450" s="19"/>
      <c r="P2450" s="19"/>
      <c r="Q2450" s="19"/>
      <c r="R2450" s="19"/>
    </row>
    <row r="2451" spans="1:18" x14ac:dyDescent="0.45">
      <c r="A2451" s="19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  <c r="L2451" s="19"/>
      <c r="M2451" s="19"/>
      <c r="N2451" s="19"/>
      <c r="O2451" s="19"/>
      <c r="P2451" s="19"/>
      <c r="Q2451" s="19"/>
      <c r="R2451" s="19"/>
    </row>
    <row r="2452" spans="1:18" x14ac:dyDescent="0.45">
      <c r="A2452" s="19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</row>
    <row r="2453" spans="1:18" x14ac:dyDescent="0.45">
      <c r="A2453" s="19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</row>
    <row r="2454" spans="1:18" x14ac:dyDescent="0.45">
      <c r="A2454" s="19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</row>
    <row r="2455" spans="1:18" x14ac:dyDescent="0.45">
      <c r="A2455" s="19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</row>
    <row r="2456" spans="1:18" x14ac:dyDescent="0.45">
      <c r="A2456" s="19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</row>
    <row r="2457" spans="1:18" x14ac:dyDescent="0.45">
      <c r="A2457" s="19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</row>
    <row r="2458" spans="1:18" x14ac:dyDescent="0.45">
      <c r="A2458" s="19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</row>
    <row r="2459" spans="1:18" x14ac:dyDescent="0.45">
      <c r="A2459" s="19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</row>
    <row r="2460" spans="1:18" x14ac:dyDescent="0.45">
      <c r="A2460" s="19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</row>
    <row r="2461" spans="1:18" x14ac:dyDescent="0.45">
      <c r="A2461" s="19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</row>
    <row r="2462" spans="1:18" x14ac:dyDescent="0.45">
      <c r="A2462" s="19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</row>
    <row r="2463" spans="1:18" x14ac:dyDescent="0.45">
      <c r="A2463" s="19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</row>
    <row r="2464" spans="1:18" x14ac:dyDescent="0.45">
      <c r="A2464" s="19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</row>
    <row r="2465" spans="1:18" x14ac:dyDescent="0.45">
      <c r="A2465" s="19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</row>
    <row r="2466" spans="1:18" x14ac:dyDescent="0.45">
      <c r="A2466" s="19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</row>
    <row r="2467" spans="1:18" x14ac:dyDescent="0.45">
      <c r="A2467" s="19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</row>
    <row r="2468" spans="1:18" x14ac:dyDescent="0.45">
      <c r="A2468" s="19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</row>
    <row r="2469" spans="1:18" x14ac:dyDescent="0.45">
      <c r="A2469" s="19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</row>
    <row r="2470" spans="1:18" x14ac:dyDescent="0.45">
      <c r="A2470" s="19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</row>
    <row r="2471" spans="1:18" x14ac:dyDescent="0.45">
      <c r="A2471" s="19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  <c r="L2471" s="19"/>
      <c r="M2471" s="19"/>
      <c r="N2471" s="19"/>
      <c r="O2471" s="19"/>
      <c r="P2471" s="19"/>
      <c r="Q2471" s="19"/>
      <c r="R2471" s="19"/>
    </row>
    <row r="2472" spans="1:18" x14ac:dyDescent="0.45">
      <c r="A2472" s="19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  <c r="L2472" s="19"/>
      <c r="M2472" s="19"/>
      <c r="N2472" s="19"/>
      <c r="O2472" s="19"/>
      <c r="P2472" s="19"/>
      <c r="Q2472" s="19"/>
      <c r="R2472" s="19"/>
    </row>
    <row r="2473" spans="1:18" x14ac:dyDescent="0.45">
      <c r="A2473" s="19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  <c r="L2473" s="19"/>
      <c r="M2473" s="19"/>
      <c r="N2473" s="19"/>
      <c r="O2473" s="19"/>
      <c r="P2473" s="19"/>
      <c r="Q2473" s="19"/>
      <c r="R2473" s="19"/>
    </row>
    <row r="2474" spans="1:18" x14ac:dyDescent="0.45">
      <c r="A2474" s="19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  <c r="L2474" s="19"/>
      <c r="M2474" s="19"/>
      <c r="N2474" s="19"/>
      <c r="O2474" s="19"/>
      <c r="P2474" s="19"/>
      <c r="Q2474" s="19"/>
      <c r="R2474" s="19"/>
    </row>
    <row r="2475" spans="1:18" x14ac:dyDescent="0.45">
      <c r="A2475" s="19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  <c r="L2475" s="19"/>
      <c r="M2475" s="19"/>
      <c r="N2475" s="19"/>
      <c r="O2475" s="19"/>
      <c r="P2475" s="19"/>
      <c r="Q2475" s="19"/>
      <c r="R2475" s="19"/>
    </row>
    <row r="2476" spans="1:18" x14ac:dyDescent="0.45">
      <c r="A2476" s="19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19"/>
      <c r="R2476" s="19"/>
    </row>
    <row r="2477" spans="1:18" x14ac:dyDescent="0.45">
      <c r="A2477" s="19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</row>
    <row r="2478" spans="1:18" x14ac:dyDescent="0.45">
      <c r="A2478" s="19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</row>
    <row r="2479" spans="1:18" x14ac:dyDescent="0.45">
      <c r="A2479" s="19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</row>
    <row r="2480" spans="1:18" x14ac:dyDescent="0.45">
      <c r="A2480" s="19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</row>
    <row r="2481" spans="1:18" x14ac:dyDescent="0.45">
      <c r="A2481" s="19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</row>
    <row r="2482" spans="1:18" x14ac:dyDescent="0.45">
      <c r="A2482" s="19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</row>
    <row r="2483" spans="1:18" x14ac:dyDescent="0.45">
      <c r="A2483" s="19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</row>
    <row r="2484" spans="1:18" x14ac:dyDescent="0.45">
      <c r="A2484" s="19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</row>
    <row r="2485" spans="1:18" x14ac:dyDescent="0.45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</row>
    <row r="2486" spans="1:18" x14ac:dyDescent="0.45">
      <c r="A2486" s="19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</row>
    <row r="2487" spans="1:18" x14ac:dyDescent="0.45">
      <c r="A2487" s="19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</row>
    <row r="2488" spans="1:18" x14ac:dyDescent="0.45">
      <c r="A2488" s="19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</row>
    <row r="2489" spans="1:18" x14ac:dyDescent="0.45">
      <c r="A2489" s="19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</row>
    <row r="2490" spans="1:18" x14ac:dyDescent="0.45">
      <c r="A2490" s="19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</row>
    <row r="2491" spans="1:18" x14ac:dyDescent="0.45">
      <c r="A2491" s="19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</row>
    <row r="2492" spans="1:18" x14ac:dyDescent="0.45">
      <c r="A2492" s="19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</row>
    <row r="2493" spans="1:18" x14ac:dyDescent="0.45">
      <c r="A2493" s="19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</row>
    <row r="2494" spans="1:18" x14ac:dyDescent="0.45">
      <c r="A2494" s="19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  <c r="L2494" s="19"/>
      <c r="M2494" s="19"/>
      <c r="N2494" s="19"/>
      <c r="O2494" s="19"/>
      <c r="P2494" s="19"/>
      <c r="Q2494" s="19"/>
      <c r="R2494" s="19"/>
    </row>
    <row r="2495" spans="1:18" x14ac:dyDescent="0.45">
      <c r="A2495" s="19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  <c r="L2495" s="19"/>
      <c r="M2495" s="19"/>
      <c r="N2495" s="19"/>
      <c r="O2495" s="19"/>
      <c r="P2495" s="19"/>
      <c r="Q2495" s="19"/>
      <c r="R2495" s="19"/>
    </row>
    <row r="2496" spans="1:18" x14ac:dyDescent="0.45">
      <c r="A2496" s="19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  <c r="L2496" s="19"/>
      <c r="M2496" s="19"/>
      <c r="N2496" s="19"/>
      <c r="O2496" s="19"/>
      <c r="P2496" s="19"/>
      <c r="Q2496" s="19"/>
      <c r="R2496" s="19"/>
    </row>
    <row r="2497" spans="1:18" x14ac:dyDescent="0.45">
      <c r="A2497" s="19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  <c r="L2497" s="19"/>
      <c r="M2497" s="19"/>
      <c r="N2497" s="19"/>
      <c r="O2497" s="19"/>
      <c r="P2497" s="19"/>
      <c r="Q2497" s="19"/>
      <c r="R2497" s="19"/>
    </row>
    <row r="2498" spans="1:18" x14ac:dyDescent="0.45">
      <c r="A2498" s="19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  <c r="L2498" s="19"/>
      <c r="M2498" s="19"/>
      <c r="N2498" s="19"/>
      <c r="O2498" s="19"/>
      <c r="P2498" s="19"/>
      <c r="Q2498" s="19"/>
      <c r="R2498" s="19"/>
    </row>
    <row r="2499" spans="1:18" x14ac:dyDescent="0.45">
      <c r="A2499" s="19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  <c r="L2499" s="19"/>
      <c r="M2499" s="19"/>
      <c r="N2499" s="19"/>
      <c r="O2499" s="19"/>
      <c r="P2499" s="19"/>
      <c r="Q2499" s="19"/>
      <c r="R2499" s="19"/>
    </row>
    <row r="2500" spans="1:18" x14ac:dyDescent="0.45">
      <c r="A2500" s="19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  <c r="L2500" s="19"/>
      <c r="M2500" s="19"/>
      <c r="N2500" s="19"/>
      <c r="O2500" s="19"/>
      <c r="P2500" s="19"/>
      <c r="Q2500" s="19"/>
      <c r="R2500" s="19"/>
    </row>
    <row r="2501" spans="1:18" x14ac:dyDescent="0.45">
      <c r="A2501" s="19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  <c r="L2501" s="19"/>
      <c r="M2501" s="19"/>
      <c r="N2501" s="19"/>
      <c r="O2501" s="19"/>
      <c r="P2501" s="19"/>
      <c r="Q2501" s="19"/>
      <c r="R2501" s="19"/>
    </row>
    <row r="2502" spans="1:18" x14ac:dyDescent="0.45">
      <c r="A2502" s="19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  <c r="L2502" s="19"/>
      <c r="M2502" s="19"/>
      <c r="N2502" s="19"/>
      <c r="O2502" s="19"/>
      <c r="P2502" s="19"/>
      <c r="Q2502" s="19"/>
      <c r="R2502" s="19"/>
    </row>
    <row r="2503" spans="1:18" x14ac:dyDescent="0.45">
      <c r="A2503" s="19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  <c r="L2503" s="19"/>
      <c r="M2503" s="19"/>
      <c r="N2503" s="19"/>
      <c r="O2503" s="19"/>
      <c r="P2503" s="19"/>
      <c r="Q2503" s="19"/>
      <c r="R2503" s="19"/>
    </row>
    <row r="2504" spans="1:18" x14ac:dyDescent="0.45">
      <c r="A2504" s="19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  <c r="L2504" s="19"/>
      <c r="M2504" s="19"/>
      <c r="N2504" s="19"/>
      <c r="O2504" s="19"/>
      <c r="P2504" s="19"/>
      <c r="Q2504" s="19"/>
      <c r="R2504" s="19"/>
    </row>
    <row r="2505" spans="1:18" x14ac:dyDescent="0.45">
      <c r="A2505" s="19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  <c r="L2505" s="19"/>
      <c r="M2505" s="19"/>
      <c r="N2505" s="19"/>
      <c r="O2505" s="19"/>
      <c r="P2505" s="19"/>
      <c r="Q2505" s="19"/>
      <c r="R2505" s="19"/>
    </row>
    <row r="2506" spans="1:18" x14ac:dyDescent="0.45">
      <c r="A2506" s="19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  <c r="L2506" s="19"/>
      <c r="M2506" s="19"/>
      <c r="N2506" s="19"/>
      <c r="O2506" s="19"/>
      <c r="P2506" s="19"/>
      <c r="Q2506" s="19"/>
      <c r="R2506" s="19"/>
    </row>
    <row r="2507" spans="1:18" x14ac:dyDescent="0.45">
      <c r="A2507" s="19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  <c r="L2507" s="19"/>
      <c r="M2507" s="19"/>
      <c r="N2507" s="19"/>
      <c r="O2507" s="19"/>
      <c r="P2507" s="19"/>
      <c r="Q2507" s="19"/>
      <c r="R2507" s="19"/>
    </row>
    <row r="2508" spans="1:18" x14ac:dyDescent="0.45">
      <c r="A2508" s="19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  <c r="L2508" s="19"/>
      <c r="M2508" s="19"/>
      <c r="N2508" s="19"/>
      <c r="O2508" s="19"/>
      <c r="P2508" s="19"/>
      <c r="Q2508" s="19"/>
      <c r="R2508" s="19"/>
    </row>
    <row r="2509" spans="1:18" x14ac:dyDescent="0.45">
      <c r="A2509" s="19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  <c r="L2509" s="19"/>
      <c r="M2509" s="19"/>
      <c r="N2509" s="19"/>
      <c r="O2509" s="19"/>
      <c r="P2509" s="19"/>
      <c r="Q2509" s="19"/>
      <c r="R2509" s="19"/>
    </row>
    <row r="2510" spans="1:18" x14ac:dyDescent="0.45">
      <c r="A2510" s="19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  <c r="L2510" s="19"/>
      <c r="M2510" s="19"/>
      <c r="N2510" s="19"/>
      <c r="O2510" s="19"/>
      <c r="P2510" s="19"/>
      <c r="Q2510" s="19"/>
      <c r="R2510" s="19"/>
    </row>
    <row r="2511" spans="1:18" x14ac:dyDescent="0.45">
      <c r="A2511" s="19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  <c r="L2511" s="19"/>
      <c r="M2511" s="19"/>
      <c r="N2511" s="19"/>
      <c r="O2511" s="19"/>
      <c r="P2511" s="19"/>
      <c r="Q2511" s="19"/>
      <c r="R2511" s="19"/>
    </row>
    <row r="2512" spans="1:18" x14ac:dyDescent="0.45">
      <c r="A2512" s="19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  <c r="L2512" s="19"/>
      <c r="M2512" s="19"/>
      <c r="N2512" s="19"/>
      <c r="O2512" s="19"/>
      <c r="P2512" s="19"/>
      <c r="Q2512" s="19"/>
      <c r="R2512" s="19"/>
    </row>
    <row r="2513" spans="1:18" x14ac:dyDescent="0.45">
      <c r="A2513" s="19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  <c r="L2513" s="19"/>
      <c r="M2513" s="19"/>
      <c r="N2513" s="19"/>
      <c r="O2513" s="19"/>
      <c r="P2513" s="19"/>
      <c r="Q2513" s="19"/>
      <c r="R2513" s="19"/>
    </row>
    <row r="2514" spans="1:18" x14ac:dyDescent="0.45">
      <c r="A2514" s="19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  <c r="L2514" s="19"/>
      <c r="M2514" s="19"/>
      <c r="N2514" s="19"/>
      <c r="O2514" s="19"/>
      <c r="P2514" s="19"/>
      <c r="Q2514" s="19"/>
      <c r="R2514" s="19"/>
    </row>
    <row r="2515" spans="1:18" x14ac:dyDescent="0.45">
      <c r="A2515" s="19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  <c r="L2515" s="19"/>
      <c r="M2515" s="19"/>
      <c r="N2515" s="19"/>
      <c r="O2515" s="19"/>
      <c r="P2515" s="19"/>
      <c r="Q2515" s="19"/>
      <c r="R2515" s="19"/>
    </row>
    <row r="2516" spans="1:18" x14ac:dyDescent="0.45">
      <c r="A2516" s="19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  <c r="L2516" s="19"/>
      <c r="M2516" s="19"/>
      <c r="N2516" s="19"/>
      <c r="O2516" s="19"/>
      <c r="P2516" s="19"/>
      <c r="Q2516" s="19"/>
      <c r="R2516" s="19"/>
    </row>
    <row r="2517" spans="1:18" x14ac:dyDescent="0.45">
      <c r="A2517" s="19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  <c r="L2517" s="19"/>
      <c r="M2517" s="19"/>
      <c r="N2517" s="19"/>
      <c r="O2517" s="19"/>
      <c r="P2517" s="19"/>
      <c r="Q2517" s="19"/>
      <c r="R2517" s="19"/>
    </row>
    <row r="2518" spans="1:18" x14ac:dyDescent="0.45">
      <c r="A2518" s="19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  <c r="L2518" s="19"/>
      <c r="M2518" s="19"/>
      <c r="N2518" s="19"/>
      <c r="O2518" s="19"/>
      <c r="P2518" s="19"/>
      <c r="Q2518" s="19"/>
      <c r="R2518" s="19"/>
    </row>
    <row r="2519" spans="1:18" x14ac:dyDescent="0.45">
      <c r="A2519" s="19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  <c r="L2519" s="19"/>
      <c r="M2519" s="19"/>
      <c r="N2519" s="19"/>
      <c r="O2519" s="19"/>
      <c r="P2519" s="19"/>
      <c r="Q2519" s="19"/>
      <c r="R2519" s="19"/>
    </row>
    <row r="2520" spans="1:18" x14ac:dyDescent="0.45">
      <c r="A2520" s="19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  <c r="L2520" s="19"/>
      <c r="M2520" s="19"/>
      <c r="N2520" s="19"/>
      <c r="O2520" s="19"/>
      <c r="P2520" s="19"/>
      <c r="Q2520" s="19"/>
      <c r="R2520" s="19"/>
    </row>
    <row r="2521" spans="1:18" x14ac:dyDescent="0.45">
      <c r="A2521" s="19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  <c r="L2521" s="19"/>
      <c r="M2521" s="19"/>
      <c r="N2521" s="19"/>
      <c r="O2521" s="19"/>
      <c r="P2521" s="19"/>
      <c r="Q2521" s="19"/>
      <c r="R2521" s="19"/>
    </row>
    <row r="2522" spans="1:18" x14ac:dyDescent="0.45">
      <c r="A2522" s="19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  <c r="L2522" s="19"/>
      <c r="M2522" s="19"/>
      <c r="N2522" s="19"/>
      <c r="O2522" s="19"/>
      <c r="P2522" s="19"/>
      <c r="Q2522" s="19"/>
      <c r="R2522" s="19"/>
    </row>
    <row r="2523" spans="1:18" x14ac:dyDescent="0.45">
      <c r="A2523" s="19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  <c r="L2523" s="19"/>
      <c r="M2523" s="19"/>
      <c r="N2523" s="19"/>
      <c r="O2523" s="19"/>
      <c r="P2523" s="19"/>
      <c r="Q2523" s="19"/>
      <c r="R2523" s="19"/>
    </row>
    <row r="2524" spans="1:18" x14ac:dyDescent="0.45">
      <c r="A2524" s="19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19"/>
      <c r="R2524" s="19"/>
    </row>
    <row r="2525" spans="1:18" x14ac:dyDescent="0.45">
      <c r="A2525" s="19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19"/>
      <c r="R2525" s="19"/>
    </row>
    <row r="2526" spans="1:18" x14ac:dyDescent="0.45">
      <c r="A2526" s="19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  <c r="L2526" s="19"/>
      <c r="M2526" s="19"/>
      <c r="N2526" s="19"/>
      <c r="O2526" s="19"/>
      <c r="P2526" s="19"/>
      <c r="Q2526" s="19"/>
      <c r="R2526" s="19"/>
    </row>
    <row r="2527" spans="1:18" x14ac:dyDescent="0.45">
      <c r="A2527" s="19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  <c r="L2527" s="19"/>
      <c r="M2527" s="19"/>
      <c r="N2527" s="19"/>
      <c r="O2527" s="19"/>
      <c r="P2527" s="19"/>
      <c r="Q2527" s="19"/>
      <c r="R2527" s="19"/>
    </row>
    <row r="2528" spans="1:18" x14ac:dyDescent="0.45">
      <c r="A2528" s="19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  <c r="L2528" s="19"/>
      <c r="M2528" s="19"/>
      <c r="N2528" s="19"/>
      <c r="O2528" s="19"/>
      <c r="P2528" s="19"/>
      <c r="Q2528" s="19"/>
      <c r="R2528" s="19"/>
    </row>
    <row r="2529" spans="1:18" x14ac:dyDescent="0.45">
      <c r="A2529" s="19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  <c r="L2529" s="19"/>
      <c r="M2529" s="19"/>
      <c r="N2529" s="19"/>
      <c r="O2529" s="19"/>
      <c r="P2529" s="19"/>
      <c r="Q2529" s="19"/>
      <c r="R2529" s="19"/>
    </row>
    <row r="2530" spans="1:18" x14ac:dyDescent="0.45">
      <c r="A2530" s="19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  <c r="L2530" s="19"/>
      <c r="M2530" s="19"/>
      <c r="N2530" s="19"/>
      <c r="O2530" s="19"/>
      <c r="P2530" s="19"/>
      <c r="Q2530" s="19"/>
      <c r="R2530" s="19"/>
    </row>
    <row r="2531" spans="1:18" x14ac:dyDescent="0.45">
      <c r="A2531" s="19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  <c r="L2531" s="19"/>
      <c r="M2531" s="19"/>
      <c r="N2531" s="19"/>
      <c r="O2531" s="19"/>
      <c r="P2531" s="19"/>
      <c r="Q2531" s="19"/>
      <c r="R2531" s="19"/>
    </row>
    <row r="2532" spans="1:18" x14ac:dyDescent="0.45">
      <c r="A2532" s="19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19"/>
      <c r="R2532" s="19"/>
    </row>
    <row r="2533" spans="1:18" x14ac:dyDescent="0.45">
      <c r="A2533" s="19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 x14ac:dyDescent="0.45">
      <c r="A2534" s="19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 x14ac:dyDescent="0.45">
      <c r="A2535" s="19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  <c r="L2535" s="19"/>
      <c r="M2535" s="19"/>
      <c r="N2535" s="19"/>
      <c r="O2535" s="19"/>
      <c r="P2535" s="19"/>
      <c r="Q2535" s="19"/>
      <c r="R2535" s="19"/>
    </row>
    <row r="2536" spans="1:18" x14ac:dyDescent="0.45">
      <c r="A2536" s="19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  <c r="L2536" s="19"/>
      <c r="M2536" s="19"/>
      <c r="N2536" s="19"/>
      <c r="O2536" s="19"/>
      <c r="P2536" s="19"/>
      <c r="Q2536" s="19"/>
      <c r="R2536" s="19"/>
    </row>
    <row r="2537" spans="1:18" x14ac:dyDescent="0.45">
      <c r="A2537" s="19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  <c r="L2537" s="19"/>
      <c r="M2537" s="19"/>
      <c r="N2537" s="19"/>
      <c r="O2537" s="19"/>
      <c r="P2537" s="19"/>
      <c r="Q2537" s="19"/>
      <c r="R2537" s="19"/>
    </row>
    <row r="2538" spans="1:18" x14ac:dyDescent="0.45">
      <c r="A2538" s="19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  <c r="L2538" s="19"/>
      <c r="M2538" s="19"/>
      <c r="N2538" s="19"/>
      <c r="O2538" s="19"/>
      <c r="P2538" s="19"/>
      <c r="Q2538" s="19"/>
      <c r="R2538" s="19"/>
    </row>
    <row r="2539" spans="1:18" x14ac:dyDescent="0.45">
      <c r="A2539" s="19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  <c r="L2539" s="19"/>
      <c r="M2539" s="19"/>
      <c r="N2539" s="19"/>
      <c r="O2539" s="19"/>
      <c r="P2539" s="19"/>
      <c r="Q2539" s="19"/>
      <c r="R2539" s="19"/>
    </row>
    <row r="2540" spans="1:18" x14ac:dyDescent="0.45">
      <c r="A2540" s="19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  <c r="L2540" s="19"/>
      <c r="M2540" s="19"/>
      <c r="N2540" s="19"/>
      <c r="O2540" s="19"/>
      <c r="P2540" s="19"/>
      <c r="Q2540" s="19"/>
      <c r="R2540" s="19"/>
    </row>
    <row r="2541" spans="1:18" x14ac:dyDescent="0.45">
      <c r="A2541" s="19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  <c r="L2541" s="19"/>
      <c r="M2541" s="19"/>
      <c r="N2541" s="19"/>
      <c r="O2541" s="19"/>
      <c r="P2541" s="19"/>
      <c r="Q2541" s="19"/>
      <c r="R2541" s="19"/>
    </row>
    <row r="2542" spans="1:18" x14ac:dyDescent="0.45">
      <c r="A2542" s="19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  <c r="L2542" s="19"/>
      <c r="M2542" s="19"/>
      <c r="N2542" s="19"/>
      <c r="O2542" s="19"/>
      <c r="P2542" s="19"/>
      <c r="Q2542" s="19"/>
      <c r="R2542" s="19"/>
    </row>
    <row r="2543" spans="1:18" x14ac:dyDescent="0.45">
      <c r="A2543" s="19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  <c r="L2543" s="19"/>
      <c r="M2543" s="19"/>
      <c r="N2543" s="19"/>
      <c r="O2543" s="19"/>
      <c r="P2543" s="19"/>
      <c r="Q2543" s="19"/>
      <c r="R2543" s="19"/>
    </row>
    <row r="2544" spans="1:18" x14ac:dyDescent="0.45">
      <c r="A2544" s="19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  <c r="L2544" s="19"/>
      <c r="M2544" s="19"/>
      <c r="N2544" s="19"/>
      <c r="O2544" s="19"/>
      <c r="P2544" s="19"/>
      <c r="Q2544" s="19"/>
      <c r="R2544" s="19"/>
    </row>
    <row r="2545" spans="1:18" x14ac:dyDescent="0.45">
      <c r="A2545" s="19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  <c r="L2545" s="19"/>
      <c r="M2545" s="19"/>
      <c r="N2545" s="19"/>
      <c r="O2545" s="19"/>
      <c r="P2545" s="19"/>
      <c r="Q2545" s="19"/>
      <c r="R2545" s="19"/>
    </row>
    <row r="2546" spans="1:18" x14ac:dyDescent="0.45">
      <c r="A2546" s="19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  <c r="L2546" s="19"/>
      <c r="M2546" s="19"/>
      <c r="N2546" s="19"/>
      <c r="O2546" s="19"/>
      <c r="P2546" s="19"/>
      <c r="Q2546" s="19"/>
      <c r="R2546" s="19"/>
    </row>
    <row r="2547" spans="1:18" x14ac:dyDescent="0.45">
      <c r="A2547" s="19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  <c r="L2547" s="19"/>
      <c r="M2547" s="19"/>
      <c r="N2547" s="19"/>
      <c r="O2547" s="19"/>
      <c r="P2547" s="19"/>
      <c r="Q2547" s="19"/>
      <c r="R2547" s="19"/>
    </row>
    <row r="2548" spans="1:18" x14ac:dyDescent="0.45">
      <c r="A2548" s="19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  <c r="L2548" s="19"/>
      <c r="M2548" s="19"/>
      <c r="N2548" s="19"/>
      <c r="O2548" s="19"/>
      <c r="P2548" s="19"/>
      <c r="Q2548" s="19"/>
      <c r="R2548" s="19"/>
    </row>
    <row r="2549" spans="1:18" x14ac:dyDescent="0.45">
      <c r="A2549" s="19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  <c r="L2549" s="19"/>
      <c r="M2549" s="19"/>
      <c r="N2549" s="19"/>
      <c r="O2549" s="19"/>
      <c r="P2549" s="19"/>
      <c r="Q2549" s="19"/>
      <c r="R2549" s="19"/>
    </row>
    <row r="2550" spans="1:18" x14ac:dyDescent="0.45">
      <c r="A2550" s="19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  <c r="L2550" s="19"/>
      <c r="M2550" s="19"/>
      <c r="N2550" s="19"/>
      <c r="O2550" s="19"/>
      <c r="P2550" s="19"/>
      <c r="Q2550" s="19"/>
      <c r="R2550" s="19"/>
    </row>
    <row r="2551" spans="1:18" x14ac:dyDescent="0.45">
      <c r="A2551" s="19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  <c r="L2551" s="19"/>
      <c r="M2551" s="19"/>
      <c r="N2551" s="19"/>
      <c r="O2551" s="19"/>
      <c r="P2551" s="19"/>
      <c r="Q2551" s="19"/>
      <c r="R2551" s="19"/>
    </row>
    <row r="2552" spans="1:18" x14ac:dyDescent="0.45">
      <c r="A2552" s="19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  <c r="L2552" s="19"/>
      <c r="M2552" s="19"/>
      <c r="N2552" s="19"/>
      <c r="O2552" s="19"/>
      <c r="P2552" s="19"/>
      <c r="Q2552" s="19"/>
      <c r="R2552" s="19"/>
    </row>
    <row r="2553" spans="1:18" x14ac:dyDescent="0.45">
      <c r="A2553" s="19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  <c r="L2553" s="19"/>
      <c r="M2553" s="19"/>
      <c r="N2553" s="19"/>
      <c r="O2553" s="19"/>
      <c r="P2553" s="19"/>
      <c r="Q2553" s="19"/>
      <c r="R2553" s="19"/>
    </row>
    <row r="2554" spans="1:18" x14ac:dyDescent="0.45">
      <c r="A2554" s="19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  <c r="L2554" s="19"/>
      <c r="M2554" s="19"/>
      <c r="N2554" s="19"/>
      <c r="O2554" s="19"/>
      <c r="P2554" s="19"/>
      <c r="Q2554" s="19"/>
      <c r="R2554" s="19"/>
    </row>
    <row r="2555" spans="1:18" x14ac:dyDescent="0.45">
      <c r="A2555" s="19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  <c r="L2555" s="19"/>
      <c r="M2555" s="19"/>
      <c r="N2555" s="19"/>
      <c r="O2555" s="19"/>
      <c r="P2555" s="19"/>
      <c r="Q2555" s="19"/>
      <c r="R2555" s="19"/>
    </row>
    <row r="2556" spans="1:18" x14ac:dyDescent="0.45">
      <c r="A2556" s="19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  <c r="L2556" s="19"/>
      <c r="M2556" s="19"/>
      <c r="N2556" s="19"/>
      <c r="O2556" s="19"/>
      <c r="P2556" s="19"/>
      <c r="Q2556" s="19"/>
      <c r="R2556" s="19"/>
    </row>
    <row r="2557" spans="1:18" x14ac:dyDescent="0.45">
      <c r="A2557" s="19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  <c r="L2557" s="19"/>
      <c r="M2557" s="19"/>
      <c r="N2557" s="19"/>
      <c r="O2557" s="19"/>
      <c r="P2557" s="19"/>
      <c r="Q2557" s="19"/>
      <c r="R2557" s="19"/>
    </row>
    <row r="2558" spans="1:18" x14ac:dyDescent="0.45">
      <c r="A2558" s="19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  <c r="L2558" s="19"/>
      <c r="M2558" s="19"/>
      <c r="N2558" s="19"/>
      <c r="O2558" s="19"/>
      <c r="P2558" s="19"/>
      <c r="Q2558" s="19"/>
      <c r="R2558" s="19"/>
    </row>
    <row r="2559" spans="1:18" x14ac:dyDescent="0.45">
      <c r="A2559" s="19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  <c r="L2559" s="19"/>
      <c r="M2559" s="19"/>
      <c r="N2559" s="19"/>
      <c r="O2559" s="19"/>
      <c r="P2559" s="19"/>
      <c r="Q2559" s="19"/>
      <c r="R2559" s="19"/>
    </row>
    <row r="2560" spans="1:18" x14ac:dyDescent="0.45">
      <c r="A2560" s="19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  <c r="L2560" s="19"/>
      <c r="M2560" s="19"/>
      <c r="N2560" s="19"/>
      <c r="O2560" s="19"/>
      <c r="P2560" s="19"/>
      <c r="Q2560" s="19"/>
      <c r="R2560" s="19"/>
    </row>
    <row r="2561" spans="1:18" x14ac:dyDescent="0.45">
      <c r="A2561" s="19"/>
      <c r="B2561" s="19"/>
      <c r="C2561" s="19"/>
      <c r="D2561" s="19"/>
      <c r="E2561" s="19"/>
      <c r="F2561" s="19"/>
      <c r="G2561" s="19"/>
      <c r="H2561" s="19"/>
      <c r="I2561" s="19"/>
      <c r="J2561" s="19"/>
      <c r="K2561" s="19"/>
      <c r="L2561" s="19"/>
      <c r="M2561" s="19"/>
      <c r="N2561" s="19"/>
      <c r="O2561" s="19"/>
      <c r="P2561" s="19"/>
      <c r="Q2561" s="19"/>
      <c r="R2561" s="19"/>
    </row>
    <row r="2562" spans="1:18" x14ac:dyDescent="0.45">
      <c r="A2562" s="19"/>
      <c r="B2562" s="19"/>
      <c r="C2562" s="19"/>
      <c r="D2562" s="19"/>
      <c r="E2562" s="19"/>
      <c r="F2562" s="19"/>
      <c r="G2562" s="19"/>
      <c r="H2562" s="19"/>
      <c r="I2562" s="19"/>
      <c r="J2562" s="19"/>
      <c r="K2562" s="19"/>
      <c r="L2562" s="19"/>
      <c r="M2562" s="19"/>
      <c r="N2562" s="19"/>
      <c r="O2562" s="19"/>
      <c r="P2562" s="19"/>
      <c r="Q2562" s="19"/>
      <c r="R2562" s="19"/>
    </row>
    <row r="2563" spans="1:18" x14ac:dyDescent="0.45">
      <c r="A2563" s="19"/>
      <c r="B2563" s="19"/>
      <c r="C2563" s="19"/>
      <c r="D2563" s="19"/>
      <c r="E2563" s="19"/>
      <c r="F2563" s="19"/>
      <c r="G2563" s="19"/>
      <c r="H2563" s="19"/>
      <c r="I2563" s="19"/>
      <c r="J2563" s="19"/>
      <c r="K2563" s="19"/>
      <c r="L2563" s="19"/>
      <c r="M2563" s="19"/>
      <c r="N2563" s="19"/>
      <c r="O2563" s="19"/>
      <c r="P2563" s="19"/>
      <c r="Q2563" s="19"/>
      <c r="R2563" s="19"/>
    </row>
    <row r="2564" spans="1:18" x14ac:dyDescent="0.45">
      <c r="A2564" s="19"/>
      <c r="B2564" s="19"/>
      <c r="C2564" s="19"/>
      <c r="D2564" s="19"/>
      <c r="E2564" s="19"/>
      <c r="F2564" s="19"/>
      <c r="G2564" s="19"/>
      <c r="H2564" s="19"/>
      <c r="I2564" s="19"/>
      <c r="J2564" s="19"/>
      <c r="K2564" s="19"/>
      <c r="L2564" s="19"/>
      <c r="M2564" s="19"/>
      <c r="N2564" s="19"/>
      <c r="O2564" s="19"/>
      <c r="P2564" s="19"/>
      <c r="Q2564" s="19"/>
      <c r="R2564" s="19"/>
    </row>
    <row r="2565" spans="1:18" x14ac:dyDescent="0.45">
      <c r="A2565" s="19"/>
      <c r="B2565" s="19"/>
      <c r="C2565" s="19"/>
      <c r="D2565" s="19"/>
      <c r="E2565" s="19"/>
      <c r="F2565" s="19"/>
      <c r="G2565" s="19"/>
      <c r="H2565" s="19"/>
      <c r="I2565" s="19"/>
      <c r="J2565" s="19"/>
      <c r="K2565" s="19"/>
      <c r="L2565" s="19"/>
      <c r="M2565" s="19"/>
      <c r="N2565" s="19"/>
      <c r="O2565" s="19"/>
      <c r="P2565" s="19"/>
      <c r="Q2565" s="19"/>
      <c r="R2565" s="19"/>
    </row>
    <row r="2566" spans="1:18" x14ac:dyDescent="0.45">
      <c r="A2566" s="19"/>
      <c r="B2566" s="19"/>
      <c r="C2566" s="19"/>
      <c r="D2566" s="19"/>
      <c r="E2566" s="19"/>
      <c r="F2566" s="19"/>
      <c r="G2566" s="19"/>
      <c r="H2566" s="19"/>
      <c r="I2566" s="19"/>
      <c r="J2566" s="19"/>
      <c r="K2566" s="19"/>
      <c r="L2566" s="19"/>
      <c r="M2566" s="19"/>
      <c r="N2566" s="19"/>
      <c r="O2566" s="19"/>
      <c r="P2566" s="19"/>
      <c r="Q2566" s="19"/>
      <c r="R2566" s="19"/>
    </row>
    <row r="2567" spans="1:18" x14ac:dyDescent="0.45">
      <c r="A2567" s="19"/>
      <c r="B2567" s="19"/>
      <c r="C2567" s="19"/>
      <c r="D2567" s="19"/>
      <c r="E2567" s="19"/>
      <c r="F2567" s="19"/>
      <c r="G2567" s="19"/>
      <c r="H2567" s="19"/>
      <c r="I2567" s="19"/>
      <c r="J2567" s="19"/>
      <c r="K2567" s="19"/>
      <c r="L2567" s="19"/>
      <c r="M2567" s="19"/>
      <c r="N2567" s="19"/>
      <c r="O2567" s="19"/>
      <c r="P2567" s="19"/>
      <c r="Q2567" s="19"/>
      <c r="R2567" s="19"/>
    </row>
    <row r="2568" spans="1:18" x14ac:dyDescent="0.45">
      <c r="A2568" s="19"/>
      <c r="B2568" s="19"/>
      <c r="C2568" s="19"/>
      <c r="D2568" s="19"/>
      <c r="E2568" s="19"/>
      <c r="F2568" s="19"/>
      <c r="G2568" s="19"/>
      <c r="H2568" s="19"/>
      <c r="I2568" s="19"/>
      <c r="J2568" s="19"/>
      <c r="K2568" s="19"/>
      <c r="L2568" s="19"/>
      <c r="M2568" s="19"/>
      <c r="N2568" s="19"/>
      <c r="O2568" s="19"/>
      <c r="P2568" s="19"/>
      <c r="Q2568" s="19"/>
      <c r="R2568" s="19"/>
    </row>
    <row r="2569" spans="1:18" x14ac:dyDescent="0.45">
      <c r="A2569" s="19"/>
      <c r="B2569" s="19"/>
      <c r="C2569" s="19"/>
      <c r="D2569" s="19"/>
      <c r="E2569" s="19"/>
      <c r="F2569" s="19"/>
      <c r="G2569" s="19"/>
      <c r="H2569" s="19"/>
      <c r="I2569" s="19"/>
      <c r="J2569" s="19"/>
      <c r="K2569" s="19"/>
      <c r="L2569" s="19"/>
      <c r="M2569" s="19"/>
      <c r="N2569" s="19"/>
      <c r="O2569" s="19"/>
      <c r="P2569" s="19"/>
      <c r="Q2569" s="19"/>
      <c r="R2569" s="19"/>
    </row>
    <row r="2570" spans="1:18" x14ac:dyDescent="0.45">
      <c r="A2570" s="19"/>
      <c r="B2570" s="19"/>
      <c r="C2570" s="19"/>
      <c r="D2570" s="19"/>
      <c r="E2570" s="19"/>
      <c r="F2570" s="19"/>
      <c r="G2570" s="19"/>
      <c r="H2570" s="19"/>
      <c r="I2570" s="19"/>
      <c r="J2570" s="19"/>
      <c r="K2570" s="19"/>
      <c r="L2570" s="19"/>
      <c r="M2570" s="19"/>
      <c r="N2570" s="19"/>
      <c r="O2570" s="19"/>
      <c r="P2570" s="19"/>
      <c r="Q2570" s="19"/>
      <c r="R2570" s="19"/>
    </row>
    <row r="2571" spans="1:18" x14ac:dyDescent="0.45">
      <c r="A2571" s="19"/>
      <c r="B2571" s="19"/>
      <c r="C2571" s="19"/>
      <c r="D2571" s="19"/>
      <c r="E2571" s="19"/>
      <c r="F2571" s="19"/>
      <c r="G2571" s="19"/>
      <c r="H2571" s="19"/>
      <c r="I2571" s="19"/>
      <c r="J2571" s="19"/>
      <c r="K2571" s="19"/>
      <c r="L2571" s="19"/>
      <c r="M2571" s="19"/>
      <c r="N2571" s="19"/>
      <c r="O2571" s="19"/>
      <c r="P2571" s="19"/>
      <c r="Q2571" s="19"/>
      <c r="R2571" s="19"/>
    </row>
    <row r="2572" spans="1:18" x14ac:dyDescent="0.45">
      <c r="A2572" s="19"/>
      <c r="B2572" s="19"/>
      <c r="C2572" s="19"/>
      <c r="D2572" s="19"/>
      <c r="E2572" s="19"/>
      <c r="F2572" s="19"/>
      <c r="G2572" s="19"/>
      <c r="H2572" s="19"/>
      <c r="I2572" s="19"/>
      <c r="J2572" s="19"/>
      <c r="K2572" s="19"/>
      <c r="L2572" s="19"/>
      <c r="M2572" s="19"/>
      <c r="N2572" s="19"/>
      <c r="O2572" s="19"/>
      <c r="P2572" s="19"/>
      <c r="Q2572" s="19"/>
      <c r="R2572" s="19"/>
    </row>
    <row r="2573" spans="1:18" x14ac:dyDescent="0.45">
      <c r="A2573" s="19"/>
      <c r="B2573" s="19"/>
      <c r="C2573" s="19"/>
      <c r="D2573" s="19"/>
      <c r="E2573" s="19"/>
      <c r="F2573" s="19"/>
      <c r="G2573" s="19"/>
      <c r="H2573" s="19"/>
      <c r="I2573" s="19"/>
      <c r="J2573" s="19"/>
      <c r="K2573" s="19"/>
      <c r="L2573" s="19"/>
      <c r="M2573" s="19"/>
      <c r="N2573" s="19"/>
      <c r="O2573" s="19"/>
      <c r="P2573" s="19"/>
      <c r="Q2573" s="19"/>
      <c r="R2573" s="19"/>
    </row>
    <row r="2574" spans="1:18" x14ac:dyDescent="0.45">
      <c r="A2574" s="19"/>
      <c r="B2574" s="19"/>
      <c r="C2574" s="19"/>
      <c r="D2574" s="19"/>
      <c r="E2574" s="19"/>
      <c r="F2574" s="19"/>
      <c r="G2574" s="19"/>
      <c r="H2574" s="19"/>
      <c r="I2574" s="19"/>
      <c r="J2574" s="19"/>
      <c r="K2574" s="19"/>
      <c r="L2574" s="19"/>
      <c r="M2574" s="19"/>
      <c r="N2574" s="19"/>
      <c r="O2574" s="19"/>
      <c r="P2574" s="19"/>
      <c r="Q2574" s="19"/>
      <c r="R2574" s="19"/>
    </row>
    <row r="2575" spans="1:18" x14ac:dyDescent="0.45">
      <c r="A2575" s="19"/>
      <c r="B2575" s="19"/>
      <c r="C2575" s="19"/>
      <c r="D2575" s="19"/>
      <c r="E2575" s="19"/>
      <c r="F2575" s="19"/>
      <c r="G2575" s="19"/>
      <c r="H2575" s="19"/>
      <c r="I2575" s="19"/>
      <c r="J2575" s="19"/>
      <c r="K2575" s="19"/>
      <c r="L2575" s="19"/>
      <c r="M2575" s="19"/>
      <c r="N2575" s="19"/>
      <c r="O2575" s="19"/>
      <c r="P2575" s="19"/>
      <c r="Q2575" s="19"/>
      <c r="R2575" s="19"/>
    </row>
    <row r="2576" spans="1:18" x14ac:dyDescent="0.45">
      <c r="A2576" s="19"/>
      <c r="B2576" s="19"/>
      <c r="C2576" s="19"/>
      <c r="D2576" s="19"/>
      <c r="E2576" s="19"/>
      <c r="F2576" s="19"/>
      <c r="G2576" s="19"/>
      <c r="H2576" s="19"/>
      <c r="I2576" s="19"/>
      <c r="J2576" s="19"/>
      <c r="K2576" s="19"/>
      <c r="L2576" s="19"/>
      <c r="M2576" s="19"/>
      <c r="N2576" s="19"/>
      <c r="O2576" s="19"/>
      <c r="P2576" s="19"/>
      <c r="Q2576" s="19"/>
      <c r="R2576" s="19"/>
    </row>
    <row r="2577" spans="1:18" x14ac:dyDescent="0.45">
      <c r="A2577" s="19"/>
      <c r="B2577" s="19"/>
      <c r="C2577" s="19"/>
      <c r="D2577" s="19"/>
      <c r="E2577" s="19"/>
      <c r="F2577" s="19"/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</row>
    <row r="2578" spans="1:18" x14ac:dyDescent="0.45">
      <c r="A2578" s="19"/>
      <c r="B2578" s="19"/>
      <c r="C2578" s="19"/>
      <c r="D2578" s="19"/>
      <c r="E2578" s="19"/>
      <c r="F2578" s="19"/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</row>
    <row r="2579" spans="1:18" x14ac:dyDescent="0.45">
      <c r="A2579" s="19"/>
      <c r="B2579" s="19"/>
      <c r="C2579" s="19"/>
      <c r="D2579" s="19"/>
      <c r="E2579" s="19"/>
      <c r="F2579" s="19"/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</row>
    <row r="2580" spans="1:18" x14ac:dyDescent="0.45">
      <c r="A2580" s="19"/>
      <c r="B2580" s="19"/>
      <c r="C2580" s="19"/>
      <c r="D2580" s="19"/>
      <c r="E2580" s="19"/>
      <c r="F2580" s="19"/>
      <c r="G2580" s="19"/>
      <c r="H2580" s="19"/>
      <c r="I2580" s="19"/>
      <c r="J2580" s="19"/>
      <c r="K2580" s="19"/>
      <c r="L2580" s="19"/>
      <c r="M2580" s="19"/>
      <c r="N2580" s="19"/>
      <c r="O2580" s="19"/>
      <c r="P2580" s="19"/>
      <c r="Q2580" s="19"/>
      <c r="R2580" s="19"/>
    </row>
    <row r="2581" spans="1:18" x14ac:dyDescent="0.45">
      <c r="A2581" s="19"/>
      <c r="B2581" s="19"/>
      <c r="C2581" s="19"/>
      <c r="D2581" s="19"/>
      <c r="E2581" s="19"/>
      <c r="F2581" s="19"/>
      <c r="G2581" s="19"/>
      <c r="H2581" s="19"/>
      <c r="I2581" s="19"/>
      <c r="J2581" s="19"/>
      <c r="K2581" s="19"/>
      <c r="L2581" s="19"/>
      <c r="M2581" s="19"/>
      <c r="N2581" s="19"/>
      <c r="O2581" s="19"/>
      <c r="P2581" s="19"/>
      <c r="Q2581" s="19"/>
      <c r="R2581" s="19"/>
    </row>
    <row r="2582" spans="1:18" x14ac:dyDescent="0.45">
      <c r="A2582" s="19"/>
      <c r="B2582" s="19"/>
      <c r="C2582" s="19"/>
      <c r="D2582" s="19"/>
      <c r="E2582" s="19"/>
      <c r="F2582" s="19"/>
      <c r="G2582" s="19"/>
      <c r="H2582" s="19"/>
      <c r="I2582" s="19"/>
      <c r="J2582" s="19"/>
      <c r="K2582" s="19"/>
      <c r="L2582" s="19"/>
      <c r="M2582" s="19"/>
      <c r="N2582" s="19"/>
      <c r="O2582" s="19"/>
      <c r="P2582" s="19"/>
      <c r="Q2582" s="19"/>
      <c r="R2582" s="19"/>
    </row>
    <row r="2583" spans="1:18" x14ac:dyDescent="0.45">
      <c r="A2583" s="19"/>
      <c r="B2583" s="19"/>
      <c r="C2583" s="19"/>
      <c r="D2583" s="19"/>
      <c r="E2583" s="19"/>
      <c r="F2583" s="19"/>
      <c r="G2583" s="19"/>
      <c r="H2583" s="19"/>
      <c r="I2583" s="19"/>
      <c r="J2583" s="19"/>
      <c r="K2583" s="19"/>
      <c r="L2583" s="19"/>
      <c r="M2583" s="19"/>
      <c r="N2583" s="19"/>
      <c r="O2583" s="19"/>
      <c r="P2583" s="19"/>
      <c r="Q2583" s="19"/>
      <c r="R2583" s="19"/>
    </row>
    <row r="2584" spans="1:18" x14ac:dyDescent="0.45">
      <c r="A2584" s="19"/>
      <c r="B2584" s="19"/>
      <c r="C2584" s="19"/>
      <c r="D2584" s="19"/>
      <c r="E2584" s="19"/>
      <c r="F2584" s="19"/>
      <c r="G2584" s="19"/>
      <c r="H2584" s="19"/>
      <c r="I2584" s="19"/>
      <c r="J2584" s="19"/>
      <c r="K2584" s="19"/>
      <c r="L2584" s="19"/>
      <c r="M2584" s="19"/>
      <c r="N2584" s="19"/>
      <c r="O2584" s="19"/>
      <c r="P2584" s="19"/>
      <c r="Q2584" s="19"/>
      <c r="R2584" s="19"/>
    </row>
    <row r="2585" spans="1:18" x14ac:dyDescent="0.45">
      <c r="A2585" s="19"/>
      <c r="B2585" s="19"/>
      <c r="C2585" s="19"/>
      <c r="D2585" s="19"/>
      <c r="E2585" s="19"/>
      <c r="F2585" s="19"/>
      <c r="G2585" s="19"/>
      <c r="H2585" s="19"/>
      <c r="I2585" s="19"/>
      <c r="J2585" s="19"/>
      <c r="K2585" s="19"/>
      <c r="L2585" s="19"/>
      <c r="M2585" s="19"/>
      <c r="N2585" s="19"/>
      <c r="O2585" s="19"/>
      <c r="P2585" s="19"/>
      <c r="Q2585" s="19"/>
      <c r="R2585" s="19"/>
    </row>
    <row r="2586" spans="1:18" x14ac:dyDescent="0.45">
      <c r="A2586" s="19"/>
      <c r="B2586" s="19"/>
      <c r="C2586" s="19"/>
      <c r="D2586" s="19"/>
      <c r="E2586" s="19"/>
      <c r="F2586" s="19"/>
      <c r="G2586" s="19"/>
      <c r="H2586" s="19"/>
      <c r="I2586" s="19"/>
      <c r="J2586" s="19"/>
      <c r="K2586" s="19"/>
      <c r="L2586" s="19"/>
      <c r="M2586" s="19"/>
      <c r="N2586" s="19"/>
      <c r="O2586" s="19"/>
      <c r="P2586" s="19"/>
      <c r="Q2586" s="19"/>
      <c r="R2586" s="19"/>
    </row>
    <row r="2587" spans="1:18" x14ac:dyDescent="0.45">
      <c r="A2587" s="19"/>
      <c r="B2587" s="19"/>
      <c r="C2587" s="19"/>
      <c r="D2587" s="19"/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 x14ac:dyDescent="0.45">
      <c r="A2588" s="19"/>
      <c r="B2588" s="19"/>
      <c r="C2588" s="19"/>
      <c r="D2588" s="19"/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 x14ac:dyDescent="0.45">
      <c r="A2589" s="19"/>
      <c r="B2589" s="19"/>
      <c r="C2589" s="19"/>
      <c r="D2589" s="19"/>
      <c r="E2589" s="19"/>
      <c r="F2589" s="19"/>
      <c r="G2589" s="19"/>
      <c r="H2589" s="19"/>
      <c r="I2589" s="19"/>
      <c r="J2589" s="19"/>
      <c r="K2589" s="19"/>
      <c r="L2589" s="19"/>
      <c r="M2589" s="19"/>
      <c r="N2589" s="19"/>
      <c r="O2589" s="19"/>
      <c r="P2589" s="19"/>
      <c r="Q2589" s="19"/>
      <c r="R2589" s="19"/>
    </row>
    <row r="2590" spans="1:18" x14ac:dyDescent="0.45">
      <c r="A2590" s="19"/>
      <c r="B2590" s="19"/>
      <c r="C2590" s="19"/>
      <c r="D2590" s="19"/>
      <c r="E2590" s="19"/>
      <c r="F2590" s="19"/>
      <c r="G2590" s="19"/>
      <c r="H2590" s="19"/>
      <c r="I2590" s="19"/>
      <c r="J2590" s="19"/>
      <c r="K2590" s="19"/>
      <c r="L2590" s="19"/>
      <c r="M2590" s="19"/>
      <c r="N2590" s="19"/>
      <c r="O2590" s="19"/>
      <c r="P2590" s="19"/>
      <c r="Q2590" s="19"/>
      <c r="R2590" s="19"/>
    </row>
    <row r="2591" spans="1:18" x14ac:dyDescent="0.45">
      <c r="A2591" s="19"/>
      <c r="B2591" s="19"/>
      <c r="C2591" s="19"/>
      <c r="D2591" s="19"/>
      <c r="E2591" s="19"/>
      <c r="F2591" s="19"/>
      <c r="G2591" s="19"/>
      <c r="H2591" s="19"/>
      <c r="I2591" s="19"/>
      <c r="J2591" s="19"/>
      <c r="K2591" s="19"/>
      <c r="L2591" s="19"/>
      <c r="M2591" s="19"/>
      <c r="N2591" s="19"/>
      <c r="O2591" s="19"/>
      <c r="P2591" s="19"/>
      <c r="Q2591" s="19"/>
      <c r="R2591" s="19"/>
    </row>
    <row r="2592" spans="1:18" x14ac:dyDescent="0.45">
      <c r="A2592" s="19"/>
      <c r="B2592" s="19"/>
      <c r="C2592" s="19"/>
      <c r="D2592" s="19"/>
      <c r="E2592" s="19"/>
      <c r="F2592" s="19"/>
      <c r="G2592" s="19"/>
      <c r="H2592" s="19"/>
      <c r="I2592" s="19"/>
      <c r="J2592" s="19"/>
      <c r="K2592" s="19"/>
      <c r="L2592" s="19"/>
      <c r="M2592" s="19"/>
      <c r="N2592" s="19"/>
      <c r="O2592" s="19"/>
      <c r="P2592" s="19"/>
      <c r="Q2592" s="19"/>
      <c r="R2592" s="19"/>
    </row>
    <row r="2593" spans="1:18" x14ac:dyDescent="0.45">
      <c r="A2593" s="19"/>
      <c r="B2593" s="19"/>
      <c r="C2593" s="19"/>
      <c r="D2593" s="19"/>
      <c r="E2593" s="19"/>
      <c r="F2593" s="19"/>
      <c r="G2593" s="19"/>
      <c r="H2593" s="19"/>
      <c r="I2593" s="19"/>
      <c r="J2593" s="19"/>
      <c r="K2593" s="19"/>
      <c r="L2593" s="19"/>
      <c r="M2593" s="19"/>
      <c r="N2593" s="19"/>
      <c r="O2593" s="19"/>
      <c r="P2593" s="19"/>
      <c r="Q2593" s="19"/>
      <c r="R2593" s="19"/>
    </row>
    <row r="2594" spans="1:18" x14ac:dyDescent="0.45">
      <c r="A2594" s="19"/>
      <c r="B2594" s="19"/>
      <c r="C2594" s="19"/>
      <c r="D2594" s="19"/>
      <c r="E2594" s="19"/>
      <c r="F2594" s="19"/>
      <c r="G2594" s="19"/>
      <c r="H2594" s="19"/>
      <c r="I2594" s="19"/>
      <c r="J2594" s="19"/>
      <c r="K2594" s="19"/>
      <c r="L2594" s="19"/>
      <c r="M2594" s="19"/>
      <c r="N2594" s="19"/>
      <c r="O2594" s="19"/>
      <c r="P2594" s="19"/>
      <c r="Q2594" s="19"/>
      <c r="R2594" s="19"/>
    </row>
    <row r="2595" spans="1:18" x14ac:dyDescent="0.45">
      <c r="A2595" s="19"/>
      <c r="B2595" s="19"/>
      <c r="C2595" s="19"/>
      <c r="D2595" s="19"/>
      <c r="E2595" s="19"/>
      <c r="F2595" s="19"/>
      <c r="G2595" s="19"/>
      <c r="H2595" s="19"/>
      <c r="I2595" s="19"/>
      <c r="J2595" s="19"/>
      <c r="K2595" s="19"/>
      <c r="L2595" s="19"/>
      <c r="M2595" s="19"/>
      <c r="N2595" s="19"/>
      <c r="O2595" s="19"/>
      <c r="P2595" s="19"/>
      <c r="Q2595" s="19"/>
      <c r="R2595" s="19"/>
    </row>
    <row r="2596" spans="1:18" x14ac:dyDescent="0.45">
      <c r="A2596" s="19"/>
      <c r="B2596" s="19"/>
      <c r="C2596" s="19"/>
      <c r="D2596" s="19"/>
      <c r="E2596" s="19"/>
      <c r="F2596" s="19"/>
      <c r="G2596" s="19"/>
      <c r="H2596" s="19"/>
      <c r="I2596" s="19"/>
      <c r="J2596" s="19"/>
      <c r="K2596" s="19"/>
      <c r="L2596" s="19"/>
      <c r="M2596" s="19"/>
      <c r="N2596" s="19"/>
      <c r="O2596" s="19"/>
      <c r="P2596" s="19"/>
      <c r="Q2596" s="19"/>
      <c r="R2596" s="19"/>
    </row>
    <row r="2597" spans="1:18" x14ac:dyDescent="0.45">
      <c r="A2597" s="19"/>
      <c r="B2597" s="19"/>
      <c r="C2597" s="19"/>
      <c r="D2597" s="19"/>
      <c r="E2597" s="19"/>
      <c r="F2597" s="19"/>
      <c r="G2597" s="19"/>
      <c r="H2597" s="19"/>
      <c r="I2597" s="19"/>
      <c r="J2597" s="19"/>
      <c r="K2597" s="19"/>
      <c r="L2597" s="19"/>
      <c r="M2597" s="19"/>
      <c r="N2597" s="19"/>
      <c r="O2597" s="19"/>
      <c r="P2597" s="19"/>
      <c r="Q2597" s="19"/>
      <c r="R2597" s="19"/>
    </row>
    <row r="2598" spans="1:18" x14ac:dyDescent="0.45">
      <c r="A2598" s="19"/>
      <c r="B2598" s="19"/>
      <c r="C2598" s="19"/>
      <c r="D2598" s="19"/>
      <c r="E2598" s="19"/>
      <c r="F2598" s="19"/>
      <c r="G2598" s="19"/>
      <c r="H2598" s="19"/>
      <c r="I2598" s="19"/>
      <c r="J2598" s="19"/>
      <c r="K2598" s="19"/>
      <c r="L2598" s="19"/>
      <c r="M2598" s="19"/>
      <c r="N2598" s="19"/>
      <c r="O2598" s="19"/>
      <c r="P2598" s="19"/>
      <c r="Q2598" s="19"/>
      <c r="R2598" s="19"/>
    </row>
    <row r="2599" spans="1:18" x14ac:dyDescent="0.45">
      <c r="A2599" s="19"/>
      <c r="B2599" s="19"/>
      <c r="C2599" s="19"/>
      <c r="D2599" s="19"/>
      <c r="E2599" s="19"/>
      <c r="F2599" s="19"/>
      <c r="G2599" s="19"/>
      <c r="H2599" s="19"/>
      <c r="I2599" s="19"/>
      <c r="J2599" s="19"/>
      <c r="K2599" s="19"/>
      <c r="L2599" s="19"/>
      <c r="M2599" s="19"/>
      <c r="N2599" s="19"/>
      <c r="O2599" s="19"/>
      <c r="P2599" s="19"/>
      <c r="Q2599" s="19"/>
      <c r="R2599" s="19"/>
    </row>
    <row r="2600" spans="1:18" x14ac:dyDescent="0.45">
      <c r="A2600" s="19"/>
      <c r="B2600" s="19"/>
      <c r="C2600" s="19"/>
      <c r="D2600" s="19"/>
      <c r="E2600" s="19"/>
      <c r="F2600" s="19"/>
      <c r="G2600" s="19"/>
      <c r="H2600" s="19"/>
      <c r="I2600" s="19"/>
      <c r="J2600" s="19"/>
      <c r="K2600" s="19"/>
      <c r="L2600" s="19"/>
      <c r="M2600" s="19"/>
      <c r="N2600" s="19"/>
      <c r="O2600" s="19"/>
      <c r="P2600" s="19"/>
      <c r="Q2600" s="19"/>
      <c r="R2600" s="19"/>
    </row>
    <row r="2601" spans="1:18" x14ac:dyDescent="0.45">
      <c r="A2601" s="19"/>
      <c r="B2601" s="19"/>
      <c r="C2601" s="19"/>
      <c r="D2601" s="19"/>
      <c r="E2601" s="19"/>
      <c r="F2601" s="19"/>
      <c r="G2601" s="19"/>
      <c r="H2601" s="19"/>
      <c r="I2601" s="19"/>
      <c r="J2601" s="19"/>
      <c r="K2601" s="19"/>
      <c r="L2601" s="19"/>
      <c r="M2601" s="19"/>
      <c r="N2601" s="19"/>
      <c r="O2601" s="19"/>
      <c r="P2601" s="19"/>
      <c r="Q2601" s="19"/>
      <c r="R2601" s="19"/>
    </row>
    <row r="2602" spans="1:18" x14ac:dyDescent="0.45">
      <c r="A2602" s="19"/>
      <c r="B2602" s="19"/>
      <c r="C2602" s="19"/>
      <c r="D2602" s="19"/>
      <c r="E2602" s="19"/>
      <c r="F2602" s="19"/>
      <c r="G2602" s="19"/>
      <c r="H2602" s="19"/>
      <c r="I2602" s="19"/>
      <c r="J2602" s="19"/>
      <c r="K2602" s="19"/>
      <c r="L2602" s="19"/>
      <c r="M2602" s="19"/>
      <c r="N2602" s="19"/>
      <c r="O2602" s="19"/>
      <c r="P2602" s="19"/>
      <c r="Q2602" s="19"/>
      <c r="R2602" s="19"/>
    </row>
    <row r="2603" spans="1:18" x14ac:dyDescent="0.45">
      <c r="A2603" s="19"/>
      <c r="B2603" s="19"/>
      <c r="C2603" s="19"/>
      <c r="D2603" s="19"/>
      <c r="E2603" s="19"/>
      <c r="F2603" s="19"/>
      <c r="G2603" s="19"/>
      <c r="H2603" s="19"/>
      <c r="I2603" s="19"/>
      <c r="J2603" s="19"/>
      <c r="K2603" s="19"/>
      <c r="L2603" s="19"/>
      <c r="M2603" s="19"/>
      <c r="N2603" s="19"/>
      <c r="O2603" s="19"/>
      <c r="P2603" s="19"/>
      <c r="Q2603" s="19"/>
      <c r="R2603" s="19"/>
    </row>
    <row r="2604" spans="1:18" x14ac:dyDescent="0.45">
      <c r="A2604" s="19"/>
      <c r="B2604" s="19"/>
      <c r="C2604" s="19"/>
      <c r="D2604" s="19"/>
      <c r="E2604" s="19"/>
      <c r="F2604" s="19"/>
      <c r="G2604" s="19"/>
      <c r="H2604" s="19"/>
      <c r="I2604" s="19"/>
      <c r="J2604" s="19"/>
      <c r="K2604" s="19"/>
      <c r="L2604" s="19"/>
      <c r="M2604" s="19"/>
      <c r="N2604" s="19"/>
      <c r="O2604" s="19"/>
      <c r="P2604" s="19"/>
      <c r="Q2604" s="19"/>
      <c r="R2604" s="19"/>
    </row>
    <row r="2605" spans="1:18" x14ac:dyDescent="0.45">
      <c r="A2605" s="19"/>
      <c r="B2605" s="19"/>
      <c r="C2605" s="19"/>
      <c r="D2605" s="19"/>
      <c r="E2605" s="19"/>
      <c r="F2605" s="19"/>
      <c r="G2605" s="19"/>
      <c r="H2605" s="19"/>
      <c r="I2605" s="19"/>
      <c r="J2605" s="19"/>
      <c r="K2605" s="19"/>
      <c r="L2605" s="19"/>
      <c r="M2605" s="19"/>
      <c r="N2605" s="19"/>
      <c r="O2605" s="19"/>
      <c r="P2605" s="19"/>
      <c r="Q2605" s="19"/>
      <c r="R2605" s="19"/>
    </row>
    <row r="2606" spans="1:18" x14ac:dyDescent="0.45">
      <c r="A2606" s="19"/>
      <c r="B2606" s="19"/>
      <c r="C2606" s="19"/>
      <c r="D2606" s="19"/>
      <c r="E2606" s="19"/>
      <c r="F2606" s="19"/>
      <c r="G2606" s="19"/>
      <c r="H2606" s="19"/>
      <c r="I2606" s="19"/>
      <c r="J2606" s="19"/>
      <c r="K2606" s="19"/>
      <c r="L2606" s="19"/>
      <c r="M2606" s="19"/>
      <c r="N2606" s="19"/>
      <c r="O2606" s="19"/>
      <c r="P2606" s="19"/>
      <c r="Q2606" s="19"/>
      <c r="R2606" s="19"/>
    </row>
    <row r="2607" spans="1:18" x14ac:dyDescent="0.45">
      <c r="A2607" s="19"/>
      <c r="B2607" s="19"/>
      <c r="C2607" s="19"/>
      <c r="D2607" s="19"/>
      <c r="E2607" s="19"/>
      <c r="F2607" s="19"/>
      <c r="G2607" s="19"/>
      <c r="H2607" s="19"/>
      <c r="I2607" s="19"/>
      <c r="J2607" s="19"/>
      <c r="K2607" s="19"/>
      <c r="L2607" s="19"/>
      <c r="M2607" s="19"/>
      <c r="N2607" s="19"/>
      <c r="O2607" s="19"/>
      <c r="P2607" s="19"/>
      <c r="Q2607" s="19"/>
      <c r="R2607" s="19"/>
    </row>
    <row r="2608" spans="1:18" x14ac:dyDescent="0.45">
      <c r="A2608" s="19"/>
      <c r="B2608" s="19"/>
      <c r="C2608" s="19"/>
      <c r="D2608" s="19"/>
      <c r="E2608" s="19"/>
      <c r="F2608" s="19"/>
      <c r="G2608" s="19"/>
      <c r="H2608" s="19"/>
      <c r="I2608" s="19"/>
      <c r="J2608" s="19"/>
      <c r="K2608" s="19"/>
      <c r="L2608" s="19"/>
      <c r="M2608" s="19"/>
      <c r="N2608" s="19"/>
      <c r="O2608" s="19"/>
      <c r="P2608" s="19"/>
      <c r="Q2608" s="19"/>
      <c r="R2608" s="19"/>
    </row>
    <row r="2609" spans="1:18" x14ac:dyDescent="0.45">
      <c r="A2609" s="19"/>
      <c r="B2609" s="19"/>
      <c r="C2609" s="19"/>
      <c r="D2609" s="19"/>
      <c r="E2609" s="19"/>
      <c r="F2609" s="19"/>
      <c r="G2609" s="19"/>
      <c r="H2609" s="19"/>
      <c r="I2609" s="19"/>
      <c r="J2609" s="19"/>
      <c r="K2609" s="19"/>
      <c r="L2609" s="19"/>
      <c r="M2609" s="19"/>
      <c r="N2609" s="19"/>
      <c r="O2609" s="19"/>
      <c r="P2609" s="19"/>
      <c r="Q2609" s="19"/>
      <c r="R2609" s="19"/>
    </row>
    <row r="2610" spans="1:18" x14ac:dyDescent="0.45">
      <c r="A2610" s="19"/>
      <c r="B2610" s="19"/>
      <c r="C2610" s="19"/>
      <c r="D2610" s="19"/>
      <c r="E2610" s="19"/>
      <c r="F2610" s="19"/>
      <c r="G2610" s="19"/>
      <c r="H2610" s="19"/>
      <c r="I2610" s="19"/>
      <c r="J2610" s="19"/>
      <c r="K2610" s="19"/>
      <c r="L2610" s="19"/>
      <c r="M2610" s="19"/>
      <c r="N2610" s="19"/>
      <c r="O2610" s="19"/>
      <c r="P2610" s="19"/>
      <c r="Q2610" s="19"/>
      <c r="R2610" s="19"/>
    </row>
    <row r="2611" spans="1:18" x14ac:dyDescent="0.45">
      <c r="A2611" s="19"/>
      <c r="B2611" s="19"/>
      <c r="C2611" s="19"/>
      <c r="D2611" s="19"/>
      <c r="E2611" s="19"/>
      <c r="F2611" s="19"/>
      <c r="G2611" s="19"/>
      <c r="H2611" s="19"/>
      <c r="I2611" s="19"/>
      <c r="J2611" s="19"/>
      <c r="K2611" s="19"/>
      <c r="L2611" s="19"/>
      <c r="M2611" s="19"/>
      <c r="N2611" s="19"/>
      <c r="O2611" s="19"/>
      <c r="P2611" s="19"/>
      <c r="Q2611" s="19"/>
      <c r="R2611" s="19"/>
    </row>
    <row r="2612" spans="1:18" x14ac:dyDescent="0.45">
      <c r="A2612" s="19"/>
      <c r="B2612" s="19"/>
      <c r="C2612" s="19"/>
      <c r="D2612" s="19"/>
      <c r="E2612" s="19"/>
      <c r="F2612" s="19"/>
      <c r="G2612" s="19"/>
      <c r="H2612" s="19"/>
      <c r="I2612" s="19"/>
      <c r="J2612" s="19"/>
      <c r="K2612" s="19"/>
      <c r="L2612" s="19"/>
      <c r="M2612" s="19"/>
      <c r="N2612" s="19"/>
      <c r="O2612" s="19"/>
      <c r="P2612" s="19"/>
      <c r="Q2612" s="19"/>
      <c r="R2612" s="19"/>
    </row>
    <row r="2613" spans="1:18" x14ac:dyDescent="0.45">
      <c r="A2613" s="19"/>
      <c r="B2613" s="19"/>
      <c r="C2613" s="19"/>
      <c r="D2613" s="19"/>
      <c r="E2613" s="19"/>
      <c r="F2613" s="19"/>
      <c r="G2613" s="19"/>
      <c r="H2613" s="19"/>
      <c r="I2613" s="19"/>
      <c r="J2613" s="19"/>
      <c r="K2613" s="19"/>
      <c r="L2613" s="19"/>
      <c r="M2613" s="19"/>
      <c r="N2613" s="19"/>
      <c r="O2613" s="19"/>
      <c r="P2613" s="19"/>
      <c r="Q2613" s="19"/>
      <c r="R2613" s="19"/>
    </row>
    <row r="2614" spans="1:18" x14ac:dyDescent="0.45">
      <c r="A2614" s="19"/>
      <c r="B2614" s="19"/>
      <c r="C2614" s="19"/>
      <c r="D2614" s="19"/>
      <c r="E2614" s="19"/>
      <c r="F2614" s="19"/>
      <c r="G2614" s="19"/>
      <c r="H2614" s="19"/>
      <c r="I2614" s="19"/>
      <c r="J2614" s="19"/>
      <c r="K2614" s="19"/>
      <c r="L2614" s="19"/>
      <c r="M2614" s="19"/>
      <c r="N2614" s="19"/>
      <c r="O2614" s="19"/>
      <c r="P2614" s="19"/>
      <c r="Q2614" s="19"/>
      <c r="R2614" s="19"/>
    </row>
    <row r="2615" spans="1:18" x14ac:dyDescent="0.45">
      <c r="A2615" s="19"/>
      <c r="B2615" s="19"/>
      <c r="C2615" s="19"/>
      <c r="D2615" s="19"/>
      <c r="E2615" s="19"/>
      <c r="F2615" s="19"/>
      <c r="G2615" s="19"/>
      <c r="H2615" s="19"/>
      <c r="I2615" s="19"/>
      <c r="J2615" s="19"/>
      <c r="K2615" s="19"/>
      <c r="L2615" s="19"/>
      <c r="M2615" s="19"/>
      <c r="N2615" s="19"/>
      <c r="O2615" s="19"/>
      <c r="P2615" s="19"/>
      <c r="Q2615" s="19"/>
      <c r="R2615" s="19"/>
    </row>
    <row r="2616" spans="1:18" x14ac:dyDescent="0.45">
      <c r="A2616" s="19"/>
      <c r="B2616" s="19"/>
      <c r="C2616" s="19"/>
      <c r="D2616" s="19"/>
      <c r="E2616" s="19"/>
      <c r="F2616" s="19"/>
      <c r="G2616" s="19"/>
      <c r="H2616" s="19"/>
      <c r="I2616" s="19"/>
      <c r="J2616" s="19"/>
      <c r="K2616" s="19"/>
      <c r="L2616" s="19"/>
      <c r="M2616" s="19"/>
      <c r="N2616" s="19"/>
      <c r="O2616" s="19"/>
      <c r="P2616" s="19"/>
      <c r="Q2616" s="19"/>
      <c r="R2616" s="19"/>
    </row>
    <row r="2617" spans="1:18" x14ac:dyDescent="0.45">
      <c r="A2617" s="19"/>
      <c r="B2617" s="19"/>
      <c r="C2617" s="19"/>
      <c r="D2617" s="19"/>
      <c r="E2617" s="19"/>
      <c r="F2617" s="19"/>
      <c r="G2617" s="19"/>
      <c r="H2617" s="19"/>
      <c r="I2617" s="19"/>
      <c r="J2617" s="19"/>
      <c r="K2617" s="19"/>
      <c r="L2617" s="19"/>
      <c r="M2617" s="19"/>
      <c r="N2617" s="19"/>
      <c r="O2617" s="19"/>
      <c r="P2617" s="19"/>
      <c r="Q2617" s="19"/>
      <c r="R2617" s="19"/>
    </row>
    <row r="2618" spans="1:18" x14ac:dyDescent="0.45">
      <c r="A2618" s="19"/>
      <c r="B2618" s="19"/>
      <c r="C2618" s="19"/>
      <c r="D2618" s="19"/>
      <c r="E2618" s="19"/>
      <c r="F2618" s="19"/>
      <c r="G2618" s="19"/>
      <c r="H2618" s="19"/>
      <c r="I2618" s="19"/>
      <c r="J2618" s="19"/>
      <c r="K2618" s="19"/>
      <c r="L2618" s="19"/>
      <c r="M2618" s="19"/>
      <c r="N2618" s="19"/>
      <c r="O2618" s="19"/>
      <c r="P2618" s="19"/>
      <c r="Q2618" s="19"/>
      <c r="R2618" s="19"/>
    </row>
    <row r="2619" spans="1:18" x14ac:dyDescent="0.45">
      <c r="A2619" s="19"/>
      <c r="B2619" s="19"/>
      <c r="C2619" s="19"/>
      <c r="D2619" s="19"/>
      <c r="E2619" s="19"/>
      <c r="F2619" s="19"/>
      <c r="G2619" s="19"/>
      <c r="H2619" s="19"/>
      <c r="I2619" s="19"/>
      <c r="J2619" s="19"/>
      <c r="K2619" s="19"/>
      <c r="L2619" s="19"/>
      <c r="M2619" s="19"/>
      <c r="N2619" s="19"/>
      <c r="O2619" s="19"/>
      <c r="P2619" s="19"/>
      <c r="Q2619" s="19"/>
      <c r="R2619" s="19"/>
    </row>
    <row r="2620" spans="1:18" x14ac:dyDescent="0.45">
      <c r="A2620" s="19"/>
      <c r="B2620" s="19"/>
      <c r="C2620" s="19"/>
      <c r="D2620" s="19"/>
      <c r="E2620" s="19"/>
      <c r="F2620" s="19"/>
      <c r="G2620" s="19"/>
      <c r="H2620" s="19"/>
      <c r="I2620" s="19"/>
      <c r="J2620" s="19"/>
      <c r="K2620" s="19"/>
      <c r="L2620" s="19"/>
      <c r="M2620" s="19"/>
      <c r="N2620" s="19"/>
      <c r="O2620" s="19"/>
      <c r="P2620" s="19"/>
      <c r="Q2620" s="19"/>
      <c r="R2620" s="19"/>
    </row>
    <row r="2621" spans="1:18" x14ac:dyDescent="0.45">
      <c r="A2621" s="19"/>
      <c r="B2621" s="19"/>
      <c r="C2621" s="19"/>
      <c r="D2621" s="19"/>
      <c r="E2621" s="19"/>
      <c r="F2621" s="19"/>
      <c r="G2621" s="19"/>
      <c r="H2621" s="19"/>
      <c r="I2621" s="19"/>
      <c r="J2621" s="19"/>
      <c r="K2621" s="19"/>
      <c r="L2621" s="19"/>
      <c r="M2621" s="19"/>
      <c r="N2621" s="19"/>
      <c r="O2621" s="19"/>
      <c r="P2621" s="19"/>
      <c r="Q2621" s="19"/>
      <c r="R2621" s="19"/>
    </row>
    <row r="2622" spans="1:18" x14ac:dyDescent="0.45">
      <c r="A2622" s="19"/>
      <c r="B2622" s="19"/>
      <c r="C2622" s="19"/>
      <c r="D2622" s="19"/>
      <c r="E2622" s="19"/>
      <c r="F2622" s="19"/>
      <c r="G2622" s="19"/>
      <c r="H2622" s="19"/>
      <c r="I2622" s="19"/>
      <c r="J2622" s="19"/>
      <c r="K2622" s="19"/>
      <c r="L2622" s="19"/>
      <c r="M2622" s="19"/>
      <c r="N2622" s="19"/>
      <c r="O2622" s="19"/>
      <c r="P2622" s="19"/>
      <c r="Q2622" s="19"/>
      <c r="R2622" s="19"/>
    </row>
    <row r="2623" spans="1:18" x14ac:dyDescent="0.45">
      <c r="A2623" s="19"/>
      <c r="B2623" s="19"/>
      <c r="C2623" s="19"/>
      <c r="D2623" s="19"/>
      <c r="E2623" s="19"/>
      <c r="F2623" s="19"/>
      <c r="G2623" s="19"/>
      <c r="H2623" s="19"/>
      <c r="I2623" s="19"/>
      <c r="J2623" s="19"/>
      <c r="K2623" s="19"/>
      <c r="L2623" s="19"/>
      <c r="M2623" s="19"/>
      <c r="N2623" s="19"/>
      <c r="O2623" s="19"/>
      <c r="P2623" s="19"/>
      <c r="Q2623" s="19"/>
      <c r="R2623" s="19"/>
    </row>
    <row r="2624" spans="1:18" x14ac:dyDescent="0.45">
      <c r="A2624" s="19"/>
      <c r="B2624" s="19"/>
      <c r="C2624" s="19"/>
      <c r="D2624" s="19"/>
      <c r="E2624" s="19"/>
      <c r="F2624" s="19"/>
      <c r="G2624" s="19"/>
      <c r="H2624" s="19"/>
      <c r="I2624" s="19"/>
      <c r="J2624" s="19"/>
      <c r="K2624" s="19"/>
      <c r="L2624" s="19"/>
      <c r="M2624" s="19"/>
      <c r="N2624" s="19"/>
      <c r="O2624" s="19"/>
      <c r="P2624" s="19"/>
      <c r="Q2624" s="19"/>
      <c r="R2624" s="19"/>
    </row>
    <row r="2625" spans="1:18" x14ac:dyDescent="0.45">
      <c r="A2625" s="19"/>
      <c r="B2625" s="19"/>
      <c r="C2625" s="19"/>
      <c r="D2625" s="19"/>
      <c r="E2625" s="19"/>
      <c r="F2625" s="19"/>
      <c r="G2625" s="19"/>
      <c r="H2625" s="19"/>
      <c r="I2625" s="19"/>
      <c r="J2625" s="19"/>
      <c r="K2625" s="19"/>
      <c r="L2625" s="19"/>
      <c r="M2625" s="19"/>
      <c r="N2625" s="19"/>
      <c r="O2625" s="19"/>
      <c r="P2625" s="19"/>
      <c r="Q2625" s="19"/>
      <c r="R2625" s="19"/>
    </row>
    <row r="2626" spans="1:18" x14ac:dyDescent="0.45">
      <c r="A2626" s="19"/>
      <c r="B2626" s="19"/>
      <c r="C2626" s="19"/>
      <c r="D2626" s="19"/>
      <c r="E2626" s="19"/>
      <c r="F2626" s="19"/>
      <c r="G2626" s="19"/>
      <c r="H2626" s="19"/>
      <c r="I2626" s="19"/>
      <c r="J2626" s="19"/>
      <c r="K2626" s="19"/>
      <c r="L2626" s="19"/>
      <c r="M2626" s="19"/>
      <c r="N2626" s="19"/>
      <c r="O2626" s="19"/>
      <c r="P2626" s="19"/>
      <c r="Q2626" s="19"/>
      <c r="R2626" s="19"/>
    </row>
    <row r="2627" spans="1:18" x14ac:dyDescent="0.45">
      <c r="A2627" s="19"/>
      <c r="B2627" s="19"/>
      <c r="C2627" s="19"/>
      <c r="D2627" s="19"/>
      <c r="E2627" s="19"/>
      <c r="F2627" s="19"/>
      <c r="G2627" s="19"/>
      <c r="H2627" s="19"/>
      <c r="I2627" s="19"/>
      <c r="J2627" s="19"/>
      <c r="K2627" s="19"/>
      <c r="L2627" s="19"/>
      <c r="M2627" s="19"/>
      <c r="N2627" s="19"/>
      <c r="O2627" s="19"/>
      <c r="P2627" s="19"/>
      <c r="Q2627" s="19"/>
      <c r="R2627" s="19"/>
    </row>
    <row r="2628" spans="1:18" x14ac:dyDescent="0.45">
      <c r="A2628" s="19"/>
      <c r="B2628" s="19"/>
      <c r="C2628" s="19"/>
      <c r="D2628" s="19"/>
      <c r="E2628" s="19"/>
      <c r="F2628" s="19"/>
      <c r="G2628" s="19"/>
      <c r="H2628" s="19"/>
      <c r="I2628" s="19"/>
      <c r="J2628" s="19"/>
      <c r="K2628" s="19"/>
      <c r="L2628" s="19"/>
      <c r="M2628" s="19"/>
      <c r="N2628" s="19"/>
      <c r="O2628" s="19"/>
      <c r="P2628" s="19"/>
      <c r="Q2628" s="19"/>
      <c r="R2628" s="19"/>
    </row>
    <row r="2629" spans="1:18" x14ac:dyDescent="0.45">
      <c r="A2629" s="19"/>
      <c r="B2629" s="19"/>
      <c r="C2629" s="19"/>
      <c r="D2629" s="19"/>
      <c r="E2629" s="19"/>
      <c r="F2629" s="19"/>
      <c r="G2629" s="19"/>
      <c r="H2629" s="19"/>
      <c r="I2629" s="19"/>
      <c r="J2629" s="19"/>
      <c r="K2629" s="19"/>
      <c r="L2629" s="19"/>
      <c r="M2629" s="19"/>
      <c r="N2629" s="19"/>
      <c r="O2629" s="19"/>
      <c r="P2629" s="19"/>
      <c r="Q2629" s="19"/>
      <c r="R2629" s="19"/>
    </row>
    <row r="2630" spans="1:18" x14ac:dyDescent="0.45">
      <c r="A2630" s="19"/>
      <c r="B2630" s="19"/>
      <c r="C2630" s="19"/>
      <c r="D2630" s="19"/>
      <c r="E2630" s="19"/>
      <c r="F2630" s="19"/>
      <c r="G2630" s="19"/>
      <c r="H2630" s="19"/>
      <c r="I2630" s="19"/>
      <c r="J2630" s="19"/>
      <c r="K2630" s="19"/>
      <c r="L2630" s="19"/>
      <c r="M2630" s="19"/>
      <c r="N2630" s="19"/>
      <c r="O2630" s="19"/>
      <c r="P2630" s="19"/>
      <c r="Q2630" s="19"/>
      <c r="R2630" s="19"/>
    </row>
    <row r="2631" spans="1:18" x14ac:dyDescent="0.45">
      <c r="A2631" s="19"/>
      <c r="B2631" s="19"/>
      <c r="C2631" s="19"/>
      <c r="D2631" s="19"/>
      <c r="E2631" s="19"/>
      <c r="F2631" s="19"/>
      <c r="G2631" s="19"/>
      <c r="H2631" s="19"/>
      <c r="I2631" s="19"/>
      <c r="J2631" s="19"/>
      <c r="K2631" s="19"/>
      <c r="L2631" s="19"/>
      <c r="M2631" s="19"/>
      <c r="N2631" s="19"/>
      <c r="O2631" s="19"/>
      <c r="P2631" s="19"/>
      <c r="Q2631" s="19"/>
      <c r="R2631" s="19"/>
    </row>
    <row r="2632" spans="1:18" x14ac:dyDescent="0.45">
      <c r="A2632" s="19"/>
      <c r="B2632" s="19"/>
      <c r="C2632" s="19"/>
      <c r="D2632" s="19"/>
      <c r="E2632" s="19"/>
      <c r="F2632" s="19"/>
      <c r="G2632" s="19"/>
      <c r="H2632" s="19"/>
      <c r="I2632" s="19"/>
      <c r="J2632" s="19"/>
      <c r="K2632" s="19"/>
      <c r="L2632" s="19"/>
      <c r="M2632" s="19"/>
      <c r="N2632" s="19"/>
      <c r="O2632" s="19"/>
      <c r="P2632" s="19"/>
      <c r="Q2632" s="19"/>
      <c r="R2632" s="19"/>
    </row>
    <row r="2633" spans="1:18" x14ac:dyDescent="0.45">
      <c r="A2633" s="19"/>
      <c r="B2633" s="19"/>
      <c r="C2633" s="19"/>
      <c r="D2633" s="19"/>
      <c r="E2633" s="19"/>
      <c r="F2633" s="19"/>
      <c r="G2633" s="19"/>
      <c r="H2633" s="19"/>
      <c r="I2633" s="19"/>
      <c r="J2633" s="19"/>
      <c r="K2633" s="19"/>
      <c r="L2633" s="19"/>
      <c r="M2633" s="19"/>
      <c r="N2633" s="19"/>
      <c r="O2633" s="19"/>
      <c r="P2633" s="19"/>
      <c r="Q2633" s="19"/>
      <c r="R2633" s="19"/>
    </row>
    <row r="2634" spans="1:18" x14ac:dyDescent="0.45">
      <c r="A2634" s="19"/>
      <c r="B2634" s="19"/>
      <c r="C2634" s="19"/>
      <c r="D2634" s="19"/>
      <c r="E2634" s="19"/>
      <c r="F2634" s="19"/>
      <c r="G2634" s="19"/>
      <c r="H2634" s="19"/>
      <c r="I2634" s="19"/>
      <c r="J2634" s="19"/>
      <c r="K2634" s="19"/>
      <c r="L2634" s="19"/>
      <c r="M2634" s="19"/>
      <c r="N2634" s="19"/>
      <c r="O2634" s="19"/>
      <c r="P2634" s="19"/>
      <c r="Q2634" s="19"/>
      <c r="R2634" s="19"/>
    </row>
    <row r="2635" spans="1:18" x14ac:dyDescent="0.45">
      <c r="A2635" s="19"/>
      <c r="B2635" s="19"/>
      <c r="C2635" s="19"/>
      <c r="D2635" s="19"/>
      <c r="E2635" s="19"/>
      <c r="F2635" s="19"/>
      <c r="G2635" s="19"/>
      <c r="H2635" s="19"/>
      <c r="I2635" s="19"/>
      <c r="J2635" s="19"/>
      <c r="K2635" s="19"/>
      <c r="L2635" s="19"/>
      <c r="M2635" s="19"/>
      <c r="N2635" s="19"/>
      <c r="O2635" s="19"/>
      <c r="P2635" s="19"/>
      <c r="Q2635" s="19"/>
      <c r="R2635" s="19"/>
    </row>
    <row r="2636" spans="1:18" x14ac:dyDescent="0.45">
      <c r="A2636" s="19"/>
      <c r="B2636" s="19"/>
      <c r="C2636" s="19"/>
      <c r="D2636" s="19"/>
      <c r="E2636" s="19"/>
      <c r="F2636" s="19"/>
      <c r="G2636" s="19"/>
      <c r="H2636" s="19"/>
      <c r="I2636" s="19"/>
      <c r="J2636" s="19"/>
      <c r="K2636" s="19"/>
      <c r="L2636" s="19"/>
      <c r="M2636" s="19"/>
      <c r="N2636" s="19"/>
      <c r="O2636" s="19"/>
      <c r="P2636" s="19"/>
      <c r="Q2636" s="19"/>
      <c r="R2636" s="19"/>
    </row>
    <row r="2637" spans="1:18" x14ac:dyDescent="0.45">
      <c r="A2637" s="19"/>
      <c r="B2637" s="19"/>
      <c r="C2637" s="19"/>
      <c r="D2637" s="19"/>
      <c r="E2637" s="19"/>
      <c r="F2637" s="19"/>
      <c r="G2637" s="19"/>
      <c r="H2637" s="19"/>
      <c r="I2637" s="19"/>
      <c r="J2637" s="19"/>
      <c r="K2637" s="19"/>
      <c r="L2637" s="19"/>
      <c r="M2637" s="19"/>
      <c r="N2637" s="19"/>
      <c r="O2637" s="19"/>
      <c r="P2637" s="19"/>
      <c r="Q2637" s="19"/>
      <c r="R2637" s="19"/>
    </row>
    <row r="2638" spans="1:18" x14ac:dyDescent="0.45">
      <c r="A2638" s="19"/>
      <c r="B2638" s="19"/>
      <c r="C2638" s="19"/>
      <c r="D2638" s="19"/>
      <c r="E2638" s="19"/>
      <c r="F2638" s="19"/>
      <c r="G2638" s="19"/>
      <c r="H2638" s="19"/>
      <c r="I2638" s="19"/>
      <c r="J2638" s="19"/>
      <c r="K2638" s="19"/>
      <c r="L2638" s="19"/>
      <c r="M2638" s="19"/>
      <c r="N2638" s="19"/>
      <c r="O2638" s="19"/>
      <c r="P2638" s="19"/>
      <c r="Q2638" s="19"/>
      <c r="R2638" s="19"/>
    </row>
    <row r="2639" spans="1:18" x14ac:dyDescent="0.45">
      <c r="A2639" s="19"/>
      <c r="B2639" s="19"/>
      <c r="C2639" s="19"/>
      <c r="D2639" s="19"/>
      <c r="E2639" s="19"/>
      <c r="F2639" s="19"/>
      <c r="G2639" s="19"/>
      <c r="H2639" s="19"/>
      <c r="I2639" s="19"/>
      <c r="J2639" s="19"/>
      <c r="K2639" s="19"/>
      <c r="L2639" s="19"/>
      <c r="M2639" s="19"/>
      <c r="N2639" s="19"/>
      <c r="O2639" s="19"/>
      <c r="P2639" s="19"/>
      <c r="Q2639" s="19"/>
      <c r="R2639" s="19"/>
    </row>
    <row r="2640" spans="1:18" x14ac:dyDescent="0.45">
      <c r="A2640" s="19"/>
      <c r="B2640" s="19"/>
      <c r="C2640" s="19"/>
      <c r="D2640" s="19"/>
      <c r="E2640" s="19"/>
      <c r="F2640" s="19"/>
      <c r="G2640" s="19"/>
      <c r="H2640" s="19"/>
      <c r="I2640" s="19"/>
      <c r="J2640" s="19"/>
      <c r="K2640" s="19"/>
      <c r="L2640" s="19"/>
      <c r="M2640" s="19"/>
      <c r="N2640" s="19"/>
      <c r="O2640" s="19"/>
      <c r="P2640" s="19"/>
      <c r="Q2640" s="19"/>
      <c r="R2640" s="19"/>
    </row>
    <row r="2641" spans="1:18" x14ac:dyDescent="0.45">
      <c r="A2641" s="19"/>
      <c r="B2641" s="19"/>
      <c r="C2641" s="19"/>
      <c r="D2641" s="19"/>
      <c r="E2641" s="19"/>
      <c r="F2641" s="19"/>
      <c r="G2641" s="19"/>
      <c r="H2641" s="19"/>
      <c r="I2641" s="19"/>
      <c r="J2641" s="19"/>
      <c r="K2641" s="19"/>
      <c r="L2641" s="19"/>
      <c r="M2641" s="19"/>
      <c r="N2641" s="19"/>
      <c r="O2641" s="19"/>
      <c r="P2641" s="19"/>
      <c r="Q2641" s="19"/>
      <c r="R2641" s="19"/>
    </row>
    <row r="2642" spans="1:18" x14ac:dyDescent="0.45">
      <c r="A2642" s="19"/>
      <c r="B2642" s="19"/>
      <c r="C2642" s="19"/>
      <c r="D2642" s="19"/>
      <c r="E2642" s="19"/>
      <c r="F2642" s="19"/>
      <c r="G2642" s="19"/>
      <c r="H2642" s="19"/>
      <c r="I2642" s="19"/>
      <c r="J2642" s="19"/>
      <c r="K2642" s="19"/>
      <c r="L2642" s="19"/>
      <c r="M2642" s="19"/>
      <c r="N2642" s="19"/>
      <c r="O2642" s="19"/>
      <c r="P2642" s="19"/>
      <c r="Q2642" s="19"/>
      <c r="R2642" s="19"/>
    </row>
    <row r="2643" spans="1:18" x14ac:dyDescent="0.45">
      <c r="A2643" s="19"/>
      <c r="B2643" s="19"/>
      <c r="C2643" s="19"/>
      <c r="D2643" s="19"/>
      <c r="E2643" s="19"/>
      <c r="F2643" s="19"/>
      <c r="G2643" s="19"/>
      <c r="H2643" s="19"/>
      <c r="I2643" s="19"/>
      <c r="J2643" s="19"/>
      <c r="K2643" s="19"/>
      <c r="L2643" s="19"/>
      <c r="M2643" s="19"/>
      <c r="N2643" s="19"/>
      <c r="O2643" s="19"/>
      <c r="P2643" s="19"/>
      <c r="Q2643" s="19"/>
      <c r="R2643" s="19"/>
    </row>
    <row r="2644" spans="1:18" x14ac:dyDescent="0.45">
      <c r="A2644" s="19"/>
      <c r="B2644" s="19"/>
      <c r="C2644" s="19"/>
      <c r="D2644" s="19"/>
      <c r="E2644" s="19"/>
      <c r="F2644" s="19"/>
      <c r="G2644" s="19"/>
      <c r="H2644" s="19"/>
      <c r="I2644" s="19"/>
      <c r="J2644" s="19"/>
      <c r="K2644" s="19"/>
      <c r="L2644" s="19"/>
      <c r="M2644" s="19"/>
      <c r="N2644" s="19"/>
      <c r="O2644" s="19"/>
      <c r="P2644" s="19"/>
      <c r="Q2644" s="19"/>
      <c r="R2644" s="19"/>
    </row>
    <row r="2645" spans="1:18" x14ac:dyDescent="0.45">
      <c r="A2645" s="19"/>
      <c r="B2645" s="19"/>
      <c r="C2645" s="19"/>
      <c r="D2645" s="19"/>
      <c r="E2645" s="19"/>
      <c r="F2645" s="19"/>
      <c r="G2645" s="19"/>
      <c r="H2645" s="19"/>
      <c r="I2645" s="19"/>
      <c r="J2645" s="19"/>
      <c r="K2645" s="19"/>
      <c r="L2645" s="19"/>
      <c r="M2645" s="19"/>
      <c r="N2645" s="19"/>
      <c r="O2645" s="19"/>
      <c r="P2645" s="19"/>
      <c r="Q2645" s="19"/>
      <c r="R2645" s="19"/>
    </row>
    <row r="2646" spans="1:18" x14ac:dyDescent="0.45">
      <c r="A2646" s="19"/>
      <c r="B2646" s="19"/>
      <c r="C2646" s="19"/>
      <c r="D2646" s="19"/>
      <c r="E2646" s="19"/>
      <c r="F2646" s="19"/>
      <c r="G2646" s="19"/>
      <c r="H2646" s="19"/>
      <c r="I2646" s="19"/>
      <c r="J2646" s="19"/>
      <c r="K2646" s="19"/>
      <c r="L2646" s="19"/>
      <c r="M2646" s="19"/>
      <c r="N2646" s="19"/>
      <c r="O2646" s="19"/>
      <c r="P2646" s="19"/>
      <c r="Q2646" s="19"/>
      <c r="R2646" s="19"/>
    </row>
    <row r="2647" spans="1:18" x14ac:dyDescent="0.45">
      <c r="A2647" s="19"/>
      <c r="B2647" s="19"/>
      <c r="C2647" s="19"/>
      <c r="D2647" s="19"/>
      <c r="E2647" s="19"/>
      <c r="F2647" s="19"/>
      <c r="G2647" s="19"/>
      <c r="H2647" s="19"/>
      <c r="I2647" s="19"/>
      <c r="J2647" s="19"/>
      <c r="K2647" s="19"/>
      <c r="L2647" s="19"/>
      <c r="M2647" s="19"/>
      <c r="N2647" s="19"/>
      <c r="O2647" s="19"/>
      <c r="P2647" s="19"/>
      <c r="Q2647" s="19"/>
      <c r="R2647" s="19"/>
    </row>
    <row r="2648" spans="1:18" x14ac:dyDescent="0.45">
      <c r="A2648" s="19"/>
      <c r="B2648" s="19"/>
      <c r="C2648" s="19"/>
      <c r="D2648" s="19"/>
      <c r="E2648" s="19"/>
      <c r="F2648" s="19"/>
      <c r="G2648" s="19"/>
      <c r="H2648" s="19"/>
      <c r="I2648" s="19"/>
      <c r="J2648" s="19"/>
      <c r="K2648" s="19"/>
      <c r="L2648" s="19"/>
      <c r="M2648" s="19"/>
      <c r="N2648" s="19"/>
      <c r="O2648" s="19"/>
      <c r="P2648" s="19"/>
      <c r="Q2648" s="19"/>
      <c r="R2648" s="19"/>
    </row>
    <row r="2649" spans="1:18" x14ac:dyDescent="0.45">
      <c r="A2649" s="19"/>
      <c r="B2649" s="19"/>
      <c r="C2649" s="19"/>
      <c r="D2649" s="19"/>
      <c r="E2649" s="19"/>
      <c r="F2649" s="19"/>
      <c r="G2649" s="19"/>
      <c r="H2649" s="19"/>
      <c r="I2649" s="19"/>
      <c r="J2649" s="19"/>
      <c r="K2649" s="19"/>
      <c r="L2649" s="19"/>
      <c r="M2649" s="19"/>
      <c r="N2649" s="19"/>
      <c r="O2649" s="19"/>
      <c r="P2649" s="19"/>
      <c r="Q2649" s="19"/>
      <c r="R2649" s="19"/>
    </row>
    <row r="2650" spans="1:18" x14ac:dyDescent="0.45">
      <c r="A2650" s="19"/>
      <c r="B2650" s="19"/>
      <c r="C2650" s="19"/>
      <c r="D2650" s="19"/>
      <c r="E2650" s="19"/>
      <c r="F2650" s="19"/>
      <c r="G2650" s="19"/>
      <c r="H2650" s="19"/>
      <c r="I2650" s="19"/>
      <c r="J2650" s="19"/>
      <c r="K2650" s="19"/>
      <c r="L2650" s="19"/>
      <c r="M2650" s="19"/>
      <c r="N2650" s="19"/>
      <c r="O2650" s="19"/>
      <c r="P2650" s="19"/>
      <c r="Q2650" s="19"/>
      <c r="R2650" s="19"/>
    </row>
    <row r="2651" spans="1:18" x14ac:dyDescent="0.45">
      <c r="A2651" s="19"/>
      <c r="B2651" s="19"/>
      <c r="C2651" s="19"/>
      <c r="D2651" s="19"/>
      <c r="E2651" s="19"/>
      <c r="F2651" s="19"/>
      <c r="G2651" s="19"/>
      <c r="H2651" s="19"/>
      <c r="I2651" s="19"/>
      <c r="J2651" s="19"/>
      <c r="K2651" s="19"/>
      <c r="L2651" s="19"/>
      <c r="M2651" s="19"/>
      <c r="N2651" s="19"/>
      <c r="O2651" s="19"/>
      <c r="P2651" s="19"/>
      <c r="Q2651" s="19"/>
      <c r="R2651" s="19"/>
    </row>
    <row r="2652" spans="1:18" x14ac:dyDescent="0.45">
      <c r="A2652" s="19"/>
      <c r="B2652" s="19"/>
      <c r="C2652" s="19"/>
      <c r="D2652" s="19"/>
      <c r="E2652" s="19"/>
      <c r="F2652" s="19"/>
      <c r="G2652" s="19"/>
      <c r="H2652" s="19"/>
      <c r="I2652" s="19"/>
      <c r="J2652" s="19"/>
      <c r="K2652" s="19"/>
      <c r="L2652" s="19"/>
      <c r="M2652" s="19"/>
      <c r="N2652" s="19"/>
      <c r="O2652" s="19"/>
      <c r="P2652" s="19"/>
      <c r="Q2652" s="19"/>
      <c r="R2652" s="19"/>
    </row>
    <row r="2653" spans="1:18" x14ac:dyDescent="0.45">
      <c r="A2653" s="19"/>
      <c r="B2653" s="19"/>
      <c r="C2653" s="19"/>
      <c r="D2653" s="19"/>
      <c r="E2653" s="19"/>
      <c r="F2653" s="19"/>
      <c r="G2653" s="19"/>
      <c r="H2653" s="19"/>
      <c r="I2653" s="19"/>
      <c r="J2653" s="19"/>
      <c r="K2653" s="19"/>
      <c r="L2653" s="19"/>
      <c r="M2653" s="19"/>
      <c r="N2653" s="19"/>
      <c r="O2653" s="19"/>
      <c r="P2653" s="19"/>
      <c r="Q2653" s="19"/>
      <c r="R2653" s="19"/>
    </row>
    <row r="2654" spans="1:18" x14ac:dyDescent="0.45">
      <c r="A2654" s="19"/>
      <c r="B2654" s="19"/>
      <c r="C2654" s="19"/>
      <c r="D2654" s="19"/>
      <c r="E2654" s="19"/>
      <c r="F2654" s="19"/>
      <c r="G2654" s="19"/>
      <c r="H2654" s="19"/>
      <c r="I2654" s="19"/>
      <c r="J2654" s="19"/>
      <c r="K2654" s="19"/>
      <c r="L2654" s="19"/>
      <c r="M2654" s="19"/>
      <c r="N2654" s="19"/>
      <c r="O2654" s="19"/>
      <c r="P2654" s="19"/>
      <c r="Q2654" s="19"/>
      <c r="R2654" s="19"/>
    </row>
    <row r="2655" spans="1:18" x14ac:dyDescent="0.45">
      <c r="A2655" s="19"/>
      <c r="B2655" s="19"/>
      <c r="C2655" s="19"/>
      <c r="D2655" s="19"/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 x14ac:dyDescent="0.45">
      <c r="A2656" s="19"/>
      <c r="B2656" s="19"/>
      <c r="C2656" s="19"/>
      <c r="D2656" s="19"/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 x14ac:dyDescent="0.45">
      <c r="A2657" s="19"/>
      <c r="B2657" s="19"/>
      <c r="C2657" s="19"/>
      <c r="D2657" s="19"/>
      <c r="E2657" s="19"/>
      <c r="F2657" s="19"/>
      <c r="G2657" s="19"/>
      <c r="H2657" s="19"/>
      <c r="I2657" s="19"/>
      <c r="J2657" s="19"/>
      <c r="K2657" s="19"/>
      <c r="L2657" s="19"/>
      <c r="M2657" s="19"/>
      <c r="N2657" s="19"/>
      <c r="O2657" s="19"/>
      <c r="P2657" s="19"/>
      <c r="Q2657" s="19"/>
      <c r="R2657" s="19"/>
    </row>
    <row r="2658" spans="1:18" x14ac:dyDescent="0.45">
      <c r="A2658" s="19"/>
      <c r="B2658" s="19"/>
      <c r="C2658" s="19"/>
      <c r="D2658" s="19"/>
      <c r="E2658" s="19"/>
      <c r="F2658" s="19"/>
      <c r="G2658" s="19"/>
      <c r="H2658" s="19"/>
      <c r="I2658" s="19"/>
      <c r="J2658" s="19"/>
      <c r="K2658" s="19"/>
      <c r="L2658" s="19"/>
      <c r="M2658" s="19"/>
      <c r="N2658" s="19"/>
      <c r="O2658" s="19"/>
      <c r="P2658" s="19"/>
      <c r="Q2658" s="19"/>
      <c r="R2658" s="19"/>
    </row>
    <row r="2659" spans="1:18" x14ac:dyDescent="0.45">
      <c r="A2659" s="19"/>
      <c r="B2659" s="19"/>
      <c r="C2659" s="19"/>
      <c r="D2659" s="19"/>
      <c r="E2659" s="19"/>
      <c r="F2659" s="19"/>
      <c r="G2659" s="19"/>
      <c r="H2659" s="19"/>
      <c r="I2659" s="19"/>
      <c r="J2659" s="19"/>
      <c r="K2659" s="19"/>
      <c r="L2659" s="19"/>
      <c r="M2659" s="19"/>
      <c r="N2659" s="19"/>
      <c r="O2659" s="19"/>
      <c r="P2659" s="19"/>
      <c r="Q2659" s="19"/>
      <c r="R2659" s="19"/>
    </row>
    <row r="2660" spans="1:18" x14ac:dyDescent="0.45">
      <c r="A2660" s="19"/>
      <c r="B2660" s="19"/>
      <c r="C2660" s="19"/>
      <c r="D2660" s="19"/>
      <c r="E2660" s="19"/>
      <c r="F2660" s="19"/>
      <c r="G2660" s="19"/>
      <c r="H2660" s="19"/>
      <c r="I2660" s="19"/>
      <c r="J2660" s="19"/>
      <c r="K2660" s="19"/>
      <c r="L2660" s="19"/>
      <c r="M2660" s="19"/>
      <c r="N2660" s="19"/>
      <c r="O2660" s="19"/>
      <c r="P2660" s="19"/>
      <c r="Q2660" s="19"/>
      <c r="R2660" s="19"/>
    </row>
    <row r="2661" spans="1:18" x14ac:dyDescent="0.45">
      <c r="A2661" s="19"/>
      <c r="B2661" s="19"/>
      <c r="C2661" s="19"/>
      <c r="D2661" s="19"/>
      <c r="E2661" s="19"/>
      <c r="F2661" s="19"/>
      <c r="G2661" s="19"/>
      <c r="H2661" s="19"/>
      <c r="I2661" s="19"/>
      <c r="J2661" s="19"/>
      <c r="K2661" s="19"/>
      <c r="L2661" s="19"/>
      <c r="M2661" s="19"/>
      <c r="N2661" s="19"/>
      <c r="O2661" s="19"/>
      <c r="P2661" s="19"/>
      <c r="Q2661" s="19"/>
      <c r="R2661" s="19"/>
    </row>
    <row r="2662" spans="1:18" x14ac:dyDescent="0.45">
      <c r="A2662" s="19"/>
      <c r="B2662" s="19"/>
      <c r="C2662" s="19"/>
      <c r="D2662" s="19"/>
      <c r="E2662" s="19"/>
      <c r="F2662" s="19"/>
      <c r="G2662" s="19"/>
      <c r="H2662" s="19"/>
      <c r="I2662" s="19"/>
      <c r="J2662" s="19"/>
      <c r="K2662" s="19"/>
      <c r="L2662" s="19"/>
      <c r="M2662" s="19"/>
      <c r="N2662" s="19"/>
      <c r="O2662" s="19"/>
      <c r="P2662" s="19"/>
      <c r="Q2662" s="19"/>
      <c r="R2662" s="19"/>
    </row>
    <row r="2663" spans="1:18" x14ac:dyDescent="0.45">
      <c r="A2663" s="19"/>
      <c r="B2663" s="19"/>
      <c r="C2663" s="19"/>
      <c r="D2663" s="19"/>
      <c r="E2663" s="19"/>
      <c r="F2663" s="19"/>
      <c r="G2663" s="19"/>
      <c r="H2663" s="19"/>
      <c r="I2663" s="19"/>
      <c r="J2663" s="19"/>
      <c r="K2663" s="19"/>
      <c r="L2663" s="19"/>
      <c r="M2663" s="19"/>
      <c r="N2663" s="19"/>
      <c r="O2663" s="19"/>
      <c r="P2663" s="19"/>
      <c r="Q2663" s="19"/>
      <c r="R2663" s="19"/>
    </row>
    <row r="2664" spans="1:18" x14ac:dyDescent="0.45">
      <c r="A2664" s="19"/>
      <c r="B2664" s="19"/>
      <c r="C2664" s="19"/>
      <c r="D2664" s="19"/>
      <c r="E2664" s="19"/>
      <c r="F2664" s="19"/>
      <c r="G2664" s="19"/>
      <c r="H2664" s="19"/>
      <c r="I2664" s="19"/>
      <c r="J2664" s="19"/>
      <c r="K2664" s="19"/>
      <c r="L2664" s="19"/>
      <c r="M2664" s="19"/>
      <c r="N2664" s="19"/>
      <c r="O2664" s="19"/>
      <c r="P2664" s="19"/>
      <c r="Q2664" s="19"/>
      <c r="R2664" s="19"/>
    </row>
    <row r="2665" spans="1:18" x14ac:dyDescent="0.45">
      <c r="A2665" s="19"/>
      <c r="B2665" s="19"/>
      <c r="C2665" s="19"/>
      <c r="D2665" s="19"/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 x14ac:dyDescent="0.45">
      <c r="A2666" s="19"/>
      <c r="B2666" s="19"/>
      <c r="C2666" s="19"/>
      <c r="D2666" s="19"/>
      <c r="E2666" s="19"/>
      <c r="F2666" s="19"/>
      <c r="G2666" s="19"/>
      <c r="H2666" s="19"/>
      <c r="I2666" s="19"/>
      <c r="J2666" s="19"/>
      <c r="K2666" s="19"/>
      <c r="L2666" s="19"/>
      <c r="M2666" s="19"/>
      <c r="N2666" s="19"/>
      <c r="O2666" s="19"/>
      <c r="P2666" s="19"/>
      <c r="Q2666" s="19"/>
      <c r="R2666" s="19"/>
    </row>
    <row r="2667" spans="1:18" x14ac:dyDescent="0.45">
      <c r="A2667" s="19"/>
      <c r="B2667" s="19"/>
      <c r="C2667" s="19"/>
      <c r="D2667" s="19"/>
      <c r="E2667" s="19"/>
      <c r="F2667" s="19"/>
      <c r="G2667" s="19"/>
      <c r="H2667" s="19"/>
      <c r="I2667" s="19"/>
      <c r="J2667" s="19"/>
      <c r="K2667" s="19"/>
      <c r="L2667" s="19"/>
      <c r="M2667" s="19"/>
      <c r="N2667" s="19"/>
      <c r="O2667" s="19"/>
      <c r="P2667" s="19"/>
      <c r="Q2667" s="19"/>
      <c r="R2667" s="19"/>
    </row>
    <row r="2668" spans="1:18" x14ac:dyDescent="0.45">
      <c r="A2668" s="19"/>
      <c r="B2668" s="19"/>
      <c r="C2668" s="19"/>
      <c r="D2668" s="19"/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 x14ac:dyDescent="0.45">
      <c r="A2669" s="19"/>
      <c r="B2669" s="19"/>
      <c r="C2669" s="19"/>
      <c r="D2669" s="19"/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 x14ac:dyDescent="0.45">
      <c r="A2670" s="19"/>
      <c r="B2670" s="19"/>
      <c r="C2670" s="19"/>
      <c r="D2670" s="19"/>
      <c r="E2670" s="19"/>
      <c r="F2670" s="19"/>
      <c r="G2670" s="19"/>
      <c r="H2670" s="19"/>
      <c r="I2670" s="19"/>
      <c r="J2670" s="19"/>
      <c r="K2670" s="19"/>
      <c r="L2670" s="19"/>
      <c r="M2670" s="19"/>
      <c r="N2670" s="19"/>
      <c r="O2670" s="19"/>
      <c r="P2670" s="19"/>
      <c r="Q2670" s="19"/>
      <c r="R2670" s="19"/>
    </row>
    <row r="2671" spans="1:18" x14ac:dyDescent="0.45">
      <c r="A2671" s="19"/>
      <c r="B2671" s="19"/>
      <c r="C2671" s="19"/>
      <c r="D2671" s="19"/>
      <c r="E2671" s="19"/>
      <c r="F2671" s="19"/>
      <c r="G2671" s="19"/>
      <c r="H2671" s="19"/>
      <c r="I2671" s="19"/>
      <c r="J2671" s="19"/>
      <c r="K2671" s="19"/>
      <c r="L2671" s="19"/>
      <c r="M2671" s="19"/>
      <c r="N2671" s="19"/>
      <c r="O2671" s="19"/>
      <c r="P2671" s="19"/>
      <c r="Q2671" s="19"/>
      <c r="R2671" s="19"/>
    </row>
    <row r="2672" spans="1:18" x14ac:dyDescent="0.45">
      <c r="A2672" s="19"/>
      <c r="B2672" s="19"/>
      <c r="C2672" s="19"/>
      <c r="D2672" s="19"/>
      <c r="E2672" s="19"/>
      <c r="F2672" s="19"/>
      <c r="G2672" s="19"/>
      <c r="H2672" s="19"/>
      <c r="I2672" s="19"/>
      <c r="J2672" s="19"/>
      <c r="K2672" s="19"/>
      <c r="L2672" s="19"/>
      <c r="M2672" s="19"/>
      <c r="N2672" s="19"/>
      <c r="O2672" s="19"/>
      <c r="P2672" s="19"/>
      <c r="Q2672" s="19"/>
      <c r="R2672" s="19"/>
    </row>
    <row r="2673" spans="1:18" x14ac:dyDescent="0.45">
      <c r="A2673" s="19"/>
      <c r="B2673" s="19"/>
      <c r="C2673" s="19"/>
      <c r="D2673" s="19"/>
      <c r="E2673" s="19"/>
      <c r="F2673" s="19"/>
      <c r="G2673" s="19"/>
      <c r="H2673" s="19"/>
      <c r="I2673" s="19"/>
      <c r="J2673" s="19"/>
      <c r="K2673" s="19"/>
      <c r="L2673" s="19"/>
      <c r="M2673" s="19"/>
      <c r="N2673" s="19"/>
      <c r="O2673" s="19"/>
      <c r="P2673" s="19"/>
      <c r="Q2673" s="19"/>
      <c r="R2673" s="19"/>
    </row>
    <row r="2674" spans="1:18" x14ac:dyDescent="0.45">
      <c r="A2674" s="19"/>
      <c r="B2674" s="19"/>
      <c r="C2674" s="19"/>
      <c r="D2674" s="19"/>
      <c r="E2674" s="19"/>
      <c r="F2674" s="19"/>
      <c r="G2674" s="19"/>
      <c r="H2674" s="19"/>
      <c r="I2674" s="19"/>
      <c r="J2674" s="19"/>
      <c r="K2674" s="19"/>
      <c r="L2674" s="19"/>
      <c r="M2674" s="19"/>
      <c r="N2674" s="19"/>
      <c r="O2674" s="19"/>
      <c r="P2674" s="19"/>
      <c r="Q2674" s="19"/>
      <c r="R2674" s="19"/>
    </row>
    <row r="2675" spans="1:18" x14ac:dyDescent="0.45">
      <c r="A2675" s="19"/>
      <c r="B2675" s="19"/>
      <c r="C2675" s="19"/>
      <c r="D2675" s="19"/>
      <c r="E2675" s="19"/>
      <c r="F2675" s="19"/>
      <c r="G2675" s="19"/>
      <c r="H2675" s="19"/>
      <c r="I2675" s="19"/>
      <c r="J2675" s="19"/>
      <c r="K2675" s="19"/>
      <c r="L2675" s="19"/>
      <c r="M2675" s="19"/>
      <c r="N2675" s="19"/>
      <c r="O2675" s="19"/>
      <c r="P2675" s="19"/>
      <c r="Q2675" s="19"/>
      <c r="R2675" s="19"/>
    </row>
    <row r="2676" spans="1:18" x14ac:dyDescent="0.45">
      <c r="A2676" s="19"/>
      <c r="B2676" s="19"/>
      <c r="C2676" s="19"/>
      <c r="D2676" s="19"/>
      <c r="E2676" s="19"/>
      <c r="F2676" s="19"/>
      <c r="G2676" s="19"/>
      <c r="H2676" s="19"/>
      <c r="I2676" s="19"/>
      <c r="J2676" s="19"/>
      <c r="K2676" s="19"/>
      <c r="L2676" s="19"/>
      <c r="M2676" s="19"/>
      <c r="N2676" s="19"/>
      <c r="O2676" s="19"/>
      <c r="P2676" s="19"/>
      <c r="Q2676" s="19"/>
      <c r="R2676" s="19"/>
    </row>
    <row r="2677" spans="1:18" x14ac:dyDescent="0.45">
      <c r="A2677" s="19"/>
      <c r="B2677" s="19"/>
      <c r="C2677" s="19"/>
      <c r="D2677" s="19"/>
      <c r="E2677" s="19"/>
      <c r="F2677" s="19"/>
      <c r="G2677" s="19"/>
      <c r="H2677" s="19"/>
      <c r="I2677" s="19"/>
      <c r="J2677" s="19"/>
      <c r="K2677" s="19"/>
      <c r="L2677" s="19"/>
      <c r="M2677" s="19"/>
      <c r="N2677" s="19"/>
      <c r="O2677" s="19"/>
      <c r="P2677" s="19"/>
      <c r="Q2677" s="19"/>
      <c r="R2677" s="19"/>
    </row>
    <row r="2678" spans="1:18" x14ac:dyDescent="0.45">
      <c r="A2678" s="19"/>
      <c r="B2678" s="19"/>
      <c r="C2678" s="19"/>
      <c r="D2678" s="19"/>
      <c r="E2678" s="19"/>
      <c r="F2678" s="19"/>
      <c r="G2678" s="19"/>
      <c r="H2678" s="19"/>
      <c r="I2678" s="19"/>
      <c r="J2678" s="19"/>
      <c r="K2678" s="19"/>
      <c r="L2678" s="19"/>
      <c r="M2678" s="19"/>
      <c r="N2678" s="19"/>
      <c r="O2678" s="19"/>
      <c r="P2678" s="19"/>
      <c r="Q2678" s="19"/>
      <c r="R2678" s="19"/>
    </row>
    <row r="2679" spans="1:18" x14ac:dyDescent="0.45">
      <c r="A2679" s="19"/>
      <c r="B2679" s="19"/>
      <c r="C2679" s="19"/>
      <c r="D2679" s="19"/>
      <c r="E2679" s="19"/>
      <c r="F2679" s="19"/>
      <c r="G2679" s="19"/>
      <c r="H2679" s="19"/>
      <c r="I2679" s="19"/>
      <c r="J2679" s="19"/>
      <c r="K2679" s="19"/>
      <c r="L2679" s="19"/>
      <c r="M2679" s="19"/>
      <c r="N2679" s="19"/>
      <c r="O2679" s="19"/>
      <c r="P2679" s="19"/>
      <c r="Q2679" s="19"/>
      <c r="R2679" s="19"/>
    </row>
    <row r="2680" spans="1:18" x14ac:dyDescent="0.45">
      <c r="A2680" s="19"/>
      <c r="B2680" s="19"/>
      <c r="C2680" s="19"/>
      <c r="D2680" s="19"/>
      <c r="E2680" s="19"/>
      <c r="F2680" s="19"/>
      <c r="G2680" s="19"/>
      <c r="H2680" s="19"/>
      <c r="I2680" s="19"/>
      <c r="J2680" s="19"/>
      <c r="K2680" s="19"/>
      <c r="L2680" s="19"/>
      <c r="M2680" s="19"/>
      <c r="N2680" s="19"/>
      <c r="O2680" s="19"/>
      <c r="P2680" s="19"/>
      <c r="Q2680" s="19"/>
      <c r="R2680" s="19"/>
    </row>
    <row r="2681" spans="1:18" x14ac:dyDescent="0.45">
      <c r="A2681" s="19"/>
      <c r="B2681" s="19"/>
      <c r="C2681" s="19"/>
      <c r="D2681" s="19"/>
      <c r="E2681" s="19"/>
      <c r="F2681" s="19"/>
      <c r="G2681" s="19"/>
      <c r="H2681" s="19"/>
      <c r="I2681" s="19"/>
      <c r="J2681" s="19"/>
      <c r="K2681" s="19"/>
      <c r="L2681" s="19"/>
      <c r="M2681" s="19"/>
      <c r="N2681" s="19"/>
      <c r="O2681" s="19"/>
      <c r="P2681" s="19"/>
      <c r="Q2681" s="19"/>
      <c r="R2681" s="19"/>
    </row>
    <row r="2682" spans="1:18" x14ac:dyDescent="0.45">
      <c r="A2682" s="19"/>
      <c r="B2682" s="19"/>
      <c r="C2682" s="19"/>
      <c r="D2682" s="19"/>
      <c r="E2682" s="19"/>
      <c r="F2682" s="19"/>
      <c r="G2682" s="19"/>
      <c r="H2682" s="19"/>
      <c r="I2682" s="19"/>
      <c r="J2682" s="19"/>
      <c r="K2682" s="19"/>
      <c r="L2682" s="19"/>
      <c r="M2682" s="19"/>
      <c r="N2682" s="19"/>
      <c r="O2682" s="19"/>
      <c r="P2682" s="19"/>
      <c r="Q2682" s="19"/>
      <c r="R2682" s="19"/>
    </row>
    <row r="2683" spans="1:18" x14ac:dyDescent="0.45">
      <c r="A2683" s="19"/>
      <c r="B2683" s="19"/>
      <c r="C2683" s="19"/>
      <c r="D2683" s="19"/>
      <c r="E2683" s="19"/>
      <c r="F2683" s="19"/>
      <c r="G2683" s="19"/>
      <c r="H2683" s="19"/>
      <c r="I2683" s="19"/>
      <c r="J2683" s="19"/>
      <c r="K2683" s="19"/>
      <c r="L2683" s="19"/>
      <c r="M2683" s="19"/>
      <c r="N2683" s="19"/>
      <c r="O2683" s="19"/>
      <c r="P2683" s="19"/>
      <c r="Q2683" s="19"/>
      <c r="R2683" s="19"/>
    </row>
    <row r="2684" spans="1:18" x14ac:dyDescent="0.45">
      <c r="A2684" s="19"/>
      <c r="B2684" s="19"/>
      <c r="C2684" s="19"/>
      <c r="D2684" s="19"/>
      <c r="E2684" s="19"/>
      <c r="F2684" s="19"/>
      <c r="G2684" s="19"/>
      <c r="H2684" s="19"/>
      <c r="I2684" s="19"/>
      <c r="J2684" s="19"/>
      <c r="K2684" s="19"/>
      <c r="L2684" s="19"/>
      <c r="M2684" s="19"/>
      <c r="N2684" s="19"/>
      <c r="O2684" s="19"/>
      <c r="P2684" s="19"/>
      <c r="Q2684" s="19"/>
      <c r="R2684" s="19"/>
    </row>
    <row r="2685" spans="1:18" x14ac:dyDescent="0.45">
      <c r="A2685" s="19"/>
      <c r="B2685" s="19"/>
      <c r="C2685" s="19"/>
      <c r="D2685" s="19"/>
      <c r="E2685" s="19"/>
      <c r="F2685" s="19"/>
      <c r="G2685" s="19"/>
      <c r="H2685" s="19"/>
      <c r="I2685" s="19"/>
      <c r="J2685" s="19"/>
      <c r="K2685" s="19"/>
      <c r="L2685" s="19"/>
      <c r="M2685" s="19"/>
      <c r="N2685" s="19"/>
      <c r="O2685" s="19"/>
      <c r="P2685" s="19"/>
      <c r="Q2685" s="19"/>
      <c r="R2685" s="19"/>
    </row>
    <row r="2686" spans="1:18" x14ac:dyDescent="0.45">
      <c r="A2686" s="19"/>
      <c r="B2686" s="19"/>
      <c r="C2686" s="19"/>
      <c r="D2686" s="19"/>
      <c r="E2686" s="19"/>
      <c r="F2686" s="19"/>
      <c r="G2686" s="19"/>
      <c r="H2686" s="19"/>
      <c r="I2686" s="19"/>
      <c r="J2686" s="19"/>
      <c r="K2686" s="19"/>
      <c r="L2686" s="19"/>
      <c r="M2686" s="19"/>
      <c r="N2686" s="19"/>
      <c r="O2686" s="19"/>
      <c r="P2686" s="19"/>
      <c r="Q2686" s="19"/>
      <c r="R2686" s="19"/>
    </row>
    <row r="2687" spans="1:18" x14ac:dyDescent="0.45">
      <c r="A2687" s="19"/>
      <c r="B2687" s="19"/>
      <c r="C2687" s="19"/>
      <c r="D2687" s="19"/>
      <c r="E2687" s="19"/>
      <c r="F2687" s="19"/>
      <c r="G2687" s="19"/>
      <c r="H2687" s="19"/>
      <c r="I2687" s="19"/>
      <c r="J2687" s="19"/>
      <c r="K2687" s="19"/>
      <c r="L2687" s="19"/>
      <c r="M2687" s="19"/>
      <c r="N2687" s="19"/>
      <c r="O2687" s="19"/>
      <c r="P2687" s="19"/>
      <c r="Q2687" s="19"/>
      <c r="R2687" s="19"/>
    </row>
    <row r="2688" spans="1:18" x14ac:dyDescent="0.45">
      <c r="A2688" s="19"/>
      <c r="B2688" s="19"/>
      <c r="C2688" s="19"/>
      <c r="D2688" s="19"/>
      <c r="E2688" s="19"/>
      <c r="F2688" s="19"/>
      <c r="G2688" s="19"/>
      <c r="H2688" s="19"/>
      <c r="I2688" s="19"/>
      <c r="J2688" s="19"/>
      <c r="K2688" s="19"/>
      <c r="L2688" s="19"/>
      <c r="M2688" s="19"/>
      <c r="N2688" s="19"/>
      <c r="O2688" s="19"/>
      <c r="P2688" s="19"/>
      <c r="Q2688" s="19"/>
      <c r="R2688" s="19"/>
    </row>
    <row r="2689" spans="1:18" x14ac:dyDescent="0.45">
      <c r="A2689" s="19"/>
      <c r="B2689" s="19"/>
      <c r="C2689" s="19"/>
      <c r="D2689" s="19"/>
      <c r="E2689" s="19"/>
      <c r="F2689" s="19"/>
      <c r="G2689" s="19"/>
      <c r="H2689" s="19"/>
      <c r="I2689" s="19"/>
      <c r="J2689" s="19"/>
      <c r="K2689" s="19"/>
      <c r="L2689" s="19"/>
      <c r="M2689" s="19"/>
      <c r="N2689" s="19"/>
      <c r="O2689" s="19"/>
      <c r="P2689" s="19"/>
      <c r="Q2689" s="19"/>
      <c r="R2689" s="19"/>
    </row>
    <row r="2690" spans="1:18" x14ac:dyDescent="0.45">
      <c r="A2690" s="19"/>
      <c r="B2690" s="19"/>
      <c r="C2690" s="19"/>
      <c r="D2690" s="19"/>
      <c r="E2690" s="19"/>
      <c r="F2690" s="19"/>
      <c r="G2690" s="19"/>
      <c r="H2690" s="19"/>
      <c r="I2690" s="19"/>
      <c r="J2690" s="19"/>
      <c r="K2690" s="19"/>
      <c r="L2690" s="19"/>
      <c r="M2690" s="19"/>
      <c r="N2690" s="19"/>
      <c r="O2690" s="19"/>
      <c r="P2690" s="19"/>
      <c r="Q2690" s="19"/>
      <c r="R2690" s="19"/>
    </row>
    <row r="2691" spans="1:18" x14ac:dyDescent="0.45">
      <c r="A2691" s="19"/>
      <c r="B2691" s="19"/>
      <c r="C2691" s="19"/>
      <c r="D2691" s="19"/>
      <c r="E2691" s="19"/>
      <c r="F2691" s="19"/>
      <c r="G2691" s="19"/>
      <c r="H2691" s="19"/>
      <c r="I2691" s="19"/>
      <c r="J2691" s="19"/>
      <c r="K2691" s="19"/>
      <c r="L2691" s="19"/>
      <c r="M2691" s="19"/>
      <c r="N2691" s="19"/>
      <c r="O2691" s="19"/>
      <c r="P2691" s="19"/>
      <c r="Q2691" s="19"/>
      <c r="R2691" s="19"/>
    </row>
    <row r="2692" spans="1:18" x14ac:dyDescent="0.45">
      <c r="A2692" s="19"/>
      <c r="B2692" s="19"/>
      <c r="C2692" s="19"/>
      <c r="D2692" s="19"/>
      <c r="E2692" s="19"/>
      <c r="F2692" s="19"/>
      <c r="G2692" s="19"/>
      <c r="H2692" s="19"/>
      <c r="I2692" s="19"/>
      <c r="J2692" s="19"/>
      <c r="K2692" s="19"/>
      <c r="L2692" s="19"/>
      <c r="M2692" s="19"/>
      <c r="N2692" s="19"/>
      <c r="O2692" s="19"/>
      <c r="P2692" s="19"/>
      <c r="Q2692" s="19"/>
      <c r="R2692" s="19"/>
    </row>
    <row r="2693" spans="1:18" x14ac:dyDescent="0.45">
      <c r="A2693" s="19"/>
      <c r="B2693" s="19"/>
      <c r="C2693" s="19"/>
      <c r="D2693" s="19"/>
      <c r="E2693" s="19"/>
      <c r="F2693" s="19"/>
      <c r="G2693" s="19"/>
      <c r="H2693" s="19"/>
      <c r="I2693" s="19"/>
      <c r="J2693" s="19"/>
      <c r="K2693" s="19"/>
      <c r="L2693" s="19"/>
      <c r="M2693" s="19"/>
      <c r="N2693" s="19"/>
      <c r="O2693" s="19"/>
      <c r="P2693" s="19"/>
      <c r="Q2693" s="19"/>
      <c r="R2693" s="19"/>
    </row>
    <row r="2694" spans="1:18" x14ac:dyDescent="0.45">
      <c r="A2694" s="19"/>
      <c r="B2694" s="19"/>
      <c r="C2694" s="19"/>
      <c r="D2694" s="19"/>
      <c r="E2694" s="19"/>
      <c r="F2694" s="19"/>
      <c r="G2694" s="19"/>
      <c r="H2694" s="19"/>
      <c r="I2694" s="19"/>
      <c r="J2694" s="19"/>
      <c r="K2694" s="19"/>
      <c r="L2694" s="19"/>
      <c r="M2694" s="19"/>
      <c r="N2694" s="19"/>
      <c r="O2694" s="19"/>
      <c r="P2694" s="19"/>
      <c r="Q2694" s="19"/>
      <c r="R2694" s="19"/>
    </row>
    <row r="2695" spans="1:18" x14ac:dyDescent="0.45">
      <c r="A2695" s="19"/>
      <c r="B2695" s="19"/>
      <c r="C2695" s="19"/>
      <c r="D2695" s="19"/>
      <c r="E2695" s="19"/>
      <c r="F2695" s="19"/>
      <c r="G2695" s="19"/>
      <c r="H2695" s="19"/>
      <c r="I2695" s="19"/>
      <c r="J2695" s="19"/>
      <c r="K2695" s="19"/>
      <c r="L2695" s="19"/>
      <c r="M2695" s="19"/>
      <c r="N2695" s="19"/>
      <c r="O2695" s="19"/>
      <c r="P2695" s="19"/>
      <c r="Q2695" s="19"/>
      <c r="R2695" s="19"/>
    </row>
    <row r="2696" spans="1:18" x14ac:dyDescent="0.45">
      <c r="A2696" s="19"/>
      <c r="B2696" s="19"/>
      <c r="C2696" s="19"/>
      <c r="D2696" s="19"/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 x14ac:dyDescent="0.45">
      <c r="A2697" s="19"/>
      <c r="B2697" s="19"/>
      <c r="C2697" s="19"/>
      <c r="D2697" s="19"/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 x14ac:dyDescent="0.45">
      <c r="A2698" s="19"/>
      <c r="B2698" s="19"/>
      <c r="C2698" s="19"/>
      <c r="D2698" s="19"/>
      <c r="E2698" s="19"/>
      <c r="F2698" s="19"/>
      <c r="G2698" s="19"/>
      <c r="H2698" s="19"/>
      <c r="I2698" s="19"/>
      <c r="J2698" s="19"/>
      <c r="K2698" s="19"/>
      <c r="L2698" s="19"/>
      <c r="M2698" s="19"/>
      <c r="N2698" s="19"/>
      <c r="O2698" s="19"/>
      <c r="P2698" s="19"/>
      <c r="Q2698" s="19"/>
      <c r="R2698" s="19"/>
    </row>
    <row r="2699" spans="1:18" x14ac:dyDescent="0.45">
      <c r="A2699" s="19"/>
      <c r="B2699" s="19"/>
      <c r="C2699" s="19"/>
      <c r="D2699" s="19"/>
      <c r="E2699" s="19"/>
      <c r="F2699" s="19"/>
      <c r="G2699" s="19"/>
      <c r="H2699" s="19"/>
      <c r="I2699" s="19"/>
      <c r="J2699" s="19"/>
      <c r="K2699" s="19"/>
      <c r="L2699" s="19"/>
      <c r="M2699" s="19"/>
      <c r="N2699" s="19"/>
      <c r="O2699" s="19"/>
      <c r="P2699" s="19"/>
      <c r="Q2699" s="19"/>
      <c r="R2699" s="19"/>
    </row>
    <row r="2700" spans="1:18" x14ac:dyDescent="0.45">
      <c r="A2700" s="19"/>
      <c r="B2700" s="19"/>
      <c r="C2700" s="19"/>
      <c r="D2700" s="19"/>
      <c r="E2700" s="19"/>
      <c r="F2700" s="19"/>
      <c r="G2700" s="19"/>
      <c r="H2700" s="19"/>
      <c r="I2700" s="19"/>
      <c r="J2700" s="19"/>
      <c r="K2700" s="19"/>
      <c r="L2700" s="19"/>
      <c r="M2700" s="19"/>
      <c r="N2700" s="19"/>
      <c r="O2700" s="19"/>
      <c r="P2700" s="19"/>
      <c r="Q2700" s="19"/>
      <c r="R2700" s="19"/>
    </row>
    <row r="2701" spans="1:18" x14ac:dyDescent="0.45">
      <c r="A2701" s="19"/>
      <c r="B2701" s="19"/>
      <c r="C2701" s="19"/>
      <c r="D2701" s="19"/>
      <c r="E2701" s="19"/>
      <c r="F2701" s="19"/>
      <c r="G2701" s="19"/>
      <c r="H2701" s="19"/>
      <c r="I2701" s="19"/>
      <c r="J2701" s="19"/>
      <c r="K2701" s="19"/>
      <c r="L2701" s="19"/>
      <c r="M2701" s="19"/>
      <c r="N2701" s="19"/>
      <c r="O2701" s="19"/>
      <c r="P2701" s="19"/>
      <c r="Q2701" s="19"/>
      <c r="R2701" s="19"/>
    </row>
    <row r="2702" spans="1:18" x14ac:dyDescent="0.45">
      <c r="A2702" s="19"/>
      <c r="B2702" s="19"/>
      <c r="C2702" s="19"/>
      <c r="D2702" s="19"/>
      <c r="E2702" s="19"/>
      <c r="F2702" s="19"/>
      <c r="G2702" s="19"/>
      <c r="H2702" s="19"/>
      <c r="I2702" s="19"/>
      <c r="J2702" s="19"/>
      <c r="K2702" s="19"/>
      <c r="L2702" s="19"/>
      <c r="M2702" s="19"/>
      <c r="N2702" s="19"/>
      <c r="O2702" s="19"/>
      <c r="P2702" s="19"/>
      <c r="Q2702" s="19"/>
      <c r="R2702" s="19"/>
    </row>
    <row r="2703" spans="1:18" x14ac:dyDescent="0.45">
      <c r="A2703" s="19"/>
      <c r="B2703" s="19"/>
      <c r="C2703" s="19"/>
      <c r="D2703" s="19"/>
      <c r="E2703" s="19"/>
      <c r="F2703" s="19"/>
      <c r="G2703" s="19"/>
      <c r="H2703" s="19"/>
      <c r="I2703" s="19"/>
      <c r="J2703" s="19"/>
      <c r="K2703" s="19"/>
      <c r="L2703" s="19"/>
      <c r="M2703" s="19"/>
      <c r="N2703" s="19"/>
      <c r="O2703" s="19"/>
      <c r="P2703" s="19"/>
      <c r="Q2703" s="19"/>
      <c r="R2703" s="19"/>
    </row>
    <row r="2704" spans="1:18" x14ac:dyDescent="0.45">
      <c r="A2704" s="19"/>
      <c r="B2704" s="19"/>
      <c r="C2704" s="19"/>
      <c r="D2704" s="19"/>
      <c r="E2704" s="19"/>
      <c r="F2704" s="19"/>
      <c r="G2704" s="19"/>
      <c r="H2704" s="19"/>
      <c r="I2704" s="19"/>
      <c r="J2704" s="19"/>
      <c r="K2704" s="19"/>
      <c r="L2704" s="19"/>
      <c r="M2704" s="19"/>
      <c r="N2704" s="19"/>
      <c r="O2704" s="19"/>
      <c r="P2704" s="19"/>
      <c r="Q2704" s="19"/>
      <c r="R2704" s="19"/>
    </row>
    <row r="2705" spans="1:18" x14ac:dyDescent="0.45">
      <c r="A2705" s="19"/>
      <c r="B2705" s="19"/>
      <c r="C2705" s="19"/>
      <c r="D2705" s="19"/>
      <c r="E2705" s="19"/>
      <c r="F2705" s="19"/>
      <c r="G2705" s="19"/>
      <c r="H2705" s="19"/>
      <c r="I2705" s="19"/>
      <c r="J2705" s="19"/>
      <c r="K2705" s="19"/>
      <c r="L2705" s="19"/>
      <c r="M2705" s="19"/>
      <c r="N2705" s="19"/>
      <c r="O2705" s="19"/>
      <c r="P2705" s="19"/>
      <c r="Q2705" s="19"/>
      <c r="R2705" s="19"/>
    </row>
    <row r="2706" spans="1:18" x14ac:dyDescent="0.45">
      <c r="A2706" s="19"/>
      <c r="B2706" s="19"/>
      <c r="C2706" s="19"/>
      <c r="D2706" s="19"/>
      <c r="E2706" s="19"/>
      <c r="F2706" s="19"/>
      <c r="G2706" s="19"/>
      <c r="H2706" s="19"/>
      <c r="I2706" s="19"/>
      <c r="J2706" s="19"/>
      <c r="K2706" s="19"/>
      <c r="L2706" s="19"/>
      <c r="M2706" s="19"/>
      <c r="N2706" s="19"/>
      <c r="O2706" s="19"/>
      <c r="P2706" s="19"/>
      <c r="Q2706" s="19"/>
      <c r="R2706" s="19"/>
    </row>
    <row r="2707" spans="1:18" x14ac:dyDescent="0.45">
      <c r="A2707" s="19"/>
      <c r="B2707" s="19"/>
      <c r="C2707" s="19"/>
      <c r="D2707" s="19"/>
      <c r="E2707" s="19"/>
      <c r="F2707" s="19"/>
      <c r="G2707" s="19"/>
      <c r="H2707" s="19"/>
      <c r="I2707" s="19"/>
      <c r="J2707" s="19"/>
      <c r="K2707" s="19"/>
      <c r="L2707" s="19"/>
      <c r="M2707" s="19"/>
      <c r="N2707" s="19"/>
      <c r="O2707" s="19"/>
      <c r="P2707" s="19"/>
      <c r="Q2707" s="19"/>
      <c r="R2707" s="19"/>
    </row>
    <row r="2708" spans="1:18" x14ac:dyDescent="0.45">
      <c r="A2708" s="19"/>
      <c r="B2708" s="19"/>
      <c r="C2708" s="19"/>
      <c r="D2708" s="19"/>
      <c r="E2708" s="19"/>
      <c r="F2708" s="19"/>
      <c r="G2708" s="19"/>
      <c r="H2708" s="19"/>
      <c r="I2708" s="19"/>
      <c r="J2708" s="19"/>
      <c r="K2708" s="19"/>
      <c r="L2708" s="19"/>
      <c r="M2708" s="19"/>
      <c r="N2708" s="19"/>
      <c r="O2708" s="19"/>
      <c r="P2708" s="19"/>
      <c r="Q2708" s="19"/>
      <c r="R2708" s="19"/>
    </row>
    <row r="2709" spans="1:18" x14ac:dyDescent="0.45">
      <c r="A2709" s="19"/>
      <c r="B2709" s="19"/>
      <c r="C2709" s="19"/>
      <c r="D2709" s="19"/>
      <c r="E2709" s="19"/>
      <c r="F2709" s="19"/>
      <c r="G2709" s="19"/>
      <c r="H2709" s="19"/>
      <c r="I2709" s="19"/>
      <c r="J2709" s="19"/>
      <c r="K2709" s="19"/>
      <c r="L2709" s="19"/>
      <c r="M2709" s="19"/>
      <c r="N2709" s="19"/>
      <c r="O2709" s="19"/>
      <c r="P2709" s="19"/>
      <c r="Q2709" s="19"/>
      <c r="R2709" s="19"/>
    </row>
    <row r="2710" spans="1:18" x14ac:dyDescent="0.45">
      <c r="A2710" s="19"/>
      <c r="B2710" s="19"/>
      <c r="C2710" s="19"/>
      <c r="D2710" s="19"/>
      <c r="E2710" s="19"/>
      <c r="F2710" s="19"/>
      <c r="G2710" s="19"/>
      <c r="H2710" s="19"/>
      <c r="I2710" s="19"/>
      <c r="J2710" s="19"/>
      <c r="K2710" s="19"/>
      <c r="L2710" s="19"/>
      <c r="M2710" s="19"/>
      <c r="N2710" s="19"/>
      <c r="O2710" s="19"/>
      <c r="P2710" s="19"/>
      <c r="Q2710" s="19"/>
      <c r="R2710" s="19"/>
    </row>
    <row r="2711" spans="1:18" x14ac:dyDescent="0.45">
      <c r="A2711" s="19"/>
      <c r="B2711" s="19"/>
      <c r="C2711" s="19"/>
      <c r="D2711" s="19"/>
      <c r="E2711" s="19"/>
      <c r="F2711" s="19"/>
      <c r="G2711" s="19"/>
      <c r="H2711" s="19"/>
      <c r="I2711" s="19"/>
      <c r="J2711" s="19"/>
      <c r="K2711" s="19"/>
      <c r="L2711" s="19"/>
      <c r="M2711" s="19"/>
      <c r="N2711" s="19"/>
      <c r="O2711" s="19"/>
      <c r="P2711" s="19"/>
      <c r="Q2711" s="19"/>
      <c r="R2711" s="19"/>
    </row>
    <row r="2712" spans="1:18" x14ac:dyDescent="0.45">
      <c r="A2712" s="19"/>
      <c r="B2712" s="19"/>
      <c r="C2712" s="19"/>
      <c r="D2712" s="19"/>
      <c r="E2712" s="19"/>
      <c r="F2712" s="19"/>
      <c r="G2712" s="19"/>
      <c r="H2712" s="19"/>
      <c r="I2712" s="19"/>
      <c r="J2712" s="19"/>
      <c r="K2712" s="19"/>
      <c r="L2712" s="19"/>
      <c r="M2712" s="19"/>
      <c r="N2712" s="19"/>
      <c r="O2712" s="19"/>
      <c r="P2712" s="19"/>
      <c r="Q2712" s="19"/>
      <c r="R2712" s="19"/>
    </row>
    <row r="2713" spans="1:18" x14ac:dyDescent="0.45">
      <c r="A2713" s="19"/>
      <c r="B2713" s="19"/>
      <c r="C2713" s="19"/>
      <c r="D2713" s="19"/>
      <c r="E2713" s="19"/>
      <c r="F2713" s="19"/>
      <c r="G2713" s="19"/>
      <c r="H2713" s="19"/>
      <c r="I2713" s="19"/>
      <c r="J2713" s="19"/>
      <c r="K2713" s="19"/>
      <c r="L2713" s="19"/>
      <c r="M2713" s="19"/>
      <c r="N2713" s="19"/>
      <c r="O2713" s="19"/>
      <c r="P2713" s="19"/>
      <c r="Q2713" s="19"/>
      <c r="R2713" s="19"/>
    </row>
    <row r="2714" spans="1:18" x14ac:dyDescent="0.45">
      <c r="A2714" s="19"/>
      <c r="B2714" s="19"/>
      <c r="C2714" s="19"/>
      <c r="D2714" s="19"/>
      <c r="E2714" s="19"/>
      <c r="F2714" s="19"/>
      <c r="G2714" s="19"/>
      <c r="H2714" s="19"/>
      <c r="I2714" s="19"/>
      <c r="J2714" s="19"/>
      <c r="K2714" s="19"/>
      <c r="L2714" s="19"/>
      <c r="M2714" s="19"/>
      <c r="N2714" s="19"/>
      <c r="O2714" s="19"/>
      <c r="P2714" s="19"/>
      <c r="Q2714" s="19"/>
      <c r="R2714" s="19"/>
    </row>
    <row r="2715" spans="1:18" x14ac:dyDescent="0.45">
      <c r="A2715" s="19"/>
      <c r="B2715" s="19"/>
      <c r="C2715" s="19"/>
      <c r="D2715" s="19"/>
      <c r="E2715" s="19"/>
      <c r="F2715" s="19"/>
      <c r="G2715" s="19"/>
      <c r="H2715" s="19"/>
      <c r="I2715" s="19"/>
      <c r="J2715" s="19"/>
      <c r="K2715" s="19"/>
      <c r="L2715" s="19"/>
      <c r="M2715" s="19"/>
      <c r="N2715" s="19"/>
      <c r="O2715" s="19"/>
      <c r="P2715" s="19"/>
      <c r="Q2715" s="19"/>
      <c r="R2715" s="19"/>
    </row>
    <row r="2716" spans="1:18" x14ac:dyDescent="0.45">
      <c r="A2716" s="19"/>
      <c r="B2716" s="19"/>
      <c r="C2716" s="19"/>
      <c r="D2716" s="19"/>
      <c r="E2716" s="19"/>
      <c r="F2716" s="19"/>
      <c r="G2716" s="19"/>
      <c r="H2716" s="19"/>
      <c r="I2716" s="19"/>
      <c r="J2716" s="19"/>
      <c r="K2716" s="19"/>
      <c r="L2716" s="19"/>
      <c r="M2716" s="19"/>
      <c r="N2716" s="19"/>
      <c r="O2716" s="19"/>
      <c r="P2716" s="19"/>
      <c r="Q2716" s="19"/>
      <c r="R2716" s="19"/>
    </row>
    <row r="2717" spans="1:18" x14ac:dyDescent="0.45">
      <c r="A2717" s="19"/>
      <c r="B2717" s="19"/>
      <c r="C2717" s="19"/>
      <c r="D2717" s="19"/>
      <c r="E2717" s="19"/>
      <c r="F2717" s="19"/>
      <c r="G2717" s="19"/>
      <c r="H2717" s="19"/>
      <c r="I2717" s="19"/>
      <c r="J2717" s="19"/>
      <c r="K2717" s="19"/>
      <c r="L2717" s="19"/>
      <c r="M2717" s="19"/>
      <c r="N2717" s="19"/>
      <c r="O2717" s="19"/>
      <c r="P2717" s="19"/>
      <c r="Q2717" s="19"/>
      <c r="R2717" s="19"/>
    </row>
    <row r="2718" spans="1:18" x14ac:dyDescent="0.45">
      <c r="A2718" s="19"/>
      <c r="B2718" s="19"/>
      <c r="C2718" s="19"/>
      <c r="D2718" s="19"/>
      <c r="E2718" s="19"/>
      <c r="F2718" s="19"/>
      <c r="G2718" s="19"/>
      <c r="H2718" s="19"/>
      <c r="I2718" s="19"/>
      <c r="J2718" s="19"/>
      <c r="K2718" s="19"/>
      <c r="L2718" s="19"/>
      <c r="M2718" s="19"/>
      <c r="N2718" s="19"/>
      <c r="O2718" s="19"/>
      <c r="P2718" s="19"/>
      <c r="Q2718" s="19"/>
      <c r="R2718" s="19"/>
    </row>
    <row r="2719" spans="1:18" x14ac:dyDescent="0.45">
      <c r="A2719" s="19"/>
      <c r="B2719" s="19"/>
      <c r="C2719" s="19"/>
      <c r="D2719" s="19"/>
      <c r="E2719" s="19"/>
      <c r="F2719" s="19"/>
      <c r="G2719" s="19"/>
      <c r="H2719" s="19"/>
      <c r="I2719" s="19"/>
      <c r="J2719" s="19"/>
      <c r="K2719" s="19"/>
      <c r="L2719" s="19"/>
      <c r="M2719" s="19"/>
      <c r="N2719" s="19"/>
      <c r="O2719" s="19"/>
      <c r="P2719" s="19"/>
      <c r="Q2719" s="19"/>
      <c r="R2719" s="19"/>
    </row>
    <row r="2720" spans="1:18" x14ac:dyDescent="0.45">
      <c r="A2720" s="19"/>
      <c r="B2720" s="19"/>
      <c r="C2720" s="19"/>
      <c r="D2720" s="19"/>
      <c r="E2720" s="19"/>
      <c r="F2720" s="19"/>
      <c r="G2720" s="19"/>
      <c r="H2720" s="19"/>
      <c r="I2720" s="19"/>
      <c r="J2720" s="19"/>
      <c r="K2720" s="19"/>
      <c r="L2720" s="19"/>
      <c r="M2720" s="19"/>
      <c r="N2720" s="19"/>
      <c r="O2720" s="19"/>
      <c r="P2720" s="19"/>
      <c r="Q2720" s="19"/>
      <c r="R2720" s="19"/>
    </row>
    <row r="2721" spans="1:18" x14ac:dyDescent="0.45">
      <c r="A2721" s="19"/>
      <c r="B2721" s="19"/>
      <c r="C2721" s="19"/>
      <c r="D2721" s="19"/>
      <c r="E2721" s="19"/>
      <c r="F2721" s="19"/>
      <c r="G2721" s="19"/>
      <c r="H2721" s="19"/>
      <c r="I2721" s="19"/>
      <c r="J2721" s="19"/>
      <c r="K2721" s="19"/>
      <c r="L2721" s="19"/>
      <c r="M2721" s="19"/>
      <c r="N2721" s="19"/>
      <c r="O2721" s="19"/>
      <c r="P2721" s="19"/>
      <c r="Q2721" s="19"/>
      <c r="R2721" s="19"/>
    </row>
    <row r="2722" spans="1:18" x14ac:dyDescent="0.45">
      <c r="A2722" s="19"/>
      <c r="B2722" s="19"/>
      <c r="C2722" s="19"/>
      <c r="D2722" s="19"/>
      <c r="E2722" s="19"/>
      <c r="F2722" s="19"/>
      <c r="G2722" s="19"/>
      <c r="H2722" s="19"/>
      <c r="I2722" s="19"/>
      <c r="J2722" s="19"/>
      <c r="K2722" s="19"/>
      <c r="L2722" s="19"/>
      <c r="M2722" s="19"/>
      <c r="N2722" s="19"/>
      <c r="O2722" s="19"/>
      <c r="P2722" s="19"/>
      <c r="Q2722" s="19"/>
      <c r="R2722" s="19"/>
    </row>
    <row r="2723" spans="1:18" x14ac:dyDescent="0.45">
      <c r="A2723" s="19"/>
      <c r="B2723" s="19"/>
      <c r="C2723" s="19"/>
      <c r="D2723" s="19"/>
      <c r="E2723" s="19"/>
      <c r="F2723" s="19"/>
      <c r="G2723" s="19"/>
      <c r="H2723" s="19"/>
      <c r="I2723" s="19"/>
      <c r="J2723" s="19"/>
      <c r="K2723" s="19"/>
      <c r="L2723" s="19"/>
      <c r="M2723" s="19"/>
      <c r="N2723" s="19"/>
      <c r="O2723" s="19"/>
      <c r="P2723" s="19"/>
      <c r="Q2723" s="19"/>
      <c r="R2723" s="19"/>
    </row>
    <row r="2724" spans="1:18" x14ac:dyDescent="0.45">
      <c r="A2724" s="19"/>
      <c r="B2724" s="19"/>
      <c r="C2724" s="19"/>
      <c r="D2724" s="19"/>
      <c r="E2724" s="19"/>
      <c r="F2724" s="19"/>
      <c r="G2724" s="19"/>
      <c r="H2724" s="19"/>
      <c r="I2724" s="19"/>
      <c r="J2724" s="19"/>
      <c r="K2724" s="19"/>
      <c r="L2724" s="19"/>
      <c r="M2724" s="19"/>
      <c r="N2724" s="19"/>
      <c r="O2724" s="19"/>
      <c r="P2724" s="19"/>
      <c r="Q2724" s="19"/>
      <c r="R2724" s="19"/>
    </row>
    <row r="2725" spans="1:18" x14ac:dyDescent="0.45">
      <c r="A2725" s="19"/>
      <c r="B2725" s="19"/>
      <c r="C2725" s="19"/>
      <c r="D2725" s="19"/>
      <c r="E2725" s="19"/>
      <c r="F2725" s="19"/>
      <c r="G2725" s="19"/>
      <c r="H2725" s="19"/>
      <c r="I2725" s="19"/>
      <c r="J2725" s="19"/>
      <c r="K2725" s="19"/>
      <c r="L2725" s="19"/>
      <c r="M2725" s="19"/>
      <c r="N2725" s="19"/>
      <c r="O2725" s="19"/>
      <c r="P2725" s="19"/>
      <c r="Q2725" s="19"/>
      <c r="R2725" s="19"/>
    </row>
    <row r="2726" spans="1:18" x14ac:dyDescent="0.45">
      <c r="A2726" s="19"/>
      <c r="B2726" s="19"/>
      <c r="C2726" s="19"/>
      <c r="D2726" s="19"/>
      <c r="E2726" s="19"/>
      <c r="F2726" s="19"/>
      <c r="G2726" s="19"/>
      <c r="H2726" s="19"/>
      <c r="I2726" s="19"/>
      <c r="J2726" s="19"/>
      <c r="K2726" s="19"/>
      <c r="L2726" s="19"/>
      <c r="M2726" s="19"/>
      <c r="N2726" s="19"/>
      <c r="O2726" s="19"/>
      <c r="P2726" s="19"/>
      <c r="Q2726" s="19"/>
      <c r="R2726" s="19"/>
    </row>
    <row r="2727" spans="1:18" x14ac:dyDescent="0.45">
      <c r="A2727" s="19"/>
      <c r="B2727" s="19"/>
      <c r="C2727" s="19"/>
      <c r="D2727" s="19"/>
      <c r="E2727" s="19"/>
      <c r="F2727" s="19"/>
      <c r="G2727" s="19"/>
      <c r="H2727" s="19"/>
      <c r="I2727" s="19"/>
      <c r="J2727" s="19"/>
      <c r="K2727" s="19"/>
      <c r="L2727" s="19"/>
      <c r="M2727" s="19"/>
      <c r="N2727" s="19"/>
      <c r="O2727" s="19"/>
      <c r="P2727" s="19"/>
      <c r="Q2727" s="19"/>
      <c r="R2727" s="19"/>
    </row>
    <row r="2728" spans="1:18" x14ac:dyDescent="0.45">
      <c r="A2728" s="19"/>
      <c r="B2728" s="19"/>
      <c r="C2728" s="19"/>
      <c r="D2728" s="19"/>
      <c r="E2728" s="19"/>
      <c r="F2728" s="19"/>
      <c r="G2728" s="19"/>
      <c r="H2728" s="19"/>
      <c r="I2728" s="19"/>
      <c r="J2728" s="19"/>
      <c r="K2728" s="19"/>
      <c r="L2728" s="19"/>
      <c r="M2728" s="19"/>
      <c r="N2728" s="19"/>
      <c r="O2728" s="19"/>
      <c r="P2728" s="19"/>
      <c r="Q2728" s="19"/>
      <c r="R2728" s="19"/>
    </row>
    <row r="2729" spans="1:18" x14ac:dyDescent="0.45">
      <c r="A2729" s="19"/>
      <c r="B2729" s="19"/>
      <c r="C2729" s="19"/>
      <c r="D2729" s="19"/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 x14ac:dyDescent="0.45">
      <c r="A2730" s="19"/>
      <c r="B2730" s="19"/>
      <c r="C2730" s="19"/>
      <c r="D2730" s="19"/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 x14ac:dyDescent="0.45">
      <c r="A2731" s="19"/>
      <c r="B2731" s="19"/>
      <c r="C2731" s="19"/>
      <c r="D2731" s="19"/>
      <c r="E2731" s="19"/>
      <c r="F2731" s="19"/>
      <c r="G2731" s="19"/>
      <c r="H2731" s="19"/>
      <c r="I2731" s="19"/>
      <c r="J2731" s="19"/>
      <c r="K2731" s="19"/>
      <c r="L2731" s="19"/>
      <c r="M2731" s="19"/>
      <c r="N2731" s="19"/>
      <c r="O2731" s="19"/>
      <c r="P2731" s="19"/>
      <c r="Q2731" s="19"/>
      <c r="R2731" s="19"/>
    </row>
    <row r="2732" spans="1:18" x14ac:dyDescent="0.45">
      <c r="A2732" s="19"/>
      <c r="B2732" s="19"/>
      <c r="C2732" s="19"/>
      <c r="D2732" s="19"/>
      <c r="E2732" s="19"/>
      <c r="F2732" s="19"/>
      <c r="G2732" s="19"/>
      <c r="H2732" s="19"/>
      <c r="I2732" s="19"/>
      <c r="J2732" s="19"/>
      <c r="K2732" s="19"/>
      <c r="L2732" s="19"/>
      <c r="M2732" s="19"/>
      <c r="N2732" s="19"/>
      <c r="O2732" s="19"/>
      <c r="P2732" s="19"/>
      <c r="Q2732" s="19"/>
      <c r="R2732" s="19"/>
    </row>
    <row r="2733" spans="1:18" x14ac:dyDescent="0.45">
      <c r="A2733" s="19"/>
      <c r="B2733" s="19"/>
      <c r="C2733" s="19"/>
      <c r="D2733" s="19"/>
      <c r="E2733" s="19"/>
      <c r="F2733" s="19"/>
      <c r="G2733" s="19"/>
      <c r="H2733" s="19"/>
      <c r="I2733" s="19"/>
      <c r="J2733" s="19"/>
      <c r="K2733" s="19"/>
      <c r="L2733" s="19"/>
      <c r="M2733" s="19"/>
      <c r="N2733" s="19"/>
      <c r="O2733" s="19"/>
      <c r="P2733" s="19"/>
      <c r="Q2733" s="19"/>
      <c r="R2733" s="19"/>
    </row>
    <row r="2734" spans="1:18" x14ac:dyDescent="0.45">
      <c r="A2734" s="19"/>
      <c r="B2734" s="19"/>
      <c r="C2734" s="19"/>
      <c r="D2734" s="19"/>
      <c r="E2734" s="19"/>
      <c r="F2734" s="19"/>
      <c r="G2734" s="19"/>
      <c r="H2734" s="19"/>
      <c r="I2734" s="19"/>
      <c r="J2734" s="19"/>
      <c r="K2734" s="19"/>
      <c r="L2734" s="19"/>
      <c r="M2734" s="19"/>
      <c r="N2734" s="19"/>
      <c r="O2734" s="19"/>
      <c r="P2734" s="19"/>
      <c r="Q2734" s="19"/>
      <c r="R2734" s="19"/>
    </row>
    <row r="2735" spans="1:18" x14ac:dyDescent="0.45">
      <c r="A2735" s="19"/>
      <c r="B2735" s="19"/>
      <c r="C2735" s="19"/>
      <c r="D2735" s="19"/>
      <c r="E2735" s="19"/>
      <c r="F2735" s="19"/>
      <c r="G2735" s="19"/>
      <c r="H2735" s="19"/>
      <c r="I2735" s="19"/>
      <c r="J2735" s="19"/>
      <c r="K2735" s="19"/>
      <c r="L2735" s="19"/>
      <c r="M2735" s="19"/>
      <c r="N2735" s="19"/>
      <c r="O2735" s="19"/>
      <c r="P2735" s="19"/>
      <c r="Q2735" s="19"/>
      <c r="R2735" s="19"/>
    </row>
    <row r="2736" spans="1:18" x14ac:dyDescent="0.45">
      <c r="A2736" s="19"/>
      <c r="B2736" s="19"/>
      <c r="C2736" s="19"/>
      <c r="D2736" s="19"/>
      <c r="E2736" s="19"/>
      <c r="F2736" s="19"/>
      <c r="G2736" s="19"/>
      <c r="H2736" s="19"/>
      <c r="I2736" s="19"/>
      <c r="J2736" s="19"/>
      <c r="K2736" s="19"/>
      <c r="L2736" s="19"/>
      <c r="M2736" s="19"/>
      <c r="N2736" s="19"/>
      <c r="O2736" s="19"/>
      <c r="P2736" s="19"/>
      <c r="Q2736" s="19"/>
      <c r="R2736" s="19"/>
    </row>
    <row r="2737" spans="1:18" x14ac:dyDescent="0.45">
      <c r="A2737" s="19"/>
      <c r="B2737" s="19"/>
      <c r="C2737" s="19"/>
      <c r="D2737" s="19"/>
      <c r="E2737" s="19"/>
      <c r="F2737" s="19"/>
      <c r="G2737" s="19"/>
      <c r="H2737" s="19"/>
      <c r="I2737" s="19"/>
      <c r="J2737" s="19"/>
      <c r="K2737" s="19"/>
      <c r="L2737" s="19"/>
      <c r="M2737" s="19"/>
      <c r="N2737" s="19"/>
      <c r="O2737" s="19"/>
      <c r="P2737" s="19"/>
      <c r="Q2737" s="19"/>
      <c r="R2737" s="19"/>
    </row>
    <row r="2738" spans="1:18" x14ac:dyDescent="0.45">
      <c r="A2738" s="19"/>
      <c r="B2738" s="19"/>
      <c r="C2738" s="19"/>
      <c r="D2738" s="19"/>
      <c r="E2738" s="19"/>
      <c r="F2738" s="19"/>
      <c r="G2738" s="19"/>
      <c r="H2738" s="19"/>
      <c r="I2738" s="19"/>
      <c r="J2738" s="19"/>
      <c r="K2738" s="19"/>
      <c r="L2738" s="19"/>
      <c r="M2738" s="19"/>
      <c r="N2738" s="19"/>
      <c r="O2738" s="19"/>
      <c r="P2738" s="19"/>
      <c r="Q2738" s="19"/>
      <c r="R2738" s="19"/>
    </row>
    <row r="2739" spans="1:18" x14ac:dyDescent="0.45">
      <c r="A2739" s="19"/>
      <c r="B2739" s="19"/>
      <c r="C2739" s="19"/>
      <c r="D2739" s="19"/>
      <c r="E2739" s="19"/>
      <c r="F2739" s="19"/>
      <c r="G2739" s="19"/>
      <c r="H2739" s="19"/>
      <c r="I2739" s="19"/>
      <c r="J2739" s="19"/>
      <c r="K2739" s="19"/>
      <c r="L2739" s="19"/>
      <c r="M2739" s="19"/>
      <c r="N2739" s="19"/>
      <c r="O2739" s="19"/>
      <c r="P2739" s="19"/>
      <c r="Q2739" s="19"/>
      <c r="R2739" s="19"/>
    </row>
    <row r="2740" spans="1:18" x14ac:dyDescent="0.45">
      <c r="A2740" s="19"/>
      <c r="B2740" s="19"/>
      <c r="C2740" s="19"/>
      <c r="D2740" s="19"/>
      <c r="E2740" s="19"/>
      <c r="F2740" s="19"/>
      <c r="G2740" s="19"/>
      <c r="H2740" s="19"/>
      <c r="I2740" s="19"/>
      <c r="J2740" s="19"/>
      <c r="K2740" s="19"/>
      <c r="L2740" s="19"/>
      <c r="M2740" s="19"/>
      <c r="N2740" s="19"/>
      <c r="O2740" s="19"/>
      <c r="P2740" s="19"/>
      <c r="Q2740" s="19"/>
      <c r="R2740" s="19"/>
    </row>
    <row r="2741" spans="1:18" x14ac:dyDescent="0.45">
      <c r="A2741" s="19"/>
      <c r="B2741" s="19"/>
      <c r="C2741" s="19"/>
      <c r="D2741" s="19"/>
      <c r="E2741" s="19"/>
      <c r="F2741" s="19"/>
      <c r="G2741" s="19"/>
      <c r="H2741" s="19"/>
      <c r="I2741" s="19"/>
      <c r="J2741" s="19"/>
      <c r="K2741" s="19"/>
      <c r="L2741" s="19"/>
      <c r="M2741" s="19"/>
      <c r="N2741" s="19"/>
      <c r="O2741" s="19"/>
      <c r="P2741" s="19"/>
      <c r="Q2741" s="19"/>
      <c r="R2741" s="19"/>
    </row>
    <row r="2742" spans="1:18" x14ac:dyDescent="0.45">
      <c r="A2742" s="19"/>
      <c r="B2742" s="19"/>
      <c r="C2742" s="19"/>
      <c r="D2742" s="19"/>
      <c r="E2742" s="19"/>
      <c r="F2742" s="19"/>
      <c r="G2742" s="19"/>
      <c r="H2742" s="19"/>
      <c r="I2742" s="19"/>
      <c r="J2742" s="19"/>
      <c r="K2742" s="19"/>
      <c r="L2742" s="19"/>
      <c r="M2742" s="19"/>
      <c r="N2742" s="19"/>
      <c r="O2742" s="19"/>
      <c r="P2742" s="19"/>
      <c r="Q2742" s="19"/>
      <c r="R2742" s="19"/>
    </row>
    <row r="2743" spans="1:18" x14ac:dyDescent="0.45">
      <c r="A2743" s="19"/>
      <c r="B2743" s="19"/>
      <c r="C2743" s="19"/>
      <c r="D2743" s="19"/>
      <c r="E2743" s="19"/>
      <c r="F2743" s="19"/>
      <c r="G2743" s="19"/>
      <c r="H2743" s="19"/>
      <c r="I2743" s="19"/>
      <c r="J2743" s="19"/>
      <c r="K2743" s="19"/>
      <c r="L2743" s="19"/>
      <c r="M2743" s="19"/>
      <c r="N2743" s="19"/>
      <c r="O2743" s="19"/>
      <c r="P2743" s="19"/>
      <c r="Q2743" s="19"/>
      <c r="R2743" s="19"/>
    </row>
    <row r="2744" spans="1:18" x14ac:dyDescent="0.45">
      <c r="A2744" s="19"/>
      <c r="B2744" s="19"/>
      <c r="C2744" s="19"/>
      <c r="D2744" s="19"/>
      <c r="E2744" s="19"/>
      <c r="F2744" s="19"/>
      <c r="G2744" s="19"/>
      <c r="H2744" s="19"/>
      <c r="I2744" s="19"/>
      <c r="J2744" s="19"/>
      <c r="K2744" s="19"/>
      <c r="L2744" s="19"/>
      <c r="M2744" s="19"/>
      <c r="N2744" s="19"/>
      <c r="O2744" s="19"/>
      <c r="P2744" s="19"/>
      <c r="Q2744" s="19"/>
      <c r="R2744" s="19"/>
    </row>
    <row r="2745" spans="1:18" x14ac:dyDescent="0.45">
      <c r="A2745" s="19"/>
      <c r="B2745" s="19"/>
      <c r="C2745" s="19"/>
      <c r="D2745" s="19"/>
      <c r="E2745" s="19"/>
      <c r="F2745" s="19"/>
      <c r="G2745" s="19"/>
      <c r="H2745" s="19"/>
      <c r="I2745" s="19"/>
      <c r="J2745" s="19"/>
      <c r="K2745" s="19"/>
      <c r="L2745" s="19"/>
      <c r="M2745" s="19"/>
      <c r="N2745" s="19"/>
      <c r="O2745" s="19"/>
      <c r="P2745" s="19"/>
      <c r="Q2745" s="19"/>
      <c r="R2745" s="19"/>
    </row>
    <row r="2746" spans="1:18" x14ac:dyDescent="0.45">
      <c r="A2746" s="19"/>
      <c r="B2746" s="19"/>
      <c r="C2746" s="19"/>
      <c r="D2746" s="19"/>
      <c r="E2746" s="19"/>
      <c r="F2746" s="19"/>
      <c r="G2746" s="19"/>
      <c r="H2746" s="19"/>
      <c r="I2746" s="19"/>
      <c r="J2746" s="19"/>
      <c r="K2746" s="19"/>
      <c r="L2746" s="19"/>
      <c r="M2746" s="19"/>
      <c r="N2746" s="19"/>
      <c r="O2746" s="19"/>
      <c r="P2746" s="19"/>
      <c r="Q2746" s="19"/>
      <c r="R2746" s="19"/>
    </row>
    <row r="2747" spans="1:18" x14ac:dyDescent="0.45">
      <c r="A2747" s="19"/>
      <c r="B2747" s="19"/>
      <c r="C2747" s="19"/>
      <c r="D2747" s="19"/>
      <c r="E2747" s="19"/>
      <c r="F2747" s="19"/>
      <c r="G2747" s="19"/>
      <c r="H2747" s="19"/>
      <c r="I2747" s="19"/>
      <c r="J2747" s="19"/>
      <c r="K2747" s="19"/>
      <c r="L2747" s="19"/>
      <c r="M2747" s="19"/>
      <c r="N2747" s="19"/>
      <c r="O2747" s="19"/>
      <c r="P2747" s="19"/>
      <c r="Q2747" s="19"/>
      <c r="R2747" s="19"/>
    </row>
    <row r="2748" spans="1:18" x14ac:dyDescent="0.45">
      <c r="A2748" s="19"/>
      <c r="B2748" s="19"/>
      <c r="C2748" s="19"/>
      <c r="D2748" s="19"/>
      <c r="E2748" s="19"/>
      <c r="F2748" s="19"/>
      <c r="G2748" s="19"/>
      <c r="H2748" s="19"/>
      <c r="I2748" s="19"/>
      <c r="J2748" s="19"/>
      <c r="K2748" s="19"/>
      <c r="L2748" s="19"/>
      <c r="M2748" s="19"/>
      <c r="N2748" s="19"/>
      <c r="O2748" s="19"/>
      <c r="P2748" s="19"/>
      <c r="Q2748" s="19"/>
      <c r="R2748" s="19"/>
    </row>
    <row r="2749" spans="1:18" x14ac:dyDescent="0.45">
      <c r="A2749" s="19"/>
      <c r="B2749" s="19"/>
      <c r="C2749" s="19"/>
      <c r="D2749" s="19"/>
      <c r="E2749" s="19"/>
      <c r="F2749" s="19"/>
      <c r="G2749" s="19"/>
      <c r="H2749" s="19"/>
      <c r="I2749" s="19"/>
      <c r="J2749" s="19"/>
      <c r="K2749" s="19"/>
      <c r="L2749" s="19"/>
      <c r="M2749" s="19"/>
      <c r="N2749" s="19"/>
      <c r="O2749" s="19"/>
      <c r="P2749" s="19"/>
      <c r="Q2749" s="19"/>
      <c r="R2749" s="19"/>
    </row>
    <row r="2750" spans="1:18" x14ac:dyDescent="0.45">
      <c r="A2750" s="19"/>
      <c r="B2750" s="19"/>
      <c r="C2750" s="19"/>
      <c r="D2750" s="19"/>
      <c r="E2750" s="19"/>
      <c r="F2750" s="19"/>
      <c r="G2750" s="19"/>
      <c r="H2750" s="19"/>
      <c r="I2750" s="19"/>
      <c r="J2750" s="19"/>
      <c r="K2750" s="19"/>
      <c r="L2750" s="19"/>
      <c r="M2750" s="19"/>
      <c r="N2750" s="19"/>
      <c r="O2750" s="19"/>
      <c r="P2750" s="19"/>
      <c r="Q2750" s="19"/>
      <c r="R2750" s="19"/>
    </row>
    <row r="2751" spans="1:18" x14ac:dyDescent="0.45">
      <c r="A2751" s="19"/>
      <c r="B2751" s="19"/>
      <c r="C2751" s="19"/>
      <c r="D2751" s="19"/>
      <c r="E2751" s="19"/>
      <c r="F2751" s="19"/>
      <c r="G2751" s="19"/>
      <c r="H2751" s="19"/>
      <c r="I2751" s="19"/>
      <c r="J2751" s="19"/>
      <c r="K2751" s="19"/>
      <c r="L2751" s="19"/>
      <c r="M2751" s="19"/>
      <c r="N2751" s="19"/>
      <c r="O2751" s="19"/>
      <c r="P2751" s="19"/>
      <c r="Q2751" s="19"/>
      <c r="R2751" s="19"/>
    </row>
    <row r="2752" spans="1:18" x14ac:dyDescent="0.45">
      <c r="A2752" s="19"/>
      <c r="B2752" s="19"/>
      <c r="C2752" s="19"/>
      <c r="D2752" s="19"/>
      <c r="E2752" s="19"/>
      <c r="F2752" s="19"/>
      <c r="G2752" s="19"/>
      <c r="H2752" s="19"/>
      <c r="I2752" s="19"/>
      <c r="J2752" s="19"/>
      <c r="K2752" s="19"/>
      <c r="L2752" s="19"/>
      <c r="M2752" s="19"/>
      <c r="N2752" s="19"/>
      <c r="O2752" s="19"/>
      <c r="P2752" s="19"/>
      <c r="Q2752" s="19"/>
      <c r="R2752" s="19"/>
    </row>
    <row r="2753" spans="1:18" x14ac:dyDescent="0.45">
      <c r="A2753" s="19"/>
      <c r="B2753" s="19"/>
      <c r="C2753" s="19"/>
      <c r="D2753" s="19"/>
      <c r="E2753" s="19"/>
      <c r="F2753" s="19"/>
      <c r="G2753" s="19"/>
      <c r="H2753" s="19"/>
      <c r="I2753" s="19"/>
      <c r="J2753" s="19"/>
      <c r="K2753" s="19"/>
      <c r="L2753" s="19"/>
      <c r="M2753" s="19"/>
      <c r="N2753" s="19"/>
      <c r="O2753" s="19"/>
      <c r="P2753" s="19"/>
      <c r="Q2753" s="19"/>
      <c r="R2753" s="19"/>
    </row>
    <row r="2754" spans="1:18" x14ac:dyDescent="0.45">
      <c r="A2754" s="19"/>
      <c r="B2754" s="19"/>
      <c r="C2754" s="19"/>
      <c r="D2754" s="19"/>
      <c r="E2754" s="19"/>
      <c r="F2754" s="19"/>
      <c r="G2754" s="19"/>
      <c r="H2754" s="19"/>
      <c r="I2754" s="19"/>
      <c r="J2754" s="19"/>
      <c r="K2754" s="19"/>
      <c r="L2754" s="19"/>
      <c r="M2754" s="19"/>
      <c r="N2754" s="19"/>
      <c r="O2754" s="19"/>
      <c r="P2754" s="19"/>
      <c r="Q2754" s="19"/>
      <c r="R2754" s="19"/>
    </row>
    <row r="2755" spans="1:18" x14ac:dyDescent="0.45">
      <c r="A2755" s="19"/>
      <c r="B2755" s="19"/>
      <c r="C2755" s="19"/>
      <c r="D2755" s="19"/>
      <c r="E2755" s="19"/>
      <c r="F2755" s="19"/>
      <c r="G2755" s="19"/>
      <c r="H2755" s="19"/>
      <c r="I2755" s="19"/>
      <c r="J2755" s="19"/>
      <c r="K2755" s="19"/>
      <c r="L2755" s="19"/>
      <c r="M2755" s="19"/>
      <c r="N2755" s="19"/>
      <c r="O2755" s="19"/>
      <c r="P2755" s="19"/>
      <c r="Q2755" s="19"/>
      <c r="R2755" s="19"/>
    </row>
    <row r="2756" spans="1:18" x14ac:dyDescent="0.45">
      <c r="A2756" s="19"/>
      <c r="B2756" s="19"/>
      <c r="C2756" s="19"/>
      <c r="D2756" s="19"/>
      <c r="E2756" s="19"/>
      <c r="F2756" s="19"/>
      <c r="G2756" s="19"/>
      <c r="H2756" s="19"/>
      <c r="I2756" s="19"/>
      <c r="J2756" s="19"/>
      <c r="K2756" s="19"/>
      <c r="L2756" s="19"/>
      <c r="M2756" s="19"/>
      <c r="N2756" s="19"/>
      <c r="O2756" s="19"/>
      <c r="P2756" s="19"/>
      <c r="Q2756" s="19"/>
      <c r="R2756" s="19"/>
    </row>
    <row r="2757" spans="1:18" x14ac:dyDescent="0.45">
      <c r="A2757" s="19"/>
      <c r="B2757" s="19"/>
      <c r="C2757" s="19"/>
      <c r="D2757" s="19"/>
      <c r="E2757" s="19"/>
      <c r="F2757" s="19"/>
      <c r="G2757" s="19"/>
      <c r="H2757" s="19"/>
      <c r="I2757" s="19"/>
      <c r="J2757" s="19"/>
      <c r="K2757" s="19"/>
      <c r="L2757" s="19"/>
      <c r="M2757" s="19"/>
      <c r="N2757" s="19"/>
      <c r="O2757" s="19"/>
      <c r="P2757" s="19"/>
      <c r="Q2757" s="19"/>
      <c r="R2757" s="19"/>
    </row>
    <row r="2758" spans="1:18" x14ac:dyDescent="0.45">
      <c r="A2758" s="19"/>
      <c r="B2758" s="19"/>
      <c r="C2758" s="19"/>
      <c r="D2758" s="19"/>
      <c r="E2758" s="19"/>
      <c r="F2758" s="19"/>
      <c r="G2758" s="19"/>
      <c r="H2758" s="19"/>
      <c r="I2758" s="19"/>
      <c r="J2758" s="19"/>
      <c r="K2758" s="19"/>
      <c r="L2758" s="19"/>
      <c r="M2758" s="19"/>
      <c r="N2758" s="19"/>
      <c r="O2758" s="19"/>
      <c r="P2758" s="19"/>
      <c r="Q2758" s="19"/>
      <c r="R2758" s="19"/>
    </row>
    <row r="2759" spans="1:18" x14ac:dyDescent="0.45">
      <c r="A2759" s="19"/>
      <c r="B2759" s="19"/>
      <c r="C2759" s="19"/>
      <c r="D2759" s="19"/>
      <c r="E2759" s="19"/>
      <c r="F2759" s="19"/>
      <c r="G2759" s="19"/>
      <c r="H2759" s="19"/>
      <c r="I2759" s="19"/>
      <c r="J2759" s="19"/>
      <c r="K2759" s="19"/>
      <c r="L2759" s="19"/>
      <c r="M2759" s="19"/>
      <c r="N2759" s="19"/>
      <c r="O2759" s="19"/>
      <c r="P2759" s="19"/>
      <c r="Q2759" s="19"/>
      <c r="R2759" s="19"/>
    </row>
    <row r="2760" spans="1:18" x14ac:dyDescent="0.45">
      <c r="A2760" s="19"/>
      <c r="B2760" s="19"/>
      <c r="C2760" s="19"/>
      <c r="D2760" s="19"/>
      <c r="E2760" s="19"/>
      <c r="F2760" s="19"/>
      <c r="G2760" s="19"/>
      <c r="H2760" s="19"/>
      <c r="I2760" s="19"/>
      <c r="J2760" s="19"/>
      <c r="K2760" s="19"/>
      <c r="L2760" s="19"/>
      <c r="M2760" s="19"/>
      <c r="N2760" s="19"/>
      <c r="O2760" s="19"/>
      <c r="P2760" s="19"/>
      <c r="Q2760" s="19"/>
      <c r="R2760" s="19"/>
    </row>
    <row r="2761" spans="1:18" x14ac:dyDescent="0.45">
      <c r="A2761" s="19"/>
      <c r="B2761" s="19"/>
      <c r="C2761" s="19"/>
      <c r="D2761" s="19"/>
      <c r="E2761" s="19"/>
      <c r="F2761" s="19"/>
      <c r="G2761" s="19"/>
      <c r="H2761" s="19"/>
      <c r="I2761" s="19"/>
      <c r="J2761" s="19"/>
      <c r="K2761" s="19"/>
      <c r="L2761" s="19"/>
      <c r="M2761" s="19"/>
      <c r="N2761" s="19"/>
      <c r="O2761" s="19"/>
      <c r="P2761" s="19"/>
      <c r="Q2761" s="19"/>
      <c r="R2761" s="19"/>
    </row>
    <row r="2762" spans="1:18" x14ac:dyDescent="0.45">
      <c r="A2762" s="19"/>
      <c r="B2762" s="19"/>
      <c r="C2762" s="19"/>
      <c r="D2762" s="19"/>
      <c r="E2762" s="19"/>
      <c r="F2762" s="19"/>
      <c r="G2762" s="19"/>
      <c r="H2762" s="19"/>
      <c r="I2762" s="19"/>
      <c r="J2762" s="19"/>
      <c r="K2762" s="19"/>
      <c r="L2762" s="19"/>
      <c r="M2762" s="19"/>
      <c r="N2762" s="19"/>
      <c r="O2762" s="19"/>
      <c r="P2762" s="19"/>
      <c r="Q2762" s="19"/>
      <c r="R2762" s="19"/>
    </row>
    <row r="2763" spans="1:18" x14ac:dyDescent="0.45">
      <c r="A2763" s="19"/>
      <c r="B2763" s="19"/>
      <c r="C2763" s="19"/>
      <c r="D2763" s="19"/>
      <c r="E2763" s="19"/>
      <c r="F2763" s="19"/>
      <c r="G2763" s="19"/>
      <c r="H2763" s="19"/>
      <c r="I2763" s="19"/>
      <c r="J2763" s="19"/>
      <c r="K2763" s="19"/>
      <c r="L2763" s="19"/>
      <c r="M2763" s="19"/>
      <c r="N2763" s="19"/>
      <c r="O2763" s="19"/>
      <c r="P2763" s="19"/>
      <c r="Q2763" s="19"/>
      <c r="R2763" s="19"/>
    </row>
    <row r="2764" spans="1:18" x14ac:dyDescent="0.45">
      <c r="A2764" s="19"/>
      <c r="B2764" s="19"/>
      <c r="C2764" s="19"/>
      <c r="D2764" s="19"/>
      <c r="E2764" s="19"/>
      <c r="F2764" s="19"/>
      <c r="G2764" s="19"/>
      <c r="H2764" s="19"/>
      <c r="I2764" s="19"/>
      <c r="J2764" s="19"/>
      <c r="K2764" s="19"/>
      <c r="L2764" s="19"/>
      <c r="M2764" s="19"/>
      <c r="N2764" s="19"/>
      <c r="O2764" s="19"/>
      <c r="P2764" s="19"/>
      <c r="Q2764" s="19"/>
      <c r="R2764" s="19"/>
    </row>
    <row r="2765" spans="1:18" x14ac:dyDescent="0.45">
      <c r="A2765" s="19"/>
      <c r="B2765" s="19"/>
      <c r="C2765" s="19"/>
      <c r="D2765" s="19"/>
      <c r="E2765" s="19"/>
      <c r="F2765" s="19"/>
      <c r="G2765" s="19"/>
      <c r="H2765" s="19"/>
      <c r="I2765" s="19"/>
      <c r="J2765" s="19"/>
      <c r="K2765" s="19"/>
      <c r="L2765" s="19"/>
      <c r="M2765" s="19"/>
      <c r="N2765" s="19"/>
      <c r="O2765" s="19"/>
      <c r="P2765" s="19"/>
      <c r="Q2765" s="19"/>
      <c r="R2765" s="19"/>
    </row>
    <row r="2766" spans="1:18" x14ac:dyDescent="0.45">
      <c r="A2766" s="19"/>
      <c r="B2766" s="19"/>
      <c r="C2766" s="19"/>
      <c r="D2766" s="19"/>
      <c r="E2766" s="19"/>
      <c r="F2766" s="19"/>
      <c r="G2766" s="19"/>
      <c r="H2766" s="19"/>
      <c r="I2766" s="19"/>
      <c r="J2766" s="19"/>
      <c r="K2766" s="19"/>
      <c r="L2766" s="19"/>
      <c r="M2766" s="19"/>
      <c r="N2766" s="19"/>
      <c r="O2766" s="19"/>
      <c r="P2766" s="19"/>
      <c r="Q2766" s="19"/>
      <c r="R2766" s="19"/>
    </row>
    <row r="2767" spans="1:18" x14ac:dyDescent="0.45">
      <c r="A2767" s="19"/>
      <c r="B2767" s="19"/>
      <c r="C2767" s="19"/>
      <c r="D2767" s="19"/>
      <c r="E2767" s="19"/>
      <c r="F2767" s="19"/>
      <c r="G2767" s="19"/>
      <c r="H2767" s="19"/>
      <c r="I2767" s="19"/>
      <c r="J2767" s="19"/>
      <c r="K2767" s="19"/>
      <c r="L2767" s="19"/>
      <c r="M2767" s="19"/>
      <c r="N2767" s="19"/>
      <c r="O2767" s="19"/>
      <c r="P2767" s="19"/>
      <c r="Q2767" s="19"/>
      <c r="R2767" s="19"/>
    </row>
    <row r="2768" spans="1:18" x14ac:dyDescent="0.45">
      <c r="A2768" s="19"/>
      <c r="B2768" s="19"/>
      <c r="C2768" s="19"/>
      <c r="D2768" s="19"/>
      <c r="E2768" s="19"/>
      <c r="F2768" s="19"/>
      <c r="G2768" s="19"/>
      <c r="H2768" s="19"/>
      <c r="I2768" s="19"/>
      <c r="J2768" s="19"/>
      <c r="K2768" s="19"/>
      <c r="L2768" s="19"/>
      <c r="M2768" s="19"/>
      <c r="N2768" s="19"/>
      <c r="O2768" s="19"/>
      <c r="P2768" s="19"/>
      <c r="Q2768" s="19"/>
      <c r="R2768" s="19"/>
    </row>
    <row r="2769" spans="1:18" x14ac:dyDescent="0.45">
      <c r="A2769" s="19"/>
      <c r="B2769" s="19"/>
      <c r="C2769" s="19"/>
      <c r="D2769" s="19"/>
      <c r="E2769" s="19"/>
      <c r="F2769" s="19"/>
      <c r="G2769" s="19"/>
      <c r="H2769" s="19"/>
      <c r="I2769" s="19"/>
      <c r="J2769" s="19"/>
      <c r="K2769" s="19"/>
      <c r="L2769" s="19"/>
      <c r="M2769" s="19"/>
      <c r="N2769" s="19"/>
      <c r="O2769" s="19"/>
      <c r="P2769" s="19"/>
      <c r="Q2769" s="19"/>
      <c r="R2769" s="19"/>
    </row>
    <row r="2770" spans="1:18" x14ac:dyDescent="0.45">
      <c r="A2770" s="19"/>
      <c r="B2770" s="19"/>
      <c r="C2770" s="19"/>
      <c r="D2770" s="19"/>
      <c r="E2770" s="19"/>
      <c r="F2770" s="19"/>
      <c r="G2770" s="19"/>
      <c r="H2770" s="19"/>
      <c r="I2770" s="19"/>
      <c r="J2770" s="19"/>
      <c r="K2770" s="19"/>
      <c r="L2770" s="19"/>
      <c r="M2770" s="19"/>
      <c r="N2770" s="19"/>
      <c r="O2770" s="19"/>
      <c r="P2770" s="19"/>
      <c r="Q2770" s="19"/>
      <c r="R2770" s="19"/>
    </row>
    <row r="2771" spans="1:18" x14ac:dyDescent="0.45">
      <c r="A2771" s="19"/>
      <c r="B2771" s="19"/>
      <c r="C2771" s="19"/>
      <c r="D2771" s="19"/>
      <c r="E2771" s="19"/>
      <c r="F2771" s="19"/>
      <c r="G2771" s="19"/>
      <c r="H2771" s="19"/>
      <c r="I2771" s="19"/>
      <c r="J2771" s="19"/>
      <c r="K2771" s="19"/>
      <c r="L2771" s="19"/>
      <c r="M2771" s="19"/>
      <c r="N2771" s="19"/>
      <c r="O2771" s="19"/>
      <c r="P2771" s="19"/>
      <c r="Q2771" s="19"/>
      <c r="R2771" s="19"/>
    </row>
    <row r="2772" spans="1:18" x14ac:dyDescent="0.45">
      <c r="A2772" s="19"/>
      <c r="B2772" s="19"/>
      <c r="C2772" s="19"/>
      <c r="D2772" s="19"/>
      <c r="E2772" s="19"/>
      <c r="F2772" s="19"/>
      <c r="G2772" s="19"/>
      <c r="H2772" s="19"/>
      <c r="I2772" s="19"/>
      <c r="J2772" s="19"/>
      <c r="K2772" s="19"/>
      <c r="L2772" s="19"/>
      <c r="M2772" s="19"/>
      <c r="N2772" s="19"/>
      <c r="O2772" s="19"/>
      <c r="P2772" s="19"/>
      <c r="Q2772" s="19"/>
      <c r="R2772" s="19"/>
    </row>
    <row r="2773" spans="1:18" x14ac:dyDescent="0.45">
      <c r="A2773" s="19"/>
      <c r="B2773" s="19"/>
      <c r="C2773" s="19"/>
      <c r="D2773" s="19"/>
      <c r="E2773" s="19"/>
      <c r="F2773" s="19"/>
      <c r="G2773" s="19"/>
      <c r="H2773" s="19"/>
      <c r="I2773" s="19"/>
      <c r="J2773" s="19"/>
      <c r="K2773" s="19"/>
      <c r="L2773" s="19"/>
      <c r="M2773" s="19"/>
      <c r="N2773" s="19"/>
      <c r="O2773" s="19"/>
      <c r="P2773" s="19"/>
      <c r="Q2773" s="19"/>
      <c r="R2773" s="19"/>
    </row>
    <row r="2774" spans="1:18" x14ac:dyDescent="0.45">
      <c r="A2774" s="19"/>
      <c r="B2774" s="19"/>
      <c r="C2774" s="19"/>
      <c r="D2774" s="19"/>
      <c r="E2774" s="19"/>
      <c r="F2774" s="19"/>
      <c r="G2774" s="19"/>
      <c r="H2774" s="19"/>
      <c r="I2774" s="19"/>
      <c r="J2774" s="19"/>
      <c r="K2774" s="19"/>
      <c r="L2774" s="19"/>
      <c r="M2774" s="19"/>
      <c r="N2774" s="19"/>
      <c r="O2774" s="19"/>
      <c r="P2774" s="19"/>
      <c r="Q2774" s="19"/>
      <c r="R2774" s="19"/>
    </row>
    <row r="2775" spans="1:18" x14ac:dyDescent="0.45">
      <c r="A2775" s="19"/>
      <c r="B2775" s="19"/>
      <c r="C2775" s="19"/>
      <c r="D2775" s="19"/>
      <c r="E2775" s="19"/>
      <c r="F2775" s="19"/>
      <c r="G2775" s="19"/>
      <c r="H2775" s="19"/>
      <c r="I2775" s="19"/>
      <c r="J2775" s="19"/>
      <c r="K2775" s="19"/>
      <c r="L2775" s="19"/>
      <c r="M2775" s="19"/>
      <c r="N2775" s="19"/>
      <c r="O2775" s="19"/>
      <c r="P2775" s="19"/>
      <c r="Q2775" s="19"/>
      <c r="R2775" s="19"/>
    </row>
    <row r="2776" spans="1:18" x14ac:dyDescent="0.45">
      <c r="A2776" s="19"/>
      <c r="B2776" s="19"/>
      <c r="C2776" s="19"/>
      <c r="D2776" s="19"/>
      <c r="E2776" s="19"/>
      <c r="F2776" s="19"/>
      <c r="G2776" s="19"/>
      <c r="H2776" s="19"/>
      <c r="I2776" s="19"/>
      <c r="J2776" s="19"/>
      <c r="K2776" s="19"/>
      <c r="L2776" s="19"/>
      <c r="M2776" s="19"/>
      <c r="N2776" s="19"/>
      <c r="O2776" s="19"/>
      <c r="P2776" s="19"/>
      <c r="Q2776" s="19"/>
      <c r="R2776" s="19"/>
    </row>
    <row r="2777" spans="1:18" x14ac:dyDescent="0.45">
      <c r="A2777" s="19"/>
      <c r="B2777" s="19"/>
      <c r="C2777" s="19"/>
      <c r="D2777" s="19"/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 x14ac:dyDescent="0.45">
      <c r="A2778" s="19"/>
      <c r="B2778" s="19"/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 x14ac:dyDescent="0.45">
      <c r="A2779" s="19"/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 x14ac:dyDescent="0.45">
      <c r="A2780" s="19"/>
      <c r="B2780" s="19"/>
      <c r="C2780" s="19"/>
      <c r="D2780" s="19"/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 x14ac:dyDescent="0.45">
      <c r="A2781" s="19"/>
      <c r="B2781" s="19"/>
      <c r="C2781" s="19"/>
      <c r="D2781" s="19"/>
      <c r="E2781" s="19"/>
      <c r="F2781" s="19"/>
      <c r="G2781" s="19"/>
      <c r="H2781" s="19"/>
      <c r="I2781" s="19"/>
      <c r="J2781" s="19"/>
      <c r="K2781" s="19"/>
      <c r="L2781" s="19"/>
      <c r="M2781" s="19"/>
      <c r="N2781" s="19"/>
      <c r="O2781" s="19"/>
      <c r="P2781" s="19"/>
      <c r="Q2781" s="19"/>
      <c r="R2781" s="19"/>
    </row>
    <row r="2782" spans="1:18" x14ac:dyDescent="0.45">
      <c r="A2782" s="19"/>
      <c r="B2782" s="19"/>
      <c r="C2782" s="19"/>
      <c r="D2782" s="19"/>
      <c r="E2782" s="19"/>
      <c r="F2782" s="19"/>
      <c r="G2782" s="19"/>
      <c r="H2782" s="19"/>
      <c r="I2782" s="19"/>
      <c r="J2782" s="19"/>
      <c r="K2782" s="19"/>
      <c r="L2782" s="19"/>
      <c r="M2782" s="19"/>
      <c r="N2782" s="19"/>
      <c r="O2782" s="19"/>
      <c r="P2782" s="19"/>
      <c r="Q2782" s="19"/>
      <c r="R2782" s="19"/>
    </row>
    <row r="2783" spans="1:18" x14ac:dyDescent="0.45">
      <c r="A2783" s="19"/>
      <c r="B2783" s="19"/>
      <c r="C2783" s="19"/>
      <c r="D2783" s="19"/>
      <c r="E2783" s="19"/>
      <c r="F2783" s="19"/>
      <c r="G2783" s="19"/>
      <c r="H2783" s="19"/>
      <c r="I2783" s="19"/>
      <c r="J2783" s="19"/>
      <c r="K2783" s="19"/>
      <c r="L2783" s="19"/>
      <c r="M2783" s="19"/>
      <c r="N2783" s="19"/>
      <c r="O2783" s="19"/>
      <c r="P2783" s="19"/>
      <c r="Q2783" s="19"/>
      <c r="R2783" s="19"/>
    </row>
    <row r="2784" spans="1:18" x14ac:dyDescent="0.45">
      <c r="A2784" s="19"/>
      <c r="B2784" s="19"/>
      <c r="C2784" s="19"/>
      <c r="D2784" s="19"/>
      <c r="E2784" s="19"/>
      <c r="F2784" s="19"/>
      <c r="G2784" s="19"/>
      <c r="H2784" s="19"/>
      <c r="I2784" s="19"/>
      <c r="J2784" s="19"/>
      <c r="K2784" s="19"/>
      <c r="L2784" s="19"/>
      <c r="M2784" s="19"/>
      <c r="N2784" s="19"/>
      <c r="O2784" s="19"/>
      <c r="P2784" s="19"/>
      <c r="Q2784" s="19"/>
      <c r="R2784" s="19"/>
    </row>
    <row r="2785" spans="1:18" x14ac:dyDescent="0.45">
      <c r="A2785" s="19"/>
      <c r="B2785" s="19"/>
      <c r="C2785" s="19"/>
      <c r="D2785" s="19"/>
      <c r="E2785" s="19"/>
      <c r="F2785" s="19"/>
      <c r="G2785" s="19"/>
      <c r="H2785" s="19"/>
      <c r="I2785" s="19"/>
      <c r="J2785" s="19"/>
      <c r="K2785" s="19"/>
      <c r="L2785" s="19"/>
      <c r="M2785" s="19"/>
      <c r="N2785" s="19"/>
      <c r="O2785" s="19"/>
      <c r="P2785" s="19"/>
      <c r="Q2785" s="19"/>
      <c r="R2785" s="19"/>
    </row>
    <row r="2786" spans="1:18" x14ac:dyDescent="0.45">
      <c r="A2786" s="19"/>
      <c r="B2786" s="19"/>
      <c r="C2786" s="19"/>
      <c r="D2786" s="19"/>
      <c r="E2786" s="19"/>
      <c r="F2786" s="19"/>
      <c r="G2786" s="19"/>
      <c r="H2786" s="19"/>
      <c r="I2786" s="19"/>
      <c r="J2786" s="19"/>
      <c r="K2786" s="19"/>
      <c r="L2786" s="19"/>
      <c r="M2786" s="19"/>
      <c r="N2786" s="19"/>
      <c r="O2786" s="19"/>
      <c r="P2786" s="19"/>
      <c r="Q2786" s="19"/>
      <c r="R2786" s="19"/>
    </row>
    <row r="2787" spans="1:18" x14ac:dyDescent="0.45">
      <c r="A2787" s="19"/>
      <c r="B2787" s="19"/>
      <c r="C2787" s="19"/>
      <c r="D2787" s="19"/>
      <c r="E2787" s="19"/>
      <c r="F2787" s="19"/>
      <c r="G2787" s="19"/>
      <c r="H2787" s="19"/>
      <c r="I2787" s="19"/>
      <c r="J2787" s="19"/>
      <c r="K2787" s="19"/>
      <c r="L2787" s="19"/>
      <c r="M2787" s="19"/>
      <c r="N2787" s="19"/>
      <c r="O2787" s="19"/>
      <c r="P2787" s="19"/>
      <c r="Q2787" s="19"/>
      <c r="R2787" s="19"/>
    </row>
    <row r="2788" spans="1:18" x14ac:dyDescent="0.45">
      <c r="A2788" s="19"/>
      <c r="B2788" s="19"/>
      <c r="C2788" s="19"/>
      <c r="D2788" s="19"/>
      <c r="E2788" s="19"/>
      <c r="F2788" s="19"/>
      <c r="G2788" s="19"/>
      <c r="H2788" s="19"/>
      <c r="I2788" s="19"/>
      <c r="J2788" s="19"/>
      <c r="K2788" s="19"/>
      <c r="L2788" s="19"/>
      <c r="M2788" s="19"/>
      <c r="N2788" s="19"/>
      <c r="O2788" s="19"/>
      <c r="P2788" s="19"/>
      <c r="Q2788" s="19"/>
      <c r="R2788" s="19"/>
    </row>
    <row r="2789" spans="1:18" x14ac:dyDescent="0.45">
      <c r="A2789" s="19"/>
      <c r="B2789" s="19"/>
      <c r="C2789" s="19"/>
      <c r="D2789" s="19"/>
      <c r="E2789" s="19"/>
      <c r="F2789" s="19"/>
      <c r="G2789" s="19"/>
      <c r="H2789" s="19"/>
      <c r="I2789" s="19"/>
      <c r="J2789" s="19"/>
      <c r="K2789" s="19"/>
      <c r="L2789" s="19"/>
      <c r="M2789" s="19"/>
      <c r="N2789" s="19"/>
      <c r="O2789" s="19"/>
      <c r="P2789" s="19"/>
      <c r="Q2789" s="19"/>
      <c r="R2789" s="19"/>
    </row>
    <row r="2790" spans="1:18" x14ac:dyDescent="0.45">
      <c r="A2790" s="19"/>
      <c r="B2790" s="19"/>
      <c r="C2790" s="19"/>
      <c r="D2790" s="19"/>
      <c r="E2790" s="19"/>
      <c r="F2790" s="19"/>
      <c r="G2790" s="19"/>
      <c r="H2790" s="19"/>
      <c r="I2790" s="19"/>
      <c r="J2790" s="19"/>
      <c r="K2790" s="19"/>
      <c r="L2790" s="19"/>
      <c r="M2790" s="19"/>
      <c r="N2790" s="19"/>
      <c r="O2790" s="19"/>
      <c r="P2790" s="19"/>
      <c r="Q2790" s="19"/>
      <c r="R2790" s="19"/>
    </row>
    <row r="2791" spans="1:18" x14ac:dyDescent="0.45">
      <c r="A2791" s="19"/>
      <c r="B2791" s="19"/>
      <c r="C2791" s="19"/>
      <c r="D2791" s="19"/>
      <c r="E2791" s="19"/>
      <c r="F2791" s="19"/>
      <c r="G2791" s="19"/>
      <c r="H2791" s="19"/>
      <c r="I2791" s="19"/>
      <c r="J2791" s="19"/>
      <c r="K2791" s="19"/>
      <c r="L2791" s="19"/>
      <c r="M2791" s="19"/>
      <c r="N2791" s="19"/>
      <c r="O2791" s="19"/>
      <c r="P2791" s="19"/>
      <c r="Q2791" s="19"/>
      <c r="R2791" s="19"/>
    </row>
    <row r="2792" spans="1:18" x14ac:dyDescent="0.45">
      <c r="A2792" s="19"/>
      <c r="B2792" s="19"/>
      <c r="C2792" s="19"/>
      <c r="D2792" s="19"/>
      <c r="E2792" s="19"/>
      <c r="F2792" s="19"/>
      <c r="G2792" s="19"/>
      <c r="H2792" s="19"/>
      <c r="I2792" s="19"/>
      <c r="J2792" s="19"/>
      <c r="K2792" s="19"/>
      <c r="L2792" s="19"/>
      <c r="M2792" s="19"/>
      <c r="N2792" s="19"/>
      <c r="O2792" s="19"/>
      <c r="P2792" s="19"/>
      <c r="Q2792" s="19"/>
      <c r="R2792" s="19"/>
    </row>
    <row r="2793" spans="1:18" x14ac:dyDescent="0.45">
      <c r="A2793" s="19"/>
      <c r="B2793" s="19"/>
      <c r="C2793" s="19"/>
      <c r="D2793" s="19"/>
      <c r="E2793" s="19"/>
      <c r="F2793" s="19"/>
      <c r="G2793" s="19"/>
      <c r="H2793" s="19"/>
      <c r="I2793" s="19"/>
      <c r="J2793" s="19"/>
      <c r="K2793" s="19"/>
      <c r="L2793" s="19"/>
      <c r="M2793" s="19"/>
      <c r="N2793" s="19"/>
      <c r="O2793" s="19"/>
      <c r="P2793" s="19"/>
      <c r="Q2793" s="19"/>
      <c r="R2793" s="19"/>
    </row>
    <row r="2794" spans="1:18" x14ac:dyDescent="0.45">
      <c r="A2794" s="19"/>
      <c r="B2794" s="19"/>
      <c r="C2794" s="19"/>
      <c r="D2794" s="19"/>
      <c r="E2794" s="19"/>
      <c r="F2794" s="19"/>
      <c r="G2794" s="19"/>
      <c r="H2794" s="19"/>
      <c r="I2794" s="19"/>
      <c r="J2794" s="19"/>
      <c r="K2794" s="19"/>
      <c r="L2794" s="19"/>
      <c r="M2794" s="19"/>
      <c r="N2794" s="19"/>
      <c r="O2794" s="19"/>
      <c r="P2794" s="19"/>
      <c r="Q2794" s="19"/>
      <c r="R2794" s="19"/>
    </row>
    <row r="2795" spans="1:18" x14ac:dyDescent="0.45">
      <c r="A2795" s="19"/>
      <c r="B2795" s="19"/>
      <c r="C2795" s="19"/>
      <c r="D2795" s="19"/>
      <c r="E2795" s="19"/>
      <c r="F2795" s="19"/>
      <c r="G2795" s="19"/>
      <c r="H2795" s="19"/>
      <c r="I2795" s="19"/>
      <c r="J2795" s="19"/>
      <c r="K2795" s="19"/>
      <c r="L2795" s="19"/>
      <c r="M2795" s="19"/>
      <c r="N2795" s="19"/>
      <c r="O2795" s="19"/>
      <c r="P2795" s="19"/>
      <c r="Q2795" s="19"/>
      <c r="R2795" s="19"/>
    </row>
    <row r="2796" spans="1:18" x14ac:dyDescent="0.45">
      <c r="A2796" s="19"/>
      <c r="B2796" s="19"/>
      <c r="C2796" s="19"/>
      <c r="D2796" s="19"/>
      <c r="E2796" s="19"/>
      <c r="F2796" s="19"/>
      <c r="G2796" s="19"/>
      <c r="H2796" s="19"/>
      <c r="I2796" s="19"/>
      <c r="J2796" s="19"/>
      <c r="K2796" s="19"/>
      <c r="L2796" s="19"/>
      <c r="M2796" s="19"/>
      <c r="N2796" s="19"/>
      <c r="O2796" s="19"/>
      <c r="P2796" s="19"/>
      <c r="Q2796" s="19"/>
      <c r="R2796" s="19"/>
    </row>
    <row r="2797" spans="1:18" x14ac:dyDescent="0.45">
      <c r="A2797" s="19"/>
      <c r="B2797" s="19"/>
      <c r="C2797" s="19"/>
      <c r="D2797" s="19"/>
      <c r="E2797" s="19"/>
      <c r="F2797" s="19"/>
      <c r="G2797" s="19"/>
      <c r="H2797" s="19"/>
      <c r="I2797" s="19"/>
      <c r="J2797" s="19"/>
      <c r="K2797" s="19"/>
      <c r="L2797" s="19"/>
      <c r="M2797" s="19"/>
      <c r="N2797" s="19"/>
      <c r="O2797" s="19"/>
      <c r="P2797" s="19"/>
      <c r="Q2797" s="19"/>
      <c r="R2797" s="19"/>
    </row>
    <row r="2798" spans="1:18" x14ac:dyDescent="0.45">
      <c r="A2798" s="19"/>
      <c r="B2798" s="19"/>
      <c r="C2798" s="19"/>
      <c r="D2798" s="19"/>
      <c r="E2798" s="19"/>
      <c r="F2798" s="19"/>
      <c r="G2798" s="19"/>
      <c r="H2798" s="19"/>
      <c r="I2798" s="19"/>
      <c r="J2798" s="19"/>
      <c r="K2798" s="19"/>
      <c r="L2798" s="19"/>
      <c r="M2798" s="19"/>
      <c r="N2798" s="19"/>
      <c r="O2798" s="19"/>
      <c r="P2798" s="19"/>
      <c r="Q2798" s="19"/>
      <c r="R2798" s="19"/>
    </row>
    <row r="2799" spans="1:18" x14ac:dyDescent="0.45">
      <c r="A2799" s="19"/>
      <c r="B2799" s="19"/>
      <c r="C2799" s="19"/>
      <c r="D2799" s="19"/>
      <c r="E2799" s="19"/>
      <c r="F2799" s="19"/>
      <c r="G2799" s="19"/>
      <c r="H2799" s="19"/>
      <c r="I2799" s="19"/>
      <c r="J2799" s="19"/>
      <c r="K2799" s="19"/>
      <c r="L2799" s="19"/>
      <c r="M2799" s="19"/>
      <c r="N2799" s="19"/>
      <c r="O2799" s="19"/>
      <c r="P2799" s="19"/>
      <c r="Q2799" s="19"/>
      <c r="R2799" s="19"/>
    </row>
    <row r="2800" spans="1:18" x14ac:dyDescent="0.45">
      <c r="A2800" s="19"/>
      <c r="B2800" s="19"/>
      <c r="C2800" s="19"/>
      <c r="D2800" s="19"/>
      <c r="E2800" s="19"/>
      <c r="F2800" s="19"/>
      <c r="G2800" s="19"/>
      <c r="H2800" s="19"/>
      <c r="I2800" s="19"/>
      <c r="J2800" s="19"/>
      <c r="K2800" s="19"/>
      <c r="L2800" s="19"/>
      <c r="M2800" s="19"/>
      <c r="N2800" s="19"/>
      <c r="O2800" s="19"/>
      <c r="P2800" s="19"/>
      <c r="Q2800" s="19"/>
      <c r="R2800" s="19"/>
    </row>
    <row r="2801" spans="1:18" x14ac:dyDescent="0.45">
      <c r="A2801" s="19"/>
      <c r="B2801" s="19"/>
      <c r="C2801" s="19"/>
      <c r="D2801" s="19"/>
      <c r="E2801" s="19"/>
      <c r="F2801" s="19"/>
      <c r="G2801" s="19"/>
      <c r="H2801" s="19"/>
      <c r="I2801" s="19"/>
      <c r="J2801" s="19"/>
      <c r="K2801" s="19"/>
      <c r="L2801" s="19"/>
      <c r="M2801" s="19"/>
      <c r="N2801" s="19"/>
      <c r="O2801" s="19"/>
      <c r="P2801" s="19"/>
      <c r="Q2801" s="19"/>
      <c r="R2801" s="19"/>
    </row>
    <row r="2802" spans="1:18" x14ac:dyDescent="0.45">
      <c r="A2802" s="19"/>
      <c r="B2802" s="19"/>
      <c r="C2802" s="19"/>
      <c r="D2802" s="19"/>
      <c r="E2802" s="19"/>
      <c r="F2802" s="19"/>
      <c r="G2802" s="19"/>
      <c r="H2802" s="19"/>
      <c r="I2802" s="19"/>
      <c r="J2802" s="19"/>
      <c r="K2802" s="19"/>
      <c r="L2802" s="19"/>
      <c r="M2802" s="19"/>
      <c r="N2802" s="19"/>
      <c r="O2802" s="19"/>
      <c r="P2802" s="19"/>
      <c r="Q2802" s="19"/>
      <c r="R2802" s="19"/>
    </row>
    <row r="2803" spans="1:18" x14ac:dyDescent="0.45">
      <c r="A2803" s="19"/>
      <c r="B2803" s="19"/>
      <c r="C2803" s="19"/>
      <c r="D2803" s="19"/>
      <c r="E2803" s="19"/>
      <c r="F2803" s="19"/>
      <c r="G2803" s="19"/>
      <c r="H2803" s="19"/>
      <c r="I2803" s="19"/>
      <c r="J2803" s="19"/>
      <c r="K2803" s="19"/>
      <c r="L2803" s="19"/>
      <c r="M2803" s="19"/>
      <c r="N2803" s="19"/>
      <c r="O2803" s="19"/>
      <c r="P2803" s="19"/>
      <c r="Q2803" s="19"/>
      <c r="R2803" s="19"/>
    </row>
    <row r="2804" spans="1:18" x14ac:dyDescent="0.45">
      <c r="A2804" s="19"/>
      <c r="B2804" s="19"/>
      <c r="C2804" s="19"/>
      <c r="D2804" s="19"/>
      <c r="E2804" s="19"/>
      <c r="F2804" s="19"/>
      <c r="G2804" s="19"/>
      <c r="H2804" s="19"/>
      <c r="I2804" s="19"/>
      <c r="J2804" s="19"/>
      <c r="K2804" s="19"/>
      <c r="L2804" s="19"/>
      <c r="M2804" s="19"/>
      <c r="N2804" s="19"/>
      <c r="O2804" s="19"/>
      <c r="P2804" s="19"/>
      <c r="Q2804" s="19"/>
      <c r="R2804" s="19"/>
    </row>
    <row r="2805" spans="1:18" x14ac:dyDescent="0.45">
      <c r="A2805" s="19"/>
      <c r="B2805" s="19"/>
      <c r="C2805" s="19"/>
      <c r="D2805" s="19"/>
      <c r="E2805" s="19"/>
      <c r="F2805" s="19"/>
      <c r="G2805" s="19"/>
      <c r="H2805" s="19"/>
      <c r="I2805" s="19"/>
      <c r="J2805" s="19"/>
      <c r="K2805" s="19"/>
      <c r="L2805" s="19"/>
      <c r="M2805" s="19"/>
      <c r="N2805" s="19"/>
      <c r="O2805" s="19"/>
      <c r="P2805" s="19"/>
      <c r="Q2805" s="19"/>
      <c r="R2805" s="19"/>
    </row>
    <row r="2806" spans="1:18" x14ac:dyDescent="0.45">
      <c r="A2806" s="19"/>
      <c r="B2806" s="19"/>
      <c r="C2806" s="19"/>
      <c r="D2806" s="19"/>
      <c r="E2806" s="19"/>
      <c r="F2806" s="19"/>
      <c r="G2806" s="19"/>
      <c r="H2806" s="19"/>
      <c r="I2806" s="19"/>
      <c r="J2806" s="19"/>
      <c r="K2806" s="19"/>
      <c r="L2806" s="19"/>
      <c r="M2806" s="19"/>
      <c r="N2806" s="19"/>
      <c r="O2806" s="19"/>
      <c r="P2806" s="19"/>
      <c r="Q2806" s="19"/>
      <c r="R2806" s="19"/>
    </row>
    <row r="2807" spans="1:18" x14ac:dyDescent="0.45">
      <c r="A2807" s="19"/>
      <c r="B2807" s="19"/>
      <c r="C2807" s="19"/>
      <c r="D2807" s="19"/>
      <c r="E2807" s="19"/>
      <c r="F2807" s="19"/>
      <c r="G2807" s="19"/>
      <c r="H2807" s="19"/>
      <c r="I2807" s="19"/>
      <c r="J2807" s="19"/>
      <c r="K2807" s="19"/>
      <c r="L2807" s="19"/>
      <c r="M2807" s="19"/>
      <c r="N2807" s="19"/>
      <c r="O2807" s="19"/>
      <c r="P2807" s="19"/>
      <c r="Q2807" s="19"/>
      <c r="R2807" s="19"/>
    </row>
    <row r="2808" spans="1:18" x14ac:dyDescent="0.45">
      <c r="A2808" s="19"/>
      <c r="B2808" s="19"/>
      <c r="C2808" s="19"/>
      <c r="D2808" s="19"/>
      <c r="E2808" s="19"/>
      <c r="F2808" s="19"/>
      <c r="G2808" s="19"/>
      <c r="H2808" s="19"/>
      <c r="I2808" s="19"/>
      <c r="J2808" s="19"/>
      <c r="K2808" s="19"/>
      <c r="L2808" s="19"/>
      <c r="M2808" s="19"/>
      <c r="N2808" s="19"/>
      <c r="O2808" s="19"/>
      <c r="P2808" s="19"/>
      <c r="Q2808" s="19"/>
      <c r="R2808" s="19"/>
    </row>
    <row r="2809" spans="1:18" x14ac:dyDescent="0.45">
      <c r="A2809" s="19"/>
      <c r="B2809" s="19"/>
      <c r="C2809" s="19"/>
      <c r="D2809" s="19"/>
      <c r="E2809" s="19"/>
      <c r="F2809" s="19"/>
      <c r="G2809" s="19"/>
      <c r="H2809" s="19"/>
      <c r="I2809" s="19"/>
      <c r="J2809" s="19"/>
      <c r="K2809" s="19"/>
      <c r="L2809" s="19"/>
      <c r="M2809" s="19"/>
      <c r="N2809" s="19"/>
      <c r="O2809" s="19"/>
      <c r="P2809" s="19"/>
      <c r="Q2809" s="19"/>
      <c r="R2809" s="19"/>
    </row>
    <row r="2810" spans="1:18" x14ac:dyDescent="0.45">
      <c r="A2810" s="19"/>
      <c r="B2810" s="19"/>
      <c r="C2810" s="19"/>
      <c r="D2810" s="19"/>
      <c r="E2810" s="19"/>
      <c r="F2810" s="19"/>
      <c r="G2810" s="19"/>
      <c r="H2810" s="19"/>
      <c r="I2810" s="19"/>
      <c r="J2810" s="19"/>
      <c r="K2810" s="19"/>
      <c r="L2810" s="19"/>
      <c r="M2810" s="19"/>
      <c r="N2810" s="19"/>
      <c r="O2810" s="19"/>
      <c r="P2810" s="19"/>
      <c r="Q2810" s="19"/>
      <c r="R2810" s="19"/>
    </row>
    <row r="2811" spans="1:18" x14ac:dyDescent="0.45">
      <c r="A2811" s="19"/>
      <c r="B2811" s="19"/>
      <c r="C2811" s="19"/>
      <c r="D2811" s="19"/>
      <c r="E2811" s="19"/>
      <c r="F2811" s="19"/>
      <c r="G2811" s="19"/>
      <c r="H2811" s="19"/>
      <c r="I2811" s="19"/>
      <c r="J2811" s="19"/>
      <c r="K2811" s="19"/>
      <c r="L2811" s="19"/>
      <c r="M2811" s="19"/>
      <c r="N2811" s="19"/>
      <c r="O2811" s="19"/>
      <c r="P2811" s="19"/>
      <c r="Q2811" s="19"/>
      <c r="R2811" s="19"/>
    </row>
    <row r="2812" spans="1:18" x14ac:dyDescent="0.45">
      <c r="A2812" s="19"/>
      <c r="B2812" s="19"/>
      <c r="C2812" s="19"/>
      <c r="D2812" s="19"/>
      <c r="E2812" s="19"/>
      <c r="F2812" s="19"/>
      <c r="G2812" s="19"/>
      <c r="H2812" s="19"/>
      <c r="I2812" s="19"/>
      <c r="J2812" s="19"/>
      <c r="K2812" s="19"/>
      <c r="L2812" s="19"/>
      <c r="M2812" s="19"/>
      <c r="N2812" s="19"/>
      <c r="O2812" s="19"/>
      <c r="P2812" s="19"/>
      <c r="Q2812" s="19"/>
      <c r="R2812" s="19"/>
    </row>
    <row r="2813" spans="1:18" x14ac:dyDescent="0.45">
      <c r="A2813" s="19"/>
      <c r="B2813" s="19"/>
      <c r="C2813" s="19"/>
      <c r="D2813" s="19"/>
      <c r="E2813" s="19"/>
      <c r="F2813" s="19"/>
      <c r="G2813" s="19"/>
      <c r="H2813" s="19"/>
      <c r="I2813" s="19"/>
      <c r="J2813" s="19"/>
      <c r="K2813" s="19"/>
      <c r="L2813" s="19"/>
      <c r="M2813" s="19"/>
      <c r="N2813" s="19"/>
      <c r="O2813" s="19"/>
      <c r="P2813" s="19"/>
      <c r="Q2813" s="19"/>
      <c r="R2813" s="19"/>
    </row>
    <row r="2814" spans="1:18" x14ac:dyDescent="0.45">
      <c r="A2814" s="19"/>
      <c r="B2814" s="19"/>
      <c r="C2814" s="19"/>
      <c r="D2814" s="19"/>
      <c r="E2814" s="19"/>
      <c r="F2814" s="19"/>
      <c r="G2814" s="19"/>
      <c r="H2814" s="19"/>
      <c r="I2814" s="19"/>
      <c r="J2814" s="19"/>
      <c r="K2814" s="19"/>
      <c r="L2814" s="19"/>
      <c r="M2814" s="19"/>
      <c r="N2814" s="19"/>
      <c r="O2814" s="19"/>
      <c r="P2814" s="19"/>
      <c r="Q2814" s="19"/>
      <c r="R2814" s="19"/>
    </row>
    <row r="2815" spans="1:18" x14ac:dyDescent="0.45">
      <c r="A2815" s="19"/>
      <c r="B2815" s="19"/>
      <c r="C2815" s="19"/>
      <c r="D2815" s="19"/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 x14ac:dyDescent="0.45">
      <c r="A2816" s="19"/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 x14ac:dyDescent="0.45">
      <c r="A2817" s="19"/>
      <c r="B2817" s="19"/>
      <c r="C2817" s="19"/>
      <c r="D2817" s="19"/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 x14ac:dyDescent="0.45">
      <c r="A2818" s="19"/>
      <c r="B2818" s="19"/>
      <c r="C2818" s="19"/>
      <c r="D2818" s="19"/>
      <c r="E2818" s="19"/>
      <c r="F2818" s="19"/>
      <c r="G2818" s="19"/>
      <c r="H2818" s="19"/>
      <c r="I2818" s="19"/>
      <c r="J2818" s="19"/>
      <c r="K2818" s="19"/>
      <c r="L2818" s="19"/>
      <c r="M2818" s="19"/>
      <c r="N2818" s="19"/>
      <c r="O2818" s="19"/>
      <c r="P2818" s="19"/>
      <c r="Q2818" s="19"/>
      <c r="R2818" s="19"/>
    </row>
    <row r="2819" spans="1:18" x14ac:dyDescent="0.45">
      <c r="A2819" s="19"/>
      <c r="B2819" s="19"/>
      <c r="C2819" s="19"/>
      <c r="D2819" s="19"/>
      <c r="E2819" s="19"/>
      <c r="F2819" s="19"/>
      <c r="G2819" s="19"/>
      <c r="H2819" s="19"/>
      <c r="I2819" s="19"/>
      <c r="J2819" s="19"/>
      <c r="K2819" s="19"/>
      <c r="L2819" s="19"/>
      <c r="M2819" s="19"/>
      <c r="N2819" s="19"/>
      <c r="O2819" s="19"/>
      <c r="P2819" s="19"/>
      <c r="Q2819" s="19"/>
      <c r="R2819" s="19"/>
    </row>
    <row r="2820" spans="1:18" x14ac:dyDescent="0.45">
      <c r="A2820" s="19"/>
      <c r="B2820" s="19"/>
      <c r="C2820" s="19"/>
      <c r="D2820" s="19"/>
      <c r="E2820" s="19"/>
      <c r="F2820" s="19"/>
      <c r="G2820" s="19"/>
      <c r="H2820" s="19"/>
      <c r="I2820" s="19"/>
      <c r="J2820" s="19"/>
      <c r="K2820" s="19"/>
      <c r="L2820" s="19"/>
      <c r="M2820" s="19"/>
      <c r="N2820" s="19"/>
      <c r="O2820" s="19"/>
      <c r="P2820" s="19"/>
      <c r="Q2820" s="19"/>
      <c r="R2820" s="19"/>
    </row>
    <row r="2821" spans="1:18" x14ac:dyDescent="0.45">
      <c r="A2821" s="19"/>
      <c r="B2821" s="19"/>
      <c r="C2821" s="19"/>
      <c r="D2821" s="19"/>
      <c r="E2821" s="19"/>
      <c r="F2821" s="19"/>
      <c r="G2821" s="19"/>
      <c r="H2821" s="19"/>
      <c r="I2821" s="19"/>
      <c r="J2821" s="19"/>
      <c r="K2821" s="19"/>
      <c r="L2821" s="19"/>
      <c r="M2821" s="19"/>
      <c r="N2821" s="19"/>
      <c r="O2821" s="19"/>
      <c r="P2821" s="19"/>
      <c r="Q2821" s="19"/>
      <c r="R2821" s="19"/>
    </row>
    <row r="2822" spans="1:18" x14ac:dyDescent="0.45">
      <c r="A2822" s="19"/>
      <c r="B2822" s="19"/>
      <c r="C2822" s="19"/>
      <c r="D2822" s="19"/>
      <c r="E2822" s="19"/>
      <c r="F2822" s="19"/>
      <c r="G2822" s="19"/>
      <c r="H2822" s="19"/>
      <c r="I2822" s="19"/>
      <c r="J2822" s="19"/>
      <c r="K2822" s="19"/>
      <c r="L2822" s="19"/>
      <c r="M2822" s="19"/>
      <c r="N2822" s="19"/>
      <c r="O2822" s="19"/>
      <c r="P2822" s="19"/>
      <c r="Q2822" s="19"/>
      <c r="R2822" s="19"/>
    </row>
    <row r="2823" spans="1:18" x14ac:dyDescent="0.45">
      <c r="A2823" s="19"/>
      <c r="B2823" s="19"/>
      <c r="C2823" s="19"/>
      <c r="D2823" s="19"/>
      <c r="E2823" s="19"/>
      <c r="F2823" s="19"/>
      <c r="G2823" s="19"/>
      <c r="H2823" s="19"/>
      <c r="I2823" s="19"/>
      <c r="J2823" s="19"/>
      <c r="K2823" s="19"/>
      <c r="L2823" s="19"/>
      <c r="M2823" s="19"/>
      <c r="N2823" s="19"/>
      <c r="O2823" s="19"/>
      <c r="P2823" s="19"/>
      <c r="Q2823" s="19"/>
      <c r="R2823" s="19"/>
    </row>
    <row r="2824" spans="1:18" x14ac:dyDescent="0.45">
      <c r="A2824" s="19"/>
      <c r="B2824" s="19"/>
      <c r="C2824" s="19"/>
      <c r="D2824" s="19"/>
      <c r="E2824" s="19"/>
      <c r="F2824" s="19"/>
      <c r="G2824" s="19"/>
      <c r="H2824" s="19"/>
      <c r="I2824" s="19"/>
      <c r="J2824" s="19"/>
      <c r="K2824" s="19"/>
      <c r="L2824" s="19"/>
      <c r="M2824" s="19"/>
      <c r="N2824" s="19"/>
      <c r="O2824" s="19"/>
      <c r="P2824" s="19"/>
      <c r="Q2824" s="19"/>
      <c r="R2824" s="19"/>
    </row>
    <row r="2825" spans="1:18" x14ac:dyDescent="0.45">
      <c r="A2825" s="19"/>
      <c r="B2825" s="19"/>
      <c r="C2825" s="19"/>
      <c r="D2825" s="19"/>
      <c r="E2825" s="19"/>
      <c r="F2825" s="19"/>
      <c r="G2825" s="19"/>
      <c r="H2825" s="19"/>
      <c r="I2825" s="19"/>
      <c r="J2825" s="19"/>
      <c r="K2825" s="19"/>
      <c r="L2825" s="19"/>
      <c r="M2825" s="19"/>
      <c r="N2825" s="19"/>
      <c r="O2825" s="19"/>
      <c r="P2825" s="19"/>
      <c r="Q2825" s="19"/>
      <c r="R2825" s="19"/>
    </row>
    <row r="2826" spans="1:18" x14ac:dyDescent="0.45">
      <c r="A2826" s="19"/>
      <c r="B2826" s="19"/>
      <c r="C2826" s="19"/>
      <c r="D2826" s="19"/>
      <c r="E2826" s="19"/>
      <c r="F2826" s="19"/>
      <c r="G2826" s="19"/>
      <c r="H2826" s="19"/>
      <c r="I2826" s="19"/>
      <c r="J2826" s="19"/>
      <c r="K2826" s="19"/>
      <c r="L2826" s="19"/>
      <c r="M2826" s="19"/>
      <c r="N2826" s="19"/>
      <c r="O2826" s="19"/>
      <c r="P2826" s="19"/>
      <c r="Q2826" s="19"/>
      <c r="R2826" s="19"/>
    </row>
    <row r="2827" spans="1:18" x14ac:dyDescent="0.45">
      <c r="A2827" s="19"/>
      <c r="B2827" s="19"/>
      <c r="C2827" s="19"/>
      <c r="D2827" s="19"/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 x14ac:dyDescent="0.45">
      <c r="A2828" s="19"/>
      <c r="B2828" s="19"/>
      <c r="C2828" s="19"/>
      <c r="D2828" s="19"/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 x14ac:dyDescent="0.45">
      <c r="A2829" s="19"/>
      <c r="B2829" s="19"/>
      <c r="C2829" s="19"/>
      <c r="D2829" s="19"/>
      <c r="E2829" s="19"/>
      <c r="F2829" s="19"/>
      <c r="G2829" s="19"/>
      <c r="H2829" s="19"/>
      <c r="I2829" s="19"/>
      <c r="J2829" s="19"/>
      <c r="K2829" s="19"/>
      <c r="L2829" s="19"/>
      <c r="M2829" s="19"/>
      <c r="N2829" s="19"/>
      <c r="O2829" s="19"/>
      <c r="P2829" s="19"/>
      <c r="Q2829" s="19"/>
      <c r="R2829" s="19"/>
    </row>
    <row r="2830" spans="1:18" x14ac:dyDescent="0.45">
      <c r="A2830" s="19"/>
      <c r="B2830" s="19"/>
      <c r="C2830" s="19"/>
      <c r="D2830" s="19"/>
      <c r="E2830" s="19"/>
      <c r="F2830" s="19"/>
      <c r="G2830" s="19"/>
      <c r="H2830" s="19"/>
      <c r="I2830" s="19"/>
      <c r="J2830" s="19"/>
      <c r="K2830" s="19"/>
      <c r="L2830" s="19"/>
      <c r="M2830" s="19"/>
      <c r="N2830" s="19"/>
      <c r="O2830" s="19"/>
      <c r="P2830" s="19"/>
      <c r="Q2830" s="19"/>
      <c r="R2830" s="19"/>
    </row>
    <row r="2831" spans="1:18" x14ac:dyDescent="0.45">
      <c r="A2831" s="19"/>
      <c r="B2831" s="19"/>
      <c r="C2831" s="19"/>
      <c r="D2831" s="19"/>
      <c r="E2831" s="19"/>
      <c r="F2831" s="19"/>
      <c r="G2831" s="19"/>
      <c r="H2831" s="19"/>
      <c r="I2831" s="19"/>
      <c r="J2831" s="19"/>
      <c r="K2831" s="19"/>
      <c r="L2831" s="19"/>
      <c r="M2831" s="19"/>
      <c r="N2831" s="19"/>
      <c r="O2831" s="19"/>
      <c r="P2831" s="19"/>
      <c r="Q2831" s="19"/>
      <c r="R2831" s="19"/>
    </row>
    <row r="2832" spans="1:18" x14ac:dyDescent="0.45">
      <c r="A2832" s="19"/>
      <c r="B2832" s="19"/>
      <c r="C2832" s="19"/>
      <c r="D2832" s="19"/>
      <c r="E2832" s="19"/>
      <c r="F2832" s="19"/>
      <c r="G2832" s="19"/>
      <c r="H2832" s="19"/>
      <c r="I2832" s="19"/>
      <c r="J2832" s="19"/>
      <c r="K2832" s="19"/>
      <c r="L2832" s="19"/>
      <c r="M2832" s="19"/>
      <c r="N2832" s="19"/>
      <c r="O2832" s="19"/>
      <c r="P2832" s="19"/>
      <c r="Q2832" s="19"/>
      <c r="R2832" s="19"/>
    </row>
    <row r="2833" spans="1:18" x14ac:dyDescent="0.45">
      <c r="A2833" s="19"/>
      <c r="B2833" s="19"/>
      <c r="C2833" s="19"/>
      <c r="D2833" s="19"/>
      <c r="E2833" s="19"/>
      <c r="F2833" s="19"/>
      <c r="G2833" s="19"/>
      <c r="H2833" s="19"/>
      <c r="I2833" s="19"/>
      <c r="J2833" s="19"/>
      <c r="K2833" s="19"/>
      <c r="L2833" s="19"/>
      <c r="M2833" s="19"/>
      <c r="N2833" s="19"/>
      <c r="O2833" s="19"/>
      <c r="P2833" s="19"/>
      <c r="Q2833" s="19"/>
      <c r="R2833" s="19"/>
    </row>
    <row r="2834" spans="1:18" x14ac:dyDescent="0.45">
      <c r="A2834" s="19"/>
      <c r="B2834" s="19"/>
      <c r="C2834" s="19"/>
      <c r="D2834" s="19"/>
      <c r="E2834" s="19"/>
      <c r="F2834" s="19"/>
      <c r="G2834" s="19"/>
      <c r="H2834" s="19"/>
      <c r="I2834" s="19"/>
      <c r="J2834" s="19"/>
      <c r="K2834" s="19"/>
      <c r="L2834" s="19"/>
      <c r="M2834" s="19"/>
      <c r="N2834" s="19"/>
      <c r="O2834" s="19"/>
      <c r="P2834" s="19"/>
      <c r="Q2834" s="19"/>
      <c r="R2834" s="19"/>
    </row>
    <row r="2835" spans="1:18" x14ac:dyDescent="0.45">
      <c r="A2835" s="19"/>
      <c r="B2835" s="19"/>
      <c r="C2835" s="19"/>
      <c r="D2835" s="19"/>
      <c r="E2835" s="19"/>
      <c r="F2835" s="19"/>
      <c r="G2835" s="19"/>
      <c r="H2835" s="19"/>
      <c r="I2835" s="19"/>
      <c r="J2835" s="19"/>
      <c r="K2835" s="19"/>
      <c r="L2835" s="19"/>
      <c r="M2835" s="19"/>
      <c r="N2835" s="19"/>
      <c r="O2835" s="19"/>
      <c r="P2835" s="19"/>
      <c r="Q2835" s="19"/>
      <c r="R2835" s="19"/>
    </row>
    <row r="2836" spans="1:18" x14ac:dyDescent="0.45">
      <c r="A2836" s="19"/>
      <c r="B2836" s="19"/>
      <c r="C2836" s="19"/>
      <c r="D2836" s="19"/>
      <c r="E2836" s="19"/>
      <c r="F2836" s="19"/>
      <c r="G2836" s="19"/>
      <c r="H2836" s="19"/>
      <c r="I2836" s="19"/>
      <c r="J2836" s="19"/>
      <c r="K2836" s="19"/>
      <c r="L2836" s="19"/>
      <c r="M2836" s="19"/>
      <c r="N2836" s="19"/>
      <c r="O2836" s="19"/>
      <c r="P2836" s="19"/>
      <c r="Q2836" s="19"/>
      <c r="R2836" s="19"/>
    </row>
    <row r="2837" spans="1:18" x14ac:dyDescent="0.45">
      <c r="A2837" s="19"/>
      <c r="B2837" s="19"/>
      <c r="C2837" s="19"/>
      <c r="D2837" s="19"/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 x14ac:dyDescent="0.45">
      <c r="A2838" s="19"/>
      <c r="B2838" s="19"/>
      <c r="C2838" s="19"/>
      <c r="D2838" s="19"/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 x14ac:dyDescent="0.45">
      <c r="A2839" s="19"/>
      <c r="B2839" s="19"/>
      <c r="C2839" s="19"/>
      <c r="D2839" s="19"/>
      <c r="E2839" s="19"/>
      <c r="F2839" s="19"/>
      <c r="G2839" s="19"/>
      <c r="H2839" s="19"/>
      <c r="I2839" s="19"/>
      <c r="J2839" s="19"/>
      <c r="K2839" s="19"/>
      <c r="L2839" s="19"/>
      <c r="M2839" s="19"/>
      <c r="N2839" s="19"/>
      <c r="O2839" s="19"/>
      <c r="P2839" s="19"/>
      <c r="Q2839" s="19"/>
      <c r="R2839" s="19"/>
    </row>
    <row r="2840" spans="1:18" x14ac:dyDescent="0.45">
      <c r="A2840" s="19"/>
      <c r="B2840" s="19"/>
      <c r="C2840" s="19"/>
      <c r="D2840" s="19"/>
      <c r="E2840" s="19"/>
      <c r="F2840" s="19"/>
      <c r="G2840" s="19"/>
      <c r="H2840" s="19"/>
      <c r="I2840" s="19"/>
      <c r="J2840" s="19"/>
      <c r="K2840" s="19"/>
      <c r="L2840" s="19"/>
      <c r="M2840" s="19"/>
      <c r="N2840" s="19"/>
      <c r="O2840" s="19"/>
      <c r="P2840" s="19"/>
      <c r="Q2840" s="19"/>
      <c r="R2840" s="19"/>
    </row>
    <row r="2841" spans="1:18" x14ac:dyDescent="0.45">
      <c r="A2841" s="19"/>
      <c r="B2841" s="19"/>
      <c r="C2841" s="19"/>
      <c r="D2841" s="19"/>
      <c r="E2841" s="19"/>
      <c r="F2841" s="19"/>
      <c r="G2841" s="19"/>
      <c r="H2841" s="19"/>
      <c r="I2841" s="19"/>
      <c r="J2841" s="19"/>
      <c r="K2841" s="19"/>
      <c r="L2841" s="19"/>
      <c r="M2841" s="19"/>
      <c r="N2841" s="19"/>
      <c r="O2841" s="19"/>
      <c r="P2841" s="19"/>
      <c r="Q2841" s="19"/>
      <c r="R2841" s="19"/>
    </row>
    <row r="2842" spans="1:18" x14ac:dyDescent="0.45">
      <c r="A2842" s="19"/>
      <c r="B2842" s="19"/>
      <c r="C2842" s="19"/>
      <c r="D2842" s="19"/>
      <c r="E2842" s="19"/>
      <c r="F2842" s="19"/>
      <c r="G2842" s="19"/>
      <c r="H2842" s="19"/>
      <c r="I2842" s="19"/>
      <c r="J2842" s="19"/>
      <c r="K2842" s="19"/>
      <c r="L2842" s="19"/>
      <c r="M2842" s="19"/>
      <c r="N2842" s="19"/>
      <c r="O2842" s="19"/>
      <c r="P2842" s="19"/>
      <c r="Q2842" s="19"/>
      <c r="R2842" s="19"/>
    </row>
    <row r="2843" spans="1:18" x14ac:dyDescent="0.45">
      <c r="A2843" s="19"/>
      <c r="B2843" s="19"/>
      <c r="C2843" s="19"/>
      <c r="D2843" s="19"/>
      <c r="E2843" s="19"/>
      <c r="F2843" s="19"/>
      <c r="G2843" s="19"/>
      <c r="H2843" s="19"/>
      <c r="I2843" s="19"/>
      <c r="J2843" s="19"/>
      <c r="K2843" s="19"/>
      <c r="L2843" s="19"/>
      <c r="M2843" s="19"/>
      <c r="N2843" s="19"/>
      <c r="O2843" s="19"/>
      <c r="P2843" s="19"/>
      <c r="Q2843" s="19"/>
      <c r="R2843" s="19"/>
    </row>
    <row r="2844" spans="1:18" x14ac:dyDescent="0.45">
      <c r="A2844" s="19"/>
      <c r="B2844" s="19"/>
      <c r="C2844" s="19"/>
      <c r="D2844" s="19"/>
      <c r="E2844" s="19"/>
      <c r="F2844" s="19"/>
      <c r="G2844" s="19"/>
      <c r="H2844" s="19"/>
      <c r="I2844" s="19"/>
      <c r="J2844" s="19"/>
      <c r="K2844" s="19"/>
      <c r="L2844" s="19"/>
      <c r="M2844" s="19"/>
      <c r="N2844" s="19"/>
      <c r="O2844" s="19"/>
      <c r="P2844" s="19"/>
      <c r="Q2844" s="19"/>
      <c r="R2844" s="19"/>
    </row>
    <row r="2845" spans="1:18" x14ac:dyDescent="0.45">
      <c r="A2845" s="19"/>
      <c r="B2845" s="19"/>
      <c r="C2845" s="19"/>
      <c r="D2845" s="19"/>
      <c r="E2845" s="19"/>
      <c r="F2845" s="19"/>
      <c r="G2845" s="19"/>
      <c r="H2845" s="19"/>
      <c r="I2845" s="19"/>
      <c r="J2845" s="19"/>
      <c r="K2845" s="19"/>
      <c r="L2845" s="19"/>
      <c r="M2845" s="19"/>
      <c r="N2845" s="19"/>
      <c r="O2845" s="19"/>
      <c r="P2845" s="19"/>
      <c r="Q2845" s="19"/>
      <c r="R2845" s="19"/>
    </row>
    <row r="2846" spans="1:18" x14ac:dyDescent="0.45">
      <c r="A2846" s="19"/>
      <c r="B2846" s="19"/>
      <c r="C2846" s="19"/>
      <c r="D2846" s="19"/>
      <c r="E2846" s="19"/>
      <c r="F2846" s="19"/>
      <c r="G2846" s="19"/>
      <c r="H2846" s="19"/>
      <c r="I2846" s="19"/>
      <c r="J2846" s="19"/>
      <c r="K2846" s="19"/>
      <c r="L2846" s="19"/>
      <c r="M2846" s="19"/>
      <c r="N2846" s="19"/>
      <c r="O2846" s="19"/>
      <c r="P2846" s="19"/>
      <c r="Q2846" s="19"/>
      <c r="R2846" s="19"/>
    </row>
    <row r="2847" spans="1:18" x14ac:dyDescent="0.45">
      <c r="A2847" s="19"/>
      <c r="B2847" s="19"/>
      <c r="C2847" s="19"/>
      <c r="D2847" s="19"/>
      <c r="E2847" s="19"/>
      <c r="F2847" s="19"/>
      <c r="G2847" s="19"/>
      <c r="H2847" s="19"/>
      <c r="I2847" s="19"/>
      <c r="J2847" s="19"/>
      <c r="K2847" s="19"/>
      <c r="L2847" s="19"/>
      <c r="M2847" s="19"/>
      <c r="N2847" s="19"/>
      <c r="O2847" s="19"/>
      <c r="P2847" s="19"/>
      <c r="Q2847" s="19"/>
      <c r="R2847" s="19"/>
    </row>
    <row r="2848" spans="1:18" x14ac:dyDescent="0.45">
      <c r="A2848" s="19"/>
      <c r="B2848" s="19"/>
      <c r="C2848" s="19"/>
      <c r="D2848" s="19"/>
      <c r="E2848" s="19"/>
      <c r="F2848" s="19"/>
      <c r="G2848" s="19"/>
      <c r="H2848" s="19"/>
      <c r="I2848" s="19"/>
      <c r="J2848" s="19"/>
      <c r="K2848" s="19"/>
      <c r="L2848" s="19"/>
      <c r="M2848" s="19"/>
      <c r="N2848" s="19"/>
      <c r="O2848" s="19"/>
      <c r="P2848" s="19"/>
      <c r="Q2848" s="19"/>
      <c r="R2848" s="19"/>
    </row>
    <row r="2849" spans="1:18" x14ac:dyDescent="0.45">
      <c r="A2849" s="19"/>
      <c r="B2849" s="19"/>
      <c r="C2849" s="19"/>
      <c r="D2849" s="19"/>
      <c r="E2849" s="19"/>
      <c r="F2849" s="19"/>
      <c r="G2849" s="19"/>
      <c r="H2849" s="19"/>
      <c r="I2849" s="19"/>
      <c r="J2849" s="19"/>
      <c r="K2849" s="19"/>
      <c r="L2849" s="19"/>
      <c r="M2849" s="19"/>
      <c r="N2849" s="19"/>
      <c r="O2849" s="19"/>
      <c r="P2849" s="19"/>
      <c r="Q2849" s="19"/>
      <c r="R2849" s="19"/>
    </row>
    <row r="2850" spans="1:18" x14ac:dyDescent="0.45">
      <c r="A2850" s="19"/>
      <c r="B2850" s="19"/>
      <c r="C2850" s="19"/>
      <c r="D2850" s="19"/>
      <c r="E2850" s="19"/>
      <c r="F2850" s="19"/>
      <c r="G2850" s="19"/>
      <c r="H2850" s="19"/>
      <c r="I2850" s="19"/>
      <c r="J2850" s="19"/>
      <c r="K2850" s="19"/>
      <c r="L2850" s="19"/>
      <c r="M2850" s="19"/>
      <c r="N2850" s="19"/>
      <c r="O2850" s="19"/>
      <c r="P2850" s="19"/>
      <c r="Q2850" s="19"/>
      <c r="R2850" s="19"/>
    </row>
    <row r="2851" spans="1:18" x14ac:dyDescent="0.45">
      <c r="A2851" s="19"/>
      <c r="B2851" s="19"/>
      <c r="C2851" s="19"/>
      <c r="D2851" s="19"/>
      <c r="E2851" s="19"/>
      <c r="F2851" s="19"/>
      <c r="G2851" s="19"/>
      <c r="H2851" s="19"/>
      <c r="I2851" s="19"/>
      <c r="J2851" s="19"/>
      <c r="K2851" s="19"/>
      <c r="L2851" s="19"/>
      <c r="M2851" s="19"/>
      <c r="N2851" s="19"/>
      <c r="O2851" s="19"/>
      <c r="P2851" s="19"/>
      <c r="Q2851" s="19"/>
      <c r="R2851" s="19"/>
    </row>
    <row r="2852" spans="1:18" x14ac:dyDescent="0.45">
      <c r="A2852" s="19"/>
      <c r="B2852" s="19"/>
      <c r="C2852" s="19"/>
      <c r="D2852" s="19"/>
      <c r="E2852" s="19"/>
      <c r="F2852" s="19"/>
      <c r="G2852" s="19"/>
      <c r="H2852" s="19"/>
      <c r="I2852" s="19"/>
      <c r="J2852" s="19"/>
      <c r="K2852" s="19"/>
      <c r="L2852" s="19"/>
      <c r="M2852" s="19"/>
      <c r="N2852" s="19"/>
      <c r="O2852" s="19"/>
      <c r="P2852" s="19"/>
      <c r="Q2852" s="19"/>
      <c r="R2852" s="19"/>
    </row>
    <row r="2853" spans="1:18" x14ac:dyDescent="0.45">
      <c r="A2853" s="19"/>
      <c r="B2853" s="19"/>
      <c r="C2853" s="19"/>
      <c r="D2853" s="19"/>
      <c r="E2853" s="19"/>
      <c r="F2853" s="19"/>
      <c r="G2853" s="19"/>
      <c r="H2853" s="19"/>
      <c r="I2853" s="19"/>
      <c r="J2853" s="19"/>
      <c r="K2853" s="19"/>
      <c r="L2853" s="19"/>
      <c r="M2853" s="19"/>
      <c r="N2853" s="19"/>
      <c r="O2853" s="19"/>
      <c r="P2853" s="19"/>
      <c r="Q2853" s="19"/>
      <c r="R2853" s="19"/>
    </row>
    <row r="2854" spans="1:18" x14ac:dyDescent="0.45">
      <c r="A2854" s="19"/>
      <c r="B2854" s="19"/>
      <c r="C2854" s="19"/>
      <c r="D2854" s="19"/>
      <c r="E2854" s="19"/>
      <c r="F2854" s="19"/>
      <c r="G2854" s="19"/>
      <c r="H2854" s="19"/>
      <c r="I2854" s="19"/>
      <c r="J2854" s="19"/>
      <c r="K2854" s="19"/>
      <c r="L2854" s="19"/>
      <c r="M2854" s="19"/>
      <c r="N2854" s="19"/>
      <c r="O2854" s="19"/>
      <c r="P2854" s="19"/>
      <c r="Q2854" s="19"/>
      <c r="R2854" s="19"/>
    </row>
    <row r="2855" spans="1:18" x14ac:dyDescent="0.45">
      <c r="A2855" s="19"/>
      <c r="B2855" s="19"/>
      <c r="C2855" s="19"/>
      <c r="D2855" s="19"/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 x14ac:dyDescent="0.45">
      <c r="A2856" s="19"/>
      <c r="B2856" s="19"/>
      <c r="C2856" s="19"/>
      <c r="D2856" s="19"/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 x14ac:dyDescent="0.45">
      <c r="A2857" s="19"/>
      <c r="B2857" s="19"/>
      <c r="C2857" s="19"/>
      <c r="D2857" s="19"/>
      <c r="E2857" s="19"/>
      <c r="F2857" s="19"/>
      <c r="G2857" s="19"/>
      <c r="H2857" s="19"/>
      <c r="I2857" s="19"/>
      <c r="J2857" s="19"/>
      <c r="K2857" s="19"/>
      <c r="L2857" s="19"/>
      <c r="M2857" s="19"/>
      <c r="N2857" s="19"/>
      <c r="O2857" s="19"/>
      <c r="P2857" s="19"/>
      <c r="Q2857" s="19"/>
      <c r="R2857" s="19"/>
    </row>
    <row r="2858" spans="1:18" x14ac:dyDescent="0.45">
      <c r="A2858" s="19"/>
      <c r="B2858" s="19"/>
      <c r="C2858" s="19"/>
      <c r="D2858" s="19"/>
      <c r="E2858" s="19"/>
      <c r="F2858" s="19"/>
      <c r="G2858" s="19"/>
      <c r="H2858" s="19"/>
      <c r="I2858" s="19"/>
      <c r="J2858" s="19"/>
      <c r="K2858" s="19"/>
      <c r="L2858" s="19"/>
      <c r="M2858" s="19"/>
      <c r="N2858" s="19"/>
      <c r="O2858" s="19"/>
      <c r="P2858" s="19"/>
      <c r="Q2858" s="19"/>
      <c r="R2858" s="19"/>
    </row>
    <row r="2859" spans="1:18" x14ac:dyDescent="0.45">
      <c r="A2859" s="19"/>
      <c r="B2859" s="19"/>
      <c r="C2859" s="19"/>
      <c r="D2859" s="19"/>
      <c r="E2859" s="19"/>
      <c r="F2859" s="19"/>
      <c r="G2859" s="19"/>
      <c r="H2859" s="19"/>
      <c r="I2859" s="19"/>
      <c r="J2859" s="19"/>
      <c r="K2859" s="19"/>
      <c r="L2859" s="19"/>
      <c r="M2859" s="19"/>
      <c r="N2859" s="19"/>
      <c r="O2859" s="19"/>
      <c r="P2859" s="19"/>
      <c r="Q2859" s="19"/>
      <c r="R2859" s="19"/>
    </row>
    <row r="2860" spans="1:18" x14ac:dyDescent="0.45">
      <c r="A2860" s="19"/>
      <c r="B2860" s="19"/>
      <c r="C2860" s="19"/>
      <c r="D2860" s="19"/>
      <c r="E2860" s="19"/>
      <c r="F2860" s="19"/>
      <c r="G2860" s="19"/>
      <c r="H2860" s="19"/>
      <c r="I2860" s="19"/>
      <c r="J2860" s="19"/>
      <c r="K2860" s="19"/>
      <c r="L2860" s="19"/>
      <c r="M2860" s="19"/>
      <c r="N2860" s="19"/>
      <c r="O2860" s="19"/>
      <c r="P2860" s="19"/>
      <c r="Q2860" s="19"/>
      <c r="R2860" s="19"/>
    </row>
    <row r="2861" spans="1:18" x14ac:dyDescent="0.45">
      <c r="A2861" s="19"/>
      <c r="B2861" s="19"/>
      <c r="C2861" s="19"/>
      <c r="D2861" s="19"/>
      <c r="E2861" s="19"/>
      <c r="F2861" s="19"/>
      <c r="G2861" s="19"/>
      <c r="H2861" s="19"/>
      <c r="I2861" s="19"/>
      <c r="J2861" s="19"/>
      <c r="K2861" s="19"/>
      <c r="L2861" s="19"/>
      <c r="M2861" s="19"/>
      <c r="N2861" s="19"/>
      <c r="O2861" s="19"/>
      <c r="P2861" s="19"/>
      <c r="Q2861" s="19"/>
      <c r="R2861" s="19"/>
    </row>
    <row r="2862" spans="1:18" x14ac:dyDescent="0.45">
      <c r="A2862" s="19"/>
      <c r="B2862" s="19"/>
      <c r="C2862" s="19"/>
      <c r="D2862" s="19"/>
      <c r="E2862" s="19"/>
      <c r="F2862" s="19"/>
      <c r="G2862" s="19"/>
      <c r="H2862" s="19"/>
      <c r="I2862" s="19"/>
      <c r="J2862" s="19"/>
      <c r="K2862" s="19"/>
      <c r="L2862" s="19"/>
      <c r="M2862" s="19"/>
      <c r="N2862" s="19"/>
      <c r="O2862" s="19"/>
      <c r="P2862" s="19"/>
      <c r="Q2862" s="19"/>
      <c r="R2862" s="19"/>
    </row>
    <row r="2863" spans="1:18" x14ac:dyDescent="0.45">
      <c r="A2863" s="19"/>
      <c r="B2863" s="19"/>
      <c r="C2863" s="19"/>
      <c r="D2863" s="19"/>
      <c r="E2863" s="19"/>
      <c r="F2863" s="19"/>
      <c r="G2863" s="19"/>
      <c r="H2863" s="19"/>
      <c r="I2863" s="19"/>
      <c r="J2863" s="19"/>
      <c r="K2863" s="19"/>
      <c r="L2863" s="19"/>
      <c r="M2863" s="19"/>
      <c r="N2863" s="19"/>
      <c r="O2863" s="19"/>
      <c r="P2863" s="19"/>
      <c r="Q2863" s="19"/>
      <c r="R2863" s="19"/>
    </row>
    <row r="2864" spans="1:18" x14ac:dyDescent="0.45">
      <c r="A2864" s="19"/>
      <c r="B2864" s="19"/>
      <c r="C2864" s="19"/>
      <c r="D2864" s="19"/>
      <c r="E2864" s="19"/>
      <c r="F2864" s="19"/>
      <c r="G2864" s="19"/>
      <c r="H2864" s="19"/>
      <c r="I2864" s="19"/>
      <c r="J2864" s="19"/>
      <c r="K2864" s="19"/>
      <c r="L2864" s="19"/>
      <c r="M2864" s="19"/>
      <c r="N2864" s="19"/>
      <c r="O2864" s="19"/>
      <c r="P2864" s="19"/>
      <c r="Q2864" s="19"/>
      <c r="R2864" s="19"/>
    </row>
    <row r="2865" spans="1:18" x14ac:dyDescent="0.45">
      <c r="A2865" s="19"/>
      <c r="B2865" s="19"/>
      <c r="C2865" s="19"/>
      <c r="D2865" s="19"/>
      <c r="E2865" s="19"/>
      <c r="F2865" s="19"/>
      <c r="G2865" s="19"/>
      <c r="H2865" s="19"/>
      <c r="I2865" s="19"/>
      <c r="J2865" s="19"/>
      <c r="K2865" s="19"/>
      <c r="L2865" s="19"/>
      <c r="M2865" s="19"/>
      <c r="N2865" s="19"/>
      <c r="O2865" s="19"/>
      <c r="P2865" s="19"/>
      <c r="Q2865" s="19"/>
      <c r="R2865" s="19"/>
    </row>
    <row r="2866" spans="1:18" x14ac:dyDescent="0.45">
      <c r="A2866" s="19"/>
      <c r="B2866" s="19"/>
      <c r="C2866" s="19"/>
      <c r="D2866" s="19"/>
      <c r="E2866" s="19"/>
      <c r="F2866" s="19"/>
      <c r="G2866" s="19"/>
      <c r="H2866" s="19"/>
      <c r="I2866" s="19"/>
      <c r="J2866" s="19"/>
      <c r="K2866" s="19"/>
      <c r="L2866" s="19"/>
      <c r="M2866" s="19"/>
      <c r="N2866" s="19"/>
      <c r="O2866" s="19"/>
      <c r="P2866" s="19"/>
      <c r="Q2866" s="19"/>
      <c r="R2866" s="19"/>
    </row>
    <row r="2867" spans="1:18" x14ac:dyDescent="0.45">
      <c r="A2867" s="19"/>
      <c r="B2867" s="19"/>
      <c r="C2867" s="19"/>
      <c r="D2867" s="19"/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 x14ac:dyDescent="0.45">
      <c r="A2868" s="19"/>
      <c r="B2868" s="19"/>
      <c r="C2868" s="19"/>
      <c r="D2868" s="19"/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 x14ac:dyDescent="0.45">
      <c r="A2869" s="19"/>
      <c r="B2869" s="19"/>
      <c r="C2869" s="19"/>
      <c r="D2869" s="19"/>
      <c r="E2869" s="19"/>
      <c r="F2869" s="19"/>
      <c r="G2869" s="19"/>
      <c r="H2869" s="19"/>
      <c r="I2869" s="19"/>
      <c r="J2869" s="19"/>
      <c r="K2869" s="19"/>
      <c r="L2869" s="19"/>
      <c r="M2869" s="19"/>
      <c r="N2869" s="19"/>
      <c r="O2869" s="19"/>
      <c r="P2869" s="19"/>
      <c r="Q2869" s="19"/>
      <c r="R2869" s="19"/>
    </row>
    <row r="2870" spans="1:18" x14ac:dyDescent="0.45">
      <c r="A2870" s="19"/>
      <c r="B2870" s="19"/>
      <c r="C2870" s="19"/>
      <c r="D2870" s="19"/>
      <c r="E2870" s="19"/>
      <c r="F2870" s="19"/>
      <c r="G2870" s="19"/>
      <c r="H2870" s="19"/>
      <c r="I2870" s="19"/>
      <c r="J2870" s="19"/>
      <c r="K2870" s="19"/>
      <c r="L2870" s="19"/>
      <c r="M2870" s="19"/>
      <c r="N2870" s="19"/>
      <c r="O2870" s="19"/>
      <c r="P2870" s="19"/>
      <c r="Q2870" s="19"/>
      <c r="R2870" s="19"/>
    </row>
    <row r="2871" spans="1:18" x14ac:dyDescent="0.45">
      <c r="A2871" s="19"/>
      <c r="B2871" s="19"/>
      <c r="C2871" s="19"/>
      <c r="D2871" s="19"/>
      <c r="E2871" s="19"/>
      <c r="F2871" s="19"/>
      <c r="G2871" s="19"/>
      <c r="H2871" s="19"/>
      <c r="I2871" s="19"/>
      <c r="J2871" s="19"/>
      <c r="K2871" s="19"/>
      <c r="L2871" s="19"/>
      <c r="M2871" s="19"/>
      <c r="N2871" s="19"/>
      <c r="O2871" s="19"/>
      <c r="P2871" s="19"/>
      <c r="Q2871" s="19"/>
      <c r="R2871" s="19"/>
    </row>
    <row r="2872" spans="1:18" x14ac:dyDescent="0.45">
      <c r="A2872" s="19"/>
      <c r="B2872" s="19"/>
      <c r="C2872" s="19"/>
      <c r="D2872" s="19"/>
      <c r="E2872" s="19"/>
      <c r="F2872" s="19"/>
      <c r="G2872" s="19"/>
      <c r="H2872" s="19"/>
      <c r="I2872" s="19"/>
      <c r="J2872" s="19"/>
      <c r="K2872" s="19"/>
      <c r="L2872" s="19"/>
      <c r="M2872" s="19"/>
      <c r="N2872" s="19"/>
      <c r="O2872" s="19"/>
      <c r="P2872" s="19"/>
      <c r="Q2872" s="19"/>
      <c r="R2872" s="19"/>
    </row>
    <row r="2873" spans="1:18" x14ac:dyDescent="0.45">
      <c r="A2873" s="19"/>
      <c r="B2873" s="19"/>
      <c r="C2873" s="19"/>
      <c r="D2873" s="19"/>
      <c r="E2873" s="19"/>
      <c r="F2873" s="19"/>
      <c r="G2873" s="19"/>
      <c r="H2873" s="19"/>
      <c r="I2873" s="19"/>
      <c r="J2873" s="19"/>
      <c r="K2873" s="19"/>
      <c r="L2873" s="19"/>
      <c r="M2873" s="19"/>
      <c r="N2873" s="19"/>
      <c r="O2873" s="19"/>
      <c r="P2873" s="19"/>
      <c r="Q2873" s="19"/>
      <c r="R2873" s="19"/>
    </row>
    <row r="2874" spans="1:18" x14ac:dyDescent="0.45">
      <c r="A2874" s="19"/>
      <c r="B2874" s="19"/>
      <c r="C2874" s="19"/>
      <c r="D2874" s="19"/>
      <c r="E2874" s="19"/>
      <c r="F2874" s="19"/>
      <c r="G2874" s="19"/>
      <c r="H2874" s="19"/>
      <c r="I2874" s="19"/>
      <c r="J2874" s="19"/>
      <c r="K2874" s="19"/>
      <c r="L2874" s="19"/>
      <c r="M2874" s="19"/>
      <c r="N2874" s="19"/>
      <c r="O2874" s="19"/>
      <c r="P2874" s="19"/>
      <c r="Q2874" s="19"/>
      <c r="R2874" s="19"/>
    </row>
    <row r="2875" spans="1:18" x14ac:dyDescent="0.45">
      <c r="A2875" s="19"/>
      <c r="B2875" s="19"/>
      <c r="C2875" s="19"/>
      <c r="D2875" s="19"/>
      <c r="E2875" s="19"/>
      <c r="F2875" s="19"/>
      <c r="G2875" s="19"/>
      <c r="H2875" s="19"/>
      <c r="I2875" s="19"/>
      <c r="J2875" s="19"/>
      <c r="K2875" s="19"/>
      <c r="L2875" s="19"/>
      <c r="M2875" s="19"/>
      <c r="N2875" s="19"/>
      <c r="O2875" s="19"/>
      <c r="P2875" s="19"/>
      <c r="Q2875" s="19"/>
      <c r="R2875" s="19"/>
    </row>
    <row r="2876" spans="1:18" x14ac:dyDescent="0.45">
      <c r="A2876" s="19"/>
      <c r="B2876" s="19"/>
      <c r="C2876" s="19"/>
      <c r="D2876" s="19"/>
      <c r="E2876" s="19"/>
      <c r="F2876" s="19"/>
      <c r="G2876" s="19"/>
      <c r="H2876" s="19"/>
      <c r="I2876" s="19"/>
      <c r="J2876" s="19"/>
      <c r="K2876" s="19"/>
      <c r="L2876" s="19"/>
      <c r="M2876" s="19"/>
      <c r="N2876" s="19"/>
      <c r="O2876" s="19"/>
      <c r="P2876" s="19"/>
      <c r="Q2876" s="19"/>
      <c r="R2876" s="19"/>
    </row>
    <row r="2877" spans="1:18" x14ac:dyDescent="0.45">
      <c r="A2877" s="19"/>
      <c r="B2877" s="19"/>
      <c r="C2877" s="19"/>
      <c r="D2877" s="19"/>
      <c r="E2877" s="19"/>
      <c r="F2877" s="19"/>
      <c r="G2877" s="19"/>
      <c r="H2877" s="19"/>
      <c r="I2877" s="19"/>
      <c r="J2877" s="19"/>
      <c r="K2877" s="19"/>
      <c r="L2877" s="19"/>
      <c r="M2877" s="19"/>
      <c r="N2877" s="19"/>
      <c r="O2877" s="19"/>
      <c r="P2877" s="19"/>
      <c r="Q2877" s="19"/>
      <c r="R2877" s="19"/>
    </row>
    <row r="2878" spans="1:18" x14ac:dyDescent="0.45">
      <c r="A2878" s="19"/>
      <c r="B2878" s="19"/>
      <c r="C2878" s="19"/>
      <c r="D2878" s="19"/>
      <c r="E2878" s="19"/>
      <c r="F2878" s="19"/>
      <c r="G2878" s="19"/>
      <c r="H2878" s="19"/>
      <c r="I2878" s="19"/>
      <c r="J2878" s="19"/>
      <c r="K2878" s="19"/>
      <c r="L2878" s="19"/>
      <c r="M2878" s="19"/>
      <c r="N2878" s="19"/>
      <c r="O2878" s="19"/>
      <c r="P2878" s="19"/>
      <c r="Q2878" s="19"/>
      <c r="R2878" s="19"/>
    </row>
    <row r="2879" spans="1:18" x14ac:dyDescent="0.45">
      <c r="A2879" s="19"/>
      <c r="B2879" s="19"/>
      <c r="C2879" s="19"/>
      <c r="D2879" s="19"/>
      <c r="E2879" s="19"/>
      <c r="F2879" s="19"/>
      <c r="G2879" s="19"/>
      <c r="H2879" s="19"/>
      <c r="I2879" s="19"/>
      <c r="J2879" s="19"/>
      <c r="K2879" s="19"/>
      <c r="L2879" s="19"/>
      <c r="M2879" s="19"/>
      <c r="N2879" s="19"/>
      <c r="O2879" s="19"/>
      <c r="P2879" s="19"/>
      <c r="Q2879" s="19"/>
      <c r="R2879" s="19"/>
    </row>
    <row r="2880" spans="1:18" x14ac:dyDescent="0.45">
      <c r="A2880" s="19"/>
      <c r="B2880" s="19"/>
      <c r="C2880" s="19"/>
      <c r="D2880" s="19"/>
      <c r="E2880" s="19"/>
      <c r="F2880" s="19"/>
      <c r="G2880" s="19"/>
      <c r="H2880" s="19"/>
      <c r="I2880" s="19"/>
      <c r="J2880" s="19"/>
      <c r="K2880" s="19"/>
      <c r="L2880" s="19"/>
      <c r="M2880" s="19"/>
      <c r="N2880" s="19"/>
      <c r="O2880" s="19"/>
      <c r="P2880" s="19"/>
      <c r="Q2880" s="19"/>
      <c r="R2880" s="19"/>
    </row>
    <row r="2881" spans="1:18" x14ac:dyDescent="0.45">
      <c r="A2881" s="19"/>
      <c r="B2881" s="19"/>
      <c r="C2881" s="19"/>
      <c r="D2881" s="19"/>
      <c r="E2881" s="19"/>
      <c r="F2881" s="19"/>
      <c r="G2881" s="19"/>
      <c r="H2881" s="19"/>
      <c r="I2881" s="19"/>
      <c r="J2881" s="19"/>
      <c r="K2881" s="19"/>
      <c r="L2881" s="19"/>
      <c r="M2881" s="19"/>
      <c r="N2881" s="19"/>
      <c r="O2881" s="19"/>
      <c r="P2881" s="19"/>
      <c r="Q2881" s="19"/>
      <c r="R2881" s="19"/>
    </row>
    <row r="2882" spans="1:18" x14ac:dyDescent="0.45">
      <c r="A2882" s="19"/>
      <c r="B2882" s="19"/>
      <c r="C2882" s="19"/>
      <c r="D2882" s="19"/>
      <c r="E2882" s="19"/>
      <c r="F2882" s="19"/>
      <c r="G2882" s="19"/>
      <c r="H2882" s="19"/>
      <c r="I2882" s="19"/>
      <c r="J2882" s="19"/>
      <c r="K2882" s="19"/>
      <c r="L2882" s="19"/>
      <c r="M2882" s="19"/>
      <c r="N2882" s="19"/>
      <c r="O2882" s="19"/>
      <c r="P2882" s="19"/>
      <c r="Q2882" s="19"/>
      <c r="R2882" s="19"/>
    </row>
    <row r="2883" spans="1:18" x14ac:dyDescent="0.45">
      <c r="A2883" s="19"/>
      <c r="B2883" s="19"/>
      <c r="C2883" s="19"/>
      <c r="D2883" s="19"/>
      <c r="E2883" s="19"/>
      <c r="F2883" s="19"/>
      <c r="G2883" s="19"/>
      <c r="H2883" s="19"/>
      <c r="I2883" s="19"/>
      <c r="J2883" s="19"/>
      <c r="K2883" s="19"/>
      <c r="L2883" s="19"/>
      <c r="M2883" s="19"/>
      <c r="N2883" s="19"/>
      <c r="O2883" s="19"/>
      <c r="P2883" s="19"/>
      <c r="Q2883" s="19"/>
      <c r="R2883" s="19"/>
    </row>
    <row r="2884" spans="1:18" x14ac:dyDescent="0.45">
      <c r="A2884" s="19"/>
      <c r="B2884" s="19"/>
      <c r="C2884" s="19"/>
      <c r="D2884" s="19"/>
      <c r="E2884" s="19"/>
      <c r="F2884" s="19"/>
      <c r="G2884" s="19"/>
      <c r="H2884" s="19"/>
      <c r="I2884" s="19"/>
      <c r="J2884" s="19"/>
      <c r="K2884" s="19"/>
      <c r="L2884" s="19"/>
      <c r="M2884" s="19"/>
      <c r="N2884" s="19"/>
      <c r="O2884" s="19"/>
      <c r="P2884" s="19"/>
      <c r="Q2884" s="19"/>
      <c r="R2884" s="19"/>
    </row>
    <row r="2885" spans="1:18" x14ac:dyDescent="0.45">
      <c r="A2885" s="19"/>
      <c r="B2885" s="19"/>
      <c r="C2885" s="19"/>
      <c r="D2885" s="19"/>
      <c r="E2885" s="19"/>
      <c r="F2885" s="19"/>
      <c r="G2885" s="19"/>
      <c r="H2885" s="19"/>
      <c r="I2885" s="19"/>
      <c r="J2885" s="19"/>
      <c r="K2885" s="19"/>
      <c r="L2885" s="19"/>
      <c r="M2885" s="19"/>
      <c r="N2885" s="19"/>
      <c r="O2885" s="19"/>
      <c r="P2885" s="19"/>
      <c r="Q2885" s="19"/>
      <c r="R2885" s="19"/>
    </row>
    <row r="2886" spans="1:18" x14ac:dyDescent="0.45">
      <c r="A2886" s="19"/>
      <c r="B2886" s="19"/>
      <c r="C2886" s="19"/>
      <c r="D2886" s="19"/>
      <c r="E2886" s="19"/>
      <c r="F2886" s="19"/>
      <c r="G2886" s="19"/>
      <c r="H2886" s="19"/>
      <c r="I2886" s="19"/>
      <c r="J2886" s="19"/>
      <c r="K2886" s="19"/>
      <c r="L2886" s="19"/>
      <c r="M2886" s="19"/>
      <c r="N2886" s="19"/>
      <c r="O2886" s="19"/>
      <c r="P2886" s="19"/>
      <c r="Q2886" s="19"/>
      <c r="R2886" s="19"/>
    </row>
    <row r="2887" spans="1:18" x14ac:dyDescent="0.45">
      <c r="A2887" s="19"/>
      <c r="B2887" s="19"/>
      <c r="C2887" s="19"/>
      <c r="D2887" s="19"/>
      <c r="E2887" s="19"/>
      <c r="F2887" s="19"/>
      <c r="G2887" s="19"/>
      <c r="H2887" s="19"/>
      <c r="I2887" s="19"/>
      <c r="J2887" s="19"/>
      <c r="K2887" s="19"/>
      <c r="L2887" s="19"/>
      <c r="M2887" s="19"/>
      <c r="N2887" s="19"/>
      <c r="O2887" s="19"/>
      <c r="P2887" s="19"/>
      <c r="Q2887" s="19"/>
      <c r="R2887" s="19"/>
    </row>
    <row r="2888" spans="1:18" x14ac:dyDescent="0.45">
      <c r="A2888" s="19"/>
      <c r="B2888" s="19"/>
      <c r="C2888" s="19"/>
      <c r="D2888" s="19"/>
      <c r="E2888" s="19"/>
      <c r="F2888" s="19"/>
      <c r="G2888" s="19"/>
      <c r="H2888" s="19"/>
      <c r="I2888" s="19"/>
      <c r="J2888" s="19"/>
      <c r="K2888" s="19"/>
      <c r="L2888" s="19"/>
      <c r="M2888" s="19"/>
      <c r="N2888" s="19"/>
      <c r="O2888" s="19"/>
      <c r="P2888" s="19"/>
      <c r="Q2888" s="19"/>
      <c r="R2888" s="19"/>
    </row>
    <row r="2889" spans="1:18" x14ac:dyDescent="0.45">
      <c r="A2889" s="19"/>
      <c r="B2889" s="19"/>
      <c r="C2889" s="19"/>
      <c r="D2889" s="19"/>
      <c r="E2889" s="19"/>
      <c r="F2889" s="19"/>
      <c r="G2889" s="19"/>
      <c r="H2889" s="19"/>
      <c r="I2889" s="19"/>
      <c r="J2889" s="19"/>
      <c r="K2889" s="19"/>
      <c r="L2889" s="19"/>
      <c r="M2889" s="19"/>
      <c r="N2889" s="19"/>
      <c r="O2889" s="19"/>
      <c r="P2889" s="19"/>
      <c r="Q2889" s="19"/>
      <c r="R2889" s="19"/>
    </row>
    <row r="2890" spans="1:18" x14ac:dyDescent="0.45">
      <c r="A2890" s="19"/>
      <c r="B2890" s="19"/>
      <c r="C2890" s="19"/>
      <c r="D2890" s="19"/>
      <c r="E2890" s="19"/>
      <c r="F2890" s="19"/>
      <c r="G2890" s="19"/>
      <c r="H2890" s="19"/>
      <c r="I2890" s="19"/>
      <c r="J2890" s="19"/>
      <c r="K2890" s="19"/>
      <c r="L2890" s="19"/>
      <c r="M2890" s="19"/>
      <c r="N2890" s="19"/>
      <c r="O2890" s="19"/>
      <c r="P2890" s="19"/>
      <c r="Q2890" s="19"/>
      <c r="R2890" s="19"/>
    </row>
    <row r="2891" spans="1:18" x14ac:dyDescent="0.45">
      <c r="A2891" s="19"/>
      <c r="B2891" s="19"/>
      <c r="C2891" s="19"/>
      <c r="D2891" s="19"/>
      <c r="E2891" s="19"/>
      <c r="F2891" s="19"/>
      <c r="G2891" s="19"/>
      <c r="H2891" s="19"/>
      <c r="I2891" s="19"/>
      <c r="J2891" s="19"/>
      <c r="K2891" s="19"/>
      <c r="L2891" s="19"/>
      <c r="M2891" s="19"/>
      <c r="N2891" s="19"/>
      <c r="O2891" s="19"/>
      <c r="P2891" s="19"/>
      <c r="Q2891" s="19"/>
      <c r="R2891" s="19"/>
    </row>
    <row r="2892" spans="1:18" x14ac:dyDescent="0.45">
      <c r="A2892" s="19"/>
      <c r="B2892" s="19"/>
      <c r="C2892" s="19"/>
      <c r="D2892" s="19"/>
      <c r="E2892" s="19"/>
      <c r="F2892" s="19"/>
      <c r="G2892" s="19"/>
      <c r="H2892" s="19"/>
      <c r="I2892" s="19"/>
      <c r="J2892" s="19"/>
      <c r="K2892" s="19"/>
      <c r="L2892" s="19"/>
      <c r="M2892" s="19"/>
      <c r="N2892" s="19"/>
      <c r="O2892" s="19"/>
      <c r="P2892" s="19"/>
      <c r="Q2892" s="19"/>
      <c r="R2892" s="19"/>
    </row>
    <row r="2893" spans="1:18" x14ac:dyDescent="0.45">
      <c r="A2893" s="19"/>
      <c r="B2893" s="19"/>
      <c r="C2893" s="19"/>
      <c r="D2893" s="19"/>
      <c r="E2893" s="19"/>
      <c r="F2893" s="19"/>
      <c r="G2893" s="19"/>
      <c r="H2893" s="19"/>
      <c r="I2893" s="19"/>
      <c r="J2893" s="19"/>
      <c r="K2893" s="19"/>
      <c r="L2893" s="19"/>
      <c r="M2893" s="19"/>
      <c r="N2893" s="19"/>
      <c r="O2893" s="19"/>
      <c r="P2893" s="19"/>
      <c r="Q2893" s="19"/>
      <c r="R2893" s="19"/>
    </row>
    <row r="2894" spans="1:18" x14ac:dyDescent="0.45">
      <c r="A2894" s="19"/>
      <c r="B2894" s="19"/>
      <c r="C2894" s="19"/>
      <c r="D2894" s="19"/>
      <c r="E2894" s="19"/>
      <c r="F2894" s="19"/>
      <c r="G2894" s="19"/>
      <c r="H2894" s="19"/>
      <c r="I2894" s="19"/>
      <c r="J2894" s="19"/>
      <c r="K2894" s="19"/>
      <c r="L2894" s="19"/>
      <c r="M2894" s="19"/>
      <c r="N2894" s="19"/>
      <c r="O2894" s="19"/>
      <c r="P2894" s="19"/>
      <c r="Q2894" s="19"/>
      <c r="R2894" s="19"/>
    </row>
    <row r="2895" spans="1:18" x14ac:dyDescent="0.45">
      <c r="A2895" s="19"/>
      <c r="B2895" s="19"/>
      <c r="C2895" s="19"/>
      <c r="D2895" s="19"/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 x14ac:dyDescent="0.45">
      <c r="A2896" s="19"/>
      <c r="B2896" s="19"/>
      <c r="C2896" s="19"/>
      <c r="D2896" s="19"/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 x14ac:dyDescent="0.45">
      <c r="A2897" s="19"/>
      <c r="B2897" s="19"/>
      <c r="C2897" s="19"/>
      <c r="D2897" s="19"/>
      <c r="E2897" s="19"/>
      <c r="F2897" s="19"/>
      <c r="G2897" s="19"/>
      <c r="H2897" s="19"/>
      <c r="I2897" s="19"/>
      <c r="J2897" s="19"/>
      <c r="K2897" s="19"/>
      <c r="L2897" s="19"/>
      <c r="M2897" s="19"/>
      <c r="N2897" s="19"/>
      <c r="O2897" s="19"/>
      <c r="P2897" s="19"/>
      <c r="Q2897" s="19"/>
      <c r="R2897" s="19"/>
    </row>
    <row r="2898" spans="1:18" x14ac:dyDescent="0.45">
      <c r="A2898" s="19"/>
      <c r="B2898" s="19"/>
      <c r="C2898" s="19"/>
      <c r="D2898" s="19"/>
      <c r="E2898" s="19"/>
      <c r="F2898" s="19"/>
      <c r="G2898" s="19"/>
      <c r="H2898" s="19"/>
      <c r="I2898" s="19"/>
      <c r="J2898" s="19"/>
      <c r="K2898" s="19"/>
      <c r="L2898" s="19"/>
      <c r="M2898" s="19"/>
      <c r="N2898" s="19"/>
      <c r="O2898" s="19"/>
      <c r="P2898" s="19"/>
      <c r="Q2898" s="19"/>
      <c r="R2898" s="19"/>
    </row>
    <row r="2899" spans="1:18" x14ac:dyDescent="0.45">
      <c r="A2899" s="19"/>
      <c r="B2899" s="19"/>
      <c r="C2899" s="19"/>
      <c r="D2899" s="19"/>
      <c r="E2899" s="19"/>
      <c r="F2899" s="19"/>
      <c r="G2899" s="19"/>
      <c r="H2899" s="19"/>
      <c r="I2899" s="19"/>
      <c r="J2899" s="19"/>
      <c r="K2899" s="19"/>
      <c r="L2899" s="19"/>
      <c r="M2899" s="19"/>
      <c r="N2899" s="19"/>
      <c r="O2899" s="19"/>
      <c r="P2899" s="19"/>
      <c r="Q2899" s="19"/>
      <c r="R2899" s="19"/>
    </row>
    <row r="2900" spans="1:18" x14ac:dyDescent="0.45">
      <c r="A2900" s="19"/>
      <c r="B2900" s="19"/>
      <c r="C2900" s="19"/>
      <c r="D2900" s="19"/>
      <c r="E2900" s="19"/>
      <c r="F2900" s="19"/>
      <c r="G2900" s="19"/>
      <c r="H2900" s="19"/>
      <c r="I2900" s="19"/>
      <c r="J2900" s="19"/>
      <c r="K2900" s="19"/>
      <c r="L2900" s="19"/>
      <c r="M2900" s="19"/>
      <c r="N2900" s="19"/>
      <c r="O2900" s="19"/>
      <c r="P2900" s="19"/>
      <c r="Q2900" s="19"/>
      <c r="R2900" s="19"/>
    </row>
    <row r="2901" spans="1:18" x14ac:dyDescent="0.45">
      <c r="A2901" s="19"/>
      <c r="B2901" s="19"/>
      <c r="C2901" s="19"/>
      <c r="D2901" s="19"/>
      <c r="E2901" s="19"/>
      <c r="F2901" s="19"/>
      <c r="G2901" s="19"/>
      <c r="H2901" s="19"/>
      <c r="I2901" s="19"/>
      <c r="J2901" s="19"/>
      <c r="K2901" s="19"/>
      <c r="L2901" s="19"/>
      <c r="M2901" s="19"/>
      <c r="N2901" s="19"/>
      <c r="O2901" s="19"/>
      <c r="P2901" s="19"/>
      <c r="Q2901" s="19"/>
      <c r="R2901" s="19"/>
    </row>
    <row r="2902" spans="1:18" x14ac:dyDescent="0.45">
      <c r="A2902" s="19"/>
      <c r="B2902" s="19"/>
      <c r="C2902" s="19"/>
      <c r="D2902" s="19"/>
      <c r="E2902" s="19"/>
      <c r="F2902" s="19"/>
      <c r="G2902" s="19"/>
      <c r="H2902" s="19"/>
      <c r="I2902" s="19"/>
      <c r="J2902" s="19"/>
      <c r="K2902" s="19"/>
      <c r="L2902" s="19"/>
      <c r="M2902" s="19"/>
      <c r="N2902" s="19"/>
      <c r="O2902" s="19"/>
      <c r="P2902" s="19"/>
      <c r="Q2902" s="19"/>
      <c r="R2902" s="19"/>
    </row>
    <row r="2903" spans="1:18" x14ac:dyDescent="0.45">
      <c r="A2903" s="19"/>
      <c r="B2903" s="19"/>
      <c r="C2903" s="19"/>
      <c r="D2903" s="19"/>
      <c r="E2903" s="19"/>
      <c r="F2903" s="19"/>
      <c r="G2903" s="19"/>
      <c r="H2903" s="19"/>
      <c r="I2903" s="19"/>
      <c r="J2903" s="19"/>
      <c r="K2903" s="19"/>
      <c r="L2903" s="19"/>
      <c r="M2903" s="19"/>
      <c r="N2903" s="19"/>
      <c r="O2903" s="19"/>
      <c r="P2903" s="19"/>
      <c r="Q2903" s="19"/>
      <c r="R2903" s="19"/>
    </row>
    <row r="2904" spans="1:18" x14ac:dyDescent="0.45">
      <c r="A2904" s="19"/>
      <c r="B2904" s="19"/>
      <c r="C2904" s="19"/>
      <c r="D2904" s="19"/>
      <c r="E2904" s="19"/>
      <c r="F2904" s="19"/>
      <c r="G2904" s="19"/>
      <c r="H2904" s="19"/>
      <c r="I2904" s="19"/>
      <c r="J2904" s="19"/>
      <c r="K2904" s="19"/>
      <c r="L2904" s="19"/>
      <c r="M2904" s="19"/>
      <c r="N2904" s="19"/>
      <c r="O2904" s="19"/>
      <c r="P2904" s="19"/>
      <c r="Q2904" s="19"/>
      <c r="R2904" s="19"/>
    </row>
    <row r="2905" spans="1:18" x14ac:dyDescent="0.45">
      <c r="A2905" s="19"/>
      <c r="B2905" s="19"/>
      <c r="C2905" s="19"/>
      <c r="D2905" s="19"/>
      <c r="E2905" s="19"/>
      <c r="F2905" s="19"/>
      <c r="G2905" s="19"/>
      <c r="H2905" s="19"/>
      <c r="I2905" s="19"/>
      <c r="J2905" s="19"/>
      <c r="K2905" s="19"/>
      <c r="L2905" s="19"/>
      <c r="M2905" s="19"/>
      <c r="N2905" s="19"/>
      <c r="O2905" s="19"/>
      <c r="P2905" s="19"/>
      <c r="Q2905" s="19"/>
      <c r="R2905" s="19"/>
    </row>
    <row r="2906" spans="1:18" x14ac:dyDescent="0.45">
      <c r="A2906" s="19"/>
      <c r="B2906" s="19"/>
      <c r="C2906" s="19"/>
      <c r="D2906" s="19"/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 x14ac:dyDescent="0.45">
      <c r="A2907" s="19"/>
      <c r="B2907" s="19"/>
      <c r="C2907" s="19"/>
      <c r="D2907" s="19"/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 x14ac:dyDescent="0.45">
      <c r="A2908" s="19"/>
      <c r="B2908" s="19"/>
      <c r="C2908" s="19"/>
      <c r="D2908" s="19"/>
      <c r="E2908" s="19"/>
      <c r="F2908" s="19"/>
      <c r="G2908" s="19"/>
      <c r="H2908" s="19"/>
      <c r="I2908" s="19"/>
      <c r="J2908" s="19"/>
      <c r="K2908" s="19"/>
      <c r="L2908" s="19"/>
      <c r="M2908" s="19"/>
      <c r="N2908" s="19"/>
      <c r="O2908" s="19"/>
      <c r="P2908" s="19"/>
      <c r="Q2908" s="19"/>
      <c r="R2908" s="19"/>
    </row>
    <row r="2909" spans="1:18" x14ac:dyDescent="0.45">
      <c r="A2909" s="19"/>
      <c r="B2909" s="19"/>
      <c r="C2909" s="19"/>
      <c r="D2909" s="19"/>
      <c r="E2909" s="19"/>
      <c r="F2909" s="19"/>
      <c r="G2909" s="19"/>
      <c r="H2909" s="19"/>
      <c r="I2909" s="19"/>
      <c r="J2909" s="19"/>
      <c r="K2909" s="19"/>
      <c r="L2909" s="19"/>
      <c r="M2909" s="19"/>
      <c r="N2909" s="19"/>
      <c r="O2909" s="19"/>
      <c r="P2909" s="19"/>
      <c r="Q2909" s="19"/>
      <c r="R2909" s="19"/>
    </row>
    <row r="2910" spans="1:18" x14ac:dyDescent="0.45">
      <c r="A2910" s="19"/>
      <c r="B2910" s="19"/>
      <c r="C2910" s="19"/>
      <c r="D2910" s="19"/>
      <c r="E2910" s="19"/>
      <c r="F2910" s="19"/>
      <c r="G2910" s="19"/>
      <c r="H2910" s="19"/>
      <c r="I2910" s="19"/>
      <c r="J2910" s="19"/>
      <c r="K2910" s="19"/>
      <c r="L2910" s="19"/>
      <c r="M2910" s="19"/>
      <c r="N2910" s="19"/>
      <c r="O2910" s="19"/>
      <c r="P2910" s="19"/>
      <c r="Q2910" s="19"/>
      <c r="R2910" s="19"/>
    </row>
    <row r="2911" spans="1:18" x14ac:dyDescent="0.45">
      <c r="A2911" s="19"/>
      <c r="B2911" s="19"/>
      <c r="C2911" s="19"/>
      <c r="D2911" s="19"/>
      <c r="E2911" s="19"/>
      <c r="F2911" s="19"/>
      <c r="G2911" s="19"/>
      <c r="H2911" s="19"/>
      <c r="I2911" s="19"/>
      <c r="J2911" s="19"/>
      <c r="K2911" s="19"/>
      <c r="L2911" s="19"/>
      <c r="M2911" s="19"/>
      <c r="N2911" s="19"/>
      <c r="O2911" s="19"/>
      <c r="P2911" s="19"/>
      <c r="Q2911" s="19"/>
      <c r="R2911" s="19"/>
    </row>
    <row r="2912" spans="1:18" x14ac:dyDescent="0.45">
      <c r="A2912" s="19"/>
      <c r="B2912" s="19"/>
      <c r="C2912" s="19"/>
      <c r="D2912" s="19"/>
      <c r="E2912" s="19"/>
      <c r="F2912" s="19"/>
      <c r="G2912" s="19"/>
      <c r="H2912" s="19"/>
      <c r="I2912" s="19"/>
      <c r="J2912" s="19"/>
      <c r="K2912" s="19"/>
      <c r="L2912" s="19"/>
      <c r="M2912" s="19"/>
      <c r="N2912" s="19"/>
      <c r="O2912" s="19"/>
      <c r="P2912" s="19"/>
      <c r="Q2912" s="19"/>
      <c r="R2912" s="19"/>
    </row>
    <row r="2913" spans="1:18" x14ac:dyDescent="0.45">
      <c r="A2913" s="19"/>
      <c r="B2913" s="19"/>
      <c r="C2913" s="19"/>
      <c r="D2913" s="19"/>
      <c r="E2913" s="19"/>
      <c r="F2913" s="19"/>
      <c r="G2913" s="19"/>
      <c r="H2913" s="19"/>
      <c r="I2913" s="19"/>
      <c r="J2913" s="19"/>
      <c r="K2913" s="19"/>
      <c r="L2913" s="19"/>
      <c r="M2913" s="19"/>
      <c r="N2913" s="19"/>
      <c r="O2913" s="19"/>
      <c r="P2913" s="19"/>
      <c r="Q2913" s="19"/>
      <c r="R2913" s="19"/>
    </row>
    <row r="2914" spans="1:18" x14ac:dyDescent="0.45">
      <c r="A2914" s="19"/>
      <c r="B2914" s="19"/>
      <c r="C2914" s="19"/>
      <c r="D2914" s="19"/>
      <c r="E2914" s="19"/>
      <c r="F2914" s="19"/>
      <c r="G2914" s="19"/>
      <c r="H2914" s="19"/>
      <c r="I2914" s="19"/>
      <c r="J2914" s="19"/>
      <c r="K2914" s="19"/>
      <c r="L2914" s="19"/>
      <c r="M2914" s="19"/>
      <c r="N2914" s="19"/>
      <c r="O2914" s="19"/>
      <c r="P2914" s="19"/>
      <c r="Q2914" s="19"/>
      <c r="R2914" s="19"/>
    </row>
    <row r="2915" spans="1:18" x14ac:dyDescent="0.45">
      <c r="A2915" s="19"/>
      <c r="B2915" s="19"/>
      <c r="C2915" s="19"/>
      <c r="D2915" s="19"/>
      <c r="E2915" s="19"/>
      <c r="F2915" s="19"/>
      <c r="G2915" s="19"/>
      <c r="H2915" s="19"/>
      <c r="I2915" s="19"/>
      <c r="J2915" s="19"/>
      <c r="K2915" s="19"/>
      <c r="L2915" s="19"/>
      <c r="M2915" s="19"/>
      <c r="N2915" s="19"/>
      <c r="O2915" s="19"/>
      <c r="P2915" s="19"/>
      <c r="Q2915" s="19"/>
      <c r="R2915" s="19"/>
    </row>
    <row r="2916" spans="1:18" x14ac:dyDescent="0.45">
      <c r="A2916" s="19"/>
      <c r="B2916" s="19"/>
      <c r="C2916" s="19"/>
      <c r="D2916" s="19"/>
      <c r="E2916" s="19"/>
      <c r="F2916" s="19"/>
      <c r="G2916" s="19"/>
      <c r="H2916" s="19"/>
      <c r="I2916" s="19"/>
      <c r="J2916" s="19"/>
      <c r="K2916" s="19"/>
      <c r="L2916" s="19"/>
      <c r="M2916" s="19"/>
      <c r="N2916" s="19"/>
      <c r="O2916" s="19"/>
      <c r="P2916" s="19"/>
      <c r="Q2916" s="19"/>
      <c r="R2916" s="19"/>
    </row>
    <row r="2917" spans="1:18" x14ac:dyDescent="0.45">
      <c r="A2917" s="19"/>
      <c r="B2917" s="19"/>
      <c r="C2917" s="19"/>
      <c r="D2917" s="19"/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 x14ac:dyDescent="0.45">
      <c r="A2918" s="19"/>
      <c r="B2918" s="19"/>
      <c r="C2918" s="19"/>
      <c r="D2918" s="19"/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 x14ac:dyDescent="0.45">
      <c r="A2919" s="19"/>
      <c r="B2919" s="19"/>
      <c r="C2919" s="19"/>
      <c r="D2919" s="19"/>
      <c r="E2919" s="19"/>
      <c r="F2919" s="19"/>
      <c r="G2919" s="19"/>
      <c r="H2919" s="19"/>
      <c r="I2919" s="19"/>
      <c r="J2919" s="19"/>
      <c r="K2919" s="19"/>
      <c r="L2919" s="19"/>
      <c r="M2919" s="19"/>
      <c r="N2919" s="19"/>
      <c r="O2919" s="19"/>
      <c r="P2919" s="19"/>
      <c r="Q2919" s="19"/>
      <c r="R2919" s="19"/>
    </row>
    <row r="2920" spans="1:18" x14ac:dyDescent="0.45">
      <c r="A2920" s="19"/>
      <c r="B2920" s="19"/>
      <c r="C2920" s="19"/>
      <c r="D2920" s="19"/>
      <c r="E2920" s="19"/>
      <c r="F2920" s="19"/>
      <c r="G2920" s="19"/>
      <c r="H2920" s="19"/>
      <c r="I2920" s="19"/>
      <c r="J2920" s="19"/>
      <c r="K2920" s="19"/>
      <c r="L2920" s="19"/>
      <c r="M2920" s="19"/>
      <c r="N2920" s="19"/>
      <c r="O2920" s="19"/>
      <c r="P2920" s="19"/>
      <c r="Q2920" s="19"/>
      <c r="R2920" s="19"/>
    </row>
    <row r="2921" spans="1:18" x14ac:dyDescent="0.45">
      <c r="A2921" s="19"/>
      <c r="B2921" s="19"/>
      <c r="C2921" s="19"/>
      <c r="D2921" s="19"/>
      <c r="E2921" s="19"/>
      <c r="F2921" s="19"/>
      <c r="G2921" s="19"/>
      <c r="H2921" s="19"/>
      <c r="I2921" s="19"/>
      <c r="J2921" s="19"/>
      <c r="K2921" s="19"/>
      <c r="L2921" s="19"/>
      <c r="M2921" s="19"/>
      <c r="N2921" s="19"/>
      <c r="O2921" s="19"/>
      <c r="P2921" s="19"/>
      <c r="Q2921" s="19"/>
      <c r="R2921" s="19"/>
    </row>
    <row r="2922" spans="1:18" x14ac:dyDescent="0.45">
      <c r="A2922" s="19"/>
      <c r="B2922" s="19"/>
      <c r="C2922" s="19"/>
      <c r="D2922" s="19"/>
      <c r="E2922" s="19"/>
      <c r="F2922" s="19"/>
      <c r="G2922" s="19"/>
      <c r="H2922" s="19"/>
      <c r="I2922" s="19"/>
      <c r="J2922" s="19"/>
      <c r="K2922" s="19"/>
      <c r="L2922" s="19"/>
      <c r="M2922" s="19"/>
      <c r="N2922" s="19"/>
      <c r="O2922" s="19"/>
      <c r="P2922" s="19"/>
      <c r="Q2922" s="19"/>
      <c r="R2922" s="19"/>
    </row>
    <row r="2923" spans="1:18" x14ac:dyDescent="0.45">
      <c r="A2923" s="19"/>
      <c r="B2923" s="19"/>
      <c r="C2923" s="19"/>
      <c r="D2923" s="19"/>
      <c r="E2923" s="19"/>
      <c r="F2923" s="19"/>
      <c r="G2923" s="19"/>
      <c r="H2923" s="19"/>
      <c r="I2923" s="19"/>
      <c r="J2923" s="19"/>
      <c r="K2923" s="19"/>
      <c r="L2923" s="19"/>
      <c r="M2923" s="19"/>
      <c r="N2923" s="19"/>
      <c r="O2923" s="19"/>
      <c r="P2923" s="19"/>
      <c r="Q2923" s="19"/>
      <c r="R2923" s="19"/>
    </row>
    <row r="2924" spans="1:18" x14ac:dyDescent="0.45">
      <c r="A2924" s="19"/>
      <c r="B2924" s="19"/>
      <c r="C2924" s="19"/>
      <c r="D2924" s="19"/>
      <c r="E2924" s="19"/>
      <c r="F2924" s="19"/>
      <c r="G2924" s="19"/>
      <c r="H2924" s="19"/>
      <c r="I2924" s="19"/>
      <c r="J2924" s="19"/>
      <c r="K2924" s="19"/>
      <c r="L2924" s="19"/>
      <c r="M2924" s="19"/>
      <c r="N2924" s="19"/>
      <c r="O2924" s="19"/>
      <c r="P2924" s="19"/>
      <c r="Q2924" s="19"/>
      <c r="R2924" s="19"/>
    </row>
    <row r="2925" spans="1:18" x14ac:dyDescent="0.45">
      <c r="A2925" s="19"/>
      <c r="B2925" s="19"/>
      <c r="C2925" s="19"/>
      <c r="D2925" s="19"/>
      <c r="E2925" s="19"/>
      <c r="F2925" s="19"/>
      <c r="G2925" s="19"/>
      <c r="H2925" s="19"/>
      <c r="I2925" s="19"/>
      <c r="J2925" s="19"/>
      <c r="K2925" s="19"/>
      <c r="L2925" s="19"/>
      <c r="M2925" s="19"/>
      <c r="N2925" s="19"/>
      <c r="O2925" s="19"/>
      <c r="P2925" s="19"/>
      <c r="Q2925" s="19"/>
      <c r="R2925" s="19"/>
    </row>
    <row r="2926" spans="1:18" x14ac:dyDescent="0.45">
      <c r="A2926" s="19"/>
      <c r="B2926" s="19"/>
      <c r="C2926" s="19"/>
      <c r="D2926" s="19"/>
      <c r="E2926" s="19"/>
      <c r="F2926" s="19"/>
      <c r="G2926" s="19"/>
      <c r="H2926" s="19"/>
      <c r="I2926" s="19"/>
      <c r="J2926" s="19"/>
      <c r="K2926" s="19"/>
      <c r="L2926" s="19"/>
      <c r="M2926" s="19"/>
      <c r="N2926" s="19"/>
      <c r="O2926" s="19"/>
      <c r="P2926" s="19"/>
      <c r="Q2926" s="19"/>
      <c r="R2926" s="19"/>
    </row>
    <row r="2927" spans="1:18" x14ac:dyDescent="0.45">
      <c r="A2927" s="19"/>
      <c r="B2927" s="19"/>
      <c r="C2927" s="19"/>
      <c r="D2927" s="19"/>
      <c r="E2927" s="19"/>
      <c r="F2927" s="19"/>
      <c r="G2927" s="19"/>
      <c r="H2927" s="19"/>
      <c r="I2927" s="19"/>
      <c r="J2927" s="19"/>
      <c r="K2927" s="19"/>
      <c r="L2927" s="19"/>
      <c r="M2927" s="19"/>
      <c r="N2927" s="19"/>
      <c r="O2927" s="19"/>
      <c r="P2927" s="19"/>
      <c r="Q2927" s="19"/>
      <c r="R2927" s="19"/>
    </row>
    <row r="2928" spans="1:18" x14ac:dyDescent="0.45">
      <c r="A2928" s="19"/>
      <c r="B2928" s="19"/>
      <c r="C2928" s="19"/>
      <c r="D2928" s="19"/>
      <c r="E2928" s="19"/>
      <c r="F2928" s="19"/>
      <c r="G2928" s="19"/>
      <c r="H2928" s="19"/>
      <c r="I2928" s="19"/>
      <c r="J2928" s="19"/>
      <c r="K2928" s="19"/>
      <c r="L2928" s="19"/>
      <c r="M2928" s="19"/>
      <c r="N2928" s="19"/>
      <c r="O2928" s="19"/>
      <c r="P2928" s="19"/>
      <c r="Q2928" s="19"/>
      <c r="R2928" s="19"/>
    </row>
    <row r="2929" spans="1:18" x14ac:dyDescent="0.45">
      <c r="A2929" s="19"/>
      <c r="B2929" s="19"/>
      <c r="C2929" s="19"/>
      <c r="D2929" s="19"/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 x14ac:dyDescent="0.45">
      <c r="A2930" s="19"/>
      <c r="B2930" s="19"/>
      <c r="C2930" s="19"/>
      <c r="D2930" s="19"/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 x14ac:dyDescent="0.45">
      <c r="A2931" s="19"/>
      <c r="B2931" s="19"/>
      <c r="C2931" s="19"/>
      <c r="D2931" s="19"/>
      <c r="E2931" s="19"/>
      <c r="F2931" s="19"/>
      <c r="G2931" s="19"/>
      <c r="H2931" s="19"/>
      <c r="I2931" s="19"/>
      <c r="J2931" s="19"/>
      <c r="K2931" s="19"/>
      <c r="L2931" s="19"/>
      <c r="M2931" s="19"/>
      <c r="N2931" s="19"/>
      <c r="O2931" s="19"/>
      <c r="P2931" s="19"/>
      <c r="Q2931" s="19"/>
      <c r="R2931" s="19"/>
    </row>
    <row r="2932" spans="1:18" x14ac:dyDescent="0.45">
      <c r="A2932" s="19"/>
      <c r="B2932" s="19"/>
      <c r="C2932" s="19"/>
      <c r="D2932" s="19"/>
      <c r="E2932" s="19"/>
      <c r="F2932" s="19"/>
      <c r="G2932" s="19"/>
      <c r="H2932" s="19"/>
      <c r="I2932" s="19"/>
      <c r="J2932" s="19"/>
      <c r="K2932" s="19"/>
      <c r="L2932" s="19"/>
      <c r="M2932" s="19"/>
      <c r="N2932" s="19"/>
      <c r="O2932" s="19"/>
      <c r="P2932" s="19"/>
      <c r="Q2932" s="19"/>
      <c r="R2932" s="19"/>
    </row>
    <row r="2933" spans="1:18" x14ac:dyDescent="0.45">
      <c r="A2933" s="19"/>
      <c r="B2933" s="19"/>
      <c r="C2933" s="19"/>
      <c r="D2933" s="19"/>
      <c r="E2933" s="19"/>
      <c r="F2933" s="19"/>
      <c r="G2933" s="19"/>
      <c r="H2933" s="19"/>
      <c r="I2933" s="19"/>
      <c r="J2933" s="19"/>
      <c r="K2933" s="19"/>
      <c r="L2933" s="19"/>
      <c r="M2933" s="19"/>
      <c r="N2933" s="19"/>
      <c r="O2933" s="19"/>
      <c r="P2933" s="19"/>
      <c r="Q2933" s="19"/>
      <c r="R2933" s="19"/>
    </row>
    <row r="2934" spans="1:18" x14ac:dyDescent="0.45">
      <c r="A2934" s="19"/>
      <c r="B2934" s="19"/>
      <c r="C2934" s="19"/>
      <c r="D2934" s="19"/>
      <c r="E2934" s="19"/>
      <c r="F2934" s="19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</row>
    <row r="2935" spans="1:18" x14ac:dyDescent="0.45">
      <c r="A2935" s="19"/>
      <c r="B2935" s="19"/>
      <c r="C2935" s="19"/>
      <c r="D2935" s="19"/>
      <c r="E2935" s="19"/>
      <c r="F2935" s="19"/>
      <c r="G2935" s="19"/>
      <c r="H2935" s="19"/>
      <c r="I2935" s="19"/>
      <c r="J2935" s="19"/>
      <c r="K2935" s="19"/>
      <c r="L2935" s="19"/>
      <c r="M2935" s="19"/>
      <c r="N2935" s="19"/>
      <c r="O2935" s="19"/>
      <c r="P2935" s="19"/>
      <c r="Q2935" s="19"/>
      <c r="R2935" s="19"/>
    </row>
    <row r="2936" spans="1:18" x14ac:dyDescent="0.45">
      <c r="A2936" s="19"/>
      <c r="B2936" s="19"/>
      <c r="C2936" s="19"/>
      <c r="D2936" s="19"/>
      <c r="E2936" s="19"/>
      <c r="F2936" s="19"/>
      <c r="G2936" s="19"/>
      <c r="H2936" s="19"/>
      <c r="I2936" s="19"/>
      <c r="J2936" s="19"/>
      <c r="K2936" s="19"/>
      <c r="L2936" s="19"/>
      <c r="M2936" s="19"/>
      <c r="N2936" s="19"/>
      <c r="O2936" s="19"/>
      <c r="P2936" s="19"/>
      <c r="Q2936" s="19"/>
      <c r="R2936" s="19"/>
    </row>
    <row r="2937" spans="1:18" x14ac:dyDescent="0.45">
      <c r="A2937" s="19"/>
      <c r="B2937" s="19"/>
      <c r="C2937" s="19"/>
      <c r="D2937" s="19"/>
      <c r="E2937" s="19"/>
      <c r="F2937" s="19"/>
      <c r="G2937" s="19"/>
      <c r="H2937" s="19"/>
      <c r="I2937" s="19"/>
      <c r="J2937" s="19"/>
      <c r="K2937" s="19"/>
      <c r="L2937" s="19"/>
      <c r="M2937" s="19"/>
      <c r="N2937" s="19"/>
      <c r="O2937" s="19"/>
      <c r="P2937" s="19"/>
      <c r="Q2937" s="19"/>
      <c r="R2937" s="19"/>
    </row>
    <row r="2938" spans="1:18" x14ac:dyDescent="0.45">
      <c r="A2938" s="19"/>
      <c r="B2938" s="19"/>
      <c r="C2938" s="19"/>
      <c r="D2938" s="19"/>
      <c r="E2938" s="19"/>
      <c r="F2938" s="19"/>
      <c r="G2938" s="19"/>
      <c r="H2938" s="19"/>
      <c r="I2938" s="19"/>
      <c r="J2938" s="19"/>
      <c r="K2938" s="19"/>
      <c r="L2938" s="19"/>
      <c r="M2938" s="19"/>
      <c r="N2938" s="19"/>
      <c r="O2938" s="19"/>
      <c r="P2938" s="19"/>
      <c r="Q2938" s="19"/>
      <c r="R2938" s="19"/>
    </row>
    <row r="2939" spans="1:18" x14ac:dyDescent="0.45">
      <c r="A2939" s="19"/>
      <c r="B2939" s="19"/>
      <c r="C2939" s="19"/>
      <c r="D2939" s="19"/>
      <c r="E2939" s="19"/>
      <c r="F2939" s="19"/>
      <c r="G2939" s="19"/>
      <c r="H2939" s="19"/>
      <c r="I2939" s="19"/>
      <c r="J2939" s="19"/>
      <c r="K2939" s="19"/>
      <c r="L2939" s="19"/>
      <c r="M2939" s="19"/>
      <c r="N2939" s="19"/>
      <c r="O2939" s="19"/>
      <c r="P2939" s="19"/>
      <c r="Q2939" s="19"/>
      <c r="R2939" s="19"/>
    </row>
    <row r="2940" spans="1:18" x14ac:dyDescent="0.45">
      <c r="A2940" s="19"/>
      <c r="B2940" s="19"/>
      <c r="C2940" s="19"/>
      <c r="D2940" s="19"/>
      <c r="E2940" s="19"/>
      <c r="F2940" s="19"/>
      <c r="G2940" s="19"/>
      <c r="H2940" s="19"/>
      <c r="I2940" s="19"/>
      <c r="J2940" s="19"/>
      <c r="K2940" s="19"/>
      <c r="L2940" s="19"/>
      <c r="M2940" s="19"/>
      <c r="N2940" s="19"/>
      <c r="O2940" s="19"/>
      <c r="P2940" s="19"/>
      <c r="Q2940" s="19"/>
      <c r="R2940" s="19"/>
    </row>
    <row r="2941" spans="1:18" x14ac:dyDescent="0.45">
      <c r="A2941" s="19"/>
      <c r="B2941" s="19"/>
      <c r="C2941" s="19"/>
      <c r="D2941" s="19"/>
      <c r="E2941" s="19"/>
      <c r="F2941" s="19"/>
      <c r="G2941" s="19"/>
      <c r="H2941" s="19"/>
      <c r="I2941" s="19"/>
      <c r="J2941" s="19"/>
      <c r="K2941" s="19"/>
      <c r="L2941" s="19"/>
      <c r="M2941" s="19"/>
      <c r="N2941" s="19"/>
      <c r="O2941" s="19"/>
      <c r="P2941" s="19"/>
      <c r="Q2941" s="19"/>
      <c r="R2941" s="19"/>
    </row>
    <row r="2942" spans="1:18" x14ac:dyDescent="0.45">
      <c r="A2942" s="19"/>
      <c r="B2942" s="19"/>
      <c r="C2942" s="19"/>
      <c r="D2942" s="19"/>
      <c r="E2942" s="19"/>
      <c r="F2942" s="19"/>
      <c r="G2942" s="19"/>
      <c r="H2942" s="19"/>
      <c r="I2942" s="19"/>
      <c r="J2942" s="19"/>
      <c r="K2942" s="19"/>
      <c r="L2942" s="19"/>
      <c r="M2942" s="19"/>
      <c r="N2942" s="19"/>
      <c r="O2942" s="19"/>
      <c r="P2942" s="19"/>
      <c r="Q2942" s="19"/>
      <c r="R2942" s="19"/>
    </row>
    <row r="2943" spans="1:18" x14ac:dyDescent="0.45">
      <c r="A2943" s="19"/>
      <c r="B2943" s="19"/>
      <c r="C2943" s="19"/>
      <c r="D2943" s="19"/>
      <c r="E2943" s="19"/>
      <c r="F2943" s="19"/>
      <c r="G2943" s="19"/>
      <c r="H2943" s="19"/>
      <c r="I2943" s="19"/>
      <c r="J2943" s="19"/>
      <c r="K2943" s="19"/>
      <c r="L2943" s="19"/>
      <c r="M2943" s="19"/>
      <c r="N2943" s="19"/>
      <c r="O2943" s="19"/>
      <c r="P2943" s="19"/>
      <c r="Q2943" s="19"/>
      <c r="R2943" s="19"/>
    </row>
    <row r="2944" spans="1:18" x14ac:dyDescent="0.45">
      <c r="A2944" s="19"/>
      <c r="B2944" s="19"/>
      <c r="C2944" s="19"/>
      <c r="D2944" s="19"/>
      <c r="E2944" s="19"/>
      <c r="F2944" s="19"/>
      <c r="G2944" s="19"/>
      <c r="H2944" s="19"/>
      <c r="I2944" s="19"/>
      <c r="J2944" s="19"/>
      <c r="K2944" s="19"/>
      <c r="L2944" s="19"/>
      <c r="M2944" s="19"/>
      <c r="N2944" s="19"/>
      <c r="O2944" s="19"/>
      <c r="P2944" s="19"/>
      <c r="Q2944" s="19"/>
      <c r="R2944" s="19"/>
    </row>
    <row r="2945" spans="1:18" x14ac:dyDescent="0.45">
      <c r="A2945" s="19"/>
      <c r="B2945" s="19"/>
      <c r="C2945" s="19"/>
      <c r="D2945" s="19"/>
      <c r="E2945" s="19"/>
      <c r="F2945" s="19"/>
      <c r="G2945" s="19"/>
      <c r="H2945" s="19"/>
      <c r="I2945" s="19"/>
      <c r="J2945" s="19"/>
      <c r="K2945" s="19"/>
      <c r="L2945" s="19"/>
      <c r="M2945" s="19"/>
      <c r="N2945" s="19"/>
      <c r="O2945" s="19"/>
      <c r="P2945" s="19"/>
      <c r="Q2945" s="19"/>
      <c r="R2945" s="19"/>
    </row>
    <row r="2946" spans="1:18" x14ac:dyDescent="0.45">
      <c r="A2946" s="19"/>
      <c r="B2946" s="19"/>
      <c r="C2946" s="19"/>
      <c r="D2946" s="19"/>
      <c r="E2946" s="19"/>
      <c r="F2946" s="19"/>
      <c r="G2946" s="19"/>
      <c r="H2946" s="19"/>
      <c r="I2946" s="19"/>
      <c r="J2946" s="19"/>
      <c r="K2946" s="19"/>
      <c r="L2946" s="19"/>
      <c r="M2946" s="19"/>
      <c r="N2946" s="19"/>
      <c r="O2946" s="19"/>
      <c r="P2946" s="19"/>
      <c r="Q2946" s="19"/>
      <c r="R2946" s="19"/>
    </row>
    <row r="2947" spans="1:18" x14ac:dyDescent="0.45">
      <c r="A2947" s="19"/>
      <c r="B2947" s="19"/>
      <c r="C2947" s="19"/>
      <c r="D2947" s="19"/>
      <c r="E2947" s="19"/>
      <c r="F2947" s="19"/>
      <c r="G2947" s="19"/>
      <c r="H2947" s="19"/>
      <c r="I2947" s="19"/>
      <c r="J2947" s="19"/>
      <c r="K2947" s="19"/>
      <c r="L2947" s="19"/>
      <c r="M2947" s="19"/>
      <c r="N2947" s="19"/>
      <c r="O2947" s="19"/>
      <c r="P2947" s="19"/>
      <c r="Q2947" s="19"/>
      <c r="R2947" s="19"/>
    </row>
    <row r="2948" spans="1:18" x14ac:dyDescent="0.45">
      <c r="A2948" s="19"/>
      <c r="B2948" s="19"/>
      <c r="C2948" s="19"/>
      <c r="D2948" s="19"/>
      <c r="E2948" s="19"/>
      <c r="F2948" s="19"/>
      <c r="G2948" s="19"/>
      <c r="H2948" s="19"/>
      <c r="I2948" s="19"/>
      <c r="J2948" s="19"/>
      <c r="K2948" s="19"/>
      <c r="L2948" s="19"/>
      <c r="M2948" s="19"/>
      <c r="N2948" s="19"/>
      <c r="O2948" s="19"/>
      <c r="P2948" s="19"/>
      <c r="Q2948" s="19"/>
      <c r="R2948" s="19"/>
    </row>
    <row r="2949" spans="1:18" x14ac:dyDescent="0.45">
      <c r="A2949" s="19"/>
      <c r="B2949" s="19"/>
      <c r="C2949" s="19"/>
      <c r="D2949" s="19"/>
      <c r="E2949" s="19"/>
      <c r="F2949" s="19"/>
      <c r="G2949" s="19"/>
      <c r="H2949" s="19"/>
      <c r="I2949" s="19"/>
      <c r="J2949" s="19"/>
      <c r="K2949" s="19"/>
      <c r="L2949" s="19"/>
      <c r="M2949" s="19"/>
      <c r="N2949" s="19"/>
      <c r="O2949" s="19"/>
      <c r="P2949" s="19"/>
      <c r="Q2949" s="19"/>
      <c r="R2949" s="19"/>
    </row>
    <row r="2950" spans="1:18" x14ac:dyDescent="0.45">
      <c r="A2950" s="19"/>
      <c r="B2950" s="19"/>
      <c r="C2950" s="19"/>
      <c r="D2950" s="19"/>
      <c r="E2950" s="19"/>
      <c r="F2950" s="19"/>
      <c r="G2950" s="19"/>
      <c r="H2950" s="19"/>
      <c r="I2950" s="19"/>
      <c r="J2950" s="19"/>
      <c r="K2950" s="19"/>
      <c r="L2950" s="19"/>
      <c r="M2950" s="19"/>
      <c r="N2950" s="19"/>
      <c r="O2950" s="19"/>
      <c r="P2950" s="19"/>
      <c r="Q2950" s="19"/>
      <c r="R2950" s="19"/>
    </row>
    <row r="2951" spans="1:18" x14ac:dyDescent="0.45">
      <c r="A2951" s="19"/>
      <c r="B2951" s="19"/>
      <c r="C2951" s="19"/>
      <c r="D2951" s="19"/>
      <c r="E2951" s="19"/>
      <c r="F2951" s="19"/>
      <c r="G2951" s="19"/>
      <c r="H2951" s="19"/>
      <c r="I2951" s="19"/>
      <c r="J2951" s="19"/>
      <c r="K2951" s="19"/>
      <c r="L2951" s="19"/>
      <c r="M2951" s="19"/>
      <c r="N2951" s="19"/>
      <c r="O2951" s="19"/>
      <c r="P2951" s="19"/>
      <c r="Q2951" s="19"/>
      <c r="R2951" s="19"/>
    </row>
    <row r="2952" spans="1:18" x14ac:dyDescent="0.45">
      <c r="A2952" s="19"/>
      <c r="B2952" s="19"/>
      <c r="C2952" s="19"/>
      <c r="D2952" s="19"/>
      <c r="E2952" s="19"/>
      <c r="F2952" s="19"/>
      <c r="G2952" s="19"/>
      <c r="H2952" s="19"/>
      <c r="I2952" s="19"/>
      <c r="J2952" s="19"/>
      <c r="K2952" s="19"/>
      <c r="L2952" s="19"/>
      <c r="M2952" s="19"/>
      <c r="N2952" s="19"/>
      <c r="O2952" s="19"/>
      <c r="P2952" s="19"/>
      <c r="Q2952" s="19"/>
      <c r="R2952" s="19"/>
    </row>
    <row r="2953" spans="1:18" x14ac:dyDescent="0.45">
      <c r="A2953" s="19"/>
      <c r="B2953" s="19"/>
      <c r="C2953" s="19"/>
      <c r="D2953" s="19"/>
      <c r="E2953" s="19"/>
      <c r="F2953" s="19"/>
      <c r="G2953" s="19"/>
      <c r="H2953" s="19"/>
      <c r="I2953" s="19"/>
      <c r="J2953" s="19"/>
      <c r="K2953" s="19"/>
      <c r="L2953" s="19"/>
      <c r="M2953" s="19"/>
      <c r="N2953" s="19"/>
      <c r="O2953" s="19"/>
      <c r="P2953" s="19"/>
      <c r="Q2953" s="19"/>
      <c r="R2953" s="19"/>
    </row>
    <row r="2954" spans="1:18" x14ac:dyDescent="0.45">
      <c r="A2954" s="19"/>
      <c r="B2954" s="19"/>
      <c r="C2954" s="19"/>
      <c r="D2954" s="19"/>
      <c r="E2954" s="19"/>
      <c r="F2954" s="19"/>
      <c r="G2954" s="19"/>
      <c r="H2954" s="19"/>
      <c r="I2954" s="19"/>
      <c r="J2954" s="19"/>
      <c r="K2954" s="19"/>
      <c r="L2954" s="19"/>
      <c r="M2954" s="19"/>
      <c r="N2954" s="19"/>
      <c r="O2954" s="19"/>
      <c r="P2954" s="19"/>
      <c r="Q2954" s="19"/>
      <c r="R2954" s="19"/>
    </row>
    <row r="2955" spans="1:18" x14ac:dyDescent="0.45">
      <c r="A2955" s="19"/>
      <c r="B2955" s="19"/>
      <c r="C2955" s="19"/>
      <c r="D2955" s="19"/>
      <c r="E2955" s="19"/>
      <c r="F2955" s="19"/>
      <c r="G2955" s="19"/>
      <c r="H2955" s="19"/>
      <c r="I2955" s="19"/>
      <c r="J2955" s="19"/>
      <c r="K2955" s="19"/>
      <c r="L2955" s="19"/>
      <c r="M2955" s="19"/>
      <c r="N2955" s="19"/>
      <c r="O2955" s="19"/>
      <c r="P2955" s="19"/>
      <c r="Q2955" s="19"/>
      <c r="R2955" s="19"/>
    </row>
    <row r="2956" spans="1:18" x14ac:dyDescent="0.45">
      <c r="A2956" s="19"/>
      <c r="B2956" s="19"/>
      <c r="C2956" s="19"/>
      <c r="D2956" s="19"/>
      <c r="E2956" s="19"/>
      <c r="F2956" s="19"/>
      <c r="G2956" s="19"/>
      <c r="H2956" s="19"/>
      <c r="I2956" s="19"/>
      <c r="J2956" s="19"/>
      <c r="K2956" s="19"/>
      <c r="L2956" s="19"/>
      <c r="M2956" s="19"/>
      <c r="N2956" s="19"/>
      <c r="O2956" s="19"/>
      <c r="P2956" s="19"/>
      <c r="Q2956" s="19"/>
      <c r="R2956" s="19"/>
    </row>
    <row r="2957" spans="1:18" x14ac:dyDescent="0.45">
      <c r="A2957" s="19"/>
      <c r="B2957" s="19"/>
      <c r="C2957" s="19"/>
      <c r="D2957" s="19"/>
      <c r="E2957" s="19"/>
      <c r="F2957" s="19"/>
      <c r="G2957" s="19"/>
      <c r="H2957" s="19"/>
      <c r="I2957" s="19"/>
      <c r="J2957" s="19"/>
      <c r="K2957" s="19"/>
      <c r="L2957" s="19"/>
      <c r="M2957" s="19"/>
      <c r="N2957" s="19"/>
      <c r="O2957" s="19"/>
      <c r="P2957" s="19"/>
      <c r="Q2957" s="19"/>
      <c r="R2957" s="19"/>
    </row>
    <row r="2958" spans="1:18" x14ac:dyDescent="0.45">
      <c r="A2958" s="19"/>
      <c r="B2958" s="19"/>
      <c r="C2958" s="19"/>
      <c r="D2958" s="19"/>
      <c r="E2958" s="19"/>
      <c r="F2958" s="19"/>
      <c r="G2958" s="19"/>
      <c r="H2958" s="19"/>
      <c r="I2958" s="19"/>
      <c r="J2958" s="19"/>
      <c r="K2958" s="19"/>
      <c r="L2958" s="19"/>
      <c r="M2958" s="19"/>
      <c r="N2958" s="19"/>
      <c r="O2958" s="19"/>
      <c r="P2958" s="19"/>
      <c r="Q2958" s="19"/>
      <c r="R2958" s="19"/>
    </row>
    <row r="2959" spans="1:18" x14ac:dyDescent="0.45">
      <c r="A2959" s="19"/>
      <c r="B2959" s="19"/>
      <c r="C2959" s="19"/>
      <c r="D2959" s="19"/>
      <c r="E2959" s="19"/>
      <c r="F2959" s="19"/>
      <c r="G2959" s="19"/>
      <c r="H2959" s="19"/>
      <c r="I2959" s="19"/>
      <c r="J2959" s="19"/>
      <c r="K2959" s="19"/>
      <c r="L2959" s="19"/>
      <c r="M2959" s="19"/>
      <c r="N2959" s="19"/>
      <c r="O2959" s="19"/>
      <c r="P2959" s="19"/>
      <c r="Q2959" s="19"/>
      <c r="R2959" s="19"/>
    </row>
    <row r="2960" spans="1:18" x14ac:dyDescent="0.45">
      <c r="A2960" s="19"/>
      <c r="B2960" s="19"/>
      <c r="C2960" s="19"/>
      <c r="D2960" s="19"/>
      <c r="E2960" s="19"/>
      <c r="F2960" s="19"/>
      <c r="G2960" s="19"/>
      <c r="H2960" s="19"/>
      <c r="I2960" s="19"/>
      <c r="J2960" s="19"/>
      <c r="K2960" s="19"/>
      <c r="L2960" s="19"/>
      <c r="M2960" s="19"/>
      <c r="N2960" s="19"/>
      <c r="O2960" s="19"/>
      <c r="P2960" s="19"/>
      <c r="Q2960" s="19"/>
      <c r="R2960" s="19"/>
    </row>
    <row r="2961" spans="1:18" x14ac:dyDescent="0.45">
      <c r="A2961" s="19"/>
      <c r="B2961" s="19"/>
      <c r="C2961" s="19"/>
      <c r="D2961" s="19"/>
      <c r="E2961" s="19"/>
      <c r="F2961" s="19"/>
      <c r="G2961" s="19"/>
      <c r="H2961" s="19"/>
      <c r="I2961" s="19"/>
      <c r="J2961" s="19"/>
      <c r="K2961" s="19"/>
      <c r="L2961" s="19"/>
      <c r="M2961" s="19"/>
      <c r="N2961" s="19"/>
      <c r="O2961" s="19"/>
      <c r="P2961" s="19"/>
      <c r="Q2961" s="19"/>
      <c r="R2961" s="19"/>
    </row>
    <row r="2962" spans="1:18" x14ac:dyDescent="0.45">
      <c r="A2962" s="19"/>
      <c r="B2962" s="19"/>
      <c r="C2962" s="19"/>
      <c r="D2962" s="19"/>
      <c r="E2962" s="19"/>
      <c r="F2962" s="19"/>
      <c r="G2962" s="19"/>
      <c r="H2962" s="19"/>
      <c r="I2962" s="19"/>
      <c r="J2962" s="19"/>
      <c r="K2962" s="19"/>
      <c r="L2962" s="19"/>
      <c r="M2962" s="19"/>
      <c r="N2962" s="19"/>
      <c r="O2962" s="19"/>
      <c r="P2962" s="19"/>
      <c r="Q2962" s="19"/>
      <c r="R2962" s="19"/>
    </row>
    <row r="2963" spans="1:18" x14ac:dyDescent="0.45">
      <c r="A2963" s="19"/>
      <c r="B2963" s="19"/>
      <c r="C2963" s="19"/>
      <c r="D2963" s="19"/>
      <c r="E2963" s="19"/>
      <c r="F2963" s="19"/>
      <c r="G2963" s="19"/>
      <c r="H2963" s="19"/>
      <c r="I2963" s="19"/>
      <c r="J2963" s="19"/>
      <c r="K2963" s="19"/>
      <c r="L2963" s="19"/>
      <c r="M2963" s="19"/>
      <c r="N2963" s="19"/>
      <c r="O2963" s="19"/>
      <c r="P2963" s="19"/>
      <c r="Q2963" s="19"/>
      <c r="R2963" s="19"/>
    </row>
    <row r="2964" spans="1:18" x14ac:dyDescent="0.45">
      <c r="A2964" s="19"/>
      <c r="B2964" s="19"/>
      <c r="C2964" s="19"/>
      <c r="D2964" s="19"/>
      <c r="E2964" s="19"/>
      <c r="F2964" s="19"/>
      <c r="G2964" s="19"/>
      <c r="H2964" s="19"/>
      <c r="I2964" s="19"/>
      <c r="J2964" s="19"/>
      <c r="K2964" s="19"/>
      <c r="L2964" s="19"/>
      <c r="M2964" s="19"/>
      <c r="N2964" s="19"/>
      <c r="O2964" s="19"/>
      <c r="P2964" s="19"/>
      <c r="Q2964" s="19"/>
      <c r="R2964" s="19"/>
    </row>
    <row r="2965" spans="1:18" x14ac:dyDescent="0.45">
      <c r="A2965" s="19"/>
      <c r="B2965" s="19"/>
      <c r="C2965" s="19"/>
      <c r="D2965" s="19"/>
      <c r="E2965" s="19"/>
      <c r="F2965" s="19"/>
      <c r="G2965" s="19"/>
      <c r="H2965" s="19"/>
      <c r="I2965" s="19"/>
      <c r="J2965" s="19"/>
      <c r="K2965" s="19"/>
      <c r="L2965" s="19"/>
      <c r="M2965" s="19"/>
      <c r="N2965" s="19"/>
      <c r="O2965" s="19"/>
      <c r="P2965" s="19"/>
      <c r="Q2965" s="19"/>
      <c r="R2965" s="19"/>
    </row>
    <row r="2966" spans="1:18" x14ac:dyDescent="0.45">
      <c r="A2966" s="19"/>
      <c r="B2966" s="19"/>
      <c r="C2966" s="19"/>
      <c r="D2966" s="19"/>
      <c r="E2966" s="19"/>
      <c r="F2966" s="19"/>
      <c r="G2966" s="19"/>
      <c r="H2966" s="19"/>
      <c r="I2966" s="19"/>
      <c r="J2966" s="19"/>
      <c r="K2966" s="19"/>
      <c r="L2966" s="19"/>
      <c r="M2966" s="19"/>
      <c r="N2966" s="19"/>
      <c r="O2966" s="19"/>
      <c r="P2966" s="19"/>
      <c r="Q2966" s="19"/>
      <c r="R2966" s="19"/>
    </row>
    <row r="2967" spans="1:18" x14ac:dyDescent="0.45">
      <c r="A2967" s="19"/>
      <c r="B2967" s="19"/>
      <c r="C2967" s="19"/>
      <c r="D2967" s="19"/>
      <c r="E2967" s="19"/>
      <c r="F2967" s="19"/>
      <c r="G2967" s="19"/>
      <c r="H2967" s="19"/>
      <c r="I2967" s="19"/>
      <c r="J2967" s="19"/>
      <c r="K2967" s="19"/>
      <c r="L2967" s="19"/>
      <c r="M2967" s="19"/>
      <c r="N2967" s="19"/>
      <c r="O2967" s="19"/>
      <c r="P2967" s="19"/>
      <c r="Q2967" s="19"/>
      <c r="R2967" s="19"/>
    </row>
    <row r="2968" spans="1:18" x14ac:dyDescent="0.45">
      <c r="A2968" s="19"/>
      <c r="B2968" s="19"/>
      <c r="C2968" s="19"/>
      <c r="D2968" s="19"/>
      <c r="E2968" s="19"/>
      <c r="F2968" s="19"/>
      <c r="G2968" s="19"/>
      <c r="H2968" s="19"/>
      <c r="I2968" s="19"/>
      <c r="J2968" s="19"/>
      <c r="K2968" s="19"/>
      <c r="L2968" s="19"/>
      <c r="M2968" s="19"/>
      <c r="N2968" s="19"/>
      <c r="O2968" s="19"/>
      <c r="P2968" s="19"/>
      <c r="Q2968" s="19"/>
      <c r="R2968" s="19"/>
    </row>
    <row r="2969" spans="1:18" x14ac:dyDescent="0.45">
      <c r="A2969" s="19"/>
      <c r="B2969" s="19"/>
      <c r="C2969" s="19"/>
      <c r="D2969" s="19"/>
      <c r="E2969" s="19"/>
      <c r="F2969" s="19"/>
      <c r="G2969" s="19"/>
      <c r="H2969" s="19"/>
      <c r="I2969" s="19"/>
      <c r="J2969" s="19"/>
      <c r="K2969" s="19"/>
      <c r="L2969" s="19"/>
      <c r="M2969" s="19"/>
      <c r="N2969" s="19"/>
      <c r="O2969" s="19"/>
      <c r="P2969" s="19"/>
      <c r="Q2969" s="19"/>
      <c r="R2969" s="19"/>
    </row>
    <row r="2970" spans="1:18" x14ac:dyDescent="0.45">
      <c r="A2970" s="19"/>
      <c r="B2970" s="19"/>
      <c r="C2970" s="19"/>
      <c r="D2970" s="19"/>
      <c r="E2970" s="19"/>
      <c r="F2970" s="19"/>
      <c r="G2970" s="19"/>
      <c r="H2970" s="19"/>
      <c r="I2970" s="19"/>
      <c r="J2970" s="19"/>
      <c r="K2970" s="19"/>
      <c r="L2970" s="19"/>
      <c r="M2970" s="19"/>
      <c r="N2970" s="19"/>
      <c r="O2970" s="19"/>
      <c r="P2970" s="19"/>
      <c r="Q2970" s="19"/>
      <c r="R2970" s="19"/>
    </row>
    <row r="2971" spans="1:18" x14ac:dyDescent="0.45">
      <c r="A2971" s="19"/>
      <c r="B2971" s="19"/>
      <c r="C2971" s="19"/>
      <c r="D2971" s="19"/>
      <c r="E2971" s="19"/>
      <c r="F2971" s="19"/>
      <c r="G2971" s="19"/>
      <c r="H2971" s="19"/>
      <c r="I2971" s="19"/>
      <c r="J2971" s="19"/>
      <c r="K2971" s="19"/>
      <c r="L2971" s="19"/>
      <c r="M2971" s="19"/>
      <c r="N2971" s="19"/>
      <c r="O2971" s="19"/>
      <c r="P2971" s="19"/>
      <c r="Q2971" s="19"/>
      <c r="R2971" s="19"/>
    </row>
    <row r="2972" spans="1:18" x14ac:dyDescent="0.45">
      <c r="A2972" s="19"/>
      <c r="B2972" s="19"/>
      <c r="C2972" s="19"/>
      <c r="D2972" s="19"/>
      <c r="E2972" s="19"/>
      <c r="F2972" s="19"/>
      <c r="G2972" s="19"/>
      <c r="H2972" s="19"/>
      <c r="I2972" s="19"/>
      <c r="J2972" s="19"/>
      <c r="K2972" s="19"/>
      <c r="L2972" s="19"/>
      <c r="M2972" s="19"/>
      <c r="N2972" s="19"/>
      <c r="O2972" s="19"/>
      <c r="P2972" s="19"/>
      <c r="Q2972" s="19"/>
      <c r="R2972" s="19"/>
    </row>
    <row r="2973" spans="1:18" x14ac:dyDescent="0.45">
      <c r="A2973" s="19"/>
      <c r="B2973" s="19"/>
      <c r="C2973" s="19"/>
      <c r="D2973" s="19"/>
      <c r="E2973" s="19"/>
      <c r="F2973" s="19"/>
      <c r="G2973" s="19"/>
      <c r="H2973" s="19"/>
      <c r="I2973" s="19"/>
      <c r="J2973" s="19"/>
      <c r="K2973" s="19"/>
      <c r="L2973" s="19"/>
      <c r="M2973" s="19"/>
      <c r="N2973" s="19"/>
      <c r="O2973" s="19"/>
      <c r="P2973" s="19"/>
      <c r="Q2973" s="19"/>
      <c r="R2973" s="19"/>
    </row>
    <row r="2974" spans="1:18" x14ac:dyDescent="0.45">
      <c r="A2974" s="19"/>
      <c r="B2974" s="19"/>
      <c r="C2974" s="19"/>
      <c r="D2974" s="19"/>
      <c r="E2974" s="19"/>
      <c r="F2974" s="19"/>
      <c r="G2974" s="19"/>
      <c r="H2974" s="19"/>
      <c r="I2974" s="19"/>
      <c r="J2974" s="19"/>
      <c r="K2974" s="19"/>
      <c r="L2974" s="19"/>
      <c r="M2974" s="19"/>
      <c r="N2974" s="19"/>
      <c r="O2974" s="19"/>
      <c r="P2974" s="19"/>
      <c r="Q2974" s="19"/>
      <c r="R2974" s="19"/>
    </row>
    <row r="2975" spans="1:18" x14ac:dyDescent="0.45">
      <c r="A2975" s="19"/>
      <c r="B2975" s="19"/>
      <c r="C2975" s="19"/>
      <c r="D2975" s="19"/>
      <c r="E2975" s="19"/>
      <c r="F2975" s="19"/>
      <c r="G2975" s="19"/>
      <c r="H2975" s="19"/>
      <c r="I2975" s="19"/>
      <c r="J2975" s="19"/>
      <c r="K2975" s="19"/>
      <c r="L2975" s="19"/>
      <c r="M2975" s="19"/>
      <c r="N2975" s="19"/>
      <c r="O2975" s="19"/>
      <c r="P2975" s="19"/>
      <c r="Q2975" s="19"/>
      <c r="R2975" s="19"/>
    </row>
    <row r="2976" spans="1:18" x14ac:dyDescent="0.45">
      <c r="A2976" s="19"/>
      <c r="B2976" s="19"/>
      <c r="C2976" s="19"/>
      <c r="D2976" s="19"/>
      <c r="E2976" s="19"/>
      <c r="F2976" s="19"/>
      <c r="G2976" s="19"/>
      <c r="H2976" s="19"/>
      <c r="I2976" s="19"/>
      <c r="J2976" s="19"/>
      <c r="K2976" s="19"/>
      <c r="L2976" s="19"/>
      <c r="M2976" s="19"/>
      <c r="N2976" s="19"/>
      <c r="O2976" s="19"/>
      <c r="P2976" s="19"/>
      <c r="Q2976" s="19"/>
      <c r="R2976" s="19"/>
    </row>
    <row r="2977" spans="1:18" x14ac:dyDescent="0.45">
      <c r="A2977" s="19"/>
      <c r="B2977" s="19"/>
      <c r="C2977" s="19"/>
      <c r="D2977" s="19"/>
      <c r="E2977" s="19"/>
      <c r="F2977" s="19"/>
      <c r="G2977" s="19"/>
      <c r="H2977" s="19"/>
      <c r="I2977" s="19"/>
      <c r="J2977" s="19"/>
      <c r="K2977" s="19"/>
      <c r="L2977" s="19"/>
      <c r="M2977" s="19"/>
      <c r="N2977" s="19"/>
      <c r="O2977" s="19"/>
      <c r="P2977" s="19"/>
      <c r="Q2977" s="19"/>
      <c r="R2977" s="19"/>
    </row>
    <row r="2978" spans="1:18" x14ac:dyDescent="0.45">
      <c r="A2978" s="19"/>
      <c r="B2978" s="19"/>
      <c r="C2978" s="19"/>
      <c r="D2978" s="19"/>
      <c r="E2978" s="19"/>
      <c r="F2978" s="19"/>
      <c r="G2978" s="19"/>
      <c r="H2978" s="19"/>
      <c r="I2978" s="19"/>
      <c r="J2978" s="19"/>
      <c r="K2978" s="19"/>
      <c r="L2978" s="19"/>
      <c r="M2978" s="19"/>
      <c r="N2978" s="19"/>
      <c r="O2978" s="19"/>
      <c r="P2978" s="19"/>
      <c r="Q2978" s="19"/>
      <c r="R2978" s="19"/>
    </row>
    <row r="2979" spans="1:18" x14ac:dyDescent="0.45">
      <c r="A2979" s="19"/>
      <c r="B2979" s="19"/>
      <c r="C2979" s="19"/>
      <c r="D2979" s="19"/>
      <c r="E2979" s="19"/>
      <c r="F2979" s="19"/>
      <c r="G2979" s="19"/>
      <c r="H2979" s="19"/>
      <c r="I2979" s="19"/>
      <c r="J2979" s="19"/>
      <c r="K2979" s="19"/>
      <c r="L2979" s="19"/>
      <c r="M2979" s="19"/>
      <c r="N2979" s="19"/>
      <c r="O2979" s="19"/>
      <c r="P2979" s="19"/>
      <c r="Q2979" s="19"/>
      <c r="R2979" s="19"/>
    </row>
    <row r="2980" spans="1:18" x14ac:dyDescent="0.45">
      <c r="A2980" s="19"/>
      <c r="B2980" s="19"/>
      <c r="C2980" s="19"/>
      <c r="D2980" s="19"/>
      <c r="E2980" s="19"/>
      <c r="F2980" s="19"/>
      <c r="G2980" s="19"/>
      <c r="H2980" s="19"/>
      <c r="I2980" s="19"/>
      <c r="J2980" s="19"/>
      <c r="K2980" s="19"/>
      <c r="L2980" s="19"/>
      <c r="M2980" s="19"/>
      <c r="N2980" s="19"/>
      <c r="O2980" s="19"/>
      <c r="P2980" s="19"/>
      <c r="Q2980" s="19"/>
      <c r="R2980" s="19"/>
    </row>
    <row r="2981" spans="1:18" x14ac:dyDescent="0.45">
      <c r="A2981" s="19"/>
      <c r="B2981" s="19"/>
      <c r="C2981" s="19"/>
      <c r="D2981" s="19"/>
      <c r="E2981" s="19"/>
      <c r="F2981" s="19"/>
      <c r="G2981" s="19"/>
      <c r="H2981" s="19"/>
      <c r="I2981" s="19"/>
      <c r="J2981" s="19"/>
      <c r="K2981" s="19"/>
      <c r="L2981" s="19"/>
      <c r="M2981" s="19"/>
      <c r="N2981" s="19"/>
      <c r="O2981" s="19"/>
      <c r="P2981" s="19"/>
      <c r="Q2981" s="19"/>
      <c r="R2981" s="19"/>
    </row>
    <row r="2982" spans="1:18" x14ac:dyDescent="0.45">
      <c r="A2982" s="19"/>
      <c r="B2982" s="19"/>
      <c r="C2982" s="19"/>
      <c r="D2982" s="19"/>
      <c r="E2982" s="19"/>
      <c r="F2982" s="19"/>
      <c r="G2982" s="19"/>
      <c r="H2982" s="19"/>
      <c r="I2982" s="19"/>
      <c r="J2982" s="19"/>
      <c r="K2982" s="19"/>
      <c r="L2982" s="19"/>
      <c r="M2982" s="19"/>
      <c r="N2982" s="19"/>
      <c r="O2982" s="19"/>
      <c r="P2982" s="19"/>
      <c r="Q2982" s="19"/>
      <c r="R2982" s="19"/>
    </row>
    <row r="2983" spans="1:18" x14ac:dyDescent="0.45">
      <c r="A2983" s="19"/>
      <c r="B2983" s="19"/>
      <c r="C2983" s="19"/>
      <c r="D2983" s="19"/>
      <c r="E2983" s="19"/>
      <c r="F2983" s="19"/>
      <c r="G2983" s="19"/>
      <c r="H2983" s="19"/>
      <c r="I2983" s="19"/>
      <c r="J2983" s="19"/>
      <c r="K2983" s="19"/>
      <c r="L2983" s="19"/>
      <c r="M2983" s="19"/>
      <c r="N2983" s="19"/>
      <c r="O2983" s="19"/>
      <c r="P2983" s="19"/>
      <c r="Q2983" s="19"/>
      <c r="R2983" s="19"/>
    </row>
    <row r="2984" spans="1:18" x14ac:dyDescent="0.45">
      <c r="A2984" s="19"/>
      <c r="B2984" s="19"/>
      <c r="C2984" s="19"/>
      <c r="D2984" s="19"/>
      <c r="E2984" s="19"/>
      <c r="F2984" s="19"/>
      <c r="G2984" s="19"/>
      <c r="H2984" s="19"/>
      <c r="I2984" s="19"/>
      <c r="J2984" s="19"/>
      <c r="K2984" s="19"/>
      <c r="L2984" s="19"/>
      <c r="M2984" s="19"/>
      <c r="N2984" s="19"/>
      <c r="O2984" s="19"/>
      <c r="P2984" s="19"/>
      <c r="Q2984" s="19"/>
      <c r="R2984" s="19"/>
    </row>
    <row r="2985" spans="1:18" x14ac:dyDescent="0.45">
      <c r="A2985" s="19"/>
      <c r="B2985" s="19"/>
      <c r="C2985" s="19"/>
      <c r="D2985" s="19"/>
      <c r="E2985" s="19"/>
      <c r="F2985" s="19"/>
      <c r="G2985" s="19"/>
      <c r="H2985" s="19"/>
      <c r="I2985" s="19"/>
      <c r="J2985" s="19"/>
      <c r="K2985" s="19"/>
      <c r="L2985" s="19"/>
      <c r="M2985" s="19"/>
      <c r="N2985" s="19"/>
      <c r="O2985" s="19"/>
      <c r="P2985" s="19"/>
      <c r="Q2985" s="19"/>
      <c r="R2985" s="19"/>
    </row>
    <row r="2986" spans="1:18" x14ac:dyDescent="0.45">
      <c r="A2986" s="19"/>
      <c r="B2986" s="19"/>
      <c r="C2986" s="19"/>
      <c r="D2986" s="19"/>
      <c r="E2986" s="19"/>
      <c r="F2986" s="19"/>
      <c r="G2986" s="19"/>
      <c r="H2986" s="19"/>
      <c r="I2986" s="19"/>
      <c r="J2986" s="19"/>
      <c r="K2986" s="19"/>
      <c r="L2986" s="19"/>
      <c r="M2986" s="19"/>
      <c r="N2986" s="19"/>
      <c r="O2986" s="19"/>
      <c r="P2986" s="19"/>
      <c r="Q2986" s="19"/>
      <c r="R2986" s="19"/>
    </row>
    <row r="2987" spans="1:18" x14ac:dyDescent="0.45">
      <c r="A2987" s="19"/>
      <c r="B2987" s="19"/>
      <c r="C2987" s="19"/>
      <c r="D2987" s="19"/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 x14ac:dyDescent="0.45">
      <c r="A2988" s="19"/>
      <c r="B2988" s="19"/>
      <c r="C2988" s="19"/>
      <c r="D2988" s="19"/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 x14ac:dyDescent="0.45">
      <c r="A2989" s="19"/>
      <c r="B2989" s="19"/>
      <c r="C2989" s="19"/>
      <c r="D2989" s="19"/>
      <c r="E2989" s="19"/>
      <c r="F2989" s="19"/>
      <c r="G2989" s="19"/>
      <c r="H2989" s="19"/>
      <c r="I2989" s="19"/>
      <c r="J2989" s="19"/>
      <c r="K2989" s="19"/>
      <c r="L2989" s="19"/>
      <c r="M2989" s="19"/>
      <c r="N2989" s="19"/>
      <c r="O2989" s="19"/>
      <c r="P2989" s="19"/>
      <c r="Q2989" s="19"/>
      <c r="R2989" s="19"/>
    </row>
    <row r="2990" spans="1:18" x14ac:dyDescent="0.45">
      <c r="A2990" s="19"/>
      <c r="B2990" s="19"/>
      <c r="C2990" s="19"/>
      <c r="D2990" s="19"/>
      <c r="E2990" s="19"/>
      <c r="F2990" s="19"/>
      <c r="G2990" s="19"/>
      <c r="H2990" s="19"/>
      <c r="I2990" s="19"/>
      <c r="J2990" s="19"/>
      <c r="K2990" s="19"/>
      <c r="L2990" s="19"/>
      <c r="M2990" s="19"/>
      <c r="N2990" s="19"/>
      <c r="O2990" s="19"/>
      <c r="P2990" s="19"/>
      <c r="Q2990" s="19"/>
      <c r="R2990" s="19"/>
    </row>
    <row r="2991" spans="1:18" x14ac:dyDescent="0.45">
      <c r="A2991" s="19"/>
      <c r="B2991" s="19"/>
      <c r="C2991" s="19"/>
      <c r="D2991" s="19"/>
      <c r="E2991" s="19"/>
      <c r="F2991" s="19"/>
      <c r="G2991" s="19"/>
      <c r="H2991" s="19"/>
      <c r="I2991" s="19"/>
      <c r="J2991" s="19"/>
      <c r="K2991" s="19"/>
      <c r="L2991" s="19"/>
      <c r="M2991" s="19"/>
      <c r="N2991" s="19"/>
      <c r="O2991" s="19"/>
      <c r="P2991" s="19"/>
      <c r="Q2991" s="19"/>
      <c r="R2991" s="19"/>
    </row>
    <row r="2992" spans="1:18" x14ac:dyDescent="0.45">
      <c r="A2992" s="19"/>
      <c r="B2992" s="19"/>
      <c r="C2992" s="19"/>
      <c r="D2992" s="19"/>
      <c r="E2992" s="19"/>
      <c r="F2992" s="19"/>
      <c r="G2992" s="19"/>
      <c r="H2992" s="19"/>
      <c r="I2992" s="19"/>
      <c r="J2992" s="19"/>
      <c r="K2992" s="19"/>
      <c r="L2992" s="19"/>
      <c r="M2992" s="19"/>
      <c r="N2992" s="19"/>
      <c r="O2992" s="19"/>
      <c r="P2992" s="19"/>
      <c r="Q2992" s="19"/>
      <c r="R2992" s="19"/>
    </row>
    <row r="2993" spans="1:18" x14ac:dyDescent="0.45">
      <c r="A2993" s="19"/>
      <c r="B2993" s="19"/>
      <c r="C2993" s="19"/>
      <c r="D2993" s="19"/>
      <c r="E2993" s="19"/>
      <c r="F2993" s="19"/>
      <c r="G2993" s="19"/>
      <c r="H2993" s="19"/>
      <c r="I2993" s="19"/>
      <c r="J2993" s="19"/>
      <c r="K2993" s="19"/>
      <c r="L2993" s="19"/>
      <c r="M2993" s="19"/>
      <c r="N2993" s="19"/>
      <c r="O2993" s="19"/>
      <c r="P2993" s="19"/>
      <c r="Q2993" s="19"/>
      <c r="R2993" s="19"/>
    </row>
    <row r="2994" spans="1:18" x14ac:dyDescent="0.45">
      <c r="A2994" s="19"/>
      <c r="B2994" s="19"/>
      <c r="C2994" s="19"/>
      <c r="D2994" s="19"/>
      <c r="E2994" s="19"/>
      <c r="F2994" s="19"/>
      <c r="G2994" s="19"/>
      <c r="H2994" s="19"/>
      <c r="I2994" s="19"/>
      <c r="J2994" s="19"/>
      <c r="K2994" s="19"/>
      <c r="L2994" s="19"/>
      <c r="M2994" s="19"/>
      <c r="N2994" s="19"/>
      <c r="O2994" s="19"/>
      <c r="P2994" s="19"/>
      <c r="Q2994" s="19"/>
      <c r="R2994" s="19"/>
    </row>
    <row r="2995" spans="1:18" x14ac:dyDescent="0.45">
      <c r="A2995" s="19"/>
      <c r="B2995" s="19"/>
      <c r="C2995" s="19"/>
      <c r="D2995" s="19"/>
      <c r="E2995" s="19"/>
      <c r="F2995" s="19"/>
      <c r="G2995" s="19"/>
      <c r="H2995" s="19"/>
      <c r="I2995" s="19"/>
      <c r="J2995" s="19"/>
      <c r="K2995" s="19"/>
      <c r="L2995" s="19"/>
      <c r="M2995" s="19"/>
      <c r="N2995" s="19"/>
      <c r="O2995" s="19"/>
      <c r="P2995" s="19"/>
      <c r="Q2995" s="19"/>
      <c r="R2995" s="19"/>
    </row>
    <row r="2996" spans="1:18" x14ac:dyDescent="0.45">
      <c r="A2996" s="19"/>
      <c r="B2996" s="19"/>
      <c r="C2996" s="19"/>
      <c r="D2996" s="19"/>
      <c r="E2996" s="19"/>
      <c r="F2996" s="19"/>
      <c r="G2996" s="19"/>
      <c r="H2996" s="19"/>
      <c r="I2996" s="19"/>
      <c r="J2996" s="19"/>
      <c r="K2996" s="19"/>
      <c r="L2996" s="19"/>
      <c r="M2996" s="19"/>
      <c r="N2996" s="19"/>
      <c r="O2996" s="19"/>
      <c r="P2996" s="19"/>
      <c r="Q2996" s="19"/>
      <c r="R2996" s="19"/>
    </row>
    <row r="2997" spans="1:18" x14ac:dyDescent="0.45">
      <c r="A2997" s="19"/>
      <c r="B2997" s="19"/>
      <c r="C2997" s="19"/>
      <c r="D2997" s="19"/>
      <c r="E2997" s="19"/>
      <c r="F2997" s="19"/>
      <c r="G2997" s="19"/>
      <c r="H2997" s="19"/>
      <c r="I2997" s="19"/>
      <c r="J2997" s="19"/>
      <c r="K2997" s="19"/>
      <c r="L2997" s="19"/>
      <c r="M2997" s="19"/>
      <c r="N2997" s="19"/>
      <c r="O2997" s="19"/>
      <c r="P2997" s="19"/>
      <c r="Q2997" s="19"/>
      <c r="R2997" s="19"/>
    </row>
    <row r="2998" spans="1:18" x14ac:dyDescent="0.45">
      <c r="A2998" s="19"/>
      <c r="B2998" s="19"/>
      <c r="C2998" s="19"/>
      <c r="D2998" s="19"/>
      <c r="E2998" s="19"/>
      <c r="F2998" s="19"/>
      <c r="G2998" s="19"/>
      <c r="H2998" s="19"/>
      <c r="I2998" s="19"/>
      <c r="J2998" s="19"/>
      <c r="K2998" s="19"/>
      <c r="L2998" s="19"/>
      <c r="M2998" s="19"/>
      <c r="N2998" s="19"/>
      <c r="O2998" s="19"/>
      <c r="P2998" s="19"/>
      <c r="Q2998" s="19"/>
      <c r="R2998" s="19"/>
    </row>
    <row r="2999" spans="1:18" x14ac:dyDescent="0.45">
      <c r="A2999" s="19"/>
      <c r="B2999" s="19"/>
      <c r="C2999" s="19"/>
      <c r="D2999" s="19"/>
      <c r="E2999" s="19"/>
      <c r="F2999" s="19"/>
      <c r="G2999" s="19"/>
      <c r="H2999" s="19"/>
      <c r="I2999" s="19"/>
      <c r="J2999" s="19"/>
      <c r="K2999" s="19"/>
      <c r="L2999" s="19"/>
      <c r="M2999" s="19"/>
      <c r="N2999" s="19"/>
      <c r="O2999" s="19"/>
      <c r="P2999" s="19"/>
      <c r="Q2999" s="19"/>
      <c r="R2999" s="19"/>
    </row>
    <row r="3000" spans="1:18" x14ac:dyDescent="0.45">
      <c r="A3000" s="19"/>
      <c r="B3000" s="19"/>
      <c r="C3000" s="19"/>
      <c r="D3000" s="19"/>
      <c r="E3000" s="19"/>
      <c r="F3000" s="19"/>
      <c r="G3000" s="19"/>
      <c r="H3000" s="19"/>
      <c r="I3000" s="19"/>
      <c r="J3000" s="19"/>
      <c r="K3000" s="19"/>
      <c r="L3000" s="19"/>
      <c r="M3000" s="19"/>
      <c r="N3000" s="19"/>
      <c r="O3000" s="19"/>
      <c r="P3000" s="19"/>
      <c r="Q3000" s="19"/>
      <c r="R3000" s="19"/>
    </row>
    <row r="3001" spans="1:18" x14ac:dyDescent="0.45">
      <c r="A3001" s="19"/>
      <c r="B3001" s="19"/>
      <c r="C3001" s="19"/>
      <c r="D3001" s="19"/>
      <c r="E3001" s="19"/>
      <c r="F3001" s="19"/>
      <c r="G3001" s="19"/>
      <c r="H3001" s="19"/>
      <c r="I3001" s="19"/>
      <c r="J3001" s="19"/>
      <c r="K3001" s="19"/>
      <c r="L3001" s="19"/>
      <c r="M3001" s="19"/>
      <c r="N3001" s="19"/>
      <c r="O3001" s="19"/>
      <c r="P3001" s="19"/>
      <c r="Q3001" s="19"/>
      <c r="R3001" s="19"/>
    </row>
    <row r="3002" spans="1:18" x14ac:dyDescent="0.45">
      <c r="A3002" s="19"/>
      <c r="B3002" s="19"/>
      <c r="C3002" s="19"/>
      <c r="D3002" s="19"/>
      <c r="E3002" s="19"/>
      <c r="F3002" s="19"/>
      <c r="G3002" s="19"/>
      <c r="H3002" s="19"/>
      <c r="I3002" s="19"/>
      <c r="J3002" s="19"/>
      <c r="K3002" s="19"/>
      <c r="L3002" s="19"/>
      <c r="M3002" s="19"/>
      <c r="N3002" s="19"/>
      <c r="O3002" s="19"/>
      <c r="P3002" s="19"/>
      <c r="Q3002" s="19"/>
      <c r="R3002" s="19"/>
    </row>
    <row r="3003" spans="1:18" x14ac:dyDescent="0.45">
      <c r="A3003" s="19"/>
      <c r="B3003" s="19"/>
      <c r="C3003" s="19"/>
      <c r="D3003" s="19"/>
      <c r="E3003" s="19"/>
      <c r="F3003" s="19"/>
      <c r="G3003" s="19"/>
      <c r="H3003" s="19"/>
      <c r="I3003" s="19"/>
      <c r="J3003" s="19"/>
      <c r="K3003" s="19"/>
      <c r="L3003" s="19"/>
      <c r="M3003" s="19"/>
      <c r="N3003" s="19"/>
      <c r="O3003" s="19"/>
      <c r="P3003" s="19"/>
      <c r="Q3003" s="19"/>
      <c r="R3003" s="19"/>
    </row>
    <row r="3004" spans="1:18" x14ac:dyDescent="0.45">
      <c r="A3004" s="19"/>
      <c r="B3004" s="19"/>
      <c r="C3004" s="19"/>
      <c r="D3004" s="19"/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 x14ac:dyDescent="0.45">
      <c r="A3005" s="19"/>
      <c r="B3005" s="19"/>
      <c r="C3005" s="19"/>
      <c r="D3005" s="19"/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 x14ac:dyDescent="0.45">
      <c r="A3006" s="19"/>
      <c r="B3006" s="19"/>
      <c r="C3006" s="19"/>
      <c r="D3006" s="19"/>
      <c r="E3006" s="19"/>
      <c r="F3006" s="19"/>
      <c r="G3006" s="19"/>
      <c r="H3006" s="19"/>
      <c r="I3006" s="19"/>
      <c r="J3006" s="19"/>
      <c r="K3006" s="19"/>
      <c r="L3006" s="19"/>
      <c r="M3006" s="19"/>
      <c r="N3006" s="19"/>
      <c r="O3006" s="19"/>
      <c r="P3006" s="19"/>
      <c r="Q3006" s="19"/>
      <c r="R3006" s="19"/>
    </row>
    <row r="3007" spans="1:18" x14ac:dyDescent="0.45">
      <c r="A3007" s="19"/>
      <c r="B3007" s="19"/>
      <c r="C3007" s="19"/>
      <c r="D3007" s="19"/>
      <c r="E3007" s="19"/>
      <c r="F3007" s="19"/>
      <c r="G3007" s="19"/>
      <c r="H3007" s="19"/>
      <c r="I3007" s="19"/>
      <c r="J3007" s="19"/>
      <c r="K3007" s="19"/>
      <c r="L3007" s="19"/>
      <c r="M3007" s="19"/>
      <c r="N3007" s="19"/>
      <c r="O3007" s="19"/>
      <c r="P3007" s="19"/>
      <c r="Q3007" s="19"/>
      <c r="R3007" s="19"/>
    </row>
    <row r="3008" spans="1:18" x14ac:dyDescent="0.45">
      <c r="A3008" s="19"/>
      <c r="B3008" s="19"/>
      <c r="C3008" s="19"/>
      <c r="D3008" s="19"/>
      <c r="E3008" s="19"/>
      <c r="F3008" s="19"/>
      <c r="G3008" s="19"/>
      <c r="H3008" s="19"/>
      <c r="I3008" s="19"/>
      <c r="J3008" s="19"/>
      <c r="K3008" s="19"/>
      <c r="L3008" s="19"/>
      <c r="M3008" s="19"/>
      <c r="N3008" s="19"/>
      <c r="O3008" s="19"/>
      <c r="P3008" s="19"/>
      <c r="Q3008" s="19"/>
      <c r="R3008" s="19"/>
    </row>
    <row r="3009" spans="1:18" x14ac:dyDescent="0.45">
      <c r="A3009" s="19"/>
      <c r="B3009" s="19"/>
      <c r="C3009" s="19"/>
      <c r="D3009" s="19"/>
      <c r="E3009" s="19"/>
      <c r="F3009" s="19"/>
      <c r="G3009" s="19"/>
      <c r="H3009" s="19"/>
      <c r="I3009" s="19"/>
      <c r="J3009" s="19"/>
      <c r="K3009" s="19"/>
      <c r="L3009" s="19"/>
      <c r="M3009" s="19"/>
      <c r="N3009" s="19"/>
      <c r="O3009" s="19"/>
      <c r="P3009" s="19"/>
      <c r="Q3009" s="19"/>
      <c r="R3009" s="19"/>
    </row>
    <row r="3010" spans="1:18" x14ac:dyDescent="0.45">
      <c r="A3010" s="19"/>
      <c r="B3010" s="19"/>
      <c r="C3010" s="19"/>
      <c r="D3010" s="19"/>
      <c r="E3010" s="19"/>
      <c r="F3010" s="19"/>
      <c r="G3010" s="19"/>
      <c r="H3010" s="19"/>
      <c r="I3010" s="19"/>
      <c r="J3010" s="19"/>
      <c r="K3010" s="19"/>
      <c r="L3010" s="19"/>
      <c r="M3010" s="19"/>
      <c r="N3010" s="19"/>
      <c r="O3010" s="19"/>
      <c r="P3010" s="19"/>
      <c r="Q3010" s="19"/>
      <c r="R3010" s="19"/>
    </row>
    <row r="3011" spans="1:18" x14ac:dyDescent="0.45">
      <c r="A3011" s="19"/>
      <c r="B3011" s="19"/>
      <c r="C3011" s="19"/>
      <c r="D3011" s="19"/>
      <c r="E3011" s="19"/>
      <c r="F3011" s="19"/>
      <c r="G3011" s="19"/>
      <c r="H3011" s="19"/>
      <c r="I3011" s="19"/>
      <c r="J3011" s="19"/>
      <c r="K3011" s="19"/>
      <c r="L3011" s="19"/>
      <c r="M3011" s="19"/>
      <c r="N3011" s="19"/>
      <c r="O3011" s="19"/>
      <c r="P3011" s="19"/>
      <c r="Q3011" s="19"/>
      <c r="R3011" s="19"/>
    </row>
    <row r="3012" spans="1:18" x14ac:dyDescent="0.45">
      <c r="A3012" s="19"/>
      <c r="B3012" s="19"/>
      <c r="C3012" s="19"/>
      <c r="D3012" s="19"/>
      <c r="E3012" s="19"/>
      <c r="F3012" s="19"/>
      <c r="G3012" s="19"/>
      <c r="H3012" s="19"/>
      <c r="I3012" s="19"/>
      <c r="J3012" s="19"/>
      <c r="K3012" s="19"/>
      <c r="L3012" s="19"/>
      <c r="M3012" s="19"/>
      <c r="N3012" s="19"/>
      <c r="O3012" s="19"/>
      <c r="P3012" s="19"/>
      <c r="Q3012" s="19"/>
      <c r="R3012" s="19"/>
    </row>
    <row r="3013" spans="1:18" x14ac:dyDescent="0.45">
      <c r="A3013" s="19"/>
      <c r="B3013" s="19"/>
      <c r="C3013" s="19"/>
      <c r="D3013" s="19"/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 x14ac:dyDescent="0.45">
      <c r="A3014" s="19"/>
      <c r="B3014" s="19"/>
      <c r="C3014" s="19"/>
      <c r="D3014" s="19"/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 x14ac:dyDescent="0.45">
      <c r="A3015" s="19"/>
      <c r="B3015" s="19"/>
      <c r="C3015" s="19"/>
      <c r="D3015" s="19"/>
      <c r="E3015" s="19"/>
      <c r="F3015" s="19"/>
      <c r="G3015" s="19"/>
      <c r="H3015" s="19"/>
      <c r="I3015" s="19"/>
      <c r="J3015" s="19"/>
      <c r="K3015" s="19"/>
      <c r="L3015" s="19"/>
      <c r="M3015" s="19"/>
      <c r="N3015" s="19"/>
      <c r="O3015" s="19"/>
      <c r="P3015" s="19"/>
      <c r="Q3015" s="19"/>
      <c r="R3015" s="19"/>
    </row>
    <row r="3016" spans="1:18" x14ac:dyDescent="0.45">
      <c r="A3016" s="19"/>
      <c r="B3016" s="19"/>
      <c r="C3016" s="19"/>
      <c r="D3016" s="19"/>
      <c r="E3016" s="19"/>
      <c r="F3016" s="19"/>
      <c r="G3016" s="19"/>
      <c r="H3016" s="19"/>
      <c r="I3016" s="19"/>
      <c r="J3016" s="19"/>
      <c r="K3016" s="19"/>
      <c r="L3016" s="19"/>
      <c r="M3016" s="19"/>
      <c r="N3016" s="19"/>
      <c r="O3016" s="19"/>
      <c r="P3016" s="19"/>
      <c r="Q3016" s="19"/>
      <c r="R3016" s="19"/>
    </row>
    <row r="3017" spans="1:18" x14ac:dyDescent="0.45">
      <c r="A3017" s="19"/>
      <c r="B3017" s="19"/>
      <c r="C3017" s="19"/>
      <c r="D3017" s="19"/>
      <c r="E3017" s="19"/>
      <c r="F3017" s="19"/>
      <c r="G3017" s="19"/>
      <c r="H3017" s="19"/>
      <c r="I3017" s="19"/>
      <c r="J3017" s="19"/>
      <c r="K3017" s="19"/>
      <c r="L3017" s="19"/>
      <c r="M3017" s="19"/>
      <c r="N3017" s="19"/>
      <c r="O3017" s="19"/>
      <c r="P3017" s="19"/>
      <c r="Q3017" s="19"/>
      <c r="R3017" s="19"/>
    </row>
    <row r="3018" spans="1:18" x14ac:dyDescent="0.45">
      <c r="A3018" s="19"/>
      <c r="B3018" s="19"/>
      <c r="C3018" s="19"/>
      <c r="D3018" s="19"/>
      <c r="E3018" s="19"/>
      <c r="F3018" s="19"/>
      <c r="G3018" s="19"/>
      <c r="H3018" s="19"/>
      <c r="I3018" s="19"/>
      <c r="J3018" s="19"/>
      <c r="K3018" s="19"/>
      <c r="L3018" s="19"/>
      <c r="M3018" s="19"/>
      <c r="N3018" s="19"/>
      <c r="O3018" s="19"/>
      <c r="P3018" s="19"/>
      <c r="Q3018" s="19"/>
      <c r="R3018" s="19"/>
    </row>
    <row r="3019" spans="1:18" x14ac:dyDescent="0.45">
      <c r="A3019" s="19"/>
      <c r="B3019" s="19"/>
      <c r="C3019" s="19"/>
      <c r="D3019" s="19"/>
      <c r="E3019" s="19"/>
      <c r="F3019" s="19"/>
      <c r="G3019" s="19"/>
      <c r="H3019" s="19"/>
      <c r="I3019" s="19"/>
      <c r="J3019" s="19"/>
      <c r="K3019" s="19"/>
      <c r="L3019" s="19"/>
      <c r="M3019" s="19"/>
      <c r="N3019" s="19"/>
      <c r="O3019" s="19"/>
      <c r="P3019" s="19"/>
      <c r="Q3019" s="19"/>
      <c r="R3019" s="19"/>
    </row>
    <row r="3020" spans="1:18" x14ac:dyDescent="0.45">
      <c r="A3020" s="19"/>
      <c r="B3020" s="19"/>
      <c r="C3020" s="19"/>
      <c r="D3020" s="19"/>
      <c r="E3020" s="19"/>
      <c r="F3020" s="19"/>
      <c r="G3020" s="19"/>
      <c r="H3020" s="19"/>
      <c r="I3020" s="19"/>
      <c r="J3020" s="19"/>
      <c r="K3020" s="19"/>
      <c r="L3020" s="19"/>
      <c r="M3020" s="19"/>
      <c r="N3020" s="19"/>
      <c r="O3020" s="19"/>
      <c r="P3020" s="19"/>
      <c r="Q3020" s="19"/>
      <c r="R3020" s="19"/>
    </row>
    <row r="3021" spans="1:18" x14ac:dyDescent="0.45">
      <c r="A3021" s="19"/>
      <c r="B3021" s="19"/>
      <c r="C3021" s="19"/>
      <c r="D3021" s="19"/>
      <c r="E3021" s="19"/>
      <c r="F3021" s="19"/>
      <c r="G3021" s="19"/>
      <c r="H3021" s="19"/>
      <c r="I3021" s="19"/>
      <c r="J3021" s="19"/>
      <c r="K3021" s="19"/>
      <c r="L3021" s="19"/>
      <c r="M3021" s="19"/>
      <c r="N3021" s="19"/>
      <c r="O3021" s="19"/>
      <c r="P3021" s="19"/>
      <c r="Q3021" s="19"/>
      <c r="R3021" s="19"/>
    </row>
    <row r="3022" spans="1:18" x14ac:dyDescent="0.45">
      <c r="A3022" s="19"/>
      <c r="B3022" s="19"/>
      <c r="C3022" s="19"/>
      <c r="D3022" s="19"/>
      <c r="E3022" s="19"/>
      <c r="F3022" s="19"/>
      <c r="G3022" s="19"/>
      <c r="H3022" s="19"/>
      <c r="I3022" s="19"/>
      <c r="J3022" s="19"/>
      <c r="K3022" s="19"/>
      <c r="L3022" s="19"/>
      <c r="M3022" s="19"/>
      <c r="N3022" s="19"/>
      <c r="O3022" s="19"/>
      <c r="P3022" s="19"/>
      <c r="Q3022" s="19"/>
      <c r="R3022" s="19"/>
    </row>
    <row r="3023" spans="1:18" x14ac:dyDescent="0.45">
      <c r="A3023" s="19"/>
      <c r="B3023" s="19"/>
      <c r="C3023" s="19"/>
      <c r="D3023" s="19"/>
      <c r="E3023" s="19"/>
      <c r="F3023" s="19"/>
      <c r="G3023" s="19"/>
      <c r="H3023" s="19"/>
      <c r="I3023" s="19"/>
      <c r="J3023" s="19"/>
      <c r="K3023" s="19"/>
      <c r="L3023" s="19"/>
      <c r="M3023" s="19"/>
      <c r="N3023" s="19"/>
      <c r="O3023" s="19"/>
      <c r="P3023" s="19"/>
      <c r="Q3023" s="19"/>
      <c r="R3023" s="19"/>
    </row>
    <row r="3024" spans="1:18" x14ac:dyDescent="0.45">
      <c r="A3024" s="19"/>
      <c r="B3024" s="19"/>
      <c r="C3024" s="19"/>
      <c r="D3024" s="19"/>
      <c r="E3024" s="19"/>
      <c r="F3024" s="19"/>
      <c r="G3024" s="19"/>
      <c r="H3024" s="19"/>
      <c r="I3024" s="19"/>
      <c r="J3024" s="19"/>
      <c r="K3024" s="19"/>
      <c r="L3024" s="19"/>
      <c r="M3024" s="19"/>
      <c r="N3024" s="19"/>
      <c r="O3024" s="19"/>
      <c r="P3024" s="19"/>
      <c r="Q3024" s="19"/>
      <c r="R3024" s="19"/>
    </row>
    <row r="3025" spans="1:18" x14ac:dyDescent="0.45">
      <c r="A3025" s="19"/>
      <c r="B3025" s="19"/>
      <c r="C3025" s="19"/>
      <c r="D3025" s="19"/>
      <c r="E3025" s="19"/>
      <c r="F3025" s="19"/>
      <c r="G3025" s="19"/>
      <c r="H3025" s="19"/>
      <c r="I3025" s="19"/>
      <c r="J3025" s="19"/>
      <c r="K3025" s="19"/>
      <c r="L3025" s="19"/>
      <c r="M3025" s="19"/>
      <c r="N3025" s="19"/>
      <c r="O3025" s="19"/>
      <c r="P3025" s="19"/>
      <c r="Q3025" s="19"/>
      <c r="R3025" s="19"/>
    </row>
    <row r="3026" spans="1:18" x14ac:dyDescent="0.45">
      <c r="A3026" s="19"/>
      <c r="B3026" s="19"/>
      <c r="C3026" s="19"/>
      <c r="D3026" s="19"/>
      <c r="E3026" s="19"/>
      <c r="F3026" s="19"/>
      <c r="G3026" s="19"/>
      <c r="H3026" s="19"/>
      <c r="I3026" s="19"/>
      <c r="J3026" s="19"/>
      <c r="K3026" s="19"/>
      <c r="L3026" s="19"/>
      <c r="M3026" s="19"/>
      <c r="N3026" s="19"/>
      <c r="O3026" s="19"/>
      <c r="P3026" s="19"/>
      <c r="Q3026" s="19"/>
      <c r="R3026" s="19"/>
    </row>
    <row r="3027" spans="1:18" x14ac:dyDescent="0.45">
      <c r="A3027" s="19"/>
      <c r="B3027" s="19"/>
      <c r="C3027" s="19"/>
      <c r="D3027" s="19"/>
      <c r="E3027" s="19"/>
      <c r="F3027" s="19"/>
      <c r="G3027" s="19"/>
      <c r="H3027" s="19"/>
      <c r="I3027" s="19"/>
      <c r="J3027" s="19"/>
      <c r="K3027" s="19"/>
      <c r="L3027" s="19"/>
      <c r="M3027" s="19"/>
      <c r="N3027" s="19"/>
      <c r="O3027" s="19"/>
      <c r="P3027" s="19"/>
      <c r="Q3027" s="19"/>
      <c r="R3027" s="19"/>
    </row>
    <row r="3028" spans="1:18" x14ac:dyDescent="0.45">
      <c r="A3028" s="19"/>
      <c r="B3028" s="19"/>
      <c r="C3028" s="19"/>
      <c r="D3028" s="19"/>
      <c r="E3028" s="19"/>
      <c r="F3028" s="19"/>
      <c r="G3028" s="19"/>
      <c r="H3028" s="19"/>
      <c r="I3028" s="19"/>
      <c r="J3028" s="19"/>
      <c r="K3028" s="19"/>
      <c r="L3028" s="19"/>
      <c r="M3028" s="19"/>
      <c r="N3028" s="19"/>
      <c r="O3028" s="19"/>
      <c r="P3028" s="19"/>
      <c r="Q3028" s="19"/>
      <c r="R3028" s="19"/>
    </row>
    <row r="3029" spans="1:18" x14ac:dyDescent="0.45">
      <c r="A3029" s="19"/>
      <c r="B3029" s="19"/>
      <c r="C3029" s="19"/>
      <c r="D3029" s="19"/>
      <c r="E3029" s="19"/>
      <c r="F3029" s="19"/>
      <c r="G3029" s="19"/>
      <c r="H3029" s="19"/>
      <c r="I3029" s="19"/>
      <c r="J3029" s="19"/>
      <c r="K3029" s="19"/>
      <c r="L3029" s="19"/>
      <c r="M3029" s="19"/>
      <c r="N3029" s="19"/>
      <c r="O3029" s="19"/>
      <c r="P3029" s="19"/>
      <c r="Q3029" s="19"/>
      <c r="R3029" s="19"/>
    </row>
    <row r="3030" spans="1:18" x14ac:dyDescent="0.45">
      <c r="A3030" s="19"/>
      <c r="B3030" s="19"/>
      <c r="C3030" s="19"/>
      <c r="D3030" s="19"/>
      <c r="E3030" s="19"/>
      <c r="F3030" s="19"/>
      <c r="G3030" s="19"/>
      <c r="H3030" s="19"/>
      <c r="I3030" s="19"/>
      <c r="J3030" s="19"/>
      <c r="K3030" s="19"/>
      <c r="L3030" s="19"/>
      <c r="M3030" s="19"/>
      <c r="N3030" s="19"/>
      <c r="O3030" s="19"/>
      <c r="P3030" s="19"/>
      <c r="Q3030" s="19"/>
      <c r="R3030" s="19"/>
    </row>
    <row r="3031" spans="1:18" x14ac:dyDescent="0.45">
      <c r="A3031" s="19"/>
      <c r="B3031" s="19"/>
      <c r="C3031" s="19"/>
      <c r="D3031" s="19"/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 x14ac:dyDescent="0.45">
      <c r="A3032" s="19"/>
      <c r="B3032" s="19"/>
      <c r="C3032" s="19"/>
      <c r="D3032" s="19"/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 x14ac:dyDescent="0.45">
      <c r="A3033" s="19"/>
      <c r="B3033" s="19"/>
      <c r="C3033" s="19"/>
      <c r="D3033" s="19"/>
      <c r="E3033" s="19"/>
      <c r="F3033" s="19"/>
      <c r="G3033" s="19"/>
      <c r="H3033" s="19"/>
      <c r="I3033" s="19"/>
      <c r="J3033" s="19"/>
      <c r="K3033" s="19"/>
      <c r="L3033" s="19"/>
      <c r="M3033" s="19"/>
      <c r="N3033" s="19"/>
      <c r="O3033" s="19"/>
      <c r="P3033" s="19"/>
      <c r="Q3033" s="19"/>
      <c r="R3033" s="19"/>
    </row>
    <row r="3034" spans="1:18" x14ac:dyDescent="0.45">
      <c r="A3034" s="19"/>
      <c r="B3034" s="19"/>
      <c r="C3034" s="19"/>
      <c r="D3034" s="19"/>
      <c r="E3034" s="19"/>
      <c r="F3034" s="19"/>
      <c r="G3034" s="19"/>
      <c r="H3034" s="19"/>
      <c r="I3034" s="19"/>
      <c r="J3034" s="19"/>
      <c r="K3034" s="19"/>
      <c r="L3034" s="19"/>
      <c r="M3034" s="19"/>
      <c r="N3034" s="19"/>
      <c r="O3034" s="19"/>
      <c r="P3034" s="19"/>
      <c r="Q3034" s="19"/>
      <c r="R3034" s="19"/>
    </row>
    <row r="3035" spans="1:18" x14ac:dyDescent="0.45">
      <c r="A3035" s="19"/>
      <c r="B3035" s="19"/>
      <c r="C3035" s="19"/>
      <c r="D3035" s="19"/>
      <c r="E3035" s="19"/>
      <c r="F3035" s="19"/>
      <c r="G3035" s="19"/>
      <c r="H3035" s="19"/>
      <c r="I3035" s="19"/>
      <c r="J3035" s="19"/>
      <c r="K3035" s="19"/>
      <c r="L3035" s="19"/>
      <c r="M3035" s="19"/>
      <c r="N3035" s="19"/>
      <c r="O3035" s="19"/>
      <c r="P3035" s="19"/>
      <c r="Q3035" s="19"/>
      <c r="R3035" s="19"/>
    </row>
    <row r="3036" spans="1:18" x14ac:dyDescent="0.45">
      <c r="A3036" s="19"/>
      <c r="B3036" s="19"/>
      <c r="C3036" s="19"/>
      <c r="D3036" s="19"/>
      <c r="E3036" s="19"/>
      <c r="F3036" s="19"/>
      <c r="G3036" s="19"/>
      <c r="H3036" s="19"/>
      <c r="I3036" s="19"/>
      <c r="J3036" s="19"/>
      <c r="K3036" s="19"/>
      <c r="L3036" s="19"/>
      <c r="M3036" s="19"/>
      <c r="N3036" s="19"/>
      <c r="O3036" s="19"/>
      <c r="P3036" s="19"/>
      <c r="Q3036" s="19"/>
      <c r="R3036" s="19"/>
    </row>
    <row r="3037" spans="1:18" x14ac:dyDescent="0.45">
      <c r="A3037" s="19"/>
      <c r="B3037" s="19"/>
      <c r="C3037" s="19"/>
      <c r="D3037" s="19"/>
      <c r="E3037" s="19"/>
      <c r="F3037" s="19"/>
      <c r="G3037" s="19"/>
      <c r="H3037" s="19"/>
      <c r="I3037" s="19"/>
      <c r="J3037" s="19"/>
      <c r="K3037" s="19"/>
      <c r="L3037" s="19"/>
      <c r="M3037" s="19"/>
      <c r="N3037" s="19"/>
      <c r="O3037" s="19"/>
      <c r="P3037" s="19"/>
      <c r="Q3037" s="19"/>
      <c r="R3037" s="19"/>
    </row>
    <row r="3038" spans="1:18" x14ac:dyDescent="0.45">
      <c r="A3038" s="19"/>
      <c r="B3038" s="19"/>
      <c r="C3038" s="19"/>
      <c r="D3038" s="19"/>
      <c r="E3038" s="19"/>
      <c r="F3038" s="19"/>
      <c r="G3038" s="19"/>
      <c r="H3038" s="19"/>
      <c r="I3038" s="19"/>
      <c r="J3038" s="19"/>
      <c r="K3038" s="19"/>
      <c r="L3038" s="19"/>
      <c r="M3038" s="19"/>
      <c r="N3038" s="19"/>
      <c r="O3038" s="19"/>
      <c r="P3038" s="19"/>
      <c r="Q3038" s="19"/>
      <c r="R3038" s="19"/>
    </row>
    <row r="3039" spans="1:18" x14ac:dyDescent="0.45">
      <c r="A3039" s="19"/>
      <c r="B3039" s="19"/>
      <c r="C3039" s="19"/>
      <c r="D3039" s="19"/>
      <c r="E3039" s="19"/>
      <c r="F3039" s="19"/>
      <c r="G3039" s="19"/>
      <c r="H3039" s="19"/>
      <c r="I3039" s="19"/>
      <c r="J3039" s="19"/>
      <c r="K3039" s="19"/>
      <c r="L3039" s="19"/>
      <c r="M3039" s="19"/>
      <c r="N3039" s="19"/>
      <c r="O3039" s="19"/>
      <c r="P3039" s="19"/>
      <c r="Q3039" s="19"/>
      <c r="R3039" s="19"/>
    </row>
    <row r="3040" spans="1:18" x14ac:dyDescent="0.45">
      <c r="A3040" s="19"/>
      <c r="B3040" s="19"/>
      <c r="C3040" s="19"/>
      <c r="D3040" s="19"/>
      <c r="E3040" s="19"/>
      <c r="F3040" s="19"/>
      <c r="G3040" s="19"/>
      <c r="H3040" s="19"/>
      <c r="I3040" s="19"/>
      <c r="J3040" s="19"/>
      <c r="K3040" s="19"/>
      <c r="L3040" s="19"/>
      <c r="M3040" s="19"/>
      <c r="N3040" s="19"/>
      <c r="O3040" s="19"/>
      <c r="P3040" s="19"/>
      <c r="Q3040" s="19"/>
      <c r="R3040" s="19"/>
    </row>
    <row r="3041" spans="1:18" x14ac:dyDescent="0.45">
      <c r="A3041" s="19"/>
      <c r="B3041" s="19"/>
      <c r="C3041" s="19"/>
      <c r="D3041" s="19"/>
      <c r="E3041" s="19"/>
      <c r="F3041" s="19"/>
      <c r="G3041" s="19"/>
      <c r="H3041" s="19"/>
      <c r="I3041" s="19"/>
      <c r="J3041" s="19"/>
      <c r="K3041" s="19"/>
      <c r="L3041" s="19"/>
      <c r="M3041" s="19"/>
      <c r="N3041" s="19"/>
      <c r="O3041" s="19"/>
      <c r="P3041" s="19"/>
      <c r="Q3041" s="19"/>
      <c r="R3041" s="19"/>
    </row>
    <row r="3042" spans="1:18" x14ac:dyDescent="0.45">
      <c r="A3042" s="19"/>
      <c r="B3042" s="19"/>
      <c r="C3042" s="19"/>
      <c r="D3042" s="19"/>
      <c r="E3042" s="19"/>
      <c r="F3042" s="19"/>
      <c r="G3042" s="19"/>
      <c r="H3042" s="19"/>
      <c r="I3042" s="19"/>
      <c r="J3042" s="19"/>
      <c r="K3042" s="19"/>
      <c r="L3042" s="19"/>
      <c r="M3042" s="19"/>
      <c r="N3042" s="19"/>
      <c r="O3042" s="19"/>
      <c r="P3042" s="19"/>
      <c r="Q3042" s="19"/>
      <c r="R3042" s="19"/>
    </row>
    <row r="3043" spans="1:18" x14ac:dyDescent="0.45">
      <c r="A3043" s="19"/>
      <c r="B3043" s="19"/>
      <c r="C3043" s="19"/>
      <c r="D3043" s="19"/>
      <c r="E3043" s="19"/>
      <c r="F3043" s="19"/>
      <c r="G3043" s="19"/>
      <c r="H3043" s="19"/>
      <c r="I3043" s="19"/>
      <c r="J3043" s="19"/>
      <c r="K3043" s="19"/>
      <c r="L3043" s="19"/>
      <c r="M3043" s="19"/>
      <c r="N3043" s="19"/>
      <c r="O3043" s="19"/>
      <c r="P3043" s="19"/>
      <c r="Q3043" s="19"/>
      <c r="R3043" s="19"/>
    </row>
    <row r="3044" spans="1:18" x14ac:dyDescent="0.45">
      <c r="A3044" s="19"/>
      <c r="B3044" s="19"/>
      <c r="C3044" s="19"/>
      <c r="D3044" s="19"/>
      <c r="E3044" s="19"/>
      <c r="F3044" s="19"/>
      <c r="G3044" s="19"/>
      <c r="H3044" s="19"/>
      <c r="I3044" s="19"/>
      <c r="J3044" s="19"/>
      <c r="K3044" s="19"/>
      <c r="L3044" s="19"/>
      <c r="M3044" s="19"/>
      <c r="N3044" s="19"/>
      <c r="O3044" s="19"/>
      <c r="P3044" s="19"/>
      <c r="Q3044" s="19"/>
      <c r="R3044" s="19"/>
    </row>
    <row r="3045" spans="1:18" x14ac:dyDescent="0.45">
      <c r="A3045" s="19"/>
      <c r="B3045" s="19"/>
      <c r="C3045" s="19"/>
      <c r="D3045" s="19"/>
      <c r="E3045" s="19"/>
      <c r="F3045" s="19"/>
      <c r="G3045" s="19"/>
      <c r="H3045" s="19"/>
      <c r="I3045" s="19"/>
      <c r="J3045" s="19"/>
      <c r="K3045" s="19"/>
      <c r="L3045" s="19"/>
      <c r="M3045" s="19"/>
      <c r="N3045" s="19"/>
      <c r="O3045" s="19"/>
      <c r="P3045" s="19"/>
      <c r="Q3045" s="19"/>
      <c r="R3045" s="19"/>
    </row>
    <row r="3046" spans="1:18" x14ac:dyDescent="0.45">
      <c r="A3046" s="19"/>
      <c r="B3046" s="19"/>
      <c r="C3046" s="19"/>
      <c r="D3046" s="19"/>
      <c r="E3046" s="19"/>
      <c r="F3046" s="19"/>
      <c r="G3046" s="19"/>
      <c r="H3046" s="19"/>
      <c r="I3046" s="19"/>
      <c r="J3046" s="19"/>
      <c r="K3046" s="19"/>
      <c r="L3046" s="19"/>
      <c r="M3046" s="19"/>
      <c r="N3046" s="19"/>
      <c r="O3046" s="19"/>
      <c r="P3046" s="19"/>
      <c r="Q3046" s="19"/>
      <c r="R3046" s="19"/>
    </row>
    <row r="3047" spans="1:18" x14ac:dyDescent="0.45">
      <c r="A3047" s="19"/>
      <c r="B3047" s="19"/>
      <c r="C3047" s="19"/>
      <c r="D3047" s="19"/>
      <c r="E3047" s="19"/>
      <c r="F3047" s="19"/>
      <c r="G3047" s="19"/>
      <c r="H3047" s="19"/>
      <c r="I3047" s="19"/>
      <c r="J3047" s="19"/>
      <c r="K3047" s="19"/>
      <c r="L3047" s="19"/>
      <c r="M3047" s="19"/>
      <c r="N3047" s="19"/>
      <c r="O3047" s="19"/>
      <c r="P3047" s="19"/>
      <c r="Q3047" s="19"/>
      <c r="R3047" s="19"/>
    </row>
    <row r="3048" spans="1:18" x14ac:dyDescent="0.45">
      <c r="A3048" s="19"/>
      <c r="B3048" s="19"/>
      <c r="C3048" s="19"/>
      <c r="D3048" s="19"/>
      <c r="E3048" s="19"/>
      <c r="F3048" s="19"/>
      <c r="G3048" s="19"/>
      <c r="H3048" s="19"/>
      <c r="I3048" s="19"/>
      <c r="J3048" s="19"/>
      <c r="K3048" s="19"/>
      <c r="L3048" s="19"/>
      <c r="M3048" s="19"/>
      <c r="N3048" s="19"/>
      <c r="O3048" s="19"/>
      <c r="P3048" s="19"/>
      <c r="Q3048" s="19"/>
      <c r="R3048" s="19"/>
    </row>
    <row r="3049" spans="1:18" x14ac:dyDescent="0.45">
      <c r="A3049" s="19"/>
      <c r="B3049" s="19"/>
      <c r="C3049" s="19"/>
      <c r="D3049" s="19"/>
      <c r="E3049" s="19"/>
      <c r="F3049" s="19"/>
      <c r="G3049" s="19"/>
      <c r="H3049" s="19"/>
      <c r="I3049" s="19"/>
      <c r="J3049" s="19"/>
      <c r="K3049" s="19"/>
      <c r="L3049" s="19"/>
      <c r="M3049" s="19"/>
      <c r="N3049" s="19"/>
      <c r="O3049" s="19"/>
      <c r="P3049" s="19"/>
      <c r="Q3049" s="19"/>
      <c r="R3049" s="19"/>
    </row>
    <row r="3050" spans="1:18" x14ac:dyDescent="0.45">
      <c r="A3050" s="19"/>
      <c r="B3050" s="19"/>
      <c r="C3050" s="19"/>
      <c r="D3050" s="19"/>
      <c r="E3050" s="19"/>
      <c r="F3050" s="19"/>
      <c r="G3050" s="19"/>
      <c r="H3050" s="19"/>
      <c r="I3050" s="19"/>
      <c r="J3050" s="19"/>
      <c r="K3050" s="19"/>
      <c r="L3050" s="19"/>
      <c r="M3050" s="19"/>
      <c r="N3050" s="19"/>
      <c r="O3050" s="19"/>
      <c r="P3050" s="19"/>
      <c r="Q3050" s="19"/>
      <c r="R3050" s="19"/>
    </row>
    <row r="3051" spans="1:18" x14ac:dyDescent="0.45">
      <c r="A3051" s="19"/>
      <c r="B3051" s="19"/>
      <c r="C3051" s="19"/>
      <c r="D3051" s="19"/>
      <c r="E3051" s="19"/>
      <c r="F3051" s="19"/>
      <c r="G3051" s="19"/>
      <c r="H3051" s="19"/>
      <c r="I3051" s="19"/>
      <c r="J3051" s="19"/>
      <c r="K3051" s="19"/>
      <c r="L3051" s="19"/>
      <c r="M3051" s="19"/>
      <c r="N3051" s="19"/>
      <c r="O3051" s="19"/>
      <c r="P3051" s="19"/>
      <c r="Q3051" s="19"/>
      <c r="R3051" s="19"/>
    </row>
    <row r="3052" spans="1:18" x14ac:dyDescent="0.45">
      <c r="A3052" s="19"/>
      <c r="B3052" s="19"/>
      <c r="C3052" s="19"/>
      <c r="D3052" s="19"/>
      <c r="E3052" s="19"/>
      <c r="F3052" s="19"/>
      <c r="G3052" s="19"/>
      <c r="H3052" s="19"/>
      <c r="I3052" s="19"/>
      <c r="J3052" s="19"/>
      <c r="K3052" s="19"/>
      <c r="L3052" s="19"/>
      <c r="M3052" s="19"/>
      <c r="N3052" s="19"/>
      <c r="O3052" s="19"/>
      <c r="P3052" s="19"/>
      <c r="Q3052" s="19"/>
      <c r="R3052" s="19"/>
    </row>
    <row r="3053" spans="1:18" x14ac:dyDescent="0.45">
      <c r="A3053" s="19"/>
      <c r="B3053" s="19"/>
      <c r="C3053" s="19"/>
      <c r="D3053" s="19"/>
      <c r="E3053" s="19"/>
      <c r="F3053" s="19"/>
      <c r="G3053" s="19"/>
      <c r="H3053" s="19"/>
      <c r="I3053" s="19"/>
      <c r="J3053" s="19"/>
      <c r="K3053" s="19"/>
      <c r="L3053" s="19"/>
      <c r="M3053" s="19"/>
      <c r="N3053" s="19"/>
      <c r="O3053" s="19"/>
      <c r="P3053" s="19"/>
      <c r="Q3053" s="19"/>
      <c r="R3053" s="19"/>
    </row>
    <row r="3054" spans="1:18" x14ac:dyDescent="0.45">
      <c r="A3054" s="19"/>
      <c r="B3054" s="19"/>
      <c r="C3054" s="19"/>
      <c r="D3054" s="19"/>
      <c r="E3054" s="19"/>
      <c r="F3054" s="19"/>
      <c r="G3054" s="19"/>
      <c r="H3054" s="19"/>
      <c r="I3054" s="19"/>
      <c r="J3054" s="19"/>
      <c r="K3054" s="19"/>
      <c r="L3054" s="19"/>
      <c r="M3054" s="19"/>
      <c r="N3054" s="19"/>
      <c r="O3054" s="19"/>
      <c r="P3054" s="19"/>
      <c r="Q3054" s="19"/>
      <c r="R3054" s="19"/>
    </row>
    <row r="3055" spans="1:18" x14ac:dyDescent="0.45">
      <c r="A3055" s="19"/>
      <c r="B3055" s="19"/>
      <c r="C3055" s="19"/>
      <c r="D3055" s="19"/>
      <c r="E3055" s="19"/>
      <c r="F3055" s="19"/>
      <c r="G3055" s="19"/>
      <c r="H3055" s="19"/>
      <c r="I3055" s="19"/>
      <c r="J3055" s="19"/>
      <c r="K3055" s="19"/>
      <c r="L3055" s="19"/>
      <c r="M3055" s="19"/>
      <c r="N3055" s="19"/>
      <c r="O3055" s="19"/>
      <c r="P3055" s="19"/>
      <c r="Q3055" s="19"/>
      <c r="R3055" s="19"/>
    </row>
    <row r="3056" spans="1:18" x14ac:dyDescent="0.45">
      <c r="A3056" s="19"/>
      <c r="B3056" s="19"/>
      <c r="C3056" s="19"/>
      <c r="D3056" s="19"/>
      <c r="E3056" s="19"/>
      <c r="F3056" s="19"/>
      <c r="G3056" s="19"/>
      <c r="H3056" s="19"/>
      <c r="I3056" s="19"/>
      <c r="J3056" s="19"/>
      <c r="K3056" s="19"/>
      <c r="L3056" s="19"/>
      <c r="M3056" s="19"/>
      <c r="N3056" s="19"/>
      <c r="O3056" s="19"/>
      <c r="P3056" s="19"/>
      <c r="Q3056" s="19"/>
      <c r="R3056" s="19"/>
    </row>
    <row r="3057" spans="1:18" x14ac:dyDescent="0.45">
      <c r="A3057" s="19"/>
      <c r="B3057" s="19"/>
      <c r="C3057" s="19"/>
      <c r="D3057" s="19"/>
      <c r="E3057" s="19"/>
      <c r="F3057" s="19"/>
      <c r="G3057" s="19"/>
      <c r="H3057" s="19"/>
      <c r="I3057" s="19"/>
      <c r="J3057" s="19"/>
      <c r="K3057" s="19"/>
      <c r="L3057" s="19"/>
      <c r="M3057" s="19"/>
      <c r="N3057" s="19"/>
      <c r="O3057" s="19"/>
      <c r="P3057" s="19"/>
      <c r="Q3057" s="19"/>
      <c r="R3057" s="19"/>
    </row>
    <row r="3058" spans="1:18" x14ac:dyDescent="0.45">
      <c r="A3058" s="19"/>
      <c r="B3058" s="19"/>
      <c r="C3058" s="19"/>
      <c r="D3058" s="19"/>
      <c r="E3058" s="19"/>
      <c r="F3058" s="19"/>
      <c r="G3058" s="19"/>
      <c r="H3058" s="19"/>
      <c r="I3058" s="19"/>
      <c r="J3058" s="19"/>
      <c r="K3058" s="19"/>
      <c r="L3058" s="19"/>
      <c r="M3058" s="19"/>
      <c r="N3058" s="19"/>
      <c r="O3058" s="19"/>
      <c r="P3058" s="19"/>
      <c r="Q3058" s="19"/>
      <c r="R3058" s="19"/>
    </row>
    <row r="3059" spans="1:18" x14ac:dyDescent="0.45">
      <c r="A3059" s="19"/>
      <c r="B3059" s="19"/>
      <c r="C3059" s="19"/>
      <c r="D3059" s="19"/>
      <c r="E3059" s="19"/>
      <c r="F3059" s="19"/>
      <c r="G3059" s="19"/>
      <c r="H3059" s="19"/>
      <c r="I3059" s="19"/>
      <c r="J3059" s="19"/>
      <c r="K3059" s="19"/>
      <c r="L3059" s="19"/>
      <c r="M3059" s="19"/>
      <c r="N3059" s="19"/>
      <c r="O3059" s="19"/>
      <c r="P3059" s="19"/>
      <c r="Q3059" s="19"/>
      <c r="R3059" s="19"/>
    </row>
    <row r="3060" spans="1:18" x14ac:dyDescent="0.45">
      <c r="A3060" s="19"/>
      <c r="B3060" s="19"/>
      <c r="C3060" s="19"/>
      <c r="D3060" s="19"/>
      <c r="E3060" s="19"/>
      <c r="F3060" s="19"/>
      <c r="G3060" s="19"/>
      <c r="H3060" s="19"/>
      <c r="I3060" s="19"/>
      <c r="J3060" s="19"/>
      <c r="K3060" s="19"/>
      <c r="L3060" s="19"/>
      <c r="M3060" s="19"/>
      <c r="N3060" s="19"/>
      <c r="O3060" s="19"/>
      <c r="P3060" s="19"/>
      <c r="Q3060" s="19"/>
      <c r="R3060" s="19"/>
    </row>
    <row r="3061" spans="1:18" x14ac:dyDescent="0.45">
      <c r="A3061" s="19"/>
      <c r="B3061" s="19"/>
      <c r="C3061" s="19"/>
      <c r="D3061" s="19"/>
      <c r="E3061" s="19"/>
      <c r="F3061" s="19"/>
      <c r="G3061" s="19"/>
      <c r="H3061" s="19"/>
      <c r="I3061" s="19"/>
      <c r="J3061" s="19"/>
      <c r="K3061" s="19"/>
      <c r="L3061" s="19"/>
      <c r="M3061" s="19"/>
      <c r="N3061" s="19"/>
      <c r="O3061" s="19"/>
      <c r="P3061" s="19"/>
      <c r="Q3061" s="19"/>
      <c r="R3061" s="19"/>
    </row>
    <row r="3062" spans="1:18" x14ac:dyDescent="0.45">
      <c r="A3062" s="19"/>
      <c r="B3062" s="19"/>
      <c r="C3062" s="19"/>
      <c r="D3062" s="19"/>
      <c r="E3062" s="19"/>
      <c r="F3062" s="19"/>
      <c r="G3062" s="19"/>
      <c r="H3062" s="19"/>
      <c r="I3062" s="19"/>
      <c r="J3062" s="19"/>
      <c r="K3062" s="19"/>
      <c r="L3062" s="19"/>
      <c r="M3062" s="19"/>
      <c r="N3062" s="19"/>
      <c r="O3062" s="19"/>
      <c r="P3062" s="19"/>
      <c r="Q3062" s="19"/>
      <c r="R3062" s="19"/>
    </row>
    <row r="3063" spans="1:18" x14ac:dyDescent="0.45">
      <c r="A3063" s="19"/>
      <c r="B3063" s="19"/>
      <c r="C3063" s="19"/>
      <c r="D3063" s="19"/>
      <c r="E3063" s="19"/>
      <c r="F3063" s="19"/>
      <c r="G3063" s="19"/>
      <c r="H3063" s="19"/>
      <c r="I3063" s="19"/>
      <c r="J3063" s="19"/>
      <c r="K3063" s="19"/>
      <c r="L3063" s="19"/>
      <c r="M3063" s="19"/>
      <c r="N3063" s="19"/>
      <c r="O3063" s="19"/>
      <c r="P3063" s="19"/>
      <c r="Q3063" s="19"/>
      <c r="R3063" s="19"/>
    </row>
    <row r="3064" spans="1:18" x14ac:dyDescent="0.45">
      <c r="A3064" s="19"/>
      <c r="B3064" s="19"/>
      <c r="C3064" s="19"/>
      <c r="D3064" s="19"/>
      <c r="E3064" s="19"/>
      <c r="F3064" s="19"/>
      <c r="G3064" s="19"/>
      <c r="H3064" s="19"/>
      <c r="I3064" s="19"/>
      <c r="J3064" s="19"/>
      <c r="K3064" s="19"/>
      <c r="L3064" s="19"/>
      <c r="M3064" s="19"/>
      <c r="N3064" s="19"/>
      <c r="O3064" s="19"/>
      <c r="P3064" s="19"/>
      <c r="Q3064" s="19"/>
      <c r="R3064" s="19"/>
    </row>
    <row r="3065" spans="1:18" x14ac:dyDescent="0.45">
      <c r="A3065" s="19"/>
      <c r="B3065" s="19"/>
      <c r="C3065" s="19"/>
      <c r="D3065" s="19"/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 x14ac:dyDescent="0.45">
      <c r="A3066" s="19"/>
      <c r="B3066" s="19"/>
      <c r="C3066" s="19"/>
      <c r="D3066" s="19"/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 x14ac:dyDescent="0.45">
      <c r="A3067" s="19"/>
      <c r="B3067" s="19"/>
      <c r="C3067" s="19"/>
      <c r="D3067" s="19"/>
      <c r="E3067" s="19"/>
      <c r="F3067" s="19"/>
      <c r="G3067" s="19"/>
      <c r="H3067" s="19"/>
      <c r="I3067" s="19"/>
      <c r="J3067" s="19"/>
      <c r="K3067" s="19"/>
      <c r="L3067" s="19"/>
      <c r="M3067" s="19"/>
      <c r="N3067" s="19"/>
      <c r="O3067" s="19"/>
      <c r="P3067" s="19"/>
      <c r="Q3067" s="19"/>
      <c r="R3067" s="19"/>
    </row>
    <row r="3068" spans="1:18" x14ac:dyDescent="0.45">
      <c r="A3068" s="19"/>
      <c r="B3068" s="19"/>
      <c r="C3068" s="19"/>
      <c r="D3068" s="19"/>
      <c r="E3068" s="19"/>
      <c r="F3068" s="19"/>
      <c r="G3068" s="19"/>
      <c r="H3068" s="19"/>
      <c r="I3068" s="19"/>
      <c r="J3068" s="19"/>
      <c r="K3068" s="19"/>
      <c r="L3068" s="19"/>
      <c r="M3068" s="19"/>
      <c r="N3068" s="19"/>
      <c r="O3068" s="19"/>
      <c r="P3068" s="19"/>
      <c r="Q3068" s="19"/>
      <c r="R3068" s="19"/>
    </row>
    <row r="3069" spans="1:18" x14ac:dyDescent="0.45">
      <c r="A3069" s="19"/>
      <c r="B3069" s="19"/>
      <c r="C3069" s="19"/>
      <c r="D3069" s="19"/>
      <c r="E3069" s="19"/>
      <c r="F3069" s="19"/>
      <c r="G3069" s="19"/>
      <c r="H3069" s="19"/>
      <c r="I3069" s="19"/>
      <c r="J3069" s="19"/>
      <c r="K3069" s="19"/>
      <c r="L3069" s="19"/>
      <c r="M3069" s="19"/>
      <c r="N3069" s="19"/>
      <c r="O3069" s="19"/>
      <c r="P3069" s="19"/>
      <c r="Q3069" s="19"/>
      <c r="R3069" s="19"/>
    </row>
    <row r="3070" spans="1:18" x14ac:dyDescent="0.45">
      <c r="A3070" s="19"/>
      <c r="B3070" s="19"/>
      <c r="C3070" s="19"/>
      <c r="D3070" s="19"/>
      <c r="E3070" s="19"/>
      <c r="F3070" s="19"/>
      <c r="G3070" s="19"/>
      <c r="H3070" s="19"/>
      <c r="I3070" s="19"/>
      <c r="J3070" s="19"/>
      <c r="K3070" s="19"/>
      <c r="L3070" s="19"/>
      <c r="M3070" s="19"/>
      <c r="N3070" s="19"/>
      <c r="O3070" s="19"/>
      <c r="P3070" s="19"/>
      <c r="Q3070" s="19"/>
      <c r="R3070" s="19"/>
    </row>
    <row r="3071" spans="1:18" x14ac:dyDescent="0.45">
      <c r="A3071" s="19"/>
      <c r="B3071" s="19"/>
      <c r="C3071" s="19"/>
      <c r="D3071" s="19"/>
      <c r="E3071" s="19"/>
      <c r="F3071" s="19"/>
      <c r="G3071" s="19"/>
      <c r="H3071" s="19"/>
      <c r="I3071" s="19"/>
      <c r="J3071" s="19"/>
      <c r="K3071" s="19"/>
      <c r="L3071" s="19"/>
      <c r="M3071" s="19"/>
      <c r="N3071" s="19"/>
      <c r="O3071" s="19"/>
      <c r="P3071" s="19"/>
      <c r="Q3071" s="19"/>
      <c r="R3071" s="19"/>
    </row>
    <row r="3072" spans="1:18" x14ac:dyDescent="0.45">
      <c r="A3072" s="19"/>
      <c r="B3072" s="19"/>
      <c r="C3072" s="19"/>
      <c r="D3072" s="19"/>
      <c r="E3072" s="19"/>
      <c r="F3072" s="19"/>
      <c r="G3072" s="19"/>
      <c r="H3072" s="19"/>
      <c r="I3072" s="19"/>
      <c r="J3072" s="19"/>
      <c r="K3072" s="19"/>
      <c r="L3072" s="19"/>
      <c r="M3072" s="19"/>
      <c r="N3072" s="19"/>
      <c r="O3072" s="19"/>
      <c r="P3072" s="19"/>
      <c r="Q3072" s="19"/>
      <c r="R3072" s="19"/>
    </row>
    <row r="3073" spans="1:18" x14ac:dyDescent="0.45">
      <c r="A3073" s="19"/>
      <c r="B3073" s="19"/>
      <c r="C3073" s="19"/>
      <c r="D3073" s="19"/>
      <c r="E3073" s="19"/>
      <c r="F3073" s="19"/>
      <c r="G3073" s="19"/>
      <c r="H3073" s="19"/>
      <c r="I3073" s="19"/>
      <c r="J3073" s="19"/>
      <c r="K3073" s="19"/>
      <c r="L3073" s="19"/>
      <c r="M3073" s="19"/>
      <c r="N3073" s="19"/>
      <c r="O3073" s="19"/>
      <c r="P3073" s="19"/>
      <c r="Q3073" s="19"/>
      <c r="R3073" s="19"/>
    </row>
    <row r="3074" spans="1:18" x14ac:dyDescent="0.45">
      <c r="A3074" s="19"/>
      <c r="B3074" s="19"/>
      <c r="C3074" s="19"/>
      <c r="D3074" s="19"/>
      <c r="E3074" s="19"/>
      <c r="F3074" s="19"/>
      <c r="G3074" s="19"/>
      <c r="H3074" s="19"/>
      <c r="I3074" s="19"/>
      <c r="J3074" s="19"/>
      <c r="K3074" s="19"/>
      <c r="L3074" s="19"/>
      <c r="M3074" s="19"/>
      <c r="N3074" s="19"/>
      <c r="O3074" s="19"/>
      <c r="P3074" s="19"/>
      <c r="Q3074" s="19"/>
      <c r="R3074" s="19"/>
    </row>
    <row r="3075" spans="1:18" x14ac:dyDescent="0.45">
      <c r="A3075" s="19"/>
      <c r="B3075" s="19"/>
      <c r="C3075" s="19"/>
      <c r="D3075" s="19"/>
      <c r="E3075" s="19"/>
      <c r="F3075" s="19"/>
      <c r="G3075" s="19"/>
      <c r="H3075" s="19"/>
      <c r="I3075" s="19"/>
      <c r="J3075" s="19"/>
      <c r="K3075" s="19"/>
      <c r="L3075" s="19"/>
      <c r="M3075" s="19"/>
      <c r="N3075" s="19"/>
      <c r="O3075" s="19"/>
      <c r="P3075" s="19"/>
      <c r="Q3075" s="19"/>
      <c r="R3075" s="19"/>
    </row>
    <row r="3076" spans="1:18" x14ac:dyDescent="0.45">
      <c r="A3076" s="19"/>
      <c r="B3076" s="19"/>
      <c r="C3076" s="19"/>
      <c r="D3076" s="19"/>
      <c r="E3076" s="19"/>
      <c r="F3076" s="19"/>
      <c r="G3076" s="19"/>
      <c r="H3076" s="19"/>
      <c r="I3076" s="19"/>
      <c r="J3076" s="19"/>
      <c r="K3076" s="19"/>
      <c r="L3076" s="19"/>
      <c r="M3076" s="19"/>
      <c r="N3076" s="19"/>
      <c r="O3076" s="19"/>
      <c r="P3076" s="19"/>
      <c r="Q3076" s="19"/>
      <c r="R3076" s="19"/>
    </row>
    <row r="3077" spans="1:18" x14ac:dyDescent="0.45">
      <c r="A3077" s="19"/>
      <c r="B3077" s="19"/>
      <c r="C3077" s="19"/>
      <c r="D3077" s="19"/>
      <c r="E3077" s="19"/>
      <c r="F3077" s="19"/>
      <c r="G3077" s="19"/>
      <c r="H3077" s="19"/>
      <c r="I3077" s="19"/>
      <c r="J3077" s="19"/>
      <c r="K3077" s="19"/>
      <c r="L3077" s="19"/>
      <c r="M3077" s="19"/>
      <c r="N3077" s="19"/>
      <c r="O3077" s="19"/>
      <c r="P3077" s="19"/>
      <c r="Q3077" s="19"/>
      <c r="R3077" s="19"/>
    </row>
    <row r="3078" spans="1:18" x14ac:dyDescent="0.45">
      <c r="A3078" s="19"/>
      <c r="B3078" s="19"/>
      <c r="C3078" s="19"/>
      <c r="D3078" s="19"/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 x14ac:dyDescent="0.45">
      <c r="A3079" s="19"/>
      <c r="B3079" s="19"/>
      <c r="C3079" s="19"/>
      <c r="D3079" s="19"/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 x14ac:dyDescent="0.45">
      <c r="A3080" s="19"/>
      <c r="B3080" s="19"/>
      <c r="C3080" s="19"/>
      <c r="D3080" s="19"/>
      <c r="E3080" s="19"/>
      <c r="F3080" s="19"/>
      <c r="G3080" s="19"/>
      <c r="H3080" s="19"/>
      <c r="I3080" s="19"/>
      <c r="J3080" s="19"/>
      <c r="K3080" s="19"/>
      <c r="L3080" s="19"/>
      <c r="M3080" s="19"/>
      <c r="N3080" s="19"/>
      <c r="O3080" s="19"/>
      <c r="P3080" s="19"/>
      <c r="Q3080" s="19"/>
      <c r="R3080" s="19"/>
    </row>
    <row r="3081" spans="1:18" x14ac:dyDescent="0.45">
      <c r="A3081" s="19"/>
      <c r="B3081" s="19"/>
      <c r="C3081" s="19"/>
      <c r="D3081" s="19"/>
      <c r="E3081" s="19"/>
      <c r="F3081" s="19"/>
      <c r="G3081" s="19"/>
      <c r="H3081" s="19"/>
      <c r="I3081" s="19"/>
      <c r="J3081" s="19"/>
      <c r="K3081" s="19"/>
      <c r="L3081" s="19"/>
      <c r="M3081" s="19"/>
      <c r="N3081" s="19"/>
      <c r="O3081" s="19"/>
      <c r="P3081" s="19"/>
      <c r="Q3081" s="19"/>
      <c r="R3081" s="19"/>
    </row>
    <row r="3082" spans="1:18" x14ac:dyDescent="0.45">
      <c r="A3082" s="19"/>
      <c r="B3082" s="19"/>
      <c r="C3082" s="19"/>
      <c r="D3082" s="19"/>
      <c r="E3082" s="19"/>
      <c r="F3082" s="19"/>
      <c r="G3082" s="19"/>
      <c r="H3082" s="19"/>
      <c r="I3082" s="19"/>
      <c r="J3082" s="19"/>
      <c r="K3082" s="19"/>
      <c r="L3082" s="19"/>
      <c r="M3082" s="19"/>
      <c r="N3082" s="19"/>
      <c r="O3082" s="19"/>
      <c r="P3082" s="19"/>
      <c r="Q3082" s="19"/>
      <c r="R3082" s="19"/>
    </row>
    <row r="3083" spans="1:18" x14ac:dyDescent="0.45">
      <c r="A3083" s="19"/>
      <c r="B3083" s="19"/>
      <c r="C3083" s="19"/>
      <c r="D3083" s="19"/>
      <c r="E3083" s="19"/>
      <c r="F3083" s="19"/>
      <c r="G3083" s="19"/>
      <c r="H3083" s="19"/>
      <c r="I3083" s="19"/>
      <c r="J3083" s="19"/>
      <c r="K3083" s="19"/>
      <c r="L3083" s="19"/>
      <c r="M3083" s="19"/>
      <c r="N3083" s="19"/>
      <c r="O3083" s="19"/>
      <c r="P3083" s="19"/>
      <c r="Q3083" s="19"/>
      <c r="R3083" s="19"/>
    </row>
    <row r="3084" spans="1:18" x14ac:dyDescent="0.45">
      <c r="A3084" s="19"/>
      <c r="B3084" s="19"/>
      <c r="C3084" s="19"/>
      <c r="D3084" s="19"/>
      <c r="E3084" s="19"/>
      <c r="F3084" s="19"/>
      <c r="G3084" s="19"/>
      <c r="H3084" s="19"/>
      <c r="I3084" s="19"/>
      <c r="J3084" s="19"/>
      <c r="K3084" s="19"/>
      <c r="L3084" s="19"/>
      <c r="M3084" s="19"/>
      <c r="N3084" s="19"/>
      <c r="O3084" s="19"/>
      <c r="P3084" s="19"/>
      <c r="Q3084" s="19"/>
      <c r="R3084" s="19"/>
    </row>
    <row r="3085" spans="1:18" x14ac:dyDescent="0.45">
      <c r="A3085" s="19"/>
      <c r="B3085" s="19"/>
      <c r="C3085" s="19"/>
      <c r="D3085" s="19"/>
      <c r="E3085" s="19"/>
      <c r="F3085" s="19"/>
      <c r="G3085" s="19"/>
      <c r="H3085" s="19"/>
      <c r="I3085" s="19"/>
      <c r="J3085" s="19"/>
      <c r="K3085" s="19"/>
      <c r="L3085" s="19"/>
      <c r="M3085" s="19"/>
      <c r="N3085" s="19"/>
      <c r="O3085" s="19"/>
      <c r="P3085" s="19"/>
      <c r="Q3085" s="19"/>
      <c r="R3085" s="19"/>
    </row>
    <row r="3086" spans="1:18" x14ac:dyDescent="0.45">
      <c r="A3086" s="19"/>
      <c r="B3086" s="19"/>
      <c r="C3086" s="19"/>
      <c r="D3086" s="19"/>
      <c r="E3086" s="19"/>
      <c r="F3086" s="19"/>
      <c r="G3086" s="19"/>
      <c r="H3086" s="19"/>
      <c r="I3086" s="19"/>
      <c r="J3086" s="19"/>
      <c r="K3086" s="19"/>
      <c r="L3086" s="19"/>
      <c r="M3086" s="19"/>
      <c r="N3086" s="19"/>
      <c r="O3086" s="19"/>
      <c r="P3086" s="19"/>
      <c r="Q3086" s="19"/>
      <c r="R3086" s="19"/>
    </row>
    <row r="3087" spans="1:18" x14ac:dyDescent="0.45">
      <c r="A3087" s="19"/>
      <c r="B3087" s="19"/>
      <c r="C3087" s="19"/>
      <c r="D3087" s="19"/>
      <c r="E3087" s="19"/>
      <c r="F3087" s="19"/>
      <c r="G3087" s="19"/>
      <c r="H3087" s="19"/>
      <c r="I3087" s="19"/>
      <c r="J3087" s="19"/>
      <c r="K3087" s="19"/>
      <c r="L3087" s="19"/>
      <c r="M3087" s="19"/>
      <c r="N3087" s="19"/>
      <c r="O3087" s="19"/>
      <c r="P3087" s="19"/>
      <c r="Q3087" s="19"/>
      <c r="R3087" s="19"/>
    </row>
    <row r="3088" spans="1:18" x14ac:dyDescent="0.45">
      <c r="A3088" s="19"/>
      <c r="B3088" s="19"/>
      <c r="C3088" s="19"/>
      <c r="D3088" s="19"/>
      <c r="E3088" s="19"/>
      <c r="F3088" s="19"/>
      <c r="G3088" s="19"/>
      <c r="H3088" s="19"/>
      <c r="I3088" s="19"/>
      <c r="J3088" s="19"/>
      <c r="K3088" s="19"/>
      <c r="L3088" s="19"/>
      <c r="M3088" s="19"/>
      <c r="N3088" s="19"/>
      <c r="O3088" s="19"/>
      <c r="P3088" s="19"/>
      <c r="Q3088" s="19"/>
      <c r="R3088" s="19"/>
    </row>
    <row r="3089" spans="1:18" x14ac:dyDescent="0.45">
      <c r="A3089" s="19"/>
      <c r="B3089" s="19"/>
      <c r="C3089" s="19"/>
      <c r="D3089" s="19"/>
      <c r="E3089" s="19"/>
      <c r="F3089" s="19"/>
      <c r="G3089" s="19"/>
      <c r="H3089" s="19"/>
      <c r="I3089" s="19"/>
      <c r="J3089" s="19"/>
      <c r="K3089" s="19"/>
      <c r="L3089" s="19"/>
      <c r="M3089" s="19"/>
      <c r="N3089" s="19"/>
      <c r="O3089" s="19"/>
      <c r="P3089" s="19"/>
      <c r="Q3089" s="19"/>
      <c r="R3089" s="19"/>
    </row>
    <row r="3090" spans="1:18" x14ac:dyDescent="0.45">
      <c r="A3090" s="19"/>
      <c r="B3090" s="19"/>
      <c r="C3090" s="19"/>
      <c r="D3090" s="19"/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 x14ac:dyDescent="0.45">
      <c r="A3091" s="19"/>
      <c r="B3091" s="19"/>
      <c r="C3091" s="19"/>
      <c r="D3091" s="19"/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 x14ac:dyDescent="0.45">
      <c r="A3092" s="19"/>
      <c r="B3092" s="19"/>
      <c r="C3092" s="19"/>
      <c r="D3092" s="19"/>
      <c r="E3092" s="19"/>
      <c r="F3092" s="19"/>
      <c r="G3092" s="19"/>
      <c r="H3092" s="19"/>
      <c r="I3092" s="19"/>
      <c r="J3092" s="19"/>
      <c r="K3092" s="19"/>
      <c r="L3092" s="19"/>
      <c r="M3092" s="19"/>
      <c r="N3092" s="19"/>
      <c r="O3092" s="19"/>
      <c r="P3092" s="19"/>
      <c r="Q3092" s="19"/>
      <c r="R3092" s="19"/>
    </row>
    <row r="3093" spans="1:18" x14ac:dyDescent="0.45">
      <c r="A3093" s="19"/>
      <c r="B3093" s="19"/>
      <c r="C3093" s="19"/>
      <c r="D3093" s="19"/>
      <c r="E3093" s="19"/>
      <c r="F3093" s="19"/>
      <c r="G3093" s="19"/>
      <c r="H3093" s="19"/>
      <c r="I3093" s="19"/>
      <c r="J3093" s="19"/>
      <c r="K3093" s="19"/>
      <c r="L3093" s="19"/>
      <c r="M3093" s="19"/>
      <c r="N3093" s="19"/>
      <c r="O3093" s="19"/>
      <c r="P3093" s="19"/>
      <c r="Q3093" s="19"/>
      <c r="R3093" s="19"/>
    </row>
    <row r="3094" spans="1:18" x14ac:dyDescent="0.45">
      <c r="A3094" s="19"/>
      <c r="B3094" s="19"/>
      <c r="C3094" s="19"/>
      <c r="D3094" s="19"/>
      <c r="E3094" s="19"/>
      <c r="F3094" s="19"/>
      <c r="G3094" s="19"/>
      <c r="H3094" s="19"/>
      <c r="I3094" s="19"/>
      <c r="J3094" s="19"/>
      <c r="K3094" s="19"/>
      <c r="L3094" s="19"/>
      <c r="M3094" s="19"/>
      <c r="N3094" s="19"/>
      <c r="O3094" s="19"/>
      <c r="P3094" s="19"/>
      <c r="Q3094" s="19"/>
      <c r="R3094" s="19"/>
    </row>
    <row r="3095" spans="1:18" x14ac:dyDescent="0.45">
      <c r="A3095" s="19"/>
      <c r="B3095" s="19"/>
      <c r="C3095" s="19"/>
      <c r="D3095" s="19"/>
      <c r="E3095" s="19"/>
      <c r="F3095" s="19"/>
      <c r="G3095" s="19"/>
      <c r="H3095" s="19"/>
      <c r="I3095" s="19"/>
      <c r="J3095" s="19"/>
      <c r="K3095" s="19"/>
      <c r="L3095" s="19"/>
      <c r="M3095" s="19"/>
      <c r="N3095" s="19"/>
      <c r="O3095" s="19"/>
      <c r="P3095" s="19"/>
      <c r="Q3095" s="19"/>
      <c r="R3095" s="19"/>
    </row>
    <row r="3096" spans="1:18" x14ac:dyDescent="0.45">
      <c r="A3096" s="19"/>
      <c r="B3096" s="19"/>
      <c r="C3096" s="19"/>
      <c r="D3096" s="19"/>
      <c r="E3096" s="19"/>
      <c r="F3096" s="19"/>
      <c r="G3096" s="19"/>
      <c r="H3096" s="19"/>
      <c r="I3096" s="19"/>
      <c r="J3096" s="19"/>
      <c r="K3096" s="19"/>
      <c r="L3096" s="19"/>
      <c r="M3096" s="19"/>
      <c r="N3096" s="19"/>
      <c r="O3096" s="19"/>
      <c r="P3096" s="19"/>
      <c r="Q3096" s="19"/>
      <c r="R3096" s="19"/>
    </row>
    <row r="3097" spans="1:18" x14ac:dyDescent="0.45">
      <c r="A3097" s="19"/>
      <c r="B3097" s="19"/>
      <c r="C3097" s="19"/>
      <c r="D3097" s="19"/>
      <c r="E3097" s="19"/>
      <c r="F3097" s="19"/>
      <c r="G3097" s="19"/>
      <c r="H3097" s="19"/>
      <c r="I3097" s="19"/>
      <c r="J3097" s="19"/>
      <c r="K3097" s="19"/>
      <c r="L3097" s="19"/>
      <c r="M3097" s="19"/>
      <c r="N3097" s="19"/>
      <c r="O3097" s="19"/>
      <c r="P3097" s="19"/>
      <c r="Q3097" s="19"/>
      <c r="R3097" s="19"/>
    </row>
    <row r="3098" spans="1:18" x14ac:dyDescent="0.45">
      <c r="A3098" s="19"/>
      <c r="B3098" s="19"/>
      <c r="C3098" s="19"/>
      <c r="D3098" s="19"/>
      <c r="E3098" s="19"/>
      <c r="F3098" s="19"/>
      <c r="G3098" s="19"/>
      <c r="H3098" s="19"/>
      <c r="I3098" s="19"/>
      <c r="J3098" s="19"/>
      <c r="K3098" s="19"/>
      <c r="L3098" s="19"/>
      <c r="M3098" s="19"/>
      <c r="N3098" s="19"/>
      <c r="O3098" s="19"/>
      <c r="P3098" s="19"/>
      <c r="Q3098" s="19"/>
      <c r="R3098" s="19"/>
    </row>
    <row r="3099" spans="1:18" x14ac:dyDescent="0.45">
      <c r="A3099" s="19"/>
      <c r="B3099" s="19"/>
      <c r="C3099" s="19"/>
      <c r="D3099" s="19"/>
      <c r="E3099" s="19"/>
      <c r="F3099" s="19"/>
      <c r="G3099" s="19"/>
      <c r="H3099" s="19"/>
      <c r="I3099" s="19"/>
      <c r="J3099" s="19"/>
      <c r="K3099" s="19"/>
      <c r="L3099" s="19"/>
      <c r="M3099" s="19"/>
      <c r="N3099" s="19"/>
      <c r="O3099" s="19"/>
      <c r="P3099" s="19"/>
      <c r="Q3099" s="19"/>
      <c r="R3099" s="19"/>
    </row>
    <row r="3100" spans="1:18" x14ac:dyDescent="0.45">
      <c r="A3100" s="19"/>
      <c r="B3100" s="19"/>
      <c r="C3100" s="19"/>
      <c r="D3100" s="19"/>
      <c r="E3100" s="19"/>
      <c r="F3100" s="19"/>
      <c r="G3100" s="19"/>
      <c r="H3100" s="19"/>
      <c r="I3100" s="19"/>
      <c r="J3100" s="19"/>
      <c r="K3100" s="19"/>
      <c r="L3100" s="19"/>
      <c r="M3100" s="19"/>
      <c r="N3100" s="19"/>
      <c r="O3100" s="19"/>
      <c r="P3100" s="19"/>
      <c r="Q3100" s="19"/>
      <c r="R3100" s="19"/>
    </row>
    <row r="3101" spans="1:18" x14ac:dyDescent="0.45">
      <c r="A3101" s="19"/>
      <c r="B3101" s="19"/>
      <c r="C3101" s="19"/>
      <c r="D3101" s="19"/>
      <c r="E3101" s="19"/>
      <c r="F3101" s="19"/>
      <c r="G3101" s="19"/>
      <c r="H3101" s="19"/>
      <c r="I3101" s="19"/>
      <c r="J3101" s="19"/>
      <c r="K3101" s="19"/>
      <c r="L3101" s="19"/>
      <c r="M3101" s="19"/>
      <c r="N3101" s="19"/>
      <c r="O3101" s="19"/>
      <c r="P3101" s="19"/>
      <c r="Q3101" s="19"/>
      <c r="R3101" s="19"/>
    </row>
    <row r="3102" spans="1:18" x14ac:dyDescent="0.45">
      <c r="A3102" s="19"/>
      <c r="B3102" s="19"/>
      <c r="C3102" s="19"/>
      <c r="D3102" s="19"/>
      <c r="E3102" s="19"/>
      <c r="F3102" s="19"/>
      <c r="G3102" s="19"/>
      <c r="H3102" s="19"/>
      <c r="I3102" s="19"/>
      <c r="J3102" s="19"/>
      <c r="K3102" s="19"/>
      <c r="L3102" s="19"/>
      <c r="M3102" s="19"/>
      <c r="N3102" s="19"/>
      <c r="O3102" s="19"/>
      <c r="P3102" s="19"/>
      <c r="Q3102" s="19"/>
      <c r="R3102" s="19"/>
    </row>
    <row r="3103" spans="1:18" x14ac:dyDescent="0.45">
      <c r="A3103" s="19"/>
      <c r="B3103" s="19"/>
      <c r="C3103" s="19"/>
      <c r="D3103" s="19"/>
      <c r="E3103" s="19"/>
      <c r="F3103" s="19"/>
      <c r="G3103" s="19"/>
      <c r="H3103" s="19"/>
      <c r="I3103" s="19"/>
      <c r="J3103" s="19"/>
      <c r="K3103" s="19"/>
      <c r="L3103" s="19"/>
      <c r="M3103" s="19"/>
      <c r="N3103" s="19"/>
      <c r="O3103" s="19"/>
      <c r="P3103" s="19"/>
      <c r="Q3103" s="19"/>
      <c r="R3103" s="19"/>
    </row>
    <row r="3104" spans="1:18" x14ac:dyDescent="0.45">
      <c r="A3104" s="19"/>
      <c r="B3104" s="19"/>
      <c r="C3104" s="19"/>
      <c r="D3104" s="19"/>
      <c r="E3104" s="19"/>
      <c r="F3104" s="19"/>
      <c r="G3104" s="19"/>
      <c r="H3104" s="19"/>
      <c r="I3104" s="19"/>
      <c r="J3104" s="19"/>
      <c r="K3104" s="19"/>
      <c r="L3104" s="19"/>
      <c r="M3104" s="19"/>
      <c r="N3104" s="19"/>
      <c r="O3104" s="19"/>
      <c r="P3104" s="19"/>
      <c r="Q3104" s="19"/>
      <c r="R3104" s="19"/>
    </row>
    <row r="3105" spans="1:18" x14ac:dyDescent="0.45">
      <c r="A3105" s="19"/>
      <c r="B3105" s="19"/>
      <c r="C3105" s="19"/>
      <c r="D3105" s="19"/>
      <c r="E3105" s="19"/>
      <c r="F3105" s="19"/>
      <c r="G3105" s="19"/>
      <c r="H3105" s="19"/>
      <c r="I3105" s="19"/>
      <c r="J3105" s="19"/>
      <c r="K3105" s="19"/>
      <c r="L3105" s="19"/>
      <c r="M3105" s="19"/>
      <c r="N3105" s="19"/>
      <c r="O3105" s="19"/>
      <c r="P3105" s="19"/>
      <c r="Q3105" s="19"/>
      <c r="R3105" s="19"/>
    </row>
    <row r="3106" spans="1:18" x14ac:dyDescent="0.45">
      <c r="A3106" s="19"/>
      <c r="B3106" s="19"/>
      <c r="C3106" s="19"/>
      <c r="D3106" s="19"/>
      <c r="E3106" s="19"/>
      <c r="F3106" s="19"/>
      <c r="G3106" s="19"/>
      <c r="H3106" s="19"/>
      <c r="I3106" s="19"/>
      <c r="J3106" s="19"/>
      <c r="K3106" s="19"/>
      <c r="L3106" s="19"/>
      <c r="M3106" s="19"/>
      <c r="N3106" s="19"/>
      <c r="O3106" s="19"/>
      <c r="P3106" s="19"/>
      <c r="Q3106" s="19"/>
      <c r="R3106" s="19"/>
    </row>
    <row r="3107" spans="1:18" x14ac:dyDescent="0.45">
      <c r="A3107" s="19"/>
      <c r="B3107" s="19"/>
      <c r="C3107" s="19"/>
      <c r="D3107" s="19"/>
      <c r="E3107" s="19"/>
      <c r="F3107" s="19"/>
      <c r="G3107" s="19"/>
      <c r="H3107" s="19"/>
      <c r="I3107" s="19"/>
      <c r="J3107" s="19"/>
      <c r="K3107" s="19"/>
      <c r="L3107" s="19"/>
      <c r="M3107" s="19"/>
      <c r="N3107" s="19"/>
      <c r="O3107" s="19"/>
      <c r="P3107" s="19"/>
      <c r="Q3107" s="19"/>
      <c r="R3107" s="19"/>
    </row>
    <row r="3108" spans="1:18" x14ac:dyDescent="0.45">
      <c r="A3108" s="19"/>
      <c r="B3108" s="19"/>
      <c r="C3108" s="19"/>
      <c r="D3108" s="19"/>
      <c r="E3108" s="19"/>
      <c r="F3108" s="19"/>
      <c r="G3108" s="19"/>
      <c r="H3108" s="19"/>
      <c r="I3108" s="19"/>
      <c r="J3108" s="19"/>
      <c r="K3108" s="19"/>
      <c r="L3108" s="19"/>
      <c r="M3108" s="19"/>
      <c r="N3108" s="19"/>
      <c r="O3108" s="19"/>
      <c r="P3108" s="19"/>
      <c r="Q3108" s="19"/>
      <c r="R3108" s="19"/>
    </row>
    <row r="3109" spans="1:18" x14ac:dyDescent="0.45">
      <c r="A3109" s="19"/>
      <c r="B3109" s="19"/>
      <c r="C3109" s="19"/>
      <c r="D3109" s="19"/>
      <c r="E3109" s="19"/>
      <c r="F3109" s="19"/>
      <c r="G3109" s="19"/>
      <c r="H3109" s="19"/>
      <c r="I3109" s="19"/>
      <c r="J3109" s="19"/>
      <c r="K3109" s="19"/>
      <c r="L3109" s="19"/>
      <c r="M3109" s="19"/>
      <c r="N3109" s="19"/>
      <c r="O3109" s="19"/>
      <c r="P3109" s="19"/>
      <c r="Q3109" s="19"/>
      <c r="R3109" s="19"/>
    </row>
    <row r="3110" spans="1:18" x14ac:dyDescent="0.45">
      <c r="A3110" s="19"/>
      <c r="B3110" s="19"/>
      <c r="C3110" s="19"/>
      <c r="D3110" s="19"/>
      <c r="E3110" s="19"/>
      <c r="F3110" s="19"/>
      <c r="G3110" s="19"/>
      <c r="H3110" s="19"/>
      <c r="I3110" s="19"/>
      <c r="J3110" s="19"/>
      <c r="K3110" s="19"/>
      <c r="L3110" s="19"/>
      <c r="M3110" s="19"/>
      <c r="N3110" s="19"/>
      <c r="O3110" s="19"/>
      <c r="P3110" s="19"/>
      <c r="Q3110" s="19"/>
      <c r="R3110" s="19"/>
    </row>
    <row r="3111" spans="1:18" x14ac:dyDescent="0.45">
      <c r="A3111" s="19"/>
      <c r="B3111" s="19"/>
      <c r="C3111" s="19"/>
      <c r="D3111" s="19"/>
      <c r="E3111" s="19"/>
      <c r="F3111" s="19"/>
      <c r="G3111" s="19"/>
      <c r="H3111" s="19"/>
      <c r="I3111" s="19"/>
      <c r="J3111" s="19"/>
      <c r="K3111" s="19"/>
      <c r="L3111" s="19"/>
      <c r="M3111" s="19"/>
      <c r="N3111" s="19"/>
      <c r="O3111" s="19"/>
      <c r="P3111" s="19"/>
      <c r="Q3111" s="19"/>
      <c r="R3111" s="19"/>
    </row>
    <row r="3112" spans="1:18" x14ac:dyDescent="0.45">
      <c r="A3112" s="19"/>
      <c r="B3112" s="19"/>
      <c r="C3112" s="19"/>
      <c r="D3112" s="19"/>
      <c r="E3112" s="19"/>
      <c r="F3112" s="19"/>
      <c r="G3112" s="19"/>
      <c r="H3112" s="19"/>
      <c r="I3112" s="19"/>
      <c r="J3112" s="19"/>
      <c r="K3112" s="19"/>
      <c r="L3112" s="19"/>
      <c r="M3112" s="19"/>
      <c r="N3112" s="19"/>
      <c r="O3112" s="19"/>
      <c r="P3112" s="19"/>
      <c r="Q3112" s="19"/>
      <c r="R3112" s="19"/>
    </row>
    <row r="3113" spans="1:18" x14ac:dyDescent="0.45">
      <c r="A3113" s="19"/>
      <c r="B3113" s="19"/>
      <c r="C3113" s="19"/>
      <c r="D3113" s="19"/>
      <c r="E3113" s="19"/>
      <c r="F3113" s="19"/>
      <c r="G3113" s="19"/>
      <c r="H3113" s="19"/>
      <c r="I3113" s="19"/>
      <c r="J3113" s="19"/>
      <c r="K3113" s="19"/>
      <c r="L3113" s="19"/>
      <c r="M3113" s="19"/>
      <c r="N3113" s="19"/>
      <c r="O3113" s="19"/>
      <c r="P3113" s="19"/>
      <c r="Q3113" s="19"/>
      <c r="R3113" s="19"/>
    </row>
    <row r="3114" spans="1:18" x14ac:dyDescent="0.45">
      <c r="A3114" s="19"/>
      <c r="B3114" s="19"/>
      <c r="C3114" s="19"/>
      <c r="D3114" s="19"/>
      <c r="E3114" s="19"/>
      <c r="F3114" s="19"/>
      <c r="G3114" s="19"/>
      <c r="H3114" s="19"/>
      <c r="I3114" s="19"/>
      <c r="J3114" s="19"/>
      <c r="K3114" s="19"/>
      <c r="L3114" s="19"/>
      <c r="M3114" s="19"/>
      <c r="N3114" s="19"/>
      <c r="O3114" s="19"/>
      <c r="P3114" s="19"/>
      <c r="Q3114" s="19"/>
      <c r="R3114" s="19"/>
    </row>
    <row r="3115" spans="1:18" x14ac:dyDescent="0.45">
      <c r="A3115" s="19"/>
      <c r="B3115" s="19"/>
      <c r="C3115" s="19"/>
      <c r="D3115" s="19"/>
      <c r="E3115" s="19"/>
      <c r="F3115" s="19"/>
      <c r="G3115" s="19"/>
      <c r="H3115" s="19"/>
      <c r="I3115" s="19"/>
      <c r="J3115" s="19"/>
      <c r="K3115" s="19"/>
      <c r="L3115" s="19"/>
      <c r="M3115" s="19"/>
      <c r="N3115" s="19"/>
      <c r="O3115" s="19"/>
      <c r="P3115" s="19"/>
      <c r="Q3115" s="19"/>
      <c r="R3115" s="19"/>
    </row>
    <row r="3116" spans="1:18" x14ac:dyDescent="0.45">
      <c r="A3116" s="19"/>
      <c r="B3116" s="19"/>
      <c r="C3116" s="19"/>
      <c r="D3116" s="19"/>
      <c r="E3116" s="19"/>
      <c r="F3116" s="19"/>
      <c r="G3116" s="19"/>
      <c r="H3116" s="19"/>
      <c r="I3116" s="19"/>
      <c r="J3116" s="19"/>
      <c r="K3116" s="19"/>
      <c r="L3116" s="19"/>
      <c r="M3116" s="19"/>
      <c r="N3116" s="19"/>
      <c r="O3116" s="19"/>
      <c r="P3116" s="19"/>
      <c r="Q3116" s="19"/>
      <c r="R3116" s="19"/>
    </row>
    <row r="3117" spans="1:18" x14ac:dyDescent="0.45">
      <c r="A3117" s="19"/>
      <c r="B3117" s="19"/>
      <c r="C3117" s="19"/>
      <c r="D3117" s="19"/>
      <c r="E3117" s="19"/>
      <c r="F3117" s="19"/>
      <c r="G3117" s="19"/>
      <c r="H3117" s="19"/>
      <c r="I3117" s="19"/>
      <c r="J3117" s="19"/>
      <c r="K3117" s="19"/>
      <c r="L3117" s="19"/>
      <c r="M3117" s="19"/>
      <c r="N3117" s="19"/>
      <c r="O3117" s="19"/>
      <c r="P3117" s="19"/>
      <c r="Q3117" s="19"/>
      <c r="R3117" s="19"/>
    </row>
    <row r="3118" spans="1:18" x14ac:dyDescent="0.45">
      <c r="A3118" s="19"/>
      <c r="B3118" s="19"/>
      <c r="C3118" s="19"/>
      <c r="D3118" s="19"/>
      <c r="E3118" s="19"/>
      <c r="F3118" s="19"/>
      <c r="G3118" s="19"/>
      <c r="H3118" s="19"/>
      <c r="I3118" s="19"/>
      <c r="J3118" s="19"/>
      <c r="K3118" s="19"/>
      <c r="L3118" s="19"/>
      <c r="M3118" s="19"/>
      <c r="N3118" s="19"/>
      <c r="O3118" s="19"/>
      <c r="P3118" s="19"/>
      <c r="Q3118" s="19"/>
      <c r="R3118" s="19"/>
    </row>
    <row r="3119" spans="1:18" x14ac:dyDescent="0.45">
      <c r="A3119" s="19"/>
      <c r="B3119" s="19"/>
      <c r="C3119" s="19"/>
      <c r="D3119" s="19"/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 x14ac:dyDescent="0.45">
      <c r="A3120" s="19"/>
      <c r="B3120" s="19"/>
      <c r="C3120" s="19"/>
      <c r="D3120" s="19"/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 x14ac:dyDescent="0.45">
      <c r="A3121" s="19"/>
      <c r="B3121" s="19"/>
      <c r="C3121" s="19"/>
      <c r="D3121" s="19"/>
      <c r="E3121" s="19"/>
      <c r="F3121" s="19"/>
      <c r="G3121" s="19"/>
      <c r="H3121" s="19"/>
      <c r="I3121" s="19"/>
      <c r="J3121" s="19"/>
      <c r="K3121" s="19"/>
      <c r="L3121" s="19"/>
      <c r="M3121" s="19"/>
      <c r="N3121" s="19"/>
      <c r="O3121" s="19"/>
      <c r="P3121" s="19"/>
      <c r="Q3121" s="19"/>
      <c r="R3121" s="19"/>
    </row>
    <row r="3122" spans="1:18" x14ac:dyDescent="0.45">
      <c r="A3122" s="19"/>
      <c r="B3122" s="19"/>
      <c r="C3122" s="19"/>
      <c r="D3122" s="19"/>
      <c r="E3122" s="19"/>
      <c r="F3122" s="19"/>
      <c r="G3122" s="19"/>
      <c r="H3122" s="19"/>
      <c r="I3122" s="19"/>
      <c r="J3122" s="19"/>
      <c r="K3122" s="19"/>
      <c r="L3122" s="19"/>
      <c r="M3122" s="19"/>
      <c r="N3122" s="19"/>
      <c r="O3122" s="19"/>
      <c r="P3122" s="19"/>
      <c r="Q3122" s="19"/>
      <c r="R3122" s="19"/>
    </row>
    <row r="3123" spans="1:18" x14ac:dyDescent="0.45">
      <c r="A3123" s="19"/>
      <c r="B3123" s="19"/>
      <c r="C3123" s="19"/>
      <c r="D3123" s="19"/>
      <c r="E3123" s="19"/>
      <c r="F3123" s="19"/>
      <c r="G3123" s="19"/>
      <c r="H3123" s="19"/>
      <c r="I3123" s="19"/>
      <c r="J3123" s="19"/>
      <c r="K3123" s="19"/>
      <c r="L3123" s="19"/>
      <c r="M3123" s="19"/>
      <c r="N3123" s="19"/>
      <c r="O3123" s="19"/>
      <c r="P3123" s="19"/>
      <c r="Q3123" s="19"/>
      <c r="R3123" s="19"/>
    </row>
    <row r="3124" spans="1:18" x14ac:dyDescent="0.45">
      <c r="A3124" s="19"/>
      <c r="B3124" s="19"/>
      <c r="C3124" s="19"/>
      <c r="D3124" s="19"/>
      <c r="E3124" s="19"/>
      <c r="F3124" s="19"/>
      <c r="G3124" s="19"/>
      <c r="H3124" s="19"/>
      <c r="I3124" s="19"/>
      <c r="J3124" s="19"/>
      <c r="K3124" s="19"/>
      <c r="L3124" s="19"/>
      <c r="M3124" s="19"/>
      <c r="N3124" s="19"/>
      <c r="O3124" s="19"/>
      <c r="P3124" s="19"/>
      <c r="Q3124" s="19"/>
      <c r="R3124" s="19"/>
    </row>
    <row r="3125" spans="1:18" x14ac:dyDescent="0.45">
      <c r="A3125" s="19"/>
      <c r="B3125" s="19"/>
      <c r="C3125" s="19"/>
      <c r="D3125" s="19"/>
      <c r="E3125" s="19"/>
      <c r="F3125" s="19"/>
      <c r="G3125" s="19"/>
      <c r="H3125" s="19"/>
      <c r="I3125" s="19"/>
      <c r="J3125" s="19"/>
      <c r="K3125" s="19"/>
      <c r="L3125" s="19"/>
      <c r="M3125" s="19"/>
      <c r="N3125" s="19"/>
      <c r="O3125" s="19"/>
      <c r="P3125" s="19"/>
      <c r="Q3125" s="19"/>
      <c r="R3125" s="19"/>
    </row>
    <row r="3126" spans="1:18" x14ac:dyDescent="0.45">
      <c r="A3126" s="19"/>
      <c r="B3126" s="19"/>
      <c r="C3126" s="19"/>
      <c r="D3126" s="19"/>
      <c r="E3126" s="19"/>
      <c r="F3126" s="19"/>
      <c r="G3126" s="19"/>
      <c r="H3126" s="19"/>
      <c r="I3126" s="19"/>
      <c r="J3126" s="19"/>
      <c r="K3126" s="19"/>
      <c r="L3126" s="19"/>
      <c r="M3126" s="19"/>
      <c r="N3126" s="19"/>
      <c r="O3126" s="19"/>
      <c r="P3126" s="19"/>
      <c r="Q3126" s="19"/>
      <c r="R3126" s="19"/>
    </row>
    <row r="3127" spans="1:18" x14ac:dyDescent="0.45">
      <c r="A3127" s="19"/>
      <c r="B3127" s="19"/>
      <c r="C3127" s="19"/>
      <c r="D3127" s="19"/>
      <c r="E3127" s="19"/>
      <c r="F3127" s="19"/>
      <c r="G3127" s="19"/>
      <c r="H3127" s="19"/>
      <c r="I3127" s="19"/>
      <c r="J3127" s="19"/>
      <c r="K3127" s="19"/>
      <c r="L3127" s="19"/>
      <c r="M3127" s="19"/>
      <c r="N3127" s="19"/>
      <c r="O3127" s="19"/>
      <c r="P3127" s="19"/>
      <c r="Q3127" s="19"/>
      <c r="R3127" s="19"/>
    </row>
    <row r="3128" spans="1:18" x14ac:dyDescent="0.45">
      <c r="A3128" s="19"/>
      <c r="B3128" s="19"/>
      <c r="C3128" s="19"/>
      <c r="D3128" s="19"/>
      <c r="E3128" s="19"/>
      <c r="F3128" s="19"/>
      <c r="G3128" s="19"/>
      <c r="H3128" s="19"/>
      <c r="I3128" s="19"/>
      <c r="J3128" s="19"/>
      <c r="K3128" s="19"/>
      <c r="L3128" s="19"/>
      <c r="M3128" s="19"/>
      <c r="N3128" s="19"/>
      <c r="O3128" s="19"/>
      <c r="P3128" s="19"/>
      <c r="Q3128" s="19"/>
      <c r="R3128" s="19"/>
    </row>
    <row r="3129" spans="1:18" x14ac:dyDescent="0.45">
      <c r="A3129" s="19"/>
      <c r="B3129" s="19"/>
      <c r="C3129" s="19"/>
      <c r="D3129" s="19"/>
      <c r="E3129" s="19"/>
      <c r="F3129" s="19"/>
      <c r="G3129" s="19"/>
      <c r="H3129" s="19"/>
      <c r="I3129" s="19"/>
      <c r="J3129" s="19"/>
      <c r="K3129" s="19"/>
      <c r="L3129" s="19"/>
      <c r="M3129" s="19"/>
      <c r="N3129" s="19"/>
      <c r="O3129" s="19"/>
      <c r="P3129" s="19"/>
      <c r="Q3129" s="19"/>
      <c r="R3129" s="19"/>
    </row>
    <row r="3130" spans="1:18" x14ac:dyDescent="0.45">
      <c r="A3130" s="19"/>
      <c r="B3130" s="19"/>
      <c r="C3130" s="19"/>
      <c r="D3130" s="19"/>
      <c r="E3130" s="19"/>
      <c r="F3130" s="19"/>
      <c r="G3130" s="19"/>
      <c r="H3130" s="19"/>
      <c r="I3130" s="19"/>
      <c r="J3130" s="19"/>
      <c r="K3130" s="19"/>
      <c r="L3130" s="19"/>
      <c r="M3130" s="19"/>
      <c r="N3130" s="19"/>
      <c r="O3130" s="19"/>
      <c r="P3130" s="19"/>
      <c r="Q3130" s="19"/>
      <c r="R3130" s="19"/>
    </row>
    <row r="3131" spans="1:18" x14ac:dyDescent="0.45">
      <c r="A3131" s="19"/>
      <c r="B3131" s="19"/>
      <c r="C3131" s="19"/>
      <c r="D3131" s="19"/>
      <c r="E3131" s="19"/>
      <c r="F3131" s="19"/>
      <c r="G3131" s="19"/>
      <c r="H3131" s="19"/>
      <c r="I3131" s="19"/>
      <c r="J3131" s="19"/>
      <c r="K3131" s="19"/>
      <c r="L3131" s="19"/>
      <c r="M3131" s="19"/>
      <c r="N3131" s="19"/>
      <c r="O3131" s="19"/>
      <c r="P3131" s="19"/>
      <c r="Q3131" s="19"/>
      <c r="R3131" s="19"/>
    </row>
    <row r="3132" spans="1:18" x14ac:dyDescent="0.45">
      <c r="A3132" s="19"/>
      <c r="B3132" s="19"/>
      <c r="C3132" s="19"/>
      <c r="D3132" s="19"/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 x14ac:dyDescent="0.45">
      <c r="A3133" s="19"/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 x14ac:dyDescent="0.45">
      <c r="A3134" s="19"/>
      <c r="B3134" s="19"/>
      <c r="C3134" s="19"/>
      <c r="D3134" s="19"/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 x14ac:dyDescent="0.45">
      <c r="A3135" s="19"/>
      <c r="B3135" s="19"/>
      <c r="C3135" s="19"/>
      <c r="D3135" s="19"/>
      <c r="E3135" s="19"/>
      <c r="F3135" s="19"/>
      <c r="G3135" s="19"/>
      <c r="H3135" s="19"/>
      <c r="I3135" s="19"/>
      <c r="J3135" s="19"/>
      <c r="K3135" s="19"/>
      <c r="L3135" s="19"/>
      <c r="M3135" s="19"/>
      <c r="N3135" s="19"/>
      <c r="O3135" s="19"/>
      <c r="P3135" s="19"/>
      <c r="Q3135" s="19"/>
      <c r="R3135" s="19"/>
    </row>
    <row r="3136" spans="1:18" x14ac:dyDescent="0.45">
      <c r="A3136" s="19"/>
      <c r="B3136" s="19"/>
      <c r="C3136" s="19"/>
      <c r="D3136" s="19"/>
      <c r="E3136" s="19"/>
      <c r="F3136" s="19"/>
      <c r="G3136" s="19"/>
      <c r="H3136" s="19"/>
      <c r="I3136" s="19"/>
      <c r="J3136" s="19"/>
      <c r="K3136" s="19"/>
      <c r="L3136" s="19"/>
      <c r="M3136" s="19"/>
      <c r="N3136" s="19"/>
      <c r="O3136" s="19"/>
      <c r="P3136" s="19"/>
      <c r="Q3136" s="19"/>
      <c r="R3136" s="19"/>
    </row>
    <row r="3137" spans="1:18" x14ac:dyDescent="0.45">
      <c r="A3137" s="19"/>
      <c r="B3137" s="19"/>
      <c r="C3137" s="19"/>
      <c r="D3137" s="19"/>
      <c r="E3137" s="19"/>
      <c r="F3137" s="19"/>
      <c r="G3137" s="19"/>
      <c r="H3137" s="19"/>
      <c r="I3137" s="19"/>
      <c r="J3137" s="19"/>
      <c r="K3137" s="19"/>
      <c r="L3137" s="19"/>
      <c r="M3137" s="19"/>
      <c r="N3137" s="19"/>
      <c r="O3137" s="19"/>
      <c r="P3137" s="19"/>
      <c r="Q3137" s="19"/>
      <c r="R3137" s="19"/>
    </row>
    <row r="3138" spans="1:18" x14ac:dyDescent="0.45">
      <c r="A3138" s="19"/>
      <c r="B3138" s="19"/>
      <c r="C3138" s="19"/>
      <c r="D3138" s="19"/>
      <c r="E3138" s="19"/>
      <c r="F3138" s="19"/>
      <c r="G3138" s="19"/>
      <c r="H3138" s="19"/>
      <c r="I3138" s="19"/>
      <c r="J3138" s="19"/>
      <c r="K3138" s="19"/>
      <c r="L3138" s="19"/>
      <c r="M3138" s="19"/>
      <c r="N3138" s="19"/>
      <c r="O3138" s="19"/>
      <c r="P3138" s="19"/>
      <c r="Q3138" s="19"/>
      <c r="R3138" s="19"/>
    </row>
    <row r="3139" spans="1:18" x14ac:dyDescent="0.45">
      <c r="A3139" s="19"/>
      <c r="B3139" s="19"/>
      <c r="C3139" s="19"/>
      <c r="D3139" s="19"/>
      <c r="E3139" s="19"/>
      <c r="F3139" s="19"/>
      <c r="G3139" s="19"/>
      <c r="H3139" s="19"/>
      <c r="I3139" s="19"/>
      <c r="J3139" s="19"/>
      <c r="K3139" s="19"/>
      <c r="L3139" s="19"/>
      <c r="M3139" s="19"/>
      <c r="N3139" s="19"/>
      <c r="O3139" s="19"/>
      <c r="P3139" s="19"/>
      <c r="Q3139" s="19"/>
      <c r="R3139" s="19"/>
    </row>
    <row r="3140" spans="1:18" x14ac:dyDescent="0.45">
      <c r="A3140" s="19"/>
      <c r="B3140" s="19"/>
      <c r="C3140" s="19"/>
      <c r="D3140" s="19"/>
      <c r="E3140" s="19"/>
      <c r="F3140" s="19"/>
      <c r="G3140" s="19"/>
      <c r="H3140" s="19"/>
      <c r="I3140" s="19"/>
      <c r="J3140" s="19"/>
      <c r="K3140" s="19"/>
      <c r="L3140" s="19"/>
      <c r="M3140" s="19"/>
      <c r="N3140" s="19"/>
      <c r="O3140" s="19"/>
      <c r="P3140" s="19"/>
      <c r="Q3140" s="19"/>
      <c r="R3140" s="19"/>
    </row>
    <row r="3141" spans="1:18" x14ac:dyDescent="0.45">
      <c r="A3141" s="19"/>
      <c r="B3141" s="19"/>
      <c r="C3141" s="19"/>
      <c r="D3141" s="19"/>
      <c r="E3141" s="19"/>
      <c r="F3141" s="19"/>
      <c r="G3141" s="19"/>
      <c r="H3141" s="19"/>
      <c r="I3141" s="19"/>
      <c r="J3141" s="19"/>
      <c r="K3141" s="19"/>
      <c r="L3141" s="19"/>
      <c r="M3141" s="19"/>
      <c r="N3141" s="19"/>
      <c r="O3141" s="19"/>
      <c r="P3141" s="19"/>
      <c r="Q3141" s="19"/>
      <c r="R3141" s="19"/>
    </row>
    <row r="3142" spans="1:18" x14ac:dyDescent="0.45">
      <c r="A3142" s="19"/>
      <c r="B3142" s="19"/>
      <c r="C3142" s="19"/>
      <c r="D3142" s="19"/>
      <c r="E3142" s="19"/>
      <c r="F3142" s="19"/>
      <c r="G3142" s="19"/>
      <c r="H3142" s="19"/>
      <c r="I3142" s="19"/>
      <c r="J3142" s="19"/>
      <c r="K3142" s="19"/>
      <c r="L3142" s="19"/>
      <c r="M3142" s="19"/>
      <c r="N3142" s="19"/>
      <c r="O3142" s="19"/>
      <c r="P3142" s="19"/>
      <c r="Q3142" s="19"/>
      <c r="R3142" s="19"/>
    </row>
    <row r="3143" spans="1:18" x14ac:dyDescent="0.45">
      <c r="A3143" s="19"/>
      <c r="B3143" s="19"/>
      <c r="C3143" s="19"/>
      <c r="D3143" s="19"/>
      <c r="E3143" s="19"/>
      <c r="F3143" s="19"/>
      <c r="G3143" s="19"/>
      <c r="H3143" s="19"/>
      <c r="I3143" s="19"/>
      <c r="J3143" s="19"/>
      <c r="K3143" s="19"/>
      <c r="L3143" s="19"/>
      <c r="M3143" s="19"/>
      <c r="N3143" s="19"/>
      <c r="O3143" s="19"/>
      <c r="P3143" s="19"/>
      <c r="Q3143" s="19"/>
      <c r="R3143" s="19"/>
    </row>
    <row r="3144" spans="1:18" x14ac:dyDescent="0.45">
      <c r="A3144" s="19"/>
      <c r="B3144" s="19"/>
      <c r="C3144" s="19"/>
      <c r="D3144" s="19"/>
      <c r="E3144" s="19"/>
      <c r="F3144" s="19"/>
      <c r="G3144" s="19"/>
      <c r="H3144" s="19"/>
      <c r="I3144" s="19"/>
      <c r="J3144" s="19"/>
      <c r="K3144" s="19"/>
      <c r="L3144" s="19"/>
      <c r="M3144" s="19"/>
      <c r="N3144" s="19"/>
      <c r="O3144" s="19"/>
      <c r="P3144" s="19"/>
      <c r="Q3144" s="19"/>
      <c r="R3144" s="19"/>
    </row>
    <row r="3145" spans="1:18" x14ac:dyDescent="0.45">
      <c r="A3145" s="19"/>
      <c r="B3145" s="19"/>
      <c r="C3145" s="19"/>
      <c r="D3145" s="19"/>
      <c r="E3145" s="19"/>
      <c r="F3145" s="19"/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/>
      <c r="R3145" s="19"/>
    </row>
    <row r="3146" spans="1:18" x14ac:dyDescent="0.45">
      <c r="A3146" s="19"/>
      <c r="B3146" s="19"/>
      <c r="C3146" s="19"/>
      <c r="D3146" s="19"/>
      <c r="E3146" s="19"/>
      <c r="F3146" s="19"/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/>
      <c r="R3146" s="19"/>
    </row>
    <row r="3147" spans="1:18" x14ac:dyDescent="0.45">
      <c r="A3147" s="19"/>
      <c r="B3147" s="19"/>
      <c r="C3147" s="19"/>
      <c r="D3147" s="19"/>
      <c r="E3147" s="19"/>
      <c r="F3147" s="19"/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/>
      <c r="R3147" s="19"/>
    </row>
    <row r="3148" spans="1:18" x14ac:dyDescent="0.45">
      <c r="A3148" s="19"/>
      <c r="B3148" s="19"/>
      <c r="C3148" s="19"/>
      <c r="D3148" s="19"/>
      <c r="E3148" s="19"/>
      <c r="F3148" s="19"/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/>
      <c r="R3148" s="19"/>
    </row>
    <row r="3149" spans="1:18" x14ac:dyDescent="0.45">
      <c r="A3149" s="19"/>
      <c r="B3149" s="19"/>
      <c r="C3149" s="19"/>
      <c r="D3149" s="19"/>
      <c r="E3149" s="19"/>
      <c r="F3149" s="19"/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/>
      <c r="R3149" s="19"/>
    </row>
    <row r="3150" spans="1:18" x14ac:dyDescent="0.45">
      <c r="A3150" s="19"/>
      <c r="B3150" s="19"/>
      <c r="C3150" s="19"/>
      <c r="D3150" s="19"/>
      <c r="E3150" s="19"/>
      <c r="F3150" s="19"/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/>
      <c r="R3150" s="19"/>
    </row>
    <row r="3151" spans="1:18" x14ac:dyDescent="0.45">
      <c r="A3151" s="19"/>
      <c r="B3151" s="19"/>
      <c r="C3151" s="19"/>
      <c r="D3151" s="19"/>
      <c r="E3151" s="19"/>
      <c r="F3151" s="19"/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/>
      <c r="R3151" s="19"/>
    </row>
    <row r="3152" spans="1:18" x14ac:dyDescent="0.45">
      <c r="A3152" s="19"/>
      <c r="B3152" s="19"/>
      <c r="C3152" s="19"/>
      <c r="D3152" s="19"/>
      <c r="E3152" s="19"/>
      <c r="F3152" s="19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/>
    </row>
    <row r="3153" spans="1:18" x14ac:dyDescent="0.45">
      <c r="A3153" s="19"/>
      <c r="B3153" s="19"/>
      <c r="C3153" s="19"/>
      <c r="D3153" s="19"/>
      <c r="E3153" s="19"/>
      <c r="F3153" s="19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/>
    </row>
    <row r="3154" spans="1:18" x14ac:dyDescent="0.45">
      <c r="A3154" s="19"/>
      <c r="B3154" s="19"/>
      <c r="C3154" s="19"/>
      <c r="D3154" s="19"/>
      <c r="E3154" s="19"/>
      <c r="F3154" s="19"/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/>
      <c r="R3154" s="19"/>
    </row>
    <row r="3155" spans="1:18" x14ac:dyDescent="0.45">
      <c r="A3155" s="19"/>
      <c r="B3155" s="19"/>
      <c r="C3155" s="19"/>
      <c r="D3155" s="19"/>
      <c r="E3155" s="19"/>
      <c r="F3155" s="19"/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/>
      <c r="R3155" s="19"/>
    </row>
    <row r="3156" spans="1:18" x14ac:dyDescent="0.45">
      <c r="A3156" s="19"/>
      <c r="B3156" s="19"/>
      <c r="C3156" s="19"/>
      <c r="D3156" s="19"/>
      <c r="E3156" s="19"/>
      <c r="F3156" s="19"/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/>
      <c r="R3156" s="19"/>
    </row>
    <row r="3157" spans="1:18" x14ac:dyDescent="0.45">
      <c r="A3157" s="19"/>
      <c r="B3157" s="19"/>
      <c r="C3157" s="19"/>
      <c r="D3157" s="19"/>
      <c r="E3157" s="19"/>
      <c r="F3157" s="19"/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/>
      <c r="R3157" s="19"/>
    </row>
    <row r="3158" spans="1:18" x14ac:dyDescent="0.45">
      <c r="A3158" s="19"/>
      <c r="B3158" s="19"/>
      <c r="C3158" s="19"/>
      <c r="D3158" s="19"/>
      <c r="E3158" s="19"/>
      <c r="F3158" s="19"/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/>
      <c r="R3158" s="19"/>
    </row>
    <row r="3159" spans="1:18" x14ac:dyDescent="0.45">
      <c r="A3159" s="19"/>
      <c r="B3159" s="19"/>
      <c r="C3159" s="19"/>
      <c r="D3159" s="19"/>
      <c r="E3159" s="19"/>
      <c r="F3159" s="19"/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/>
      <c r="R3159" s="19"/>
    </row>
    <row r="3160" spans="1:18" x14ac:dyDescent="0.45">
      <c r="A3160" s="19"/>
      <c r="B3160" s="19"/>
      <c r="C3160" s="19"/>
      <c r="D3160" s="19"/>
      <c r="E3160" s="19"/>
      <c r="F3160" s="19"/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/>
      <c r="R3160" s="19"/>
    </row>
    <row r="3161" spans="1:18" x14ac:dyDescent="0.45">
      <c r="A3161" s="19"/>
      <c r="B3161" s="19"/>
      <c r="C3161" s="19"/>
      <c r="D3161" s="19"/>
      <c r="E3161" s="19"/>
      <c r="F3161" s="19"/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/>
      <c r="R3161" s="19"/>
    </row>
    <row r="3162" spans="1:18" x14ac:dyDescent="0.45">
      <c r="A3162" s="19"/>
      <c r="B3162" s="19"/>
      <c r="C3162" s="19"/>
      <c r="D3162" s="19"/>
      <c r="E3162" s="19"/>
      <c r="F3162" s="19"/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/>
      <c r="R3162" s="19"/>
    </row>
    <row r="3163" spans="1:18" x14ac:dyDescent="0.45">
      <c r="A3163" s="19"/>
      <c r="B3163" s="19"/>
      <c r="C3163" s="19"/>
      <c r="D3163" s="19"/>
      <c r="E3163" s="19"/>
      <c r="F3163" s="19"/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/>
      <c r="R3163" s="19"/>
    </row>
    <row r="3164" spans="1:18" x14ac:dyDescent="0.45">
      <c r="A3164" s="19"/>
      <c r="B3164" s="19"/>
      <c r="C3164" s="19"/>
      <c r="D3164" s="19"/>
      <c r="E3164" s="19"/>
      <c r="F3164" s="19"/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/>
      <c r="R3164" s="19"/>
    </row>
    <row r="3165" spans="1:18" x14ac:dyDescent="0.45">
      <c r="A3165" s="19"/>
      <c r="B3165" s="19"/>
      <c r="C3165" s="19"/>
      <c r="D3165" s="19"/>
      <c r="E3165" s="19"/>
      <c r="F3165" s="19"/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/>
      <c r="R3165" s="19"/>
    </row>
    <row r="3166" spans="1:18" x14ac:dyDescent="0.45">
      <c r="A3166" s="19"/>
      <c r="B3166" s="19"/>
      <c r="C3166" s="19"/>
      <c r="D3166" s="19"/>
      <c r="E3166" s="19"/>
      <c r="F3166" s="19"/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/>
      <c r="R3166" s="19"/>
    </row>
    <row r="3167" spans="1:18" x14ac:dyDescent="0.45">
      <c r="A3167" s="19"/>
      <c r="B3167" s="19"/>
      <c r="C3167" s="19"/>
      <c r="D3167" s="19"/>
      <c r="E3167" s="19"/>
      <c r="F3167" s="19"/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/>
      <c r="R3167" s="19"/>
    </row>
    <row r="3168" spans="1:18" x14ac:dyDescent="0.45">
      <c r="A3168" s="19"/>
      <c r="B3168" s="19"/>
      <c r="C3168" s="19"/>
      <c r="D3168" s="19"/>
      <c r="E3168" s="19"/>
      <c r="F3168" s="19"/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/>
      <c r="R3168" s="19"/>
    </row>
    <row r="3169" spans="1:18" x14ac:dyDescent="0.45">
      <c r="A3169" s="19"/>
      <c r="B3169" s="19"/>
      <c r="C3169" s="19"/>
      <c r="D3169" s="19"/>
      <c r="E3169" s="19"/>
      <c r="F3169" s="19"/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/>
      <c r="R3169" s="19"/>
    </row>
    <row r="3170" spans="1:18" x14ac:dyDescent="0.45">
      <c r="A3170" s="19"/>
      <c r="B3170" s="19"/>
      <c r="C3170" s="19"/>
      <c r="D3170" s="19"/>
      <c r="E3170" s="19"/>
      <c r="F3170" s="19"/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/>
      <c r="R3170" s="19"/>
    </row>
    <row r="3171" spans="1:18" x14ac:dyDescent="0.45">
      <c r="A3171" s="19"/>
      <c r="B3171" s="19"/>
      <c r="C3171" s="19"/>
      <c r="D3171" s="19"/>
      <c r="E3171" s="19"/>
      <c r="F3171" s="19"/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/>
      <c r="R3171" s="19"/>
    </row>
    <row r="3172" spans="1:18" x14ac:dyDescent="0.45">
      <c r="A3172" s="19"/>
      <c r="B3172" s="19"/>
      <c r="C3172" s="19"/>
      <c r="D3172" s="19"/>
      <c r="E3172" s="19"/>
      <c r="F3172" s="19"/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/>
      <c r="R3172" s="19"/>
    </row>
    <row r="3173" spans="1:18" x14ac:dyDescent="0.45">
      <c r="A3173" s="19"/>
      <c r="B3173" s="19"/>
      <c r="C3173" s="19"/>
      <c r="D3173" s="19"/>
      <c r="E3173" s="19"/>
      <c r="F3173" s="19"/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/>
      <c r="R3173" s="19"/>
    </row>
    <row r="3174" spans="1:18" x14ac:dyDescent="0.45">
      <c r="A3174" s="19"/>
      <c r="B3174" s="19"/>
      <c r="C3174" s="19"/>
      <c r="D3174" s="19"/>
      <c r="E3174" s="19"/>
      <c r="F3174" s="19"/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/>
      <c r="R3174" s="19"/>
    </row>
    <row r="3175" spans="1:18" x14ac:dyDescent="0.45">
      <c r="A3175" s="19"/>
      <c r="B3175" s="19"/>
      <c r="C3175" s="19"/>
      <c r="D3175" s="19"/>
      <c r="E3175" s="19"/>
      <c r="F3175" s="19"/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/>
      <c r="R3175" s="19"/>
    </row>
    <row r="3176" spans="1:18" x14ac:dyDescent="0.45">
      <c r="A3176" s="19"/>
      <c r="B3176" s="19"/>
      <c r="C3176" s="19"/>
      <c r="D3176" s="19"/>
      <c r="E3176" s="19"/>
      <c r="F3176" s="19"/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/>
      <c r="R3176" s="19"/>
    </row>
    <row r="3177" spans="1:18" x14ac:dyDescent="0.45">
      <c r="A3177" s="19"/>
      <c r="B3177" s="19"/>
      <c r="C3177" s="19"/>
      <c r="D3177" s="19"/>
      <c r="E3177" s="19"/>
      <c r="F3177" s="19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/>
    </row>
    <row r="3178" spans="1:18" x14ac:dyDescent="0.45">
      <c r="A3178" s="19"/>
      <c r="B3178" s="19"/>
      <c r="C3178" s="19"/>
      <c r="D3178" s="19"/>
      <c r="E3178" s="19"/>
      <c r="F3178" s="19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/>
    </row>
    <row r="3179" spans="1:18" x14ac:dyDescent="0.45">
      <c r="A3179" s="19"/>
      <c r="B3179" s="19"/>
      <c r="C3179" s="19"/>
      <c r="D3179" s="19"/>
      <c r="E3179" s="19"/>
      <c r="F3179" s="19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/>
    </row>
    <row r="3180" spans="1:18" x14ac:dyDescent="0.45">
      <c r="A3180" s="19"/>
      <c r="B3180" s="19"/>
      <c r="C3180" s="19"/>
      <c r="D3180" s="19"/>
      <c r="E3180" s="19"/>
      <c r="F3180" s="19"/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/>
      <c r="R3180" s="19"/>
    </row>
    <row r="3181" spans="1:18" x14ac:dyDescent="0.45">
      <c r="A3181" s="19"/>
      <c r="B3181" s="19"/>
      <c r="C3181" s="19"/>
      <c r="D3181" s="19"/>
      <c r="E3181" s="19"/>
      <c r="F3181" s="19"/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/>
      <c r="R3181" s="19"/>
    </row>
    <row r="3182" spans="1:18" x14ac:dyDescent="0.45">
      <c r="A3182" s="19"/>
      <c r="B3182" s="19"/>
      <c r="C3182" s="19"/>
      <c r="D3182" s="19"/>
      <c r="E3182" s="19"/>
      <c r="F3182" s="19"/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/>
      <c r="R3182" s="19"/>
    </row>
    <row r="3183" spans="1:18" x14ac:dyDescent="0.45">
      <c r="A3183" s="19"/>
      <c r="B3183" s="19"/>
      <c r="C3183" s="19"/>
      <c r="D3183" s="19"/>
      <c r="E3183" s="19"/>
      <c r="F3183" s="19"/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/>
      <c r="R3183" s="19"/>
    </row>
    <row r="3184" spans="1:18" x14ac:dyDescent="0.45">
      <c r="A3184" s="19"/>
      <c r="B3184" s="19"/>
      <c r="C3184" s="19"/>
      <c r="D3184" s="19"/>
      <c r="E3184" s="19"/>
      <c r="F3184" s="19"/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/>
      <c r="R3184" s="19"/>
    </row>
    <row r="3185" spans="1:18" x14ac:dyDescent="0.45">
      <c r="A3185" s="19"/>
      <c r="B3185" s="19"/>
      <c r="C3185" s="19"/>
      <c r="D3185" s="19"/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 x14ac:dyDescent="0.45">
      <c r="A3186" s="19"/>
      <c r="B3186" s="19"/>
      <c r="C3186" s="19"/>
      <c r="D3186" s="19"/>
      <c r="E3186" s="19"/>
      <c r="F3186" s="19"/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/>
      <c r="R3186" s="19"/>
    </row>
    <row r="3187" spans="1:18" x14ac:dyDescent="0.45">
      <c r="A3187" s="19"/>
      <c r="B3187" s="19"/>
      <c r="C3187" s="19"/>
      <c r="D3187" s="19"/>
      <c r="E3187" s="19"/>
      <c r="F3187" s="19"/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/>
      <c r="R3187" s="19"/>
    </row>
    <row r="3188" spans="1:18" x14ac:dyDescent="0.45">
      <c r="A3188" s="19"/>
      <c r="B3188" s="19"/>
      <c r="C3188" s="19"/>
      <c r="D3188" s="19"/>
      <c r="E3188" s="19"/>
      <c r="F3188" s="19"/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/>
      <c r="R3188" s="19"/>
    </row>
    <row r="3189" spans="1:18" x14ac:dyDescent="0.45">
      <c r="A3189" s="19"/>
      <c r="B3189" s="19"/>
      <c r="C3189" s="19"/>
      <c r="D3189" s="19"/>
      <c r="E3189" s="19"/>
      <c r="F3189" s="19"/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/>
      <c r="R3189" s="19"/>
    </row>
    <row r="3190" spans="1:18" x14ac:dyDescent="0.45">
      <c r="A3190" s="19"/>
      <c r="B3190" s="19"/>
      <c r="C3190" s="19"/>
      <c r="D3190" s="19"/>
      <c r="E3190" s="19"/>
      <c r="F3190" s="19"/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/>
      <c r="R3190" s="19"/>
    </row>
    <row r="3191" spans="1:18" x14ac:dyDescent="0.45">
      <c r="A3191" s="19"/>
      <c r="B3191" s="19"/>
      <c r="C3191" s="19"/>
      <c r="D3191" s="19"/>
      <c r="E3191" s="19"/>
      <c r="F3191" s="19"/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/>
      <c r="R3191" s="19"/>
    </row>
    <row r="3192" spans="1:18" x14ac:dyDescent="0.45">
      <c r="A3192" s="19"/>
      <c r="B3192" s="19"/>
      <c r="C3192" s="19"/>
      <c r="D3192" s="19"/>
      <c r="E3192" s="19"/>
      <c r="F3192" s="19"/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/>
      <c r="R3192" s="19"/>
    </row>
    <row r="3193" spans="1:18" x14ac:dyDescent="0.45">
      <c r="A3193" s="19"/>
      <c r="B3193" s="19"/>
      <c r="C3193" s="19"/>
      <c r="D3193" s="19"/>
      <c r="E3193" s="19"/>
      <c r="F3193" s="19"/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/>
      <c r="R3193" s="19"/>
    </row>
    <row r="3194" spans="1:18" x14ac:dyDescent="0.45">
      <c r="A3194" s="19"/>
      <c r="B3194" s="19"/>
      <c r="C3194" s="19"/>
      <c r="D3194" s="19"/>
      <c r="E3194" s="19"/>
      <c r="F3194" s="19"/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/>
      <c r="R3194" s="19"/>
    </row>
    <row r="3195" spans="1:18" x14ac:dyDescent="0.45">
      <c r="A3195" s="19"/>
      <c r="B3195" s="19"/>
      <c r="C3195" s="19"/>
      <c r="D3195" s="19"/>
      <c r="E3195" s="19"/>
      <c r="F3195" s="19"/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/>
      <c r="R3195" s="19"/>
    </row>
    <row r="3196" spans="1:18" x14ac:dyDescent="0.45">
      <c r="A3196" s="19"/>
      <c r="B3196" s="19"/>
      <c r="C3196" s="19"/>
      <c r="D3196" s="19"/>
      <c r="E3196" s="19"/>
      <c r="F3196" s="19"/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/>
      <c r="R3196" s="19"/>
    </row>
    <row r="3197" spans="1:18" x14ac:dyDescent="0.45">
      <c r="A3197" s="19"/>
      <c r="B3197" s="19"/>
      <c r="C3197" s="19"/>
      <c r="D3197" s="19"/>
      <c r="E3197" s="19"/>
      <c r="F3197" s="19"/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/>
      <c r="R3197" s="19"/>
    </row>
    <row r="3198" spans="1:18" x14ac:dyDescent="0.45">
      <c r="A3198" s="19"/>
      <c r="B3198" s="19"/>
      <c r="C3198" s="19"/>
      <c r="D3198" s="19"/>
      <c r="E3198" s="19"/>
      <c r="F3198" s="19"/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/>
      <c r="R3198" s="19"/>
    </row>
    <row r="3199" spans="1:18" x14ac:dyDescent="0.45">
      <c r="A3199" s="19"/>
      <c r="B3199" s="19"/>
      <c r="C3199" s="19"/>
      <c r="D3199" s="19"/>
      <c r="E3199" s="19"/>
      <c r="F3199" s="19"/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/>
      <c r="R3199" s="19"/>
    </row>
    <row r="3200" spans="1:18" x14ac:dyDescent="0.45">
      <c r="A3200" s="19"/>
      <c r="B3200" s="19"/>
      <c r="C3200" s="19"/>
      <c r="D3200" s="19"/>
      <c r="E3200" s="19"/>
      <c r="F3200" s="19"/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/>
      <c r="R3200" s="19"/>
    </row>
    <row r="3201" spans="1:18" x14ac:dyDescent="0.45">
      <c r="A3201" s="19"/>
      <c r="B3201" s="19"/>
      <c r="C3201" s="19"/>
      <c r="D3201" s="19"/>
      <c r="E3201" s="19"/>
      <c r="F3201" s="19"/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/>
      <c r="R3201" s="19"/>
    </row>
    <row r="3202" spans="1:18" x14ac:dyDescent="0.45">
      <c r="A3202" s="19"/>
      <c r="B3202" s="19"/>
      <c r="C3202" s="19"/>
      <c r="D3202" s="19"/>
      <c r="E3202" s="19"/>
      <c r="F3202" s="19"/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/>
      <c r="R3202" s="19"/>
    </row>
    <row r="3203" spans="1:18" x14ac:dyDescent="0.45">
      <c r="A3203" s="19"/>
      <c r="B3203" s="19"/>
      <c r="C3203" s="19"/>
      <c r="D3203" s="19"/>
      <c r="E3203" s="19"/>
      <c r="F3203" s="19"/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/>
      <c r="R3203" s="19"/>
    </row>
    <row r="3204" spans="1:18" x14ac:dyDescent="0.45">
      <c r="A3204" s="19"/>
      <c r="B3204" s="19"/>
      <c r="C3204" s="19"/>
      <c r="D3204" s="19"/>
      <c r="E3204" s="19"/>
      <c r="F3204" s="19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/>
    </row>
    <row r="3205" spans="1:18" x14ac:dyDescent="0.45">
      <c r="A3205" s="19"/>
      <c r="B3205" s="19"/>
      <c r="C3205" s="19"/>
      <c r="D3205" s="19"/>
      <c r="E3205" s="19"/>
      <c r="F3205" s="19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/>
    </row>
    <row r="3206" spans="1:18" x14ac:dyDescent="0.45">
      <c r="A3206" s="19"/>
      <c r="B3206" s="19"/>
      <c r="C3206" s="19"/>
      <c r="D3206" s="19"/>
      <c r="E3206" s="19"/>
      <c r="F3206" s="19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/>
    </row>
    <row r="3207" spans="1:18" x14ac:dyDescent="0.45">
      <c r="A3207" s="19"/>
      <c r="B3207" s="19"/>
      <c r="C3207" s="19"/>
      <c r="D3207" s="19"/>
      <c r="E3207" s="19"/>
      <c r="F3207" s="19"/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/>
      <c r="R3207" s="19"/>
    </row>
    <row r="3208" spans="1:18" x14ac:dyDescent="0.45">
      <c r="A3208" s="19"/>
      <c r="B3208" s="19"/>
      <c r="C3208" s="19"/>
      <c r="D3208" s="19"/>
      <c r="E3208" s="19"/>
      <c r="F3208" s="19"/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/>
      <c r="R3208" s="19"/>
    </row>
    <row r="3209" spans="1:18" x14ac:dyDescent="0.45">
      <c r="A3209" s="19"/>
      <c r="B3209" s="19"/>
      <c r="C3209" s="19"/>
      <c r="D3209" s="19"/>
      <c r="E3209" s="19"/>
      <c r="F3209" s="19"/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/>
      <c r="R3209" s="19"/>
    </row>
    <row r="3210" spans="1:18" x14ac:dyDescent="0.45">
      <c r="A3210" s="19"/>
      <c r="B3210" s="19"/>
      <c r="C3210" s="19"/>
      <c r="D3210" s="19"/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 x14ac:dyDescent="0.45">
      <c r="A3211" s="19"/>
      <c r="B3211" s="19"/>
      <c r="C3211" s="19"/>
      <c r="D3211" s="19"/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 x14ac:dyDescent="0.45">
      <c r="A3212" s="19"/>
      <c r="B3212" s="19"/>
      <c r="C3212" s="19"/>
      <c r="D3212" s="19"/>
      <c r="E3212" s="19"/>
      <c r="F3212" s="19"/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/>
      <c r="R3212" s="19"/>
    </row>
    <row r="3213" spans="1:18" x14ac:dyDescent="0.45">
      <c r="A3213" s="19"/>
      <c r="B3213" s="19"/>
      <c r="C3213" s="19"/>
      <c r="D3213" s="19"/>
      <c r="E3213" s="19"/>
      <c r="F3213" s="19"/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/>
      <c r="R3213" s="19"/>
    </row>
    <row r="3214" spans="1:18" x14ac:dyDescent="0.45">
      <c r="A3214" s="19"/>
      <c r="B3214" s="19"/>
      <c r="C3214" s="19"/>
      <c r="D3214" s="19"/>
      <c r="E3214" s="19"/>
      <c r="F3214" s="19"/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/>
      <c r="R3214" s="19"/>
    </row>
    <row r="3215" spans="1:18" x14ac:dyDescent="0.45">
      <c r="A3215" s="19"/>
      <c r="B3215" s="19"/>
      <c r="C3215" s="19"/>
      <c r="D3215" s="19"/>
      <c r="E3215" s="19"/>
      <c r="F3215" s="19"/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/>
      <c r="R3215" s="19"/>
    </row>
    <row r="3216" spans="1:18" x14ac:dyDescent="0.45">
      <c r="A3216" s="19"/>
      <c r="B3216" s="19"/>
      <c r="C3216" s="19"/>
      <c r="D3216" s="19"/>
      <c r="E3216" s="19"/>
      <c r="F3216" s="19"/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/>
      <c r="R3216" s="19"/>
    </row>
    <row r="3217" spans="1:18" x14ac:dyDescent="0.45">
      <c r="A3217" s="19"/>
      <c r="B3217" s="19"/>
      <c r="C3217" s="19"/>
      <c r="D3217" s="19"/>
      <c r="E3217" s="19"/>
      <c r="F3217" s="19"/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/>
      <c r="R3217" s="19"/>
    </row>
    <row r="3218" spans="1:18" x14ac:dyDescent="0.45">
      <c r="A3218" s="19"/>
      <c r="B3218" s="19"/>
      <c r="C3218" s="19"/>
      <c r="D3218" s="19"/>
      <c r="E3218" s="19"/>
      <c r="F3218" s="19"/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/>
      <c r="R3218" s="19"/>
    </row>
    <row r="3219" spans="1:18" x14ac:dyDescent="0.45">
      <c r="A3219" s="19"/>
      <c r="B3219" s="19"/>
      <c r="C3219" s="19"/>
      <c r="D3219" s="19"/>
      <c r="E3219" s="19"/>
      <c r="F3219" s="19"/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/>
      <c r="R3219" s="19"/>
    </row>
    <row r="3220" spans="1:18" x14ac:dyDescent="0.45">
      <c r="A3220" s="19"/>
      <c r="B3220" s="19"/>
      <c r="C3220" s="19"/>
      <c r="D3220" s="19"/>
      <c r="E3220" s="19"/>
      <c r="F3220" s="19"/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/>
      <c r="R3220" s="19"/>
    </row>
    <row r="3221" spans="1:18" x14ac:dyDescent="0.45">
      <c r="A3221" s="19"/>
      <c r="B3221" s="19"/>
      <c r="C3221" s="19"/>
      <c r="D3221" s="19"/>
      <c r="E3221" s="19"/>
      <c r="F3221" s="19"/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/>
      <c r="R3221" s="19"/>
    </row>
    <row r="3222" spans="1:18" x14ac:dyDescent="0.45">
      <c r="A3222" s="19"/>
      <c r="B3222" s="19"/>
      <c r="C3222" s="19"/>
      <c r="D3222" s="19"/>
      <c r="E3222" s="19"/>
      <c r="F3222" s="19"/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/>
      <c r="R3222" s="19"/>
    </row>
    <row r="3223" spans="1:18" x14ac:dyDescent="0.45">
      <c r="A3223" s="19"/>
      <c r="B3223" s="19"/>
      <c r="C3223" s="19"/>
      <c r="D3223" s="19"/>
      <c r="E3223" s="19"/>
      <c r="F3223" s="19"/>
      <c r="G3223" s="19"/>
      <c r="H3223" s="19"/>
      <c r="I3223" s="19"/>
      <c r="J3223" s="19"/>
      <c r="K3223" s="19"/>
      <c r="L3223" s="19"/>
      <c r="M3223" s="19"/>
      <c r="N3223" s="19"/>
      <c r="O3223" s="19"/>
      <c r="P3223" s="19"/>
      <c r="Q3223" s="19"/>
      <c r="R3223" s="19"/>
    </row>
    <row r="3224" spans="1:18" x14ac:dyDescent="0.45">
      <c r="A3224" s="19"/>
      <c r="B3224" s="19"/>
      <c r="C3224" s="19"/>
      <c r="D3224" s="19"/>
      <c r="E3224" s="19"/>
      <c r="F3224" s="19"/>
      <c r="G3224" s="19"/>
      <c r="H3224" s="19"/>
      <c r="I3224" s="19"/>
      <c r="J3224" s="19"/>
      <c r="K3224" s="19"/>
      <c r="L3224" s="19"/>
      <c r="M3224" s="19"/>
      <c r="N3224" s="19"/>
      <c r="O3224" s="19"/>
      <c r="P3224" s="19"/>
      <c r="Q3224" s="19"/>
      <c r="R3224" s="19"/>
    </row>
    <row r="3225" spans="1:18" x14ac:dyDescent="0.45">
      <c r="A3225" s="19"/>
      <c r="B3225" s="19"/>
      <c r="C3225" s="19"/>
      <c r="D3225" s="19"/>
      <c r="E3225" s="19"/>
      <c r="F3225" s="19"/>
      <c r="G3225" s="19"/>
      <c r="H3225" s="19"/>
      <c r="I3225" s="19"/>
      <c r="J3225" s="19"/>
      <c r="K3225" s="19"/>
      <c r="L3225" s="19"/>
      <c r="M3225" s="19"/>
      <c r="N3225" s="19"/>
      <c r="O3225" s="19"/>
      <c r="P3225" s="19"/>
      <c r="Q3225" s="19"/>
      <c r="R3225" s="19"/>
    </row>
    <row r="3226" spans="1:18" x14ac:dyDescent="0.45">
      <c r="A3226" s="19"/>
      <c r="B3226" s="19"/>
      <c r="C3226" s="19"/>
      <c r="D3226" s="19"/>
      <c r="E3226" s="19"/>
      <c r="F3226" s="19"/>
      <c r="G3226" s="19"/>
      <c r="H3226" s="19"/>
      <c r="I3226" s="19"/>
      <c r="J3226" s="19"/>
      <c r="K3226" s="19"/>
      <c r="L3226" s="19"/>
      <c r="M3226" s="19"/>
      <c r="N3226" s="19"/>
      <c r="O3226" s="19"/>
      <c r="P3226" s="19"/>
      <c r="Q3226" s="19"/>
      <c r="R3226" s="19"/>
    </row>
    <row r="3227" spans="1:18" x14ac:dyDescent="0.45">
      <c r="A3227" s="19"/>
      <c r="B3227" s="19"/>
      <c r="C3227" s="19"/>
      <c r="D3227" s="19"/>
      <c r="E3227" s="19"/>
      <c r="F3227" s="19"/>
      <c r="G3227" s="19"/>
      <c r="H3227" s="19"/>
      <c r="I3227" s="19"/>
      <c r="J3227" s="19"/>
      <c r="K3227" s="19"/>
      <c r="L3227" s="19"/>
      <c r="M3227" s="19"/>
      <c r="N3227" s="19"/>
      <c r="O3227" s="19"/>
      <c r="P3227" s="19"/>
      <c r="Q3227" s="19"/>
      <c r="R3227" s="19"/>
    </row>
    <row r="3228" spans="1:18" x14ac:dyDescent="0.45">
      <c r="A3228" s="19"/>
      <c r="B3228" s="19"/>
      <c r="C3228" s="19"/>
      <c r="D3228" s="19"/>
      <c r="E3228" s="19"/>
      <c r="F3228" s="19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/>
      <c r="R3228" s="19"/>
    </row>
    <row r="3229" spans="1:18" x14ac:dyDescent="0.45">
      <c r="A3229" s="19"/>
      <c r="B3229" s="19"/>
      <c r="C3229" s="19"/>
      <c r="D3229" s="19"/>
      <c r="E3229" s="19"/>
      <c r="F3229" s="19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/>
      <c r="R3229" s="19"/>
    </row>
    <row r="3230" spans="1:18" x14ac:dyDescent="0.45">
      <c r="A3230" s="19"/>
      <c r="B3230" s="19"/>
      <c r="C3230" s="19"/>
      <c r="D3230" s="19"/>
      <c r="E3230" s="19"/>
      <c r="F3230" s="19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/>
      <c r="R3230" s="19"/>
    </row>
    <row r="3231" spans="1:18" x14ac:dyDescent="0.45">
      <c r="A3231" s="19"/>
      <c r="B3231" s="19"/>
      <c r="C3231" s="19"/>
      <c r="D3231" s="19"/>
      <c r="E3231" s="19"/>
      <c r="F3231" s="19"/>
      <c r="G3231" s="19"/>
      <c r="H3231" s="19"/>
      <c r="I3231" s="19"/>
      <c r="J3231" s="19"/>
      <c r="K3231" s="19"/>
      <c r="L3231" s="19"/>
      <c r="M3231" s="19"/>
      <c r="N3231" s="19"/>
      <c r="O3231" s="19"/>
      <c r="P3231" s="19"/>
      <c r="Q3231" s="19"/>
      <c r="R3231" s="19"/>
    </row>
    <row r="3232" spans="1:18" x14ac:dyDescent="0.45">
      <c r="A3232" s="19"/>
      <c r="B3232" s="19"/>
      <c r="C3232" s="19"/>
      <c r="D3232" s="19"/>
      <c r="E3232" s="19"/>
      <c r="F3232" s="19"/>
      <c r="G3232" s="19"/>
      <c r="H3232" s="19"/>
      <c r="I3232" s="19"/>
      <c r="J3232" s="19"/>
      <c r="K3232" s="19"/>
      <c r="L3232" s="19"/>
      <c r="M3232" s="19"/>
      <c r="N3232" s="19"/>
      <c r="O3232" s="19"/>
      <c r="P3232" s="19"/>
      <c r="Q3232" s="19"/>
      <c r="R3232" s="19"/>
    </row>
    <row r="3233" spans="1:18" x14ac:dyDescent="0.45">
      <c r="A3233" s="19"/>
      <c r="B3233" s="19"/>
      <c r="C3233" s="19"/>
      <c r="D3233" s="19"/>
      <c r="E3233" s="19"/>
      <c r="F3233" s="19"/>
      <c r="G3233" s="19"/>
      <c r="H3233" s="19"/>
      <c r="I3233" s="19"/>
      <c r="J3233" s="19"/>
      <c r="K3233" s="19"/>
      <c r="L3233" s="19"/>
      <c r="M3233" s="19"/>
      <c r="N3233" s="19"/>
      <c r="O3233" s="19"/>
      <c r="P3233" s="19"/>
      <c r="Q3233" s="19"/>
      <c r="R3233" s="19"/>
    </row>
    <row r="3234" spans="1:18" x14ac:dyDescent="0.45">
      <c r="A3234" s="19"/>
      <c r="B3234" s="19"/>
      <c r="C3234" s="19"/>
      <c r="D3234" s="19"/>
      <c r="E3234" s="19"/>
      <c r="F3234" s="19"/>
      <c r="G3234" s="19"/>
      <c r="H3234" s="19"/>
      <c r="I3234" s="19"/>
      <c r="J3234" s="19"/>
      <c r="K3234" s="19"/>
      <c r="L3234" s="19"/>
      <c r="M3234" s="19"/>
      <c r="N3234" s="19"/>
      <c r="O3234" s="19"/>
      <c r="P3234" s="19"/>
      <c r="Q3234" s="19"/>
      <c r="R3234" s="19"/>
    </row>
    <row r="3235" spans="1:18" x14ac:dyDescent="0.45">
      <c r="A3235" s="19"/>
      <c r="B3235" s="19"/>
      <c r="C3235" s="19"/>
      <c r="D3235" s="19"/>
      <c r="E3235" s="19"/>
      <c r="F3235" s="19"/>
      <c r="G3235" s="19"/>
      <c r="H3235" s="19"/>
      <c r="I3235" s="19"/>
      <c r="J3235" s="19"/>
      <c r="K3235" s="19"/>
      <c r="L3235" s="19"/>
      <c r="M3235" s="19"/>
      <c r="N3235" s="19"/>
      <c r="O3235" s="19"/>
      <c r="P3235" s="19"/>
      <c r="Q3235" s="19"/>
      <c r="R3235" s="19"/>
    </row>
    <row r="3236" spans="1:18" x14ac:dyDescent="0.45">
      <c r="A3236" s="19"/>
      <c r="B3236" s="19"/>
      <c r="C3236" s="19"/>
      <c r="D3236" s="19"/>
      <c r="E3236" s="19"/>
      <c r="F3236" s="19"/>
      <c r="G3236" s="19"/>
      <c r="H3236" s="19"/>
      <c r="I3236" s="19"/>
      <c r="J3236" s="19"/>
      <c r="K3236" s="19"/>
      <c r="L3236" s="19"/>
      <c r="M3236" s="19"/>
      <c r="N3236" s="19"/>
      <c r="O3236" s="19"/>
      <c r="P3236" s="19"/>
      <c r="Q3236" s="19"/>
      <c r="R3236" s="19"/>
    </row>
    <row r="3237" spans="1:18" x14ac:dyDescent="0.45">
      <c r="A3237" s="19"/>
      <c r="B3237" s="19"/>
      <c r="C3237" s="19"/>
      <c r="D3237" s="19"/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 x14ac:dyDescent="0.45">
      <c r="A3238" s="19"/>
      <c r="B3238" s="19"/>
      <c r="C3238" s="19"/>
      <c r="D3238" s="19"/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 x14ac:dyDescent="0.45">
      <c r="A3239" s="19"/>
      <c r="B3239" s="19"/>
      <c r="C3239" s="19"/>
      <c r="D3239" s="19"/>
      <c r="E3239" s="19"/>
      <c r="F3239" s="19"/>
      <c r="G3239" s="19"/>
      <c r="H3239" s="19"/>
      <c r="I3239" s="19"/>
      <c r="J3239" s="19"/>
      <c r="K3239" s="19"/>
      <c r="L3239" s="19"/>
      <c r="M3239" s="19"/>
      <c r="N3239" s="19"/>
      <c r="O3239" s="19"/>
      <c r="P3239" s="19"/>
      <c r="Q3239" s="19"/>
      <c r="R3239" s="19"/>
    </row>
    <row r="3240" spans="1:18" x14ac:dyDescent="0.45">
      <c r="A3240" s="19"/>
      <c r="B3240" s="19"/>
      <c r="C3240" s="19"/>
      <c r="D3240" s="19"/>
      <c r="E3240" s="19"/>
      <c r="F3240" s="19"/>
      <c r="G3240" s="19"/>
      <c r="H3240" s="19"/>
      <c r="I3240" s="19"/>
      <c r="J3240" s="19"/>
      <c r="K3240" s="19"/>
      <c r="L3240" s="19"/>
      <c r="M3240" s="19"/>
      <c r="N3240" s="19"/>
      <c r="O3240" s="19"/>
      <c r="P3240" s="19"/>
      <c r="Q3240" s="19"/>
      <c r="R3240" s="19"/>
    </row>
    <row r="3241" spans="1:18" x14ac:dyDescent="0.45">
      <c r="A3241" s="19"/>
      <c r="B3241" s="19"/>
      <c r="C3241" s="19"/>
      <c r="D3241" s="19"/>
      <c r="E3241" s="19"/>
      <c r="F3241" s="19"/>
      <c r="G3241" s="19"/>
      <c r="H3241" s="19"/>
      <c r="I3241" s="19"/>
      <c r="J3241" s="19"/>
      <c r="K3241" s="19"/>
      <c r="L3241" s="19"/>
      <c r="M3241" s="19"/>
      <c r="N3241" s="19"/>
      <c r="O3241" s="19"/>
      <c r="P3241" s="19"/>
      <c r="Q3241" s="19"/>
      <c r="R3241" s="19"/>
    </row>
    <row r="3242" spans="1:18" x14ac:dyDescent="0.45">
      <c r="A3242" s="19"/>
      <c r="B3242" s="19"/>
      <c r="C3242" s="19"/>
      <c r="D3242" s="19"/>
      <c r="E3242" s="19"/>
      <c r="F3242" s="19"/>
      <c r="G3242" s="19"/>
      <c r="H3242" s="19"/>
      <c r="I3242" s="19"/>
      <c r="J3242" s="19"/>
      <c r="K3242" s="19"/>
      <c r="L3242" s="19"/>
      <c r="M3242" s="19"/>
      <c r="N3242" s="19"/>
      <c r="O3242" s="19"/>
      <c r="P3242" s="19"/>
      <c r="Q3242" s="19"/>
      <c r="R3242" s="19"/>
    </row>
    <row r="3243" spans="1:18" x14ac:dyDescent="0.45">
      <c r="A3243" s="19"/>
      <c r="B3243" s="19"/>
      <c r="C3243" s="19"/>
      <c r="D3243" s="19"/>
      <c r="E3243" s="19"/>
      <c r="F3243" s="19"/>
      <c r="G3243" s="19"/>
      <c r="H3243" s="19"/>
      <c r="I3243" s="19"/>
      <c r="J3243" s="19"/>
      <c r="K3243" s="19"/>
      <c r="L3243" s="19"/>
      <c r="M3243" s="19"/>
      <c r="N3243" s="19"/>
      <c r="O3243" s="19"/>
      <c r="P3243" s="19"/>
      <c r="Q3243" s="19"/>
      <c r="R3243" s="19"/>
    </row>
    <row r="3244" spans="1:18" x14ac:dyDescent="0.45">
      <c r="A3244" s="19"/>
      <c r="B3244" s="19"/>
      <c r="C3244" s="19"/>
      <c r="D3244" s="19"/>
      <c r="E3244" s="19"/>
      <c r="F3244" s="19"/>
      <c r="G3244" s="19"/>
      <c r="H3244" s="19"/>
      <c r="I3244" s="19"/>
      <c r="J3244" s="19"/>
      <c r="K3244" s="19"/>
      <c r="L3244" s="19"/>
      <c r="M3244" s="19"/>
      <c r="N3244" s="19"/>
      <c r="O3244" s="19"/>
      <c r="P3244" s="19"/>
      <c r="Q3244" s="19"/>
      <c r="R3244" s="19"/>
    </row>
    <row r="3245" spans="1:18" x14ac:dyDescent="0.45">
      <c r="A3245" s="19"/>
      <c r="B3245" s="19"/>
      <c r="C3245" s="19"/>
      <c r="D3245" s="19"/>
      <c r="E3245" s="19"/>
      <c r="F3245" s="19"/>
      <c r="G3245" s="19"/>
      <c r="H3245" s="19"/>
      <c r="I3245" s="19"/>
      <c r="J3245" s="19"/>
      <c r="K3245" s="19"/>
      <c r="L3245" s="19"/>
      <c r="M3245" s="19"/>
      <c r="N3245" s="19"/>
      <c r="O3245" s="19"/>
      <c r="P3245" s="19"/>
      <c r="Q3245" s="19"/>
      <c r="R3245" s="19"/>
    </row>
    <row r="3246" spans="1:18" x14ac:dyDescent="0.45">
      <c r="A3246" s="19"/>
      <c r="B3246" s="19"/>
      <c r="C3246" s="19"/>
      <c r="D3246" s="19"/>
      <c r="E3246" s="19"/>
      <c r="F3246" s="19"/>
      <c r="G3246" s="19"/>
      <c r="H3246" s="19"/>
      <c r="I3246" s="19"/>
      <c r="J3246" s="19"/>
      <c r="K3246" s="19"/>
      <c r="L3246" s="19"/>
      <c r="M3246" s="19"/>
      <c r="N3246" s="19"/>
      <c r="O3246" s="19"/>
      <c r="P3246" s="19"/>
      <c r="Q3246" s="19"/>
      <c r="R3246" s="19"/>
    </row>
    <row r="3247" spans="1:18" x14ac:dyDescent="0.45">
      <c r="A3247" s="19"/>
      <c r="B3247" s="19"/>
      <c r="C3247" s="19"/>
      <c r="D3247" s="19"/>
      <c r="E3247" s="19"/>
      <c r="F3247" s="19"/>
      <c r="G3247" s="19"/>
      <c r="H3247" s="19"/>
      <c r="I3247" s="19"/>
      <c r="J3247" s="19"/>
      <c r="K3247" s="19"/>
      <c r="L3247" s="19"/>
      <c r="M3247" s="19"/>
      <c r="N3247" s="19"/>
      <c r="O3247" s="19"/>
      <c r="P3247" s="19"/>
      <c r="Q3247" s="19"/>
      <c r="R3247" s="19"/>
    </row>
    <row r="3248" spans="1:18" x14ac:dyDescent="0.45">
      <c r="A3248" s="19"/>
      <c r="B3248" s="19"/>
      <c r="C3248" s="19"/>
      <c r="D3248" s="19"/>
      <c r="E3248" s="19"/>
      <c r="F3248" s="19"/>
      <c r="G3248" s="19"/>
      <c r="H3248" s="19"/>
      <c r="I3248" s="19"/>
      <c r="J3248" s="19"/>
      <c r="K3248" s="19"/>
      <c r="L3248" s="19"/>
      <c r="M3248" s="19"/>
      <c r="N3248" s="19"/>
      <c r="O3248" s="19"/>
      <c r="P3248" s="19"/>
      <c r="Q3248" s="19"/>
      <c r="R3248" s="19"/>
    </row>
    <row r="3249" spans="1:18" x14ac:dyDescent="0.45">
      <c r="A3249" s="19"/>
      <c r="B3249" s="19"/>
      <c r="C3249" s="19"/>
      <c r="D3249" s="19"/>
      <c r="E3249" s="19"/>
      <c r="F3249" s="19"/>
      <c r="G3249" s="19"/>
      <c r="H3249" s="19"/>
      <c r="I3249" s="19"/>
      <c r="J3249" s="19"/>
      <c r="K3249" s="19"/>
      <c r="L3249" s="19"/>
      <c r="M3249" s="19"/>
      <c r="N3249" s="19"/>
      <c r="O3249" s="19"/>
      <c r="P3249" s="19"/>
      <c r="Q3249" s="19"/>
      <c r="R3249" s="19"/>
    </row>
    <row r="3250" spans="1:18" x14ac:dyDescent="0.45">
      <c r="A3250" s="19"/>
      <c r="B3250" s="19"/>
      <c r="C3250" s="19"/>
      <c r="D3250" s="19"/>
      <c r="E3250" s="19"/>
      <c r="F3250" s="19"/>
      <c r="G3250" s="19"/>
      <c r="H3250" s="19"/>
      <c r="I3250" s="19"/>
      <c r="J3250" s="19"/>
      <c r="K3250" s="19"/>
      <c r="L3250" s="19"/>
      <c r="M3250" s="19"/>
      <c r="N3250" s="19"/>
      <c r="O3250" s="19"/>
      <c r="P3250" s="19"/>
      <c r="Q3250" s="19"/>
      <c r="R3250" s="19"/>
    </row>
    <row r="3251" spans="1:18" x14ac:dyDescent="0.45">
      <c r="A3251" s="19"/>
      <c r="B3251" s="19"/>
      <c r="C3251" s="19"/>
      <c r="D3251" s="19"/>
      <c r="E3251" s="19"/>
      <c r="F3251" s="19"/>
      <c r="G3251" s="19"/>
      <c r="H3251" s="19"/>
      <c r="I3251" s="19"/>
      <c r="J3251" s="19"/>
      <c r="K3251" s="19"/>
      <c r="L3251" s="19"/>
      <c r="M3251" s="19"/>
      <c r="N3251" s="19"/>
      <c r="O3251" s="19"/>
      <c r="P3251" s="19"/>
      <c r="Q3251" s="19"/>
      <c r="R3251" s="19"/>
    </row>
    <row r="3252" spans="1:18" x14ac:dyDescent="0.45">
      <c r="A3252" s="19"/>
      <c r="B3252" s="19"/>
      <c r="C3252" s="19"/>
      <c r="D3252" s="19"/>
      <c r="E3252" s="19"/>
      <c r="F3252" s="19"/>
      <c r="G3252" s="19"/>
      <c r="H3252" s="19"/>
      <c r="I3252" s="19"/>
      <c r="J3252" s="19"/>
      <c r="K3252" s="19"/>
      <c r="L3252" s="19"/>
      <c r="M3252" s="19"/>
      <c r="N3252" s="19"/>
      <c r="O3252" s="19"/>
      <c r="P3252" s="19"/>
      <c r="Q3252" s="19"/>
      <c r="R3252" s="19"/>
    </row>
    <row r="3253" spans="1:18" x14ac:dyDescent="0.45">
      <c r="A3253" s="19"/>
      <c r="B3253" s="19"/>
      <c r="C3253" s="19"/>
      <c r="D3253" s="19"/>
      <c r="E3253" s="19"/>
      <c r="F3253" s="19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/>
      <c r="R3253" s="19"/>
    </row>
    <row r="3254" spans="1:18" x14ac:dyDescent="0.45">
      <c r="A3254" s="19"/>
      <c r="B3254" s="19"/>
      <c r="C3254" s="19"/>
      <c r="D3254" s="19"/>
      <c r="E3254" s="19"/>
      <c r="F3254" s="19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/>
      <c r="R3254" s="19"/>
    </row>
    <row r="3255" spans="1:18" x14ac:dyDescent="0.45">
      <c r="A3255" s="19"/>
      <c r="B3255" s="19"/>
      <c r="C3255" s="19"/>
      <c r="D3255" s="19"/>
      <c r="E3255" s="19"/>
      <c r="F3255" s="19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/>
      <c r="R3255" s="19"/>
    </row>
    <row r="3256" spans="1:18" x14ac:dyDescent="0.45">
      <c r="A3256" s="19"/>
      <c r="B3256" s="19"/>
      <c r="C3256" s="19"/>
      <c r="D3256" s="19"/>
      <c r="E3256" s="19"/>
      <c r="F3256" s="19"/>
      <c r="G3256" s="19"/>
      <c r="H3256" s="19"/>
      <c r="I3256" s="19"/>
      <c r="J3256" s="19"/>
      <c r="K3256" s="19"/>
      <c r="L3256" s="19"/>
      <c r="M3256" s="19"/>
      <c r="N3256" s="19"/>
      <c r="O3256" s="19"/>
      <c r="P3256" s="19"/>
      <c r="Q3256" s="19"/>
      <c r="R3256" s="19"/>
    </row>
    <row r="3257" spans="1:18" x14ac:dyDescent="0.45">
      <c r="A3257" s="19"/>
      <c r="B3257" s="19"/>
      <c r="C3257" s="19"/>
      <c r="D3257" s="19"/>
      <c r="E3257" s="19"/>
      <c r="F3257" s="19"/>
      <c r="G3257" s="19"/>
      <c r="H3257" s="19"/>
      <c r="I3257" s="19"/>
      <c r="J3257" s="19"/>
      <c r="K3257" s="19"/>
      <c r="L3257" s="19"/>
      <c r="M3257" s="19"/>
      <c r="N3257" s="19"/>
      <c r="O3257" s="19"/>
      <c r="P3257" s="19"/>
      <c r="Q3257" s="19"/>
      <c r="R3257" s="19"/>
    </row>
    <row r="3258" spans="1:18" x14ac:dyDescent="0.45">
      <c r="A3258" s="19"/>
      <c r="B3258" s="19"/>
      <c r="C3258" s="19"/>
      <c r="D3258" s="19"/>
      <c r="E3258" s="19"/>
      <c r="F3258" s="19"/>
      <c r="G3258" s="19"/>
      <c r="H3258" s="19"/>
      <c r="I3258" s="19"/>
      <c r="J3258" s="19"/>
      <c r="K3258" s="19"/>
      <c r="L3258" s="19"/>
      <c r="M3258" s="19"/>
      <c r="N3258" s="19"/>
      <c r="O3258" s="19"/>
      <c r="P3258" s="19"/>
      <c r="Q3258" s="19"/>
      <c r="R3258" s="19"/>
    </row>
    <row r="3259" spans="1:18" x14ac:dyDescent="0.45">
      <c r="A3259" s="19"/>
      <c r="B3259" s="19"/>
      <c r="C3259" s="19"/>
      <c r="D3259" s="19"/>
      <c r="E3259" s="19"/>
      <c r="F3259" s="19"/>
      <c r="G3259" s="19"/>
      <c r="H3259" s="19"/>
      <c r="I3259" s="19"/>
      <c r="J3259" s="19"/>
      <c r="K3259" s="19"/>
      <c r="L3259" s="19"/>
      <c r="M3259" s="19"/>
      <c r="N3259" s="19"/>
      <c r="O3259" s="19"/>
      <c r="P3259" s="19"/>
      <c r="Q3259" s="19"/>
      <c r="R3259" s="19"/>
    </row>
    <row r="3260" spans="1:18" x14ac:dyDescent="0.45">
      <c r="A3260" s="19"/>
      <c r="B3260" s="19"/>
      <c r="C3260" s="19"/>
      <c r="D3260" s="19"/>
      <c r="E3260" s="19"/>
      <c r="F3260" s="19"/>
      <c r="G3260" s="19"/>
      <c r="H3260" s="19"/>
      <c r="I3260" s="19"/>
      <c r="J3260" s="19"/>
      <c r="K3260" s="19"/>
      <c r="L3260" s="19"/>
      <c r="M3260" s="19"/>
      <c r="N3260" s="19"/>
      <c r="O3260" s="19"/>
      <c r="P3260" s="19"/>
      <c r="Q3260" s="19"/>
      <c r="R3260" s="19"/>
    </row>
    <row r="3261" spans="1:18" x14ac:dyDescent="0.45">
      <c r="A3261" s="19"/>
      <c r="B3261" s="19"/>
      <c r="C3261" s="19"/>
      <c r="D3261" s="19"/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 x14ac:dyDescent="0.45">
      <c r="A3262" s="19"/>
      <c r="B3262" s="19"/>
      <c r="C3262" s="19"/>
      <c r="D3262" s="19"/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 x14ac:dyDescent="0.45">
      <c r="A3263" s="19"/>
      <c r="B3263" s="19"/>
      <c r="C3263" s="19"/>
      <c r="D3263" s="19"/>
      <c r="E3263" s="19"/>
      <c r="F3263" s="19"/>
      <c r="G3263" s="19"/>
      <c r="H3263" s="19"/>
      <c r="I3263" s="19"/>
      <c r="J3263" s="19"/>
      <c r="K3263" s="19"/>
      <c r="L3263" s="19"/>
      <c r="M3263" s="19"/>
      <c r="N3263" s="19"/>
      <c r="O3263" s="19"/>
      <c r="P3263" s="19"/>
      <c r="Q3263" s="19"/>
      <c r="R3263" s="19"/>
    </row>
    <row r="3264" spans="1:18" x14ac:dyDescent="0.45">
      <c r="A3264" s="19"/>
      <c r="B3264" s="19"/>
      <c r="C3264" s="19"/>
      <c r="D3264" s="19"/>
      <c r="E3264" s="19"/>
      <c r="F3264" s="19"/>
      <c r="G3264" s="19"/>
      <c r="H3264" s="19"/>
      <c r="I3264" s="19"/>
      <c r="J3264" s="19"/>
      <c r="K3264" s="19"/>
      <c r="L3264" s="19"/>
      <c r="M3264" s="19"/>
      <c r="N3264" s="19"/>
      <c r="O3264" s="19"/>
      <c r="P3264" s="19"/>
      <c r="Q3264" s="19"/>
      <c r="R3264" s="19"/>
    </row>
    <row r="3265" spans="1:18" x14ac:dyDescent="0.45">
      <c r="A3265" s="19"/>
      <c r="B3265" s="19"/>
      <c r="C3265" s="19"/>
      <c r="D3265" s="19"/>
      <c r="E3265" s="19"/>
      <c r="F3265" s="19"/>
      <c r="G3265" s="19"/>
      <c r="H3265" s="19"/>
      <c r="I3265" s="19"/>
      <c r="J3265" s="19"/>
      <c r="K3265" s="19"/>
      <c r="L3265" s="19"/>
      <c r="M3265" s="19"/>
      <c r="N3265" s="19"/>
      <c r="O3265" s="19"/>
      <c r="P3265" s="19"/>
      <c r="Q3265" s="19"/>
      <c r="R3265" s="19"/>
    </row>
    <row r="3266" spans="1:18" x14ac:dyDescent="0.45">
      <c r="A3266" s="19"/>
      <c r="B3266" s="19"/>
      <c r="C3266" s="19"/>
      <c r="D3266" s="19"/>
      <c r="E3266" s="19"/>
      <c r="F3266" s="19"/>
      <c r="G3266" s="19"/>
      <c r="H3266" s="19"/>
      <c r="I3266" s="19"/>
      <c r="J3266" s="19"/>
      <c r="K3266" s="19"/>
      <c r="L3266" s="19"/>
      <c r="M3266" s="19"/>
      <c r="N3266" s="19"/>
      <c r="O3266" s="19"/>
      <c r="P3266" s="19"/>
      <c r="Q3266" s="19"/>
      <c r="R3266" s="19"/>
    </row>
    <row r="3267" spans="1:18" x14ac:dyDescent="0.45">
      <c r="A3267" s="19"/>
      <c r="B3267" s="19"/>
      <c r="C3267" s="19"/>
      <c r="D3267" s="19"/>
      <c r="E3267" s="19"/>
      <c r="F3267" s="19"/>
      <c r="G3267" s="19"/>
      <c r="H3267" s="19"/>
      <c r="I3267" s="19"/>
      <c r="J3267" s="19"/>
      <c r="K3267" s="19"/>
      <c r="L3267" s="19"/>
      <c r="M3267" s="19"/>
      <c r="N3267" s="19"/>
      <c r="O3267" s="19"/>
      <c r="P3267" s="19"/>
      <c r="Q3267" s="19"/>
      <c r="R3267" s="19"/>
    </row>
    <row r="3268" spans="1:18" x14ac:dyDescent="0.45">
      <c r="A3268" s="19"/>
      <c r="B3268" s="19"/>
      <c r="C3268" s="19"/>
      <c r="D3268" s="19"/>
      <c r="E3268" s="19"/>
      <c r="F3268" s="19"/>
      <c r="G3268" s="19"/>
      <c r="H3268" s="19"/>
      <c r="I3268" s="19"/>
      <c r="J3268" s="19"/>
      <c r="K3268" s="19"/>
      <c r="L3268" s="19"/>
      <c r="M3268" s="19"/>
      <c r="N3268" s="19"/>
      <c r="O3268" s="19"/>
      <c r="P3268" s="19"/>
      <c r="Q3268" s="19"/>
      <c r="R3268" s="19"/>
    </row>
    <row r="3269" spans="1:18" x14ac:dyDescent="0.45">
      <c r="A3269" s="19"/>
      <c r="B3269" s="19"/>
      <c r="C3269" s="19"/>
      <c r="D3269" s="19"/>
      <c r="E3269" s="19"/>
      <c r="F3269" s="19"/>
      <c r="G3269" s="19"/>
      <c r="H3269" s="19"/>
      <c r="I3269" s="19"/>
      <c r="J3269" s="19"/>
      <c r="K3269" s="19"/>
      <c r="L3269" s="19"/>
      <c r="M3269" s="19"/>
      <c r="N3269" s="19"/>
      <c r="O3269" s="19"/>
      <c r="P3269" s="19"/>
      <c r="Q3269" s="19"/>
      <c r="R3269" s="19"/>
    </row>
    <row r="3270" spans="1:18" x14ac:dyDescent="0.45">
      <c r="A3270" s="19"/>
      <c r="B3270" s="19"/>
      <c r="C3270" s="19"/>
      <c r="D3270" s="19"/>
      <c r="E3270" s="19"/>
      <c r="F3270" s="19"/>
      <c r="G3270" s="19"/>
      <c r="H3270" s="19"/>
      <c r="I3270" s="19"/>
      <c r="J3270" s="19"/>
      <c r="K3270" s="19"/>
      <c r="L3270" s="19"/>
      <c r="M3270" s="19"/>
      <c r="N3270" s="19"/>
      <c r="O3270" s="19"/>
      <c r="P3270" s="19"/>
      <c r="Q3270" s="19"/>
      <c r="R3270" s="19"/>
    </row>
    <row r="3271" spans="1:18" x14ac:dyDescent="0.45">
      <c r="A3271" s="19"/>
      <c r="B3271" s="19"/>
      <c r="C3271" s="19"/>
      <c r="D3271" s="19"/>
      <c r="E3271" s="19"/>
      <c r="F3271" s="19"/>
      <c r="G3271" s="19"/>
      <c r="H3271" s="19"/>
      <c r="I3271" s="19"/>
      <c r="J3271" s="19"/>
      <c r="K3271" s="19"/>
      <c r="L3271" s="19"/>
      <c r="M3271" s="19"/>
      <c r="N3271" s="19"/>
      <c r="O3271" s="19"/>
      <c r="P3271" s="19"/>
      <c r="Q3271" s="19"/>
      <c r="R3271" s="19"/>
    </row>
    <row r="3272" spans="1:18" x14ac:dyDescent="0.45">
      <c r="A3272" s="19"/>
      <c r="B3272" s="19"/>
      <c r="C3272" s="19"/>
      <c r="D3272" s="19"/>
      <c r="E3272" s="19"/>
      <c r="F3272" s="19"/>
      <c r="G3272" s="19"/>
      <c r="H3272" s="19"/>
      <c r="I3272" s="19"/>
      <c r="J3272" s="19"/>
      <c r="K3272" s="19"/>
      <c r="L3272" s="19"/>
      <c r="M3272" s="19"/>
      <c r="N3272" s="19"/>
      <c r="O3272" s="19"/>
      <c r="P3272" s="19"/>
      <c r="Q3272" s="19"/>
      <c r="R3272" s="19"/>
    </row>
    <row r="3273" spans="1:18" x14ac:dyDescent="0.45">
      <c r="A3273" s="19"/>
      <c r="B3273" s="19"/>
      <c r="C3273" s="19"/>
      <c r="D3273" s="19"/>
      <c r="E3273" s="19"/>
      <c r="F3273" s="19"/>
      <c r="G3273" s="19"/>
      <c r="H3273" s="19"/>
      <c r="I3273" s="19"/>
      <c r="J3273" s="19"/>
      <c r="K3273" s="19"/>
      <c r="L3273" s="19"/>
      <c r="M3273" s="19"/>
      <c r="N3273" s="19"/>
      <c r="O3273" s="19"/>
      <c r="P3273" s="19"/>
      <c r="Q3273" s="19"/>
      <c r="R3273" s="19"/>
    </row>
    <row r="3274" spans="1:18" x14ac:dyDescent="0.45">
      <c r="A3274" s="19"/>
      <c r="B3274" s="19"/>
      <c r="C3274" s="19"/>
      <c r="D3274" s="19"/>
      <c r="E3274" s="19"/>
      <c r="F3274" s="19"/>
      <c r="G3274" s="19"/>
      <c r="H3274" s="19"/>
      <c r="I3274" s="19"/>
      <c r="J3274" s="19"/>
      <c r="K3274" s="19"/>
      <c r="L3274" s="19"/>
      <c r="M3274" s="19"/>
      <c r="N3274" s="19"/>
      <c r="O3274" s="19"/>
      <c r="P3274" s="19"/>
      <c r="Q3274" s="19"/>
      <c r="R3274" s="19"/>
    </row>
    <row r="3275" spans="1:18" x14ac:dyDescent="0.45">
      <c r="A3275" s="19"/>
      <c r="B3275" s="19"/>
      <c r="C3275" s="19"/>
      <c r="D3275" s="19"/>
      <c r="E3275" s="19"/>
      <c r="F3275" s="19"/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/>
      <c r="R3275" s="19"/>
    </row>
    <row r="3276" spans="1:18" x14ac:dyDescent="0.45">
      <c r="A3276" s="19"/>
      <c r="B3276" s="19"/>
      <c r="C3276" s="19"/>
      <c r="D3276" s="19"/>
      <c r="E3276" s="19"/>
      <c r="F3276" s="19"/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/>
      <c r="R3276" s="19"/>
    </row>
    <row r="3277" spans="1:18" x14ac:dyDescent="0.45">
      <c r="A3277" s="19"/>
      <c r="B3277" s="19"/>
      <c r="C3277" s="19"/>
      <c r="D3277" s="19"/>
      <c r="E3277" s="19"/>
      <c r="F3277" s="19"/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/>
      <c r="R3277" s="19"/>
    </row>
    <row r="3278" spans="1:18" x14ac:dyDescent="0.45">
      <c r="A3278" s="19"/>
      <c r="B3278" s="19"/>
      <c r="C3278" s="19"/>
      <c r="D3278" s="19"/>
      <c r="E3278" s="19"/>
      <c r="F3278" s="19"/>
      <c r="G3278" s="19"/>
      <c r="H3278" s="19"/>
      <c r="I3278" s="19"/>
      <c r="J3278" s="19"/>
      <c r="K3278" s="19"/>
      <c r="L3278" s="19"/>
      <c r="M3278" s="19"/>
      <c r="N3278" s="19"/>
      <c r="O3278" s="19"/>
      <c r="P3278" s="19"/>
      <c r="Q3278" s="19"/>
      <c r="R3278" s="19"/>
    </row>
    <row r="3279" spans="1:18" x14ac:dyDescent="0.45">
      <c r="A3279" s="19"/>
      <c r="B3279" s="19"/>
      <c r="C3279" s="19"/>
      <c r="D3279" s="19"/>
      <c r="E3279" s="19"/>
      <c r="F3279" s="19"/>
      <c r="G3279" s="19"/>
      <c r="H3279" s="19"/>
      <c r="I3279" s="19"/>
      <c r="J3279" s="19"/>
      <c r="K3279" s="19"/>
      <c r="L3279" s="19"/>
      <c r="M3279" s="19"/>
      <c r="N3279" s="19"/>
      <c r="O3279" s="19"/>
      <c r="P3279" s="19"/>
      <c r="Q3279" s="19"/>
      <c r="R3279" s="19"/>
    </row>
    <row r="3280" spans="1:18" x14ac:dyDescent="0.45">
      <c r="A3280" s="19"/>
      <c r="B3280" s="19"/>
      <c r="C3280" s="19"/>
      <c r="D3280" s="19"/>
      <c r="E3280" s="19"/>
      <c r="F3280" s="19"/>
      <c r="G3280" s="19"/>
      <c r="H3280" s="19"/>
      <c r="I3280" s="19"/>
      <c r="J3280" s="19"/>
      <c r="K3280" s="19"/>
      <c r="L3280" s="19"/>
      <c r="M3280" s="19"/>
      <c r="N3280" s="19"/>
      <c r="O3280" s="19"/>
      <c r="P3280" s="19"/>
      <c r="Q3280" s="19"/>
      <c r="R3280" s="19"/>
    </row>
    <row r="3281" spans="1:18" x14ac:dyDescent="0.45">
      <c r="A3281" s="19"/>
      <c r="B3281" s="19"/>
      <c r="C3281" s="19"/>
      <c r="D3281" s="19"/>
      <c r="E3281" s="19"/>
      <c r="F3281" s="19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/>
      <c r="R3281" s="19"/>
    </row>
    <row r="3282" spans="1:18" x14ac:dyDescent="0.45">
      <c r="A3282" s="19"/>
      <c r="B3282" s="19"/>
      <c r="C3282" s="19"/>
      <c r="D3282" s="19"/>
      <c r="E3282" s="19"/>
      <c r="F3282" s="19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/>
      <c r="R3282" s="19"/>
    </row>
    <row r="3283" spans="1:18" x14ac:dyDescent="0.45">
      <c r="A3283" s="19"/>
      <c r="B3283" s="19"/>
      <c r="C3283" s="19"/>
      <c r="D3283" s="19"/>
      <c r="E3283" s="19"/>
      <c r="F3283" s="19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/>
      <c r="R3283" s="19"/>
    </row>
    <row r="3284" spans="1:18" x14ac:dyDescent="0.45">
      <c r="A3284" s="19"/>
      <c r="B3284" s="19"/>
      <c r="C3284" s="19"/>
      <c r="D3284" s="19"/>
      <c r="E3284" s="19"/>
      <c r="F3284" s="19"/>
      <c r="G3284" s="19"/>
      <c r="H3284" s="19"/>
      <c r="I3284" s="19"/>
      <c r="J3284" s="19"/>
      <c r="K3284" s="19"/>
      <c r="L3284" s="19"/>
      <c r="M3284" s="19"/>
      <c r="N3284" s="19"/>
      <c r="O3284" s="19"/>
      <c r="P3284" s="19"/>
      <c r="Q3284" s="19"/>
      <c r="R3284" s="19"/>
    </row>
    <row r="3285" spans="1:18" x14ac:dyDescent="0.45">
      <c r="A3285" s="19"/>
      <c r="B3285" s="19"/>
      <c r="C3285" s="19"/>
      <c r="D3285" s="19"/>
      <c r="E3285" s="19"/>
      <c r="F3285" s="19"/>
      <c r="G3285" s="19"/>
      <c r="H3285" s="19"/>
      <c r="I3285" s="19"/>
      <c r="J3285" s="19"/>
      <c r="K3285" s="19"/>
      <c r="L3285" s="19"/>
      <c r="M3285" s="19"/>
      <c r="N3285" s="19"/>
      <c r="O3285" s="19"/>
      <c r="P3285" s="19"/>
      <c r="Q3285" s="19"/>
      <c r="R3285" s="19"/>
    </row>
    <row r="3286" spans="1:18" x14ac:dyDescent="0.45">
      <c r="A3286" s="19"/>
      <c r="B3286" s="19"/>
      <c r="C3286" s="19"/>
      <c r="D3286" s="19"/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 x14ac:dyDescent="0.45">
      <c r="A3287" s="19"/>
      <c r="B3287" s="19"/>
      <c r="C3287" s="19"/>
      <c r="D3287" s="19"/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 x14ac:dyDescent="0.45">
      <c r="A3288" s="19"/>
      <c r="B3288" s="19"/>
      <c r="C3288" s="19"/>
      <c r="D3288" s="19"/>
      <c r="E3288" s="19"/>
      <c r="F3288" s="19"/>
      <c r="G3288" s="19"/>
      <c r="H3288" s="19"/>
      <c r="I3288" s="19"/>
      <c r="J3288" s="19"/>
      <c r="K3288" s="19"/>
      <c r="L3288" s="19"/>
      <c r="M3288" s="19"/>
      <c r="N3288" s="19"/>
      <c r="O3288" s="19"/>
      <c r="P3288" s="19"/>
      <c r="Q3288" s="19"/>
      <c r="R3288" s="19"/>
    </row>
    <row r="3289" spans="1:18" x14ac:dyDescent="0.45">
      <c r="A3289" s="19"/>
      <c r="B3289" s="19"/>
      <c r="C3289" s="19"/>
      <c r="D3289" s="19"/>
      <c r="E3289" s="19"/>
      <c r="F3289" s="19"/>
      <c r="G3289" s="19"/>
      <c r="H3289" s="19"/>
      <c r="I3289" s="19"/>
      <c r="J3289" s="19"/>
      <c r="K3289" s="19"/>
      <c r="L3289" s="19"/>
      <c r="M3289" s="19"/>
      <c r="N3289" s="19"/>
      <c r="O3289" s="19"/>
      <c r="P3289" s="19"/>
      <c r="Q3289" s="19"/>
      <c r="R3289" s="19"/>
    </row>
    <row r="3290" spans="1:18" x14ac:dyDescent="0.45">
      <c r="A3290" s="19"/>
      <c r="B3290" s="19"/>
      <c r="C3290" s="19"/>
      <c r="D3290" s="19"/>
      <c r="E3290" s="19"/>
      <c r="F3290" s="19"/>
      <c r="G3290" s="19"/>
      <c r="H3290" s="19"/>
      <c r="I3290" s="19"/>
      <c r="J3290" s="19"/>
      <c r="K3290" s="19"/>
      <c r="L3290" s="19"/>
      <c r="M3290" s="19"/>
      <c r="N3290" s="19"/>
      <c r="O3290" s="19"/>
      <c r="P3290" s="19"/>
      <c r="Q3290" s="19"/>
      <c r="R3290" s="19"/>
    </row>
    <row r="3291" spans="1:18" x14ac:dyDescent="0.45">
      <c r="A3291" s="19"/>
      <c r="B3291" s="19"/>
      <c r="C3291" s="19"/>
      <c r="D3291" s="19"/>
      <c r="E3291" s="19"/>
      <c r="F3291" s="19"/>
      <c r="G3291" s="19"/>
      <c r="H3291" s="19"/>
      <c r="I3291" s="19"/>
      <c r="J3291" s="19"/>
      <c r="K3291" s="19"/>
      <c r="L3291" s="19"/>
      <c r="M3291" s="19"/>
      <c r="N3291" s="19"/>
      <c r="O3291" s="19"/>
      <c r="P3291" s="19"/>
      <c r="Q3291" s="19"/>
      <c r="R3291" s="19"/>
    </row>
    <row r="3292" spans="1:18" x14ac:dyDescent="0.45">
      <c r="A3292" s="19"/>
      <c r="B3292" s="19"/>
      <c r="C3292" s="19"/>
      <c r="D3292" s="19"/>
      <c r="E3292" s="19"/>
      <c r="F3292" s="19"/>
      <c r="G3292" s="19"/>
      <c r="H3292" s="19"/>
      <c r="I3292" s="19"/>
      <c r="J3292" s="19"/>
      <c r="K3292" s="19"/>
      <c r="L3292" s="19"/>
      <c r="M3292" s="19"/>
      <c r="N3292" s="19"/>
      <c r="O3292" s="19"/>
      <c r="P3292" s="19"/>
      <c r="Q3292" s="19"/>
      <c r="R3292" s="19"/>
    </row>
    <row r="3293" spans="1:18" x14ac:dyDescent="0.45">
      <c r="A3293" s="19"/>
      <c r="B3293" s="19"/>
      <c r="C3293" s="19"/>
      <c r="D3293" s="19"/>
      <c r="E3293" s="19"/>
      <c r="F3293" s="19"/>
      <c r="G3293" s="19"/>
      <c r="H3293" s="19"/>
      <c r="I3293" s="19"/>
      <c r="J3293" s="19"/>
      <c r="K3293" s="19"/>
      <c r="L3293" s="19"/>
      <c r="M3293" s="19"/>
      <c r="N3293" s="19"/>
      <c r="O3293" s="19"/>
      <c r="P3293" s="19"/>
      <c r="Q3293" s="19"/>
      <c r="R3293" s="19"/>
    </row>
    <row r="3294" spans="1:18" x14ac:dyDescent="0.45">
      <c r="A3294" s="19"/>
      <c r="B3294" s="19"/>
      <c r="C3294" s="19"/>
      <c r="D3294" s="19"/>
      <c r="E3294" s="19"/>
      <c r="F3294" s="19"/>
      <c r="G3294" s="19"/>
      <c r="H3294" s="19"/>
      <c r="I3294" s="19"/>
      <c r="J3294" s="19"/>
      <c r="K3294" s="19"/>
      <c r="L3294" s="19"/>
      <c r="M3294" s="19"/>
      <c r="N3294" s="19"/>
      <c r="O3294" s="19"/>
      <c r="P3294" s="19"/>
      <c r="Q3294" s="19"/>
      <c r="R3294" s="19"/>
    </row>
    <row r="3295" spans="1:18" x14ac:dyDescent="0.45">
      <c r="A3295" s="19"/>
      <c r="B3295" s="19"/>
      <c r="C3295" s="19"/>
      <c r="D3295" s="19"/>
      <c r="E3295" s="19"/>
      <c r="F3295" s="19"/>
      <c r="G3295" s="19"/>
      <c r="H3295" s="19"/>
      <c r="I3295" s="19"/>
      <c r="J3295" s="19"/>
      <c r="K3295" s="19"/>
      <c r="L3295" s="19"/>
      <c r="M3295" s="19"/>
      <c r="N3295" s="19"/>
      <c r="O3295" s="19"/>
      <c r="P3295" s="19"/>
      <c r="Q3295" s="19"/>
      <c r="R3295" s="19"/>
    </row>
    <row r="3296" spans="1:18" x14ac:dyDescent="0.45">
      <c r="A3296" s="19"/>
      <c r="B3296" s="19"/>
      <c r="C3296" s="19"/>
      <c r="D3296" s="19"/>
      <c r="E3296" s="19"/>
      <c r="F3296" s="19"/>
      <c r="G3296" s="19"/>
      <c r="H3296" s="19"/>
      <c r="I3296" s="19"/>
      <c r="J3296" s="19"/>
      <c r="K3296" s="19"/>
      <c r="L3296" s="19"/>
      <c r="M3296" s="19"/>
      <c r="N3296" s="19"/>
      <c r="O3296" s="19"/>
      <c r="P3296" s="19"/>
      <c r="Q3296" s="19"/>
      <c r="R3296" s="19"/>
    </row>
    <row r="3297" spans="1:18" x14ac:dyDescent="0.45">
      <c r="A3297" s="19"/>
      <c r="B3297" s="19"/>
      <c r="C3297" s="19"/>
      <c r="D3297" s="19"/>
      <c r="E3297" s="19"/>
      <c r="F3297" s="19"/>
      <c r="G3297" s="19"/>
      <c r="H3297" s="19"/>
      <c r="I3297" s="19"/>
      <c r="J3297" s="19"/>
      <c r="K3297" s="19"/>
      <c r="L3297" s="19"/>
      <c r="M3297" s="19"/>
      <c r="N3297" s="19"/>
      <c r="O3297" s="19"/>
      <c r="P3297" s="19"/>
      <c r="Q3297" s="19"/>
      <c r="R3297" s="19"/>
    </row>
    <row r="3298" spans="1:18" x14ac:dyDescent="0.45">
      <c r="A3298" s="19"/>
      <c r="B3298" s="19"/>
      <c r="C3298" s="19"/>
      <c r="D3298" s="19"/>
      <c r="E3298" s="19"/>
      <c r="F3298" s="19"/>
      <c r="G3298" s="19"/>
      <c r="H3298" s="19"/>
      <c r="I3298" s="19"/>
      <c r="J3298" s="19"/>
      <c r="K3298" s="19"/>
      <c r="L3298" s="19"/>
      <c r="M3298" s="19"/>
      <c r="N3298" s="19"/>
      <c r="O3298" s="19"/>
      <c r="P3298" s="19"/>
      <c r="Q3298" s="19"/>
      <c r="R3298" s="19"/>
    </row>
    <row r="3299" spans="1:18" x14ac:dyDescent="0.45">
      <c r="A3299" s="19"/>
      <c r="B3299" s="19"/>
      <c r="C3299" s="19"/>
      <c r="D3299" s="19"/>
      <c r="E3299" s="19"/>
      <c r="F3299" s="19"/>
      <c r="G3299" s="19"/>
      <c r="H3299" s="19"/>
      <c r="I3299" s="19"/>
      <c r="J3299" s="19"/>
      <c r="K3299" s="19"/>
      <c r="L3299" s="19"/>
      <c r="M3299" s="19"/>
      <c r="N3299" s="19"/>
      <c r="O3299" s="19"/>
      <c r="P3299" s="19"/>
      <c r="Q3299" s="19"/>
      <c r="R3299" s="19"/>
    </row>
    <row r="3300" spans="1:18" x14ac:dyDescent="0.45">
      <c r="A3300" s="19"/>
      <c r="B3300" s="19"/>
      <c r="C3300" s="19"/>
      <c r="D3300" s="19"/>
      <c r="E3300" s="19"/>
      <c r="F3300" s="19"/>
      <c r="G3300" s="19"/>
      <c r="H3300" s="19"/>
      <c r="I3300" s="19"/>
      <c r="J3300" s="19"/>
      <c r="K3300" s="19"/>
      <c r="L3300" s="19"/>
      <c r="M3300" s="19"/>
      <c r="N3300" s="19"/>
      <c r="O3300" s="19"/>
      <c r="P3300" s="19"/>
      <c r="Q3300" s="19"/>
      <c r="R3300" s="19"/>
    </row>
    <row r="3301" spans="1:18" x14ac:dyDescent="0.45">
      <c r="A3301" s="19"/>
      <c r="B3301" s="19"/>
      <c r="C3301" s="19"/>
      <c r="D3301" s="19"/>
      <c r="E3301" s="19"/>
      <c r="F3301" s="19"/>
      <c r="G3301" s="19"/>
      <c r="H3301" s="19"/>
      <c r="I3301" s="19"/>
      <c r="J3301" s="19"/>
      <c r="K3301" s="19"/>
      <c r="L3301" s="19"/>
      <c r="M3301" s="19"/>
      <c r="N3301" s="19"/>
      <c r="O3301" s="19"/>
      <c r="P3301" s="19"/>
      <c r="Q3301" s="19"/>
      <c r="R3301" s="19"/>
    </row>
    <row r="3302" spans="1:18" x14ac:dyDescent="0.45">
      <c r="A3302" s="19"/>
      <c r="B3302" s="19"/>
      <c r="C3302" s="19"/>
      <c r="D3302" s="19"/>
      <c r="E3302" s="19"/>
      <c r="F3302" s="19"/>
      <c r="G3302" s="19"/>
      <c r="H3302" s="19"/>
      <c r="I3302" s="19"/>
      <c r="J3302" s="19"/>
      <c r="K3302" s="19"/>
      <c r="L3302" s="19"/>
      <c r="M3302" s="19"/>
      <c r="N3302" s="19"/>
      <c r="O3302" s="19"/>
      <c r="P3302" s="19"/>
      <c r="Q3302" s="19"/>
      <c r="R3302" s="19"/>
    </row>
    <row r="3303" spans="1:18" x14ac:dyDescent="0.45">
      <c r="A3303" s="19"/>
      <c r="B3303" s="19"/>
      <c r="C3303" s="19"/>
      <c r="D3303" s="19"/>
      <c r="E3303" s="19"/>
      <c r="F3303" s="19"/>
      <c r="G3303" s="19"/>
      <c r="H3303" s="19"/>
      <c r="I3303" s="19"/>
      <c r="J3303" s="19"/>
      <c r="K3303" s="19"/>
      <c r="L3303" s="19"/>
      <c r="M3303" s="19"/>
      <c r="N3303" s="19"/>
      <c r="O3303" s="19"/>
      <c r="P3303" s="19"/>
      <c r="Q3303" s="19"/>
      <c r="R3303" s="19"/>
    </row>
    <row r="3304" spans="1:18" x14ac:dyDescent="0.45">
      <c r="A3304" s="19"/>
      <c r="B3304" s="19"/>
      <c r="C3304" s="19"/>
      <c r="D3304" s="19"/>
      <c r="E3304" s="19"/>
      <c r="F3304" s="19"/>
      <c r="G3304" s="19"/>
      <c r="H3304" s="19"/>
      <c r="I3304" s="19"/>
      <c r="J3304" s="19"/>
      <c r="K3304" s="19"/>
      <c r="L3304" s="19"/>
      <c r="M3304" s="19"/>
      <c r="N3304" s="19"/>
      <c r="O3304" s="19"/>
      <c r="P3304" s="19"/>
      <c r="Q3304" s="19"/>
      <c r="R3304" s="19"/>
    </row>
    <row r="3305" spans="1:18" x14ac:dyDescent="0.45">
      <c r="A3305" s="19"/>
      <c r="B3305" s="19"/>
      <c r="C3305" s="19"/>
      <c r="D3305" s="19"/>
      <c r="E3305" s="19"/>
      <c r="F3305" s="19"/>
      <c r="G3305" s="19"/>
      <c r="H3305" s="19"/>
      <c r="I3305" s="19"/>
      <c r="J3305" s="19"/>
      <c r="K3305" s="19"/>
      <c r="L3305" s="19"/>
      <c r="M3305" s="19"/>
      <c r="N3305" s="19"/>
      <c r="O3305" s="19"/>
      <c r="P3305" s="19"/>
      <c r="Q3305" s="19"/>
      <c r="R3305" s="19"/>
    </row>
    <row r="3306" spans="1:18" x14ac:dyDescent="0.45">
      <c r="A3306" s="19"/>
      <c r="B3306" s="19"/>
      <c r="C3306" s="19"/>
      <c r="D3306" s="19"/>
      <c r="E3306" s="19"/>
      <c r="F3306" s="19"/>
      <c r="G3306" s="19"/>
      <c r="H3306" s="19"/>
      <c r="I3306" s="19"/>
      <c r="J3306" s="19"/>
      <c r="K3306" s="19"/>
      <c r="L3306" s="19"/>
      <c r="M3306" s="19"/>
      <c r="N3306" s="19"/>
      <c r="O3306" s="19"/>
      <c r="P3306" s="19"/>
      <c r="Q3306" s="19"/>
      <c r="R3306" s="19"/>
    </row>
    <row r="3307" spans="1:18" x14ac:dyDescent="0.45">
      <c r="A3307" s="19"/>
      <c r="B3307" s="19"/>
      <c r="C3307" s="19"/>
      <c r="D3307" s="19"/>
      <c r="E3307" s="19"/>
      <c r="F3307" s="19"/>
      <c r="G3307" s="19"/>
      <c r="H3307" s="19"/>
      <c r="I3307" s="19"/>
      <c r="J3307" s="19"/>
      <c r="K3307" s="19"/>
      <c r="L3307" s="19"/>
      <c r="M3307" s="19"/>
      <c r="N3307" s="19"/>
      <c r="O3307" s="19"/>
      <c r="P3307" s="19"/>
      <c r="Q3307" s="19"/>
      <c r="R3307" s="19"/>
    </row>
    <row r="3308" spans="1:18" x14ac:dyDescent="0.45">
      <c r="A3308" s="19"/>
      <c r="B3308" s="19"/>
      <c r="C3308" s="19"/>
      <c r="D3308" s="19"/>
      <c r="E3308" s="19"/>
      <c r="F3308" s="19"/>
      <c r="G3308" s="19"/>
      <c r="H3308" s="19"/>
      <c r="I3308" s="19"/>
      <c r="J3308" s="19"/>
      <c r="K3308" s="19"/>
      <c r="L3308" s="19"/>
      <c r="M3308" s="19"/>
      <c r="N3308" s="19"/>
      <c r="O3308" s="19"/>
      <c r="P3308" s="19"/>
      <c r="Q3308" s="19"/>
      <c r="R3308" s="19"/>
    </row>
    <row r="3309" spans="1:18" x14ac:dyDescent="0.45">
      <c r="A3309" s="19"/>
      <c r="B3309" s="19"/>
      <c r="C3309" s="19"/>
      <c r="D3309" s="19"/>
      <c r="E3309" s="19"/>
      <c r="F3309" s="19"/>
      <c r="G3309" s="19"/>
      <c r="H3309" s="19"/>
      <c r="I3309" s="19"/>
      <c r="J3309" s="19"/>
      <c r="K3309" s="19"/>
      <c r="L3309" s="19"/>
      <c r="M3309" s="19"/>
      <c r="N3309" s="19"/>
      <c r="O3309" s="19"/>
      <c r="P3309" s="19"/>
      <c r="Q3309" s="19"/>
      <c r="R3309" s="19"/>
    </row>
    <row r="3310" spans="1:18" x14ac:dyDescent="0.45">
      <c r="A3310" s="19"/>
      <c r="B3310" s="19"/>
      <c r="C3310" s="19"/>
      <c r="D3310" s="19"/>
      <c r="E3310" s="19"/>
      <c r="F3310" s="19"/>
      <c r="G3310" s="19"/>
      <c r="H3310" s="19"/>
      <c r="I3310" s="19"/>
      <c r="J3310" s="19"/>
      <c r="K3310" s="19"/>
      <c r="L3310" s="19"/>
      <c r="M3310" s="19"/>
      <c r="N3310" s="19"/>
      <c r="O3310" s="19"/>
      <c r="P3310" s="19"/>
      <c r="Q3310" s="19"/>
      <c r="R3310" s="19"/>
    </row>
    <row r="3311" spans="1:18" x14ac:dyDescent="0.45">
      <c r="A3311" s="19"/>
      <c r="B3311" s="19"/>
      <c r="C3311" s="19"/>
      <c r="D3311" s="19"/>
      <c r="E3311" s="19"/>
      <c r="F3311" s="19"/>
      <c r="G3311" s="19"/>
      <c r="H3311" s="19"/>
      <c r="I3311" s="19"/>
      <c r="J3311" s="19"/>
      <c r="K3311" s="19"/>
      <c r="L3311" s="19"/>
      <c r="M3311" s="19"/>
      <c r="N3311" s="19"/>
      <c r="O3311" s="19"/>
      <c r="P3311" s="19"/>
      <c r="Q3311" s="19"/>
      <c r="R3311" s="19"/>
    </row>
    <row r="3312" spans="1:18" x14ac:dyDescent="0.45">
      <c r="A3312" s="19"/>
      <c r="B3312" s="19"/>
      <c r="C3312" s="19"/>
      <c r="D3312" s="19"/>
      <c r="E3312" s="19"/>
      <c r="F3312" s="19"/>
      <c r="G3312" s="19"/>
      <c r="H3312" s="19"/>
      <c r="I3312" s="19"/>
      <c r="J3312" s="19"/>
      <c r="K3312" s="19"/>
      <c r="L3312" s="19"/>
      <c r="M3312" s="19"/>
      <c r="N3312" s="19"/>
      <c r="O3312" s="19"/>
      <c r="P3312" s="19"/>
      <c r="Q3312" s="19"/>
      <c r="R3312" s="19"/>
    </row>
    <row r="3313" spans="1:18" x14ac:dyDescent="0.45">
      <c r="A3313" s="19"/>
      <c r="B3313" s="19"/>
      <c r="C3313" s="19"/>
      <c r="D3313" s="19"/>
      <c r="E3313" s="19"/>
      <c r="F3313" s="19"/>
      <c r="G3313" s="19"/>
      <c r="H3313" s="19"/>
      <c r="I3313" s="19"/>
      <c r="J3313" s="19"/>
      <c r="K3313" s="19"/>
      <c r="L3313" s="19"/>
      <c r="M3313" s="19"/>
      <c r="N3313" s="19"/>
      <c r="O3313" s="19"/>
      <c r="P3313" s="19"/>
      <c r="Q3313" s="19"/>
      <c r="R3313" s="19"/>
    </row>
    <row r="3314" spans="1:18" x14ac:dyDescent="0.45">
      <c r="A3314" s="19"/>
      <c r="B3314" s="19"/>
      <c r="C3314" s="19"/>
      <c r="D3314" s="19"/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 x14ac:dyDescent="0.45">
      <c r="A3315" s="19"/>
      <c r="B3315" s="19"/>
      <c r="C3315" s="19"/>
      <c r="D3315" s="19"/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 x14ac:dyDescent="0.45">
      <c r="A3316" s="19"/>
      <c r="B3316" s="19"/>
      <c r="C3316" s="19"/>
      <c r="D3316" s="19"/>
      <c r="E3316" s="19"/>
      <c r="F3316" s="19"/>
      <c r="G3316" s="19"/>
      <c r="H3316" s="19"/>
      <c r="I3316" s="19"/>
      <c r="J3316" s="19"/>
      <c r="K3316" s="19"/>
      <c r="L3316" s="19"/>
      <c r="M3316" s="19"/>
      <c r="N3316" s="19"/>
      <c r="O3316" s="19"/>
      <c r="P3316" s="19"/>
      <c r="Q3316" s="19"/>
      <c r="R3316" s="19"/>
    </row>
    <row r="3317" spans="1:18" x14ac:dyDescent="0.45">
      <c r="A3317" s="19"/>
      <c r="B3317" s="19"/>
      <c r="C3317" s="19"/>
      <c r="D3317" s="19"/>
      <c r="E3317" s="19"/>
      <c r="F3317" s="19"/>
      <c r="G3317" s="19"/>
      <c r="H3317" s="19"/>
      <c r="I3317" s="19"/>
      <c r="J3317" s="19"/>
      <c r="K3317" s="19"/>
      <c r="L3317" s="19"/>
      <c r="M3317" s="19"/>
      <c r="N3317" s="19"/>
      <c r="O3317" s="19"/>
      <c r="P3317" s="19"/>
      <c r="Q3317" s="19"/>
      <c r="R3317" s="19"/>
    </row>
    <row r="3318" spans="1:18" x14ac:dyDescent="0.45">
      <c r="A3318" s="19"/>
      <c r="B3318" s="19"/>
      <c r="C3318" s="19"/>
      <c r="D3318" s="19"/>
      <c r="E3318" s="19"/>
      <c r="F3318" s="19"/>
      <c r="G3318" s="19"/>
      <c r="H3318" s="19"/>
      <c r="I3318" s="19"/>
      <c r="J3318" s="19"/>
      <c r="K3318" s="19"/>
      <c r="L3318" s="19"/>
      <c r="M3318" s="19"/>
      <c r="N3318" s="19"/>
      <c r="O3318" s="19"/>
      <c r="P3318" s="19"/>
      <c r="Q3318" s="19"/>
      <c r="R3318" s="19"/>
    </row>
    <row r="3319" spans="1:18" x14ac:dyDescent="0.45">
      <c r="A3319" s="19"/>
      <c r="B3319" s="19"/>
      <c r="C3319" s="19"/>
      <c r="D3319" s="19"/>
      <c r="E3319" s="19"/>
      <c r="F3319" s="19"/>
      <c r="G3319" s="19"/>
      <c r="H3319" s="19"/>
      <c r="I3319" s="19"/>
      <c r="J3319" s="19"/>
      <c r="K3319" s="19"/>
      <c r="L3319" s="19"/>
      <c r="M3319" s="19"/>
      <c r="N3319" s="19"/>
      <c r="O3319" s="19"/>
      <c r="P3319" s="19"/>
      <c r="Q3319" s="19"/>
      <c r="R3319" s="19"/>
    </row>
    <row r="3320" spans="1:18" x14ac:dyDescent="0.45">
      <c r="A3320" s="19"/>
      <c r="B3320" s="19"/>
      <c r="C3320" s="19"/>
      <c r="D3320" s="19"/>
      <c r="E3320" s="19"/>
      <c r="F3320" s="19"/>
      <c r="G3320" s="19"/>
      <c r="H3320" s="19"/>
      <c r="I3320" s="19"/>
      <c r="J3320" s="19"/>
      <c r="K3320" s="19"/>
      <c r="L3320" s="19"/>
      <c r="M3320" s="19"/>
      <c r="N3320" s="19"/>
      <c r="O3320" s="19"/>
      <c r="P3320" s="19"/>
      <c r="Q3320" s="19"/>
      <c r="R3320" s="19"/>
    </row>
    <row r="3321" spans="1:18" x14ac:dyDescent="0.45">
      <c r="A3321" s="19"/>
      <c r="B3321" s="19"/>
      <c r="C3321" s="19"/>
      <c r="D3321" s="19"/>
      <c r="E3321" s="19"/>
      <c r="F3321" s="19"/>
      <c r="G3321" s="19"/>
      <c r="H3321" s="19"/>
      <c r="I3321" s="19"/>
      <c r="J3321" s="19"/>
      <c r="K3321" s="19"/>
      <c r="L3321" s="19"/>
      <c r="M3321" s="19"/>
      <c r="N3321" s="19"/>
      <c r="O3321" s="19"/>
      <c r="P3321" s="19"/>
      <c r="Q3321" s="19"/>
      <c r="R3321" s="19"/>
    </row>
    <row r="3322" spans="1:18" x14ac:dyDescent="0.45">
      <c r="A3322" s="19"/>
      <c r="B3322" s="19"/>
      <c r="C3322" s="19"/>
      <c r="D3322" s="19"/>
      <c r="E3322" s="19"/>
      <c r="F3322" s="19"/>
      <c r="G3322" s="19"/>
      <c r="H3322" s="19"/>
      <c r="I3322" s="19"/>
      <c r="J3322" s="19"/>
      <c r="K3322" s="19"/>
      <c r="L3322" s="19"/>
      <c r="M3322" s="19"/>
      <c r="N3322" s="19"/>
      <c r="O3322" s="19"/>
      <c r="P3322" s="19"/>
      <c r="Q3322" s="19"/>
      <c r="R3322" s="19"/>
    </row>
    <row r="3323" spans="1:18" x14ac:dyDescent="0.45">
      <c r="A3323" s="19"/>
      <c r="B3323" s="19"/>
      <c r="C3323" s="19"/>
      <c r="D3323" s="19"/>
      <c r="E3323" s="19"/>
      <c r="F3323" s="19"/>
      <c r="G3323" s="19"/>
      <c r="H3323" s="19"/>
      <c r="I3323" s="19"/>
      <c r="J3323" s="19"/>
      <c r="K3323" s="19"/>
      <c r="L3323" s="19"/>
      <c r="M3323" s="19"/>
      <c r="N3323" s="19"/>
      <c r="O3323" s="19"/>
      <c r="P3323" s="19"/>
      <c r="Q3323" s="19"/>
      <c r="R3323" s="19"/>
    </row>
    <row r="3324" spans="1:18" x14ac:dyDescent="0.45">
      <c r="A3324" s="19"/>
      <c r="B3324" s="19"/>
      <c r="C3324" s="19"/>
      <c r="D3324" s="19"/>
      <c r="E3324" s="19"/>
      <c r="F3324" s="19"/>
      <c r="G3324" s="19"/>
      <c r="H3324" s="19"/>
      <c r="I3324" s="19"/>
      <c r="J3324" s="19"/>
      <c r="K3324" s="19"/>
      <c r="L3324" s="19"/>
      <c r="M3324" s="19"/>
      <c r="N3324" s="19"/>
      <c r="O3324" s="19"/>
      <c r="P3324" s="19"/>
      <c r="Q3324" s="19"/>
      <c r="R3324" s="19"/>
    </row>
    <row r="3325" spans="1:18" x14ac:dyDescent="0.45">
      <c r="A3325" s="19"/>
      <c r="B3325" s="19"/>
      <c r="C3325" s="19"/>
      <c r="D3325" s="19"/>
      <c r="E3325" s="19"/>
      <c r="F3325" s="19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/>
      <c r="R3325" s="19"/>
    </row>
    <row r="3326" spans="1:18" x14ac:dyDescent="0.45">
      <c r="A3326" s="19"/>
      <c r="B3326" s="19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/>
      <c r="R3326" s="19"/>
    </row>
    <row r="3327" spans="1:18" x14ac:dyDescent="0.45">
      <c r="A3327" s="19"/>
      <c r="B3327" s="19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/>
      <c r="R3327" s="19"/>
    </row>
    <row r="3328" spans="1:18" x14ac:dyDescent="0.45">
      <c r="A3328" s="19"/>
      <c r="B3328" s="19"/>
      <c r="C3328" s="19"/>
      <c r="D3328" s="19"/>
      <c r="E3328" s="19"/>
      <c r="F3328" s="19"/>
      <c r="G3328" s="19"/>
      <c r="H3328" s="19"/>
      <c r="I3328" s="19"/>
      <c r="J3328" s="19"/>
      <c r="K3328" s="19"/>
      <c r="L3328" s="19"/>
      <c r="M3328" s="19"/>
      <c r="N3328" s="19"/>
      <c r="O3328" s="19"/>
      <c r="P3328" s="19"/>
      <c r="Q3328" s="19"/>
      <c r="R3328" s="19"/>
    </row>
    <row r="3329" spans="1:18" x14ac:dyDescent="0.45">
      <c r="A3329" s="19"/>
      <c r="B3329" s="19"/>
      <c r="C3329" s="19"/>
      <c r="D3329" s="19"/>
      <c r="E3329" s="19"/>
      <c r="F3329" s="19"/>
      <c r="G3329" s="19"/>
      <c r="H3329" s="19"/>
      <c r="I3329" s="19"/>
      <c r="J3329" s="19"/>
      <c r="K3329" s="19"/>
      <c r="L3329" s="19"/>
      <c r="M3329" s="19"/>
      <c r="N3329" s="19"/>
      <c r="O3329" s="19"/>
      <c r="P3329" s="19"/>
      <c r="Q3329" s="19"/>
      <c r="R3329" s="19"/>
    </row>
    <row r="3330" spans="1:18" x14ac:dyDescent="0.45">
      <c r="A3330" s="19"/>
      <c r="B3330" s="19"/>
      <c r="C3330" s="19"/>
      <c r="D3330" s="19"/>
      <c r="E3330" s="19"/>
      <c r="F3330" s="19"/>
      <c r="G3330" s="19"/>
      <c r="H3330" s="19"/>
      <c r="I3330" s="19"/>
      <c r="J3330" s="19"/>
      <c r="K3330" s="19"/>
      <c r="L3330" s="19"/>
      <c r="M3330" s="19"/>
      <c r="N3330" s="19"/>
      <c r="O3330" s="19"/>
      <c r="P3330" s="19"/>
      <c r="Q3330" s="19"/>
      <c r="R3330" s="19"/>
    </row>
    <row r="3331" spans="1:18" x14ac:dyDescent="0.45">
      <c r="A3331" s="19"/>
      <c r="B3331" s="19"/>
      <c r="C3331" s="19"/>
      <c r="D3331" s="19"/>
      <c r="E3331" s="19"/>
      <c r="F3331" s="19"/>
      <c r="G3331" s="19"/>
      <c r="H3331" s="19"/>
      <c r="I3331" s="19"/>
      <c r="J3331" s="19"/>
      <c r="K3331" s="19"/>
      <c r="L3331" s="19"/>
      <c r="M3331" s="19"/>
      <c r="N3331" s="19"/>
      <c r="O3331" s="19"/>
      <c r="P3331" s="19"/>
      <c r="Q3331" s="19"/>
      <c r="R3331" s="19"/>
    </row>
    <row r="3332" spans="1:18" x14ac:dyDescent="0.45">
      <c r="A3332" s="19"/>
      <c r="B3332" s="19"/>
      <c r="C3332" s="19"/>
      <c r="D3332" s="19"/>
      <c r="E3332" s="19"/>
      <c r="F3332" s="19"/>
      <c r="G3332" s="19"/>
      <c r="H3332" s="19"/>
      <c r="I3332" s="19"/>
      <c r="J3332" s="19"/>
      <c r="K3332" s="19"/>
      <c r="L3332" s="19"/>
      <c r="M3332" s="19"/>
      <c r="N3332" s="19"/>
      <c r="O3332" s="19"/>
      <c r="P3332" s="19"/>
      <c r="Q3332" s="19"/>
      <c r="R3332" s="19"/>
    </row>
    <row r="3333" spans="1:18" x14ac:dyDescent="0.45">
      <c r="A3333" s="19"/>
      <c r="B3333" s="19"/>
      <c r="C3333" s="19"/>
      <c r="D3333" s="19"/>
      <c r="E3333" s="19"/>
      <c r="F3333" s="19"/>
      <c r="G3333" s="19"/>
      <c r="H3333" s="19"/>
      <c r="I3333" s="19"/>
      <c r="J3333" s="19"/>
      <c r="K3333" s="19"/>
      <c r="L3333" s="19"/>
      <c r="M3333" s="19"/>
      <c r="N3333" s="19"/>
      <c r="O3333" s="19"/>
      <c r="P3333" s="19"/>
      <c r="Q3333" s="19"/>
      <c r="R3333" s="19"/>
    </row>
    <row r="3334" spans="1:18" x14ac:dyDescent="0.45">
      <c r="A3334" s="19"/>
      <c r="B3334" s="19"/>
      <c r="C3334" s="19"/>
      <c r="D3334" s="19"/>
      <c r="E3334" s="19"/>
      <c r="F3334" s="19"/>
      <c r="G3334" s="19"/>
      <c r="H3334" s="19"/>
      <c r="I3334" s="19"/>
      <c r="J3334" s="19"/>
      <c r="K3334" s="19"/>
      <c r="L3334" s="19"/>
      <c r="M3334" s="19"/>
      <c r="N3334" s="19"/>
      <c r="O3334" s="19"/>
      <c r="P3334" s="19"/>
      <c r="Q3334" s="19"/>
      <c r="R3334" s="19"/>
    </row>
    <row r="3335" spans="1:18" x14ac:dyDescent="0.45">
      <c r="A3335" s="19"/>
      <c r="B3335" s="19"/>
      <c r="C3335" s="19"/>
      <c r="D3335" s="19"/>
      <c r="E3335" s="19"/>
      <c r="F3335" s="19"/>
      <c r="G3335" s="19"/>
      <c r="H3335" s="19"/>
      <c r="I3335" s="19"/>
      <c r="J3335" s="19"/>
      <c r="K3335" s="19"/>
      <c r="L3335" s="19"/>
      <c r="M3335" s="19"/>
      <c r="N3335" s="19"/>
      <c r="O3335" s="19"/>
      <c r="P3335" s="19"/>
      <c r="Q3335" s="19"/>
      <c r="R3335" s="19"/>
    </row>
    <row r="3336" spans="1:18" x14ac:dyDescent="0.45">
      <c r="A3336" s="19"/>
      <c r="B3336" s="19"/>
      <c r="C3336" s="19"/>
      <c r="D3336" s="19"/>
      <c r="E3336" s="19"/>
      <c r="F3336" s="19"/>
      <c r="G3336" s="19"/>
      <c r="H3336" s="19"/>
      <c r="I3336" s="19"/>
      <c r="J3336" s="19"/>
      <c r="K3336" s="19"/>
      <c r="L3336" s="19"/>
      <c r="M3336" s="19"/>
      <c r="N3336" s="19"/>
      <c r="O3336" s="19"/>
      <c r="P3336" s="19"/>
      <c r="Q3336" s="19"/>
      <c r="R3336" s="19"/>
    </row>
    <row r="3337" spans="1:18" x14ac:dyDescent="0.45">
      <c r="A3337" s="19"/>
      <c r="B3337" s="19"/>
      <c r="C3337" s="19"/>
      <c r="D3337" s="19"/>
      <c r="E3337" s="19"/>
      <c r="F3337" s="19"/>
      <c r="G3337" s="19"/>
      <c r="H3337" s="19"/>
      <c r="I3337" s="19"/>
      <c r="J3337" s="19"/>
      <c r="K3337" s="19"/>
      <c r="L3337" s="19"/>
      <c r="M3337" s="19"/>
      <c r="N3337" s="19"/>
      <c r="O3337" s="19"/>
      <c r="P3337" s="19"/>
      <c r="Q3337" s="19"/>
      <c r="R3337" s="19"/>
    </row>
    <row r="3338" spans="1:18" x14ac:dyDescent="0.45">
      <c r="A3338" s="19"/>
      <c r="B3338" s="19"/>
      <c r="C3338" s="19"/>
      <c r="D3338" s="19"/>
      <c r="E3338" s="19"/>
      <c r="F3338" s="19"/>
      <c r="G3338" s="19"/>
      <c r="H3338" s="19"/>
      <c r="I3338" s="19"/>
      <c r="J3338" s="19"/>
      <c r="K3338" s="19"/>
      <c r="L3338" s="19"/>
      <c r="M3338" s="19"/>
      <c r="N3338" s="19"/>
      <c r="O3338" s="19"/>
      <c r="P3338" s="19"/>
      <c r="Q3338" s="19"/>
      <c r="R3338" s="19"/>
    </row>
    <row r="3339" spans="1:18" x14ac:dyDescent="0.45">
      <c r="A3339" s="19"/>
      <c r="B3339" s="19"/>
      <c r="C3339" s="19"/>
      <c r="D3339" s="19"/>
      <c r="E3339" s="19"/>
      <c r="F3339" s="19"/>
      <c r="G3339" s="19"/>
      <c r="H3339" s="19"/>
      <c r="I3339" s="19"/>
      <c r="J3339" s="19"/>
      <c r="K3339" s="19"/>
      <c r="L3339" s="19"/>
      <c r="M3339" s="19"/>
      <c r="N3339" s="19"/>
      <c r="O3339" s="19"/>
      <c r="P3339" s="19"/>
      <c r="Q3339" s="19"/>
      <c r="R3339" s="19"/>
    </row>
    <row r="3340" spans="1:18" x14ac:dyDescent="0.45">
      <c r="A3340" s="19"/>
      <c r="B3340" s="19"/>
      <c r="C3340" s="19"/>
      <c r="D3340" s="19"/>
      <c r="E3340" s="19"/>
      <c r="F3340" s="19"/>
      <c r="G3340" s="19"/>
      <c r="H3340" s="19"/>
      <c r="I3340" s="19"/>
      <c r="J3340" s="19"/>
      <c r="K3340" s="19"/>
      <c r="L3340" s="19"/>
      <c r="M3340" s="19"/>
      <c r="N3340" s="19"/>
      <c r="O3340" s="19"/>
      <c r="P3340" s="19"/>
      <c r="Q3340" s="19"/>
      <c r="R3340" s="19"/>
    </row>
    <row r="3341" spans="1:18" x14ac:dyDescent="0.45">
      <c r="A3341" s="19"/>
      <c r="B3341" s="19"/>
      <c r="C3341" s="19"/>
      <c r="D3341" s="19"/>
      <c r="E3341" s="19"/>
      <c r="F3341" s="19"/>
      <c r="G3341" s="19"/>
      <c r="H3341" s="19"/>
      <c r="I3341" s="19"/>
      <c r="J3341" s="19"/>
      <c r="K3341" s="19"/>
      <c r="L3341" s="19"/>
      <c r="M3341" s="19"/>
      <c r="N3341" s="19"/>
      <c r="O3341" s="19"/>
      <c r="P3341" s="19"/>
      <c r="Q3341" s="19"/>
      <c r="R3341" s="19"/>
    </row>
    <row r="3342" spans="1:18" x14ac:dyDescent="0.45">
      <c r="A3342" s="19"/>
      <c r="B3342" s="19"/>
      <c r="C3342" s="19"/>
      <c r="D3342" s="19"/>
      <c r="E3342" s="19"/>
      <c r="F3342" s="19"/>
      <c r="G3342" s="19"/>
      <c r="H3342" s="19"/>
      <c r="I3342" s="19"/>
      <c r="J3342" s="19"/>
      <c r="K3342" s="19"/>
      <c r="L3342" s="19"/>
      <c r="M3342" s="19"/>
      <c r="N3342" s="19"/>
      <c r="O3342" s="19"/>
      <c r="P3342" s="19"/>
      <c r="Q3342" s="19"/>
      <c r="R3342" s="19"/>
    </row>
    <row r="3343" spans="1:18" x14ac:dyDescent="0.45">
      <c r="A3343" s="19"/>
      <c r="B3343" s="19"/>
      <c r="C3343" s="19"/>
      <c r="D3343" s="19"/>
      <c r="E3343" s="19"/>
      <c r="F3343" s="19"/>
      <c r="G3343" s="19"/>
      <c r="H3343" s="19"/>
      <c r="I3343" s="19"/>
      <c r="J3343" s="19"/>
      <c r="K3343" s="19"/>
      <c r="L3343" s="19"/>
      <c r="M3343" s="19"/>
      <c r="N3343" s="19"/>
      <c r="O3343" s="19"/>
      <c r="P3343" s="19"/>
      <c r="Q3343" s="19"/>
      <c r="R3343" s="19"/>
    </row>
    <row r="3344" spans="1:18" x14ac:dyDescent="0.45">
      <c r="A3344" s="19"/>
      <c r="B3344" s="19"/>
      <c r="C3344" s="19"/>
      <c r="D3344" s="19"/>
      <c r="E3344" s="19"/>
      <c r="F3344" s="19"/>
      <c r="G3344" s="19"/>
      <c r="H3344" s="19"/>
      <c r="I3344" s="19"/>
      <c r="J3344" s="19"/>
      <c r="K3344" s="19"/>
      <c r="L3344" s="19"/>
      <c r="M3344" s="19"/>
      <c r="N3344" s="19"/>
      <c r="O3344" s="19"/>
      <c r="P3344" s="19"/>
      <c r="Q3344" s="19"/>
      <c r="R3344" s="19"/>
    </row>
    <row r="3345" spans="1:18" x14ac:dyDescent="0.45">
      <c r="A3345" s="19"/>
      <c r="B3345" s="19"/>
      <c r="C3345" s="19"/>
      <c r="D3345" s="19"/>
      <c r="E3345" s="19"/>
      <c r="F3345" s="19"/>
      <c r="G3345" s="19"/>
      <c r="H3345" s="19"/>
      <c r="I3345" s="19"/>
      <c r="J3345" s="19"/>
      <c r="K3345" s="19"/>
      <c r="L3345" s="19"/>
      <c r="M3345" s="19"/>
      <c r="N3345" s="19"/>
      <c r="O3345" s="19"/>
      <c r="P3345" s="19"/>
      <c r="Q3345" s="19"/>
      <c r="R3345" s="19"/>
    </row>
    <row r="3346" spans="1:18" x14ac:dyDescent="0.45">
      <c r="A3346" s="19"/>
      <c r="B3346" s="19"/>
      <c r="C3346" s="19"/>
      <c r="D3346" s="19"/>
      <c r="E3346" s="19"/>
      <c r="F3346" s="19"/>
      <c r="G3346" s="19"/>
      <c r="H3346" s="19"/>
      <c r="I3346" s="19"/>
      <c r="J3346" s="19"/>
      <c r="K3346" s="19"/>
      <c r="L3346" s="19"/>
      <c r="M3346" s="19"/>
      <c r="N3346" s="19"/>
      <c r="O3346" s="19"/>
      <c r="P3346" s="19"/>
      <c r="Q3346" s="19"/>
      <c r="R3346" s="19"/>
    </row>
    <row r="3347" spans="1:18" x14ac:dyDescent="0.45">
      <c r="A3347" s="19"/>
      <c r="B3347" s="19"/>
      <c r="C3347" s="19"/>
      <c r="D3347" s="19"/>
      <c r="E3347" s="19"/>
      <c r="F3347" s="19"/>
      <c r="G3347" s="19"/>
      <c r="H3347" s="19"/>
      <c r="I3347" s="19"/>
      <c r="J3347" s="19"/>
      <c r="K3347" s="19"/>
      <c r="L3347" s="19"/>
      <c r="M3347" s="19"/>
      <c r="N3347" s="19"/>
      <c r="O3347" s="19"/>
      <c r="P3347" s="19"/>
      <c r="Q3347" s="19"/>
      <c r="R3347" s="19"/>
    </row>
    <row r="3348" spans="1:18" x14ac:dyDescent="0.45">
      <c r="A3348" s="19"/>
      <c r="B3348" s="19"/>
      <c r="C3348" s="19"/>
      <c r="D3348" s="19"/>
      <c r="E3348" s="19"/>
      <c r="F3348" s="19"/>
      <c r="G3348" s="19"/>
      <c r="H3348" s="19"/>
      <c r="I3348" s="19"/>
      <c r="J3348" s="19"/>
      <c r="K3348" s="19"/>
      <c r="L3348" s="19"/>
      <c r="M3348" s="19"/>
      <c r="N3348" s="19"/>
      <c r="O3348" s="19"/>
      <c r="P3348" s="19"/>
      <c r="Q3348" s="19"/>
      <c r="R3348" s="19"/>
    </row>
    <row r="3349" spans="1:18" x14ac:dyDescent="0.45">
      <c r="A3349" s="19"/>
      <c r="B3349" s="19"/>
      <c r="C3349" s="19"/>
      <c r="D3349" s="19"/>
      <c r="E3349" s="19"/>
      <c r="F3349" s="19"/>
      <c r="G3349" s="19"/>
      <c r="H3349" s="19"/>
      <c r="I3349" s="19"/>
      <c r="J3349" s="19"/>
      <c r="K3349" s="19"/>
      <c r="L3349" s="19"/>
      <c r="M3349" s="19"/>
      <c r="N3349" s="19"/>
      <c r="O3349" s="19"/>
      <c r="P3349" s="19"/>
      <c r="Q3349" s="19"/>
      <c r="R3349" s="19"/>
    </row>
    <row r="3350" spans="1:18" x14ac:dyDescent="0.45">
      <c r="A3350" s="19"/>
      <c r="B3350" s="19"/>
      <c r="C3350" s="19"/>
      <c r="D3350" s="19"/>
      <c r="E3350" s="19"/>
      <c r="F3350" s="19"/>
      <c r="G3350" s="19"/>
      <c r="H3350" s="19"/>
      <c r="I3350" s="19"/>
      <c r="J3350" s="19"/>
      <c r="K3350" s="19"/>
      <c r="L3350" s="19"/>
      <c r="M3350" s="19"/>
      <c r="N3350" s="19"/>
      <c r="O3350" s="19"/>
      <c r="P3350" s="19"/>
      <c r="Q3350" s="19"/>
      <c r="R3350" s="19"/>
    </row>
    <row r="3351" spans="1:18" x14ac:dyDescent="0.45">
      <c r="A3351" s="19"/>
      <c r="B3351" s="19"/>
      <c r="C3351" s="19"/>
      <c r="D3351" s="19"/>
      <c r="E3351" s="19"/>
      <c r="F3351" s="19"/>
      <c r="G3351" s="19"/>
      <c r="H3351" s="19"/>
      <c r="I3351" s="19"/>
      <c r="J3351" s="19"/>
      <c r="K3351" s="19"/>
      <c r="L3351" s="19"/>
      <c r="M3351" s="19"/>
      <c r="N3351" s="19"/>
      <c r="O3351" s="19"/>
      <c r="P3351" s="19"/>
      <c r="Q3351" s="19"/>
      <c r="R3351" s="19"/>
    </row>
    <row r="3352" spans="1:18" x14ac:dyDescent="0.45">
      <c r="A3352" s="19"/>
      <c r="B3352" s="19"/>
      <c r="C3352" s="19"/>
      <c r="D3352" s="19"/>
      <c r="E3352" s="19"/>
      <c r="F3352" s="19"/>
      <c r="G3352" s="19"/>
      <c r="H3352" s="19"/>
      <c r="I3352" s="19"/>
      <c r="J3352" s="19"/>
      <c r="K3352" s="19"/>
      <c r="L3352" s="19"/>
      <c r="M3352" s="19"/>
      <c r="N3352" s="19"/>
      <c r="O3352" s="19"/>
      <c r="P3352" s="19"/>
      <c r="Q3352" s="19"/>
      <c r="R3352" s="19"/>
    </row>
    <row r="3353" spans="1:18" x14ac:dyDescent="0.45">
      <c r="A3353" s="19"/>
      <c r="B3353" s="19"/>
      <c r="C3353" s="19"/>
      <c r="D3353" s="19"/>
      <c r="E3353" s="19"/>
      <c r="F3353" s="19"/>
      <c r="G3353" s="19"/>
      <c r="H3353" s="19"/>
      <c r="I3353" s="19"/>
      <c r="J3353" s="19"/>
      <c r="K3353" s="19"/>
      <c r="L3353" s="19"/>
      <c r="M3353" s="19"/>
      <c r="N3353" s="19"/>
      <c r="O3353" s="19"/>
      <c r="P3353" s="19"/>
      <c r="Q3353" s="19"/>
      <c r="R3353" s="19"/>
    </row>
    <row r="3354" spans="1:18" x14ac:dyDescent="0.45">
      <c r="A3354" s="19"/>
      <c r="B3354" s="19"/>
      <c r="C3354" s="19"/>
      <c r="D3354" s="19"/>
      <c r="E3354" s="19"/>
      <c r="F3354" s="19"/>
      <c r="G3354" s="19"/>
      <c r="H3354" s="19"/>
      <c r="I3354" s="19"/>
      <c r="J3354" s="19"/>
      <c r="K3354" s="19"/>
      <c r="L3354" s="19"/>
      <c r="M3354" s="19"/>
      <c r="N3354" s="19"/>
      <c r="O3354" s="19"/>
      <c r="P3354" s="19"/>
      <c r="Q3354" s="19"/>
      <c r="R3354" s="19"/>
    </row>
    <row r="3355" spans="1:18" x14ac:dyDescent="0.45">
      <c r="A3355" s="19"/>
      <c r="B3355" s="19"/>
      <c r="C3355" s="19"/>
      <c r="D3355" s="19"/>
      <c r="E3355" s="19"/>
      <c r="F3355" s="19"/>
      <c r="G3355" s="19"/>
      <c r="H3355" s="19"/>
      <c r="I3355" s="19"/>
      <c r="J3355" s="19"/>
      <c r="K3355" s="19"/>
      <c r="L3355" s="19"/>
      <c r="M3355" s="19"/>
      <c r="N3355" s="19"/>
      <c r="O3355" s="19"/>
      <c r="P3355" s="19"/>
      <c r="Q3355" s="19"/>
      <c r="R3355" s="19"/>
    </row>
    <row r="3356" spans="1:18" x14ac:dyDescent="0.45">
      <c r="A3356" s="19"/>
      <c r="B3356" s="19"/>
      <c r="C3356" s="19"/>
      <c r="D3356" s="19"/>
      <c r="E3356" s="19"/>
      <c r="F3356" s="19"/>
      <c r="G3356" s="19"/>
      <c r="H3356" s="19"/>
      <c r="I3356" s="19"/>
      <c r="J3356" s="19"/>
      <c r="K3356" s="19"/>
      <c r="L3356" s="19"/>
      <c r="M3356" s="19"/>
      <c r="N3356" s="19"/>
      <c r="O3356" s="19"/>
      <c r="P3356" s="19"/>
      <c r="Q3356" s="19"/>
      <c r="R3356" s="19"/>
    </row>
    <row r="3357" spans="1:18" x14ac:dyDescent="0.45">
      <c r="A3357" s="19"/>
      <c r="B3357" s="19"/>
      <c r="C3357" s="19"/>
      <c r="D3357" s="19"/>
      <c r="E3357" s="19"/>
      <c r="F3357" s="19"/>
      <c r="G3357" s="19"/>
      <c r="H3357" s="19"/>
      <c r="I3357" s="19"/>
      <c r="J3357" s="19"/>
      <c r="K3357" s="19"/>
      <c r="L3357" s="19"/>
      <c r="M3357" s="19"/>
      <c r="N3357" s="19"/>
      <c r="O3357" s="19"/>
      <c r="P3357" s="19"/>
      <c r="Q3357" s="19"/>
      <c r="R3357" s="19"/>
    </row>
    <row r="3358" spans="1:18" x14ac:dyDescent="0.45">
      <c r="A3358" s="19"/>
      <c r="B3358" s="19"/>
      <c r="C3358" s="19"/>
      <c r="D3358" s="19"/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 x14ac:dyDescent="0.45">
      <c r="A3359" s="19"/>
      <c r="B3359" s="19"/>
      <c r="C3359" s="19"/>
      <c r="D3359" s="19"/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 x14ac:dyDescent="0.45">
      <c r="A3360" s="19"/>
      <c r="B3360" s="19"/>
      <c r="C3360" s="19"/>
      <c r="D3360" s="19"/>
      <c r="E3360" s="19"/>
      <c r="F3360" s="19"/>
      <c r="G3360" s="19"/>
      <c r="H3360" s="19"/>
      <c r="I3360" s="19"/>
      <c r="J3360" s="19"/>
      <c r="K3360" s="19"/>
      <c r="L3360" s="19"/>
      <c r="M3360" s="19"/>
      <c r="N3360" s="19"/>
      <c r="O3360" s="19"/>
      <c r="P3360" s="19"/>
      <c r="Q3360" s="19"/>
      <c r="R3360" s="19"/>
    </row>
    <row r="3361" spans="1:18" x14ac:dyDescent="0.45">
      <c r="A3361" s="19"/>
      <c r="B3361" s="19"/>
      <c r="C3361" s="19"/>
      <c r="D3361" s="19"/>
      <c r="E3361" s="19"/>
      <c r="F3361" s="19"/>
      <c r="G3361" s="19"/>
      <c r="H3361" s="19"/>
      <c r="I3361" s="19"/>
      <c r="J3361" s="19"/>
      <c r="K3361" s="19"/>
      <c r="L3361" s="19"/>
      <c r="M3361" s="19"/>
      <c r="N3361" s="19"/>
      <c r="O3361" s="19"/>
      <c r="P3361" s="19"/>
      <c r="Q3361" s="19"/>
      <c r="R3361" s="19"/>
    </row>
    <row r="3362" spans="1:18" x14ac:dyDescent="0.45">
      <c r="A3362" s="19"/>
      <c r="B3362" s="19"/>
      <c r="C3362" s="19"/>
      <c r="D3362" s="19"/>
      <c r="E3362" s="19"/>
      <c r="F3362" s="19"/>
      <c r="G3362" s="19"/>
      <c r="H3362" s="19"/>
      <c r="I3362" s="19"/>
      <c r="J3362" s="19"/>
      <c r="K3362" s="19"/>
      <c r="L3362" s="19"/>
      <c r="M3362" s="19"/>
      <c r="N3362" s="19"/>
      <c r="O3362" s="19"/>
      <c r="P3362" s="19"/>
      <c r="Q3362" s="19"/>
      <c r="R3362" s="19"/>
    </row>
    <row r="3363" spans="1:18" x14ac:dyDescent="0.45">
      <c r="A3363" s="19"/>
      <c r="B3363" s="19"/>
      <c r="C3363" s="19"/>
      <c r="D3363" s="19"/>
      <c r="E3363" s="19"/>
      <c r="F3363" s="19"/>
      <c r="G3363" s="19"/>
      <c r="H3363" s="19"/>
      <c r="I3363" s="19"/>
      <c r="J3363" s="19"/>
      <c r="K3363" s="19"/>
      <c r="L3363" s="19"/>
      <c r="M3363" s="19"/>
      <c r="N3363" s="19"/>
      <c r="O3363" s="19"/>
      <c r="P3363" s="19"/>
      <c r="Q3363" s="19"/>
      <c r="R3363" s="19"/>
    </row>
    <row r="3364" spans="1:18" x14ac:dyDescent="0.45">
      <c r="A3364" s="19"/>
      <c r="B3364" s="19"/>
      <c r="C3364" s="19"/>
      <c r="D3364" s="19"/>
      <c r="E3364" s="19"/>
      <c r="F3364" s="19"/>
      <c r="G3364" s="19"/>
      <c r="H3364" s="19"/>
      <c r="I3364" s="19"/>
      <c r="J3364" s="19"/>
      <c r="K3364" s="19"/>
      <c r="L3364" s="19"/>
      <c r="M3364" s="19"/>
      <c r="N3364" s="19"/>
      <c r="O3364" s="19"/>
      <c r="P3364" s="19"/>
      <c r="Q3364" s="19"/>
      <c r="R3364" s="19"/>
    </row>
    <row r="3365" spans="1:18" x14ac:dyDescent="0.45">
      <c r="A3365" s="19"/>
      <c r="B3365" s="19"/>
      <c r="C3365" s="19"/>
      <c r="D3365" s="19"/>
      <c r="E3365" s="19"/>
      <c r="F3365" s="19"/>
      <c r="G3365" s="19"/>
      <c r="H3365" s="19"/>
      <c r="I3365" s="19"/>
      <c r="J3365" s="19"/>
      <c r="K3365" s="19"/>
      <c r="L3365" s="19"/>
      <c r="M3365" s="19"/>
      <c r="N3365" s="19"/>
      <c r="O3365" s="19"/>
      <c r="P3365" s="19"/>
      <c r="Q3365" s="19"/>
      <c r="R3365" s="19"/>
    </row>
    <row r="3366" spans="1:18" x14ac:dyDescent="0.45">
      <c r="A3366" s="19"/>
      <c r="B3366" s="19"/>
      <c r="C3366" s="19"/>
      <c r="D3366" s="19"/>
      <c r="E3366" s="19"/>
      <c r="F3366" s="19"/>
      <c r="G3366" s="19"/>
      <c r="H3366" s="19"/>
      <c r="I3366" s="19"/>
      <c r="J3366" s="19"/>
      <c r="K3366" s="19"/>
      <c r="L3366" s="19"/>
      <c r="M3366" s="19"/>
      <c r="N3366" s="19"/>
      <c r="O3366" s="19"/>
      <c r="P3366" s="19"/>
      <c r="Q3366" s="19"/>
      <c r="R3366" s="19"/>
    </row>
    <row r="3367" spans="1:18" x14ac:dyDescent="0.45">
      <c r="A3367" s="19"/>
      <c r="B3367" s="19"/>
      <c r="C3367" s="19"/>
      <c r="D3367" s="19"/>
      <c r="E3367" s="19"/>
      <c r="F3367" s="19"/>
      <c r="G3367" s="19"/>
      <c r="H3367" s="19"/>
      <c r="I3367" s="19"/>
      <c r="J3367" s="19"/>
      <c r="K3367" s="19"/>
      <c r="L3367" s="19"/>
      <c r="M3367" s="19"/>
      <c r="N3367" s="19"/>
      <c r="O3367" s="19"/>
      <c r="P3367" s="19"/>
      <c r="Q3367" s="19"/>
      <c r="R3367" s="19"/>
    </row>
    <row r="3368" spans="1:18" x14ac:dyDescent="0.45">
      <c r="A3368" s="19"/>
      <c r="B3368" s="19"/>
      <c r="C3368" s="19"/>
      <c r="D3368" s="19"/>
      <c r="E3368" s="19"/>
      <c r="F3368" s="19"/>
      <c r="G3368" s="19"/>
      <c r="H3368" s="19"/>
      <c r="I3368" s="19"/>
      <c r="J3368" s="19"/>
      <c r="K3368" s="19"/>
      <c r="L3368" s="19"/>
      <c r="M3368" s="19"/>
      <c r="N3368" s="19"/>
      <c r="O3368" s="19"/>
      <c r="P3368" s="19"/>
      <c r="Q3368" s="19"/>
      <c r="R3368" s="19"/>
    </row>
    <row r="3369" spans="1:18" x14ac:dyDescent="0.45">
      <c r="A3369" s="19"/>
      <c r="B3369" s="19"/>
      <c r="C3369" s="19"/>
      <c r="D3369" s="19"/>
      <c r="E3369" s="19"/>
      <c r="F3369" s="19"/>
      <c r="G3369" s="19"/>
      <c r="H3369" s="19"/>
      <c r="I3369" s="19"/>
      <c r="J3369" s="19"/>
      <c r="K3369" s="19"/>
      <c r="L3369" s="19"/>
      <c r="M3369" s="19"/>
      <c r="N3369" s="19"/>
      <c r="O3369" s="19"/>
      <c r="P3369" s="19"/>
      <c r="Q3369" s="19"/>
      <c r="R3369" s="19"/>
    </row>
    <row r="3370" spans="1:18" x14ac:dyDescent="0.45">
      <c r="A3370" s="19"/>
      <c r="B3370" s="19"/>
      <c r="C3370" s="19"/>
      <c r="D3370" s="19"/>
      <c r="E3370" s="19"/>
      <c r="F3370" s="19"/>
      <c r="G3370" s="19"/>
      <c r="H3370" s="19"/>
      <c r="I3370" s="19"/>
      <c r="J3370" s="19"/>
      <c r="K3370" s="19"/>
      <c r="L3370" s="19"/>
      <c r="M3370" s="19"/>
      <c r="N3370" s="19"/>
      <c r="O3370" s="19"/>
      <c r="P3370" s="19"/>
      <c r="Q3370" s="19"/>
      <c r="R3370" s="19"/>
    </row>
    <row r="3371" spans="1:18" x14ac:dyDescent="0.45">
      <c r="A3371" s="19"/>
      <c r="B3371" s="19"/>
      <c r="C3371" s="19"/>
      <c r="D3371" s="19"/>
      <c r="E3371" s="19"/>
      <c r="F3371" s="19"/>
      <c r="G3371" s="19"/>
      <c r="H3371" s="19"/>
      <c r="I3371" s="19"/>
      <c r="J3371" s="19"/>
      <c r="K3371" s="19"/>
      <c r="L3371" s="19"/>
      <c r="M3371" s="19"/>
      <c r="N3371" s="19"/>
      <c r="O3371" s="19"/>
      <c r="P3371" s="19"/>
      <c r="Q3371" s="19"/>
      <c r="R3371" s="19"/>
    </row>
    <row r="3372" spans="1:18" x14ac:dyDescent="0.45">
      <c r="A3372" s="19"/>
      <c r="B3372" s="19"/>
      <c r="C3372" s="19"/>
      <c r="D3372" s="19"/>
      <c r="E3372" s="19"/>
      <c r="F3372" s="19"/>
      <c r="G3372" s="19"/>
      <c r="H3372" s="19"/>
      <c r="I3372" s="19"/>
      <c r="J3372" s="19"/>
      <c r="K3372" s="19"/>
      <c r="L3372" s="19"/>
      <c r="M3372" s="19"/>
      <c r="N3372" s="19"/>
      <c r="O3372" s="19"/>
      <c r="P3372" s="19"/>
      <c r="Q3372" s="19"/>
      <c r="R3372" s="19"/>
    </row>
    <row r="3373" spans="1:18" x14ac:dyDescent="0.45">
      <c r="A3373" s="19"/>
      <c r="B3373" s="19"/>
      <c r="C3373" s="19"/>
      <c r="D3373" s="19"/>
      <c r="E3373" s="19"/>
      <c r="F3373" s="19"/>
      <c r="G3373" s="19"/>
      <c r="H3373" s="19"/>
      <c r="I3373" s="19"/>
      <c r="J3373" s="19"/>
      <c r="K3373" s="19"/>
      <c r="L3373" s="19"/>
      <c r="M3373" s="19"/>
      <c r="N3373" s="19"/>
      <c r="O3373" s="19"/>
      <c r="P3373" s="19"/>
      <c r="Q3373" s="19"/>
      <c r="R3373" s="19"/>
    </row>
    <row r="3374" spans="1:18" x14ac:dyDescent="0.45">
      <c r="A3374" s="19"/>
      <c r="B3374" s="19"/>
      <c r="C3374" s="19"/>
      <c r="D3374" s="19"/>
      <c r="E3374" s="19"/>
      <c r="F3374" s="19"/>
      <c r="G3374" s="19"/>
      <c r="H3374" s="19"/>
      <c r="I3374" s="19"/>
      <c r="J3374" s="19"/>
      <c r="K3374" s="19"/>
      <c r="L3374" s="19"/>
      <c r="M3374" s="19"/>
      <c r="N3374" s="19"/>
      <c r="O3374" s="19"/>
      <c r="P3374" s="19"/>
      <c r="Q3374" s="19"/>
      <c r="R3374" s="19"/>
    </row>
    <row r="3375" spans="1:18" x14ac:dyDescent="0.45">
      <c r="A3375" s="19"/>
      <c r="B3375" s="19"/>
      <c r="C3375" s="19"/>
      <c r="D3375" s="19"/>
      <c r="E3375" s="19"/>
      <c r="F3375" s="19"/>
      <c r="G3375" s="19"/>
      <c r="H3375" s="19"/>
      <c r="I3375" s="19"/>
      <c r="J3375" s="19"/>
      <c r="K3375" s="19"/>
      <c r="L3375" s="19"/>
      <c r="M3375" s="19"/>
      <c r="N3375" s="19"/>
      <c r="O3375" s="19"/>
      <c r="P3375" s="19"/>
      <c r="Q3375" s="19"/>
      <c r="R3375" s="19"/>
    </row>
    <row r="3376" spans="1:18" x14ac:dyDescent="0.45">
      <c r="A3376" s="19"/>
      <c r="B3376" s="19"/>
      <c r="C3376" s="19"/>
      <c r="D3376" s="19"/>
      <c r="E3376" s="19"/>
      <c r="F3376" s="19"/>
      <c r="G3376" s="19"/>
      <c r="H3376" s="19"/>
      <c r="I3376" s="19"/>
      <c r="J3376" s="19"/>
      <c r="K3376" s="19"/>
      <c r="L3376" s="19"/>
      <c r="M3376" s="19"/>
      <c r="N3376" s="19"/>
      <c r="O3376" s="19"/>
      <c r="P3376" s="19"/>
      <c r="Q3376" s="19"/>
      <c r="R3376" s="19"/>
    </row>
    <row r="3377" spans="1:18" x14ac:dyDescent="0.45">
      <c r="A3377" s="19"/>
      <c r="B3377" s="19"/>
      <c r="C3377" s="19"/>
      <c r="D3377" s="19"/>
      <c r="E3377" s="19"/>
      <c r="F3377" s="19"/>
      <c r="G3377" s="19"/>
      <c r="H3377" s="19"/>
      <c r="I3377" s="19"/>
      <c r="J3377" s="19"/>
      <c r="K3377" s="19"/>
      <c r="L3377" s="19"/>
      <c r="M3377" s="19"/>
      <c r="N3377" s="19"/>
      <c r="O3377" s="19"/>
      <c r="P3377" s="19"/>
      <c r="Q3377" s="19"/>
      <c r="R3377" s="19"/>
    </row>
    <row r="3378" spans="1:18" x14ac:dyDescent="0.45">
      <c r="A3378" s="19"/>
      <c r="B3378" s="19"/>
      <c r="C3378" s="19"/>
      <c r="D3378" s="19"/>
      <c r="E3378" s="19"/>
      <c r="F3378" s="19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/>
      <c r="R3378" s="19"/>
    </row>
    <row r="3379" spans="1:18" x14ac:dyDescent="0.45">
      <c r="A3379" s="19"/>
      <c r="B3379" s="19"/>
      <c r="C3379" s="19"/>
      <c r="D3379" s="19"/>
      <c r="E3379" s="19"/>
      <c r="F3379" s="19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/>
      <c r="R3379" s="19"/>
    </row>
    <row r="3380" spans="1:18" x14ac:dyDescent="0.45">
      <c r="A3380" s="19"/>
      <c r="B3380" s="19"/>
      <c r="C3380" s="19"/>
      <c r="D3380" s="19"/>
      <c r="E3380" s="19"/>
      <c r="F3380" s="19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/>
      <c r="R3380" s="19"/>
    </row>
    <row r="3381" spans="1:18" x14ac:dyDescent="0.45">
      <c r="A3381" s="19"/>
      <c r="B3381" s="19"/>
      <c r="C3381" s="19"/>
      <c r="D3381" s="19"/>
      <c r="E3381" s="19"/>
      <c r="F3381" s="19"/>
      <c r="G3381" s="19"/>
      <c r="H3381" s="19"/>
      <c r="I3381" s="19"/>
      <c r="J3381" s="19"/>
      <c r="K3381" s="19"/>
      <c r="L3381" s="19"/>
      <c r="M3381" s="19"/>
      <c r="N3381" s="19"/>
      <c r="O3381" s="19"/>
      <c r="P3381" s="19"/>
      <c r="Q3381" s="19"/>
      <c r="R3381" s="19"/>
    </row>
    <row r="3382" spans="1:18" x14ac:dyDescent="0.45">
      <c r="A3382" s="19"/>
      <c r="B3382" s="19"/>
      <c r="C3382" s="19"/>
      <c r="D3382" s="19"/>
      <c r="E3382" s="19"/>
      <c r="F3382" s="19"/>
      <c r="G3382" s="19"/>
      <c r="H3382" s="19"/>
      <c r="I3382" s="19"/>
      <c r="J3382" s="19"/>
      <c r="K3382" s="19"/>
      <c r="L3382" s="19"/>
      <c r="M3382" s="19"/>
      <c r="N3382" s="19"/>
      <c r="O3382" s="19"/>
      <c r="P3382" s="19"/>
      <c r="Q3382" s="19"/>
      <c r="R3382" s="19"/>
    </row>
    <row r="3383" spans="1:18" x14ac:dyDescent="0.45">
      <c r="A3383" s="19"/>
      <c r="B3383" s="19"/>
      <c r="C3383" s="19"/>
      <c r="D3383" s="19"/>
      <c r="E3383" s="19"/>
      <c r="F3383" s="19"/>
      <c r="G3383" s="19"/>
      <c r="H3383" s="19"/>
      <c r="I3383" s="19"/>
      <c r="J3383" s="19"/>
      <c r="K3383" s="19"/>
      <c r="L3383" s="19"/>
      <c r="M3383" s="19"/>
      <c r="N3383" s="19"/>
      <c r="O3383" s="19"/>
      <c r="P3383" s="19"/>
      <c r="Q3383" s="19"/>
      <c r="R3383" s="19"/>
    </row>
    <row r="3384" spans="1:18" x14ac:dyDescent="0.45">
      <c r="A3384" s="19"/>
      <c r="B3384" s="19"/>
      <c r="C3384" s="19"/>
      <c r="D3384" s="19"/>
      <c r="E3384" s="19"/>
      <c r="F3384" s="19"/>
      <c r="G3384" s="19"/>
      <c r="H3384" s="19"/>
      <c r="I3384" s="19"/>
      <c r="J3384" s="19"/>
      <c r="K3384" s="19"/>
      <c r="L3384" s="19"/>
      <c r="M3384" s="19"/>
      <c r="N3384" s="19"/>
      <c r="O3384" s="19"/>
      <c r="P3384" s="19"/>
      <c r="Q3384" s="19"/>
      <c r="R3384" s="19"/>
    </row>
    <row r="3385" spans="1:18" x14ac:dyDescent="0.45">
      <c r="A3385" s="19"/>
      <c r="B3385" s="19"/>
      <c r="C3385" s="19"/>
      <c r="D3385" s="19"/>
      <c r="E3385" s="19"/>
      <c r="F3385" s="19"/>
      <c r="G3385" s="19"/>
      <c r="H3385" s="19"/>
      <c r="I3385" s="19"/>
      <c r="J3385" s="19"/>
      <c r="K3385" s="19"/>
      <c r="L3385" s="19"/>
      <c r="M3385" s="19"/>
      <c r="N3385" s="19"/>
      <c r="O3385" s="19"/>
      <c r="P3385" s="19"/>
      <c r="Q3385" s="19"/>
      <c r="R3385" s="19"/>
    </row>
    <row r="3386" spans="1:18" x14ac:dyDescent="0.45">
      <c r="A3386" s="19"/>
      <c r="B3386" s="19"/>
      <c r="C3386" s="19"/>
      <c r="D3386" s="19"/>
      <c r="E3386" s="19"/>
      <c r="F3386" s="19"/>
      <c r="G3386" s="19"/>
      <c r="H3386" s="19"/>
      <c r="I3386" s="19"/>
      <c r="J3386" s="19"/>
      <c r="K3386" s="19"/>
      <c r="L3386" s="19"/>
      <c r="M3386" s="19"/>
      <c r="N3386" s="19"/>
      <c r="O3386" s="19"/>
      <c r="P3386" s="19"/>
      <c r="Q3386" s="19"/>
      <c r="R3386" s="19"/>
    </row>
    <row r="3387" spans="1:18" x14ac:dyDescent="0.45">
      <c r="A3387" s="19"/>
      <c r="B3387" s="19"/>
      <c r="C3387" s="19"/>
      <c r="D3387" s="19"/>
      <c r="E3387" s="19"/>
      <c r="F3387" s="19"/>
      <c r="G3387" s="19"/>
      <c r="H3387" s="19"/>
      <c r="I3387" s="19"/>
      <c r="J3387" s="19"/>
      <c r="K3387" s="19"/>
      <c r="L3387" s="19"/>
      <c r="M3387" s="19"/>
      <c r="N3387" s="19"/>
      <c r="O3387" s="19"/>
      <c r="P3387" s="19"/>
      <c r="Q3387" s="19"/>
      <c r="R3387" s="19"/>
    </row>
    <row r="3388" spans="1:18" x14ac:dyDescent="0.45">
      <c r="A3388" s="19"/>
      <c r="B3388" s="19"/>
      <c r="C3388" s="19"/>
      <c r="D3388" s="19"/>
      <c r="E3388" s="19"/>
      <c r="F3388" s="19"/>
      <c r="G3388" s="19"/>
      <c r="H3388" s="19"/>
      <c r="I3388" s="19"/>
      <c r="J3388" s="19"/>
      <c r="K3388" s="19"/>
      <c r="L3388" s="19"/>
      <c r="M3388" s="19"/>
      <c r="N3388" s="19"/>
      <c r="O3388" s="19"/>
      <c r="P3388" s="19"/>
      <c r="Q3388" s="19"/>
      <c r="R3388" s="19"/>
    </row>
    <row r="3389" spans="1:18" x14ac:dyDescent="0.45">
      <c r="A3389" s="19"/>
      <c r="B3389" s="19"/>
      <c r="C3389" s="19"/>
      <c r="D3389" s="19"/>
      <c r="E3389" s="19"/>
      <c r="F3389" s="19"/>
      <c r="G3389" s="19"/>
      <c r="H3389" s="19"/>
      <c r="I3389" s="19"/>
      <c r="J3389" s="19"/>
      <c r="K3389" s="19"/>
      <c r="L3389" s="19"/>
      <c r="M3389" s="19"/>
      <c r="N3389" s="19"/>
      <c r="O3389" s="19"/>
      <c r="P3389" s="19"/>
      <c r="Q3389" s="19"/>
      <c r="R3389" s="19"/>
    </row>
    <row r="3390" spans="1:18" x14ac:dyDescent="0.45">
      <c r="A3390" s="19"/>
      <c r="B3390" s="19"/>
      <c r="C3390" s="19"/>
      <c r="D3390" s="19"/>
      <c r="E3390" s="19"/>
      <c r="F3390" s="19"/>
      <c r="G3390" s="19"/>
      <c r="H3390" s="19"/>
      <c r="I3390" s="19"/>
      <c r="J3390" s="19"/>
      <c r="K3390" s="19"/>
      <c r="L3390" s="19"/>
      <c r="M3390" s="19"/>
      <c r="N3390" s="19"/>
      <c r="O3390" s="19"/>
      <c r="P3390" s="19"/>
      <c r="Q3390" s="19"/>
      <c r="R3390" s="19"/>
    </row>
    <row r="3391" spans="1:18" x14ac:dyDescent="0.45">
      <c r="A3391" s="19"/>
      <c r="B3391" s="19"/>
      <c r="C3391" s="19"/>
      <c r="D3391" s="19"/>
      <c r="E3391" s="19"/>
      <c r="F3391" s="19"/>
      <c r="G3391" s="19"/>
      <c r="H3391" s="19"/>
      <c r="I3391" s="19"/>
      <c r="J3391" s="19"/>
      <c r="K3391" s="19"/>
      <c r="L3391" s="19"/>
      <c r="M3391" s="19"/>
      <c r="N3391" s="19"/>
      <c r="O3391" s="19"/>
      <c r="P3391" s="19"/>
      <c r="Q3391" s="19"/>
      <c r="R3391" s="19"/>
    </row>
    <row r="3392" spans="1:18" x14ac:dyDescent="0.45">
      <c r="A3392" s="19"/>
      <c r="B3392" s="19"/>
      <c r="C3392" s="19"/>
      <c r="D3392" s="19"/>
      <c r="E3392" s="19"/>
      <c r="F3392" s="19"/>
      <c r="G3392" s="19"/>
      <c r="H3392" s="19"/>
      <c r="I3392" s="19"/>
      <c r="J3392" s="19"/>
      <c r="K3392" s="19"/>
      <c r="L3392" s="19"/>
      <c r="M3392" s="19"/>
      <c r="N3392" s="19"/>
      <c r="O3392" s="19"/>
      <c r="P3392" s="19"/>
      <c r="Q3392" s="19"/>
      <c r="R3392" s="19"/>
    </row>
    <row r="3393" spans="1:18" x14ac:dyDescent="0.45">
      <c r="A3393" s="19"/>
      <c r="B3393" s="19"/>
      <c r="C3393" s="19"/>
      <c r="D3393" s="19"/>
      <c r="E3393" s="19"/>
      <c r="F3393" s="19"/>
      <c r="G3393" s="19"/>
      <c r="H3393" s="19"/>
      <c r="I3393" s="19"/>
      <c r="J3393" s="19"/>
      <c r="K3393" s="19"/>
      <c r="L3393" s="19"/>
      <c r="M3393" s="19"/>
      <c r="N3393" s="19"/>
      <c r="O3393" s="19"/>
      <c r="P3393" s="19"/>
      <c r="Q3393" s="19"/>
      <c r="R3393" s="19"/>
    </row>
    <row r="3394" spans="1:18" x14ac:dyDescent="0.45">
      <c r="A3394" s="19"/>
      <c r="B3394" s="19"/>
      <c r="C3394" s="19"/>
      <c r="D3394" s="19"/>
      <c r="E3394" s="19"/>
      <c r="F3394" s="19"/>
      <c r="G3394" s="19"/>
      <c r="H3394" s="19"/>
      <c r="I3394" s="19"/>
      <c r="J3394" s="19"/>
      <c r="K3394" s="19"/>
      <c r="L3394" s="19"/>
      <c r="M3394" s="19"/>
      <c r="N3394" s="19"/>
      <c r="O3394" s="19"/>
      <c r="P3394" s="19"/>
      <c r="Q3394" s="19"/>
      <c r="R3394" s="19"/>
    </row>
    <row r="3395" spans="1:18" x14ac:dyDescent="0.45">
      <c r="A3395" s="19"/>
      <c r="B3395" s="19"/>
      <c r="C3395" s="19"/>
      <c r="D3395" s="19"/>
      <c r="E3395" s="19"/>
      <c r="F3395" s="19"/>
      <c r="G3395" s="19"/>
      <c r="H3395" s="19"/>
      <c r="I3395" s="19"/>
      <c r="J3395" s="19"/>
      <c r="K3395" s="19"/>
      <c r="L3395" s="19"/>
      <c r="M3395" s="19"/>
      <c r="N3395" s="19"/>
      <c r="O3395" s="19"/>
      <c r="P3395" s="19"/>
      <c r="Q3395" s="19"/>
      <c r="R3395" s="19"/>
    </row>
    <row r="3396" spans="1:18" x14ac:dyDescent="0.45">
      <c r="A3396" s="19"/>
      <c r="B3396" s="19"/>
      <c r="C3396" s="19"/>
      <c r="D3396" s="19"/>
      <c r="E3396" s="19"/>
      <c r="F3396" s="19"/>
      <c r="G3396" s="19"/>
      <c r="H3396" s="19"/>
      <c r="I3396" s="19"/>
      <c r="J3396" s="19"/>
      <c r="K3396" s="19"/>
      <c r="L3396" s="19"/>
      <c r="M3396" s="19"/>
      <c r="N3396" s="19"/>
      <c r="O3396" s="19"/>
      <c r="P3396" s="19"/>
      <c r="Q3396" s="19"/>
      <c r="R3396" s="19"/>
    </row>
    <row r="3397" spans="1:18" x14ac:dyDescent="0.45">
      <c r="A3397" s="19"/>
      <c r="B3397" s="19"/>
      <c r="C3397" s="19"/>
      <c r="D3397" s="19"/>
      <c r="E3397" s="19"/>
      <c r="F3397" s="19"/>
      <c r="G3397" s="19"/>
      <c r="H3397" s="19"/>
      <c r="I3397" s="19"/>
      <c r="J3397" s="19"/>
      <c r="K3397" s="19"/>
      <c r="L3397" s="19"/>
      <c r="M3397" s="19"/>
      <c r="N3397" s="19"/>
      <c r="O3397" s="19"/>
      <c r="P3397" s="19"/>
      <c r="Q3397" s="19"/>
      <c r="R3397" s="19"/>
    </row>
    <row r="3398" spans="1:18" x14ac:dyDescent="0.45">
      <c r="A3398" s="19"/>
      <c r="B3398" s="19"/>
      <c r="C3398" s="19"/>
      <c r="D3398" s="19"/>
      <c r="E3398" s="19"/>
      <c r="F3398" s="19"/>
      <c r="G3398" s="19"/>
      <c r="H3398" s="19"/>
      <c r="I3398" s="19"/>
      <c r="J3398" s="19"/>
      <c r="K3398" s="19"/>
      <c r="L3398" s="19"/>
      <c r="M3398" s="19"/>
      <c r="N3398" s="19"/>
      <c r="O3398" s="19"/>
      <c r="P3398" s="19"/>
      <c r="Q3398" s="19"/>
      <c r="R3398" s="19"/>
    </row>
    <row r="3399" spans="1:18" x14ac:dyDescent="0.45">
      <c r="A3399" s="19"/>
      <c r="B3399" s="19"/>
      <c r="C3399" s="19"/>
      <c r="D3399" s="19"/>
      <c r="E3399" s="19"/>
      <c r="F3399" s="19"/>
      <c r="G3399" s="19"/>
      <c r="H3399" s="19"/>
      <c r="I3399" s="19"/>
      <c r="J3399" s="19"/>
      <c r="K3399" s="19"/>
      <c r="L3399" s="19"/>
      <c r="M3399" s="19"/>
      <c r="N3399" s="19"/>
      <c r="O3399" s="19"/>
      <c r="P3399" s="19"/>
      <c r="Q3399" s="19"/>
      <c r="R3399" s="19"/>
    </row>
    <row r="3400" spans="1:18" x14ac:dyDescent="0.45">
      <c r="A3400" s="19"/>
      <c r="B3400" s="19"/>
      <c r="C3400" s="19"/>
      <c r="D3400" s="19"/>
      <c r="E3400" s="19"/>
      <c r="F3400" s="19"/>
      <c r="G3400" s="19"/>
      <c r="H3400" s="19"/>
      <c r="I3400" s="19"/>
      <c r="J3400" s="19"/>
      <c r="K3400" s="19"/>
      <c r="L3400" s="19"/>
      <c r="M3400" s="19"/>
      <c r="N3400" s="19"/>
      <c r="O3400" s="19"/>
      <c r="P3400" s="19"/>
      <c r="Q3400" s="19"/>
      <c r="R3400" s="19"/>
    </row>
    <row r="3401" spans="1:18" x14ac:dyDescent="0.45">
      <c r="A3401" s="19"/>
      <c r="B3401" s="19"/>
      <c r="C3401" s="19"/>
      <c r="D3401" s="19"/>
      <c r="E3401" s="19"/>
      <c r="F3401" s="19"/>
      <c r="G3401" s="19"/>
      <c r="H3401" s="19"/>
      <c r="I3401" s="19"/>
      <c r="J3401" s="19"/>
      <c r="K3401" s="19"/>
      <c r="L3401" s="19"/>
      <c r="M3401" s="19"/>
      <c r="N3401" s="19"/>
      <c r="O3401" s="19"/>
      <c r="P3401" s="19"/>
      <c r="Q3401" s="19"/>
      <c r="R3401" s="19"/>
    </row>
    <row r="3402" spans="1:18" x14ac:dyDescent="0.45">
      <c r="A3402" s="19"/>
      <c r="B3402" s="19"/>
      <c r="C3402" s="19"/>
      <c r="D3402" s="19"/>
      <c r="E3402" s="19"/>
      <c r="F3402" s="19"/>
      <c r="G3402" s="19"/>
      <c r="H3402" s="19"/>
      <c r="I3402" s="19"/>
      <c r="J3402" s="19"/>
      <c r="K3402" s="19"/>
      <c r="L3402" s="19"/>
      <c r="M3402" s="19"/>
      <c r="N3402" s="19"/>
      <c r="O3402" s="19"/>
      <c r="P3402" s="19"/>
      <c r="Q3402" s="19"/>
      <c r="R3402" s="19"/>
    </row>
    <row r="3403" spans="1:18" x14ac:dyDescent="0.45">
      <c r="A3403" s="19"/>
      <c r="B3403" s="19"/>
      <c r="C3403" s="19"/>
      <c r="D3403" s="19"/>
      <c r="E3403" s="19"/>
      <c r="F3403" s="19"/>
      <c r="G3403" s="19"/>
      <c r="H3403" s="19"/>
      <c r="I3403" s="19"/>
      <c r="J3403" s="19"/>
      <c r="K3403" s="19"/>
      <c r="L3403" s="19"/>
      <c r="M3403" s="19"/>
      <c r="N3403" s="19"/>
      <c r="O3403" s="19"/>
      <c r="P3403" s="19"/>
      <c r="Q3403" s="19"/>
      <c r="R3403" s="19"/>
    </row>
    <row r="3404" spans="1:18" x14ac:dyDescent="0.45">
      <c r="A3404" s="19"/>
      <c r="B3404" s="19"/>
      <c r="C3404" s="19"/>
      <c r="D3404" s="19"/>
      <c r="E3404" s="19"/>
      <c r="F3404" s="19"/>
      <c r="G3404" s="19"/>
      <c r="H3404" s="19"/>
      <c r="I3404" s="19"/>
      <c r="J3404" s="19"/>
      <c r="K3404" s="19"/>
      <c r="L3404" s="19"/>
      <c r="M3404" s="19"/>
      <c r="N3404" s="19"/>
      <c r="O3404" s="19"/>
      <c r="P3404" s="19"/>
      <c r="Q3404" s="19"/>
      <c r="R3404" s="19"/>
    </row>
    <row r="3405" spans="1:18" x14ac:dyDescent="0.45">
      <c r="A3405" s="19"/>
      <c r="B3405" s="19"/>
      <c r="C3405" s="19"/>
      <c r="D3405" s="19"/>
      <c r="E3405" s="19"/>
      <c r="F3405" s="19"/>
      <c r="G3405" s="19"/>
      <c r="H3405" s="19"/>
      <c r="I3405" s="19"/>
      <c r="J3405" s="19"/>
      <c r="K3405" s="19"/>
      <c r="L3405" s="19"/>
      <c r="M3405" s="19"/>
      <c r="N3405" s="19"/>
      <c r="O3405" s="19"/>
      <c r="P3405" s="19"/>
      <c r="Q3405" s="19"/>
      <c r="R3405" s="19"/>
    </row>
    <row r="3406" spans="1:18" x14ac:dyDescent="0.45">
      <c r="A3406" s="19"/>
      <c r="B3406" s="19"/>
      <c r="C3406" s="19"/>
      <c r="D3406" s="19"/>
      <c r="E3406" s="19"/>
      <c r="F3406" s="19"/>
      <c r="G3406" s="19"/>
      <c r="H3406" s="19"/>
      <c r="I3406" s="19"/>
      <c r="J3406" s="19"/>
      <c r="K3406" s="19"/>
      <c r="L3406" s="19"/>
      <c r="M3406" s="19"/>
      <c r="N3406" s="19"/>
      <c r="O3406" s="19"/>
      <c r="P3406" s="19"/>
      <c r="Q3406" s="19"/>
      <c r="R3406" s="19"/>
    </row>
    <row r="3407" spans="1:18" x14ac:dyDescent="0.45">
      <c r="A3407" s="19"/>
      <c r="B3407" s="19"/>
      <c r="C3407" s="19"/>
      <c r="D3407" s="19"/>
      <c r="E3407" s="19"/>
      <c r="F3407" s="19"/>
      <c r="G3407" s="19"/>
      <c r="H3407" s="19"/>
      <c r="I3407" s="19"/>
      <c r="J3407" s="19"/>
      <c r="K3407" s="19"/>
      <c r="L3407" s="19"/>
      <c r="M3407" s="19"/>
      <c r="N3407" s="19"/>
      <c r="O3407" s="19"/>
      <c r="P3407" s="19"/>
      <c r="Q3407" s="19"/>
      <c r="R3407" s="19"/>
    </row>
    <row r="3408" spans="1:18" x14ac:dyDescent="0.45">
      <c r="A3408" s="19"/>
      <c r="B3408" s="19"/>
      <c r="C3408" s="19"/>
      <c r="D3408" s="19"/>
      <c r="E3408" s="19"/>
      <c r="F3408" s="19"/>
      <c r="G3408" s="19"/>
      <c r="H3408" s="19"/>
      <c r="I3408" s="19"/>
      <c r="J3408" s="19"/>
      <c r="K3408" s="19"/>
      <c r="L3408" s="19"/>
      <c r="M3408" s="19"/>
      <c r="N3408" s="19"/>
      <c r="O3408" s="19"/>
      <c r="P3408" s="19"/>
      <c r="Q3408" s="19"/>
      <c r="R3408" s="19"/>
    </row>
    <row r="3409" spans="1:18" x14ac:dyDescent="0.45">
      <c r="A3409" s="19"/>
      <c r="B3409" s="19"/>
      <c r="C3409" s="19"/>
      <c r="D3409" s="19"/>
      <c r="E3409" s="19"/>
      <c r="F3409" s="19"/>
      <c r="G3409" s="19"/>
      <c r="H3409" s="19"/>
      <c r="I3409" s="19"/>
      <c r="J3409" s="19"/>
      <c r="K3409" s="19"/>
      <c r="L3409" s="19"/>
      <c r="M3409" s="19"/>
      <c r="N3409" s="19"/>
      <c r="O3409" s="19"/>
      <c r="P3409" s="19"/>
      <c r="Q3409" s="19"/>
      <c r="R3409" s="19"/>
    </row>
    <row r="3410" spans="1:18" x14ac:dyDescent="0.45">
      <c r="A3410" s="19"/>
      <c r="B3410" s="19"/>
      <c r="C3410" s="19"/>
      <c r="D3410" s="19"/>
      <c r="E3410" s="19"/>
      <c r="F3410" s="19"/>
      <c r="G3410" s="19"/>
      <c r="H3410" s="19"/>
      <c r="I3410" s="19"/>
      <c r="J3410" s="19"/>
      <c r="K3410" s="19"/>
      <c r="L3410" s="19"/>
      <c r="M3410" s="19"/>
      <c r="N3410" s="19"/>
      <c r="O3410" s="19"/>
      <c r="P3410" s="19"/>
      <c r="Q3410" s="19"/>
      <c r="R3410" s="19"/>
    </row>
    <row r="3411" spans="1:18" x14ac:dyDescent="0.45">
      <c r="A3411" s="19"/>
      <c r="B3411" s="19"/>
      <c r="C3411" s="19"/>
      <c r="D3411" s="19"/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 x14ac:dyDescent="0.45">
      <c r="A3412" s="19"/>
      <c r="B3412" s="19"/>
      <c r="C3412" s="19"/>
      <c r="D3412" s="19"/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 x14ac:dyDescent="0.45">
      <c r="A3413" s="19"/>
      <c r="B3413" s="19"/>
      <c r="C3413" s="19"/>
      <c r="D3413" s="19"/>
      <c r="E3413" s="19"/>
      <c r="F3413" s="19"/>
      <c r="G3413" s="19"/>
      <c r="H3413" s="19"/>
      <c r="I3413" s="19"/>
      <c r="J3413" s="19"/>
      <c r="K3413" s="19"/>
      <c r="L3413" s="19"/>
      <c r="M3413" s="19"/>
      <c r="N3413" s="19"/>
      <c r="O3413" s="19"/>
      <c r="P3413" s="19"/>
      <c r="Q3413" s="19"/>
      <c r="R3413" s="19"/>
    </row>
    <row r="3414" spans="1:18" x14ac:dyDescent="0.45">
      <c r="A3414" s="19"/>
      <c r="B3414" s="19"/>
      <c r="C3414" s="19"/>
      <c r="D3414" s="19"/>
      <c r="E3414" s="19"/>
      <c r="F3414" s="19"/>
      <c r="G3414" s="19"/>
      <c r="H3414" s="19"/>
      <c r="I3414" s="19"/>
      <c r="J3414" s="19"/>
      <c r="K3414" s="19"/>
      <c r="L3414" s="19"/>
      <c r="M3414" s="19"/>
      <c r="N3414" s="19"/>
      <c r="O3414" s="19"/>
      <c r="P3414" s="19"/>
      <c r="Q3414" s="19"/>
      <c r="R3414" s="19"/>
    </row>
    <row r="3415" spans="1:18" x14ac:dyDescent="0.45">
      <c r="A3415" s="19"/>
      <c r="B3415" s="19"/>
      <c r="C3415" s="19"/>
      <c r="D3415" s="19"/>
      <c r="E3415" s="19"/>
      <c r="F3415" s="19"/>
      <c r="G3415" s="19"/>
      <c r="H3415" s="19"/>
      <c r="I3415" s="19"/>
      <c r="J3415" s="19"/>
      <c r="K3415" s="19"/>
      <c r="L3415" s="19"/>
      <c r="M3415" s="19"/>
      <c r="N3415" s="19"/>
      <c r="O3415" s="19"/>
      <c r="P3415" s="19"/>
      <c r="Q3415" s="19"/>
      <c r="R3415" s="19"/>
    </row>
    <row r="3416" spans="1:18" x14ac:dyDescent="0.45">
      <c r="A3416" s="19"/>
      <c r="B3416" s="19"/>
      <c r="C3416" s="19"/>
      <c r="D3416" s="19"/>
      <c r="E3416" s="19"/>
      <c r="F3416" s="19"/>
      <c r="G3416" s="19"/>
      <c r="H3416" s="19"/>
      <c r="I3416" s="19"/>
      <c r="J3416" s="19"/>
      <c r="K3416" s="19"/>
      <c r="L3416" s="19"/>
      <c r="M3416" s="19"/>
      <c r="N3416" s="19"/>
      <c r="O3416" s="19"/>
      <c r="P3416" s="19"/>
      <c r="Q3416" s="19"/>
      <c r="R3416" s="19"/>
    </row>
    <row r="3417" spans="1:18" x14ac:dyDescent="0.45">
      <c r="A3417" s="19"/>
      <c r="B3417" s="19"/>
      <c r="C3417" s="19"/>
      <c r="D3417" s="19"/>
      <c r="E3417" s="19"/>
      <c r="F3417" s="19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/>
      <c r="R3417" s="19"/>
    </row>
    <row r="3418" spans="1:18" x14ac:dyDescent="0.45">
      <c r="A3418" s="19"/>
      <c r="B3418" s="19"/>
      <c r="C3418" s="19"/>
      <c r="D3418" s="19"/>
      <c r="E3418" s="19"/>
      <c r="F3418" s="19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/>
      <c r="R3418" s="19"/>
    </row>
    <row r="3419" spans="1:18" x14ac:dyDescent="0.45">
      <c r="A3419" s="19"/>
      <c r="B3419" s="19"/>
      <c r="C3419" s="19"/>
      <c r="D3419" s="19"/>
      <c r="E3419" s="19"/>
      <c r="F3419" s="19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/>
      <c r="R3419" s="19"/>
    </row>
    <row r="3420" spans="1:18" x14ac:dyDescent="0.45">
      <c r="A3420" s="19"/>
      <c r="B3420" s="19"/>
      <c r="C3420" s="19"/>
      <c r="D3420" s="19"/>
      <c r="E3420" s="19"/>
      <c r="F3420" s="19"/>
      <c r="G3420" s="19"/>
      <c r="H3420" s="19"/>
      <c r="I3420" s="19"/>
      <c r="J3420" s="19"/>
      <c r="K3420" s="19"/>
      <c r="L3420" s="19"/>
      <c r="M3420" s="19"/>
      <c r="N3420" s="19"/>
      <c r="O3420" s="19"/>
      <c r="P3420" s="19"/>
      <c r="Q3420" s="19"/>
      <c r="R3420" s="19"/>
    </row>
    <row r="3421" spans="1:18" x14ac:dyDescent="0.45">
      <c r="A3421" s="19"/>
      <c r="B3421" s="19"/>
      <c r="C3421" s="19"/>
      <c r="D3421" s="19"/>
      <c r="E3421" s="19"/>
      <c r="F3421" s="19"/>
      <c r="G3421" s="19"/>
      <c r="H3421" s="19"/>
      <c r="I3421" s="19"/>
      <c r="J3421" s="19"/>
      <c r="K3421" s="19"/>
      <c r="L3421" s="19"/>
      <c r="M3421" s="19"/>
      <c r="N3421" s="19"/>
      <c r="O3421" s="19"/>
      <c r="P3421" s="19"/>
      <c r="Q3421" s="19"/>
      <c r="R3421" s="19"/>
    </row>
    <row r="3422" spans="1:18" x14ac:dyDescent="0.45">
      <c r="A3422" s="19"/>
      <c r="B3422" s="19"/>
      <c r="C3422" s="19"/>
      <c r="D3422" s="19"/>
      <c r="E3422" s="19"/>
      <c r="F3422" s="19"/>
      <c r="G3422" s="19"/>
      <c r="H3422" s="19"/>
      <c r="I3422" s="19"/>
      <c r="J3422" s="19"/>
      <c r="K3422" s="19"/>
      <c r="L3422" s="19"/>
      <c r="M3422" s="19"/>
      <c r="N3422" s="19"/>
      <c r="O3422" s="19"/>
      <c r="P3422" s="19"/>
      <c r="Q3422" s="19"/>
      <c r="R3422" s="19"/>
    </row>
    <row r="3423" spans="1:18" x14ac:dyDescent="0.45">
      <c r="A3423" s="19"/>
      <c r="B3423" s="19"/>
      <c r="C3423" s="19"/>
      <c r="D3423" s="19"/>
      <c r="E3423" s="19"/>
      <c r="F3423" s="19"/>
      <c r="G3423" s="19"/>
      <c r="H3423" s="19"/>
      <c r="I3423" s="19"/>
      <c r="J3423" s="19"/>
      <c r="K3423" s="19"/>
      <c r="L3423" s="19"/>
      <c r="M3423" s="19"/>
      <c r="N3423" s="19"/>
      <c r="O3423" s="19"/>
      <c r="P3423" s="19"/>
      <c r="Q3423" s="19"/>
      <c r="R3423" s="19"/>
    </row>
    <row r="3424" spans="1:18" x14ac:dyDescent="0.45">
      <c r="A3424" s="19"/>
      <c r="B3424" s="19"/>
      <c r="C3424" s="19"/>
      <c r="D3424" s="19"/>
      <c r="E3424" s="19"/>
      <c r="F3424" s="19"/>
      <c r="G3424" s="19"/>
      <c r="H3424" s="19"/>
      <c r="I3424" s="19"/>
      <c r="J3424" s="19"/>
      <c r="K3424" s="19"/>
      <c r="L3424" s="19"/>
      <c r="M3424" s="19"/>
      <c r="N3424" s="19"/>
      <c r="O3424" s="19"/>
      <c r="P3424" s="19"/>
      <c r="Q3424" s="19"/>
      <c r="R3424" s="19"/>
    </row>
    <row r="3425" spans="1:18" x14ac:dyDescent="0.45">
      <c r="A3425" s="19"/>
      <c r="B3425" s="19"/>
      <c r="C3425" s="19"/>
      <c r="D3425" s="19"/>
      <c r="E3425" s="19"/>
      <c r="F3425" s="19"/>
      <c r="G3425" s="19"/>
      <c r="H3425" s="19"/>
      <c r="I3425" s="19"/>
      <c r="J3425" s="19"/>
      <c r="K3425" s="19"/>
      <c r="L3425" s="19"/>
      <c r="M3425" s="19"/>
      <c r="N3425" s="19"/>
      <c r="O3425" s="19"/>
      <c r="P3425" s="19"/>
      <c r="Q3425" s="19"/>
      <c r="R3425" s="19"/>
    </row>
    <row r="3426" spans="1:18" x14ac:dyDescent="0.45">
      <c r="A3426" s="19"/>
      <c r="B3426" s="19"/>
      <c r="C3426" s="19"/>
      <c r="D3426" s="19"/>
      <c r="E3426" s="19"/>
      <c r="F3426" s="19"/>
      <c r="G3426" s="19"/>
      <c r="H3426" s="19"/>
      <c r="I3426" s="19"/>
      <c r="J3426" s="19"/>
      <c r="K3426" s="19"/>
      <c r="L3426" s="19"/>
      <c r="M3426" s="19"/>
      <c r="N3426" s="19"/>
      <c r="O3426" s="19"/>
      <c r="P3426" s="19"/>
      <c r="Q3426" s="19"/>
      <c r="R3426" s="19"/>
    </row>
    <row r="3427" spans="1:18" x14ac:dyDescent="0.45">
      <c r="A3427" s="19"/>
      <c r="B3427" s="19"/>
      <c r="C3427" s="19"/>
      <c r="D3427" s="19"/>
      <c r="E3427" s="19"/>
      <c r="F3427" s="19"/>
      <c r="G3427" s="19"/>
      <c r="H3427" s="19"/>
      <c r="I3427" s="19"/>
      <c r="J3427" s="19"/>
      <c r="K3427" s="19"/>
      <c r="L3427" s="19"/>
      <c r="M3427" s="19"/>
      <c r="N3427" s="19"/>
      <c r="O3427" s="19"/>
      <c r="P3427" s="19"/>
      <c r="Q3427" s="19"/>
      <c r="R3427" s="19"/>
    </row>
    <row r="3428" spans="1:18" x14ac:dyDescent="0.45">
      <c r="A3428" s="19"/>
      <c r="B3428" s="19"/>
      <c r="C3428" s="19"/>
      <c r="D3428" s="19"/>
      <c r="E3428" s="19"/>
      <c r="F3428" s="19"/>
      <c r="G3428" s="19"/>
      <c r="H3428" s="19"/>
      <c r="I3428" s="19"/>
      <c r="J3428" s="19"/>
      <c r="K3428" s="19"/>
      <c r="L3428" s="19"/>
      <c r="M3428" s="19"/>
      <c r="N3428" s="19"/>
      <c r="O3428" s="19"/>
      <c r="P3428" s="19"/>
      <c r="Q3428" s="19"/>
      <c r="R3428" s="19"/>
    </row>
    <row r="3429" spans="1:18" x14ac:dyDescent="0.45">
      <c r="A3429" s="19"/>
      <c r="B3429" s="19"/>
      <c r="C3429" s="19"/>
      <c r="D3429" s="19"/>
      <c r="E3429" s="19"/>
      <c r="F3429" s="19"/>
      <c r="G3429" s="19"/>
      <c r="H3429" s="19"/>
      <c r="I3429" s="19"/>
      <c r="J3429" s="19"/>
      <c r="K3429" s="19"/>
      <c r="L3429" s="19"/>
      <c r="M3429" s="19"/>
      <c r="N3429" s="19"/>
      <c r="O3429" s="19"/>
      <c r="P3429" s="19"/>
      <c r="Q3429" s="19"/>
      <c r="R3429" s="19"/>
    </row>
    <row r="3430" spans="1:18" x14ac:dyDescent="0.45">
      <c r="A3430" s="19"/>
      <c r="B3430" s="19"/>
      <c r="C3430" s="19"/>
      <c r="D3430" s="19"/>
      <c r="E3430" s="19"/>
      <c r="F3430" s="19"/>
      <c r="G3430" s="19"/>
      <c r="H3430" s="19"/>
      <c r="I3430" s="19"/>
      <c r="J3430" s="19"/>
      <c r="K3430" s="19"/>
      <c r="L3430" s="19"/>
      <c r="M3430" s="19"/>
      <c r="N3430" s="19"/>
      <c r="O3430" s="19"/>
      <c r="P3430" s="19"/>
      <c r="Q3430" s="19"/>
      <c r="R3430" s="19"/>
    </row>
    <row r="3431" spans="1:18" x14ac:dyDescent="0.45">
      <c r="A3431" s="19"/>
      <c r="B3431" s="19"/>
      <c r="C3431" s="19"/>
      <c r="D3431" s="19"/>
      <c r="E3431" s="19"/>
      <c r="F3431" s="19"/>
      <c r="G3431" s="19"/>
      <c r="H3431" s="19"/>
      <c r="I3431" s="19"/>
      <c r="J3431" s="19"/>
      <c r="K3431" s="19"/>
      <c r="L3431" s="19"/>
      <c r="M3431" s="19"/>
      <c r="N3431" s="19"/>
      <c r="O3431" s="19"/>
      <c r="P3431" s="19"/>
      <c r="Q3431" s="19"/>
      <c r="R3431" s="19"/>
    </row>
    <row r="3432" spans="1:18" x14ac:dyDescent="0.45">
      <c r="A3432" s="19"/>
      <c r="B3432" s="19"/>
      <c r="C3432" s="19"/>
      <c r="D3432" s="19"/>
      <c r="E3432" s="19"/>
      <c r="F3432" s="19"/>
      <c r="G3432" s="19"/>
      <c r="H3432" s="19"/>
      <c r="I3432" s="19"/>
      <c r="J3432" s="19"/>
      <c r="K3432" s="19"/>
      <c r="L3432" s="19"/>
      <c r="M3432" s="19"/>
      <c r="N3432" s="19"/>
      <c r="O3432" s="19"/>
      <c r="P3432" s="19"/>
      <c r="Q3432" s="19"/>
      <c r="R3432" s="19"/>
    </row>
    <row r="3433" spans="1:18" x14ac:dyDescent="0.45">
      <c r="A3433" s="19"/>
      <c r="B3433" s="19"/>
      <c r="C3433" s="19"/>
      <c r="D3433" s="19"/>
      <c r="E3433" s="19"/>
      <c r="F3433" s="19"/>
      <c r="G3433" s="19"/>
      <c r="H3433" s="19"/>
      <c r="I3433" s="19"/>
      <c r="J3433" s="19"/>
      <c r="K3433" s="19"/>
      <c r="L3433" s="19"/>
      <c r="M3433" s="19"/>
      <c r="N3433" s="19"/>
      <c r="O3433" s="19"/>
      <c r="P3433" s="19"/>
      <c r="Q3433" s="19"/>
      <c r="R3433" s="19"/>
    </row>
    <row r="3434" spans="1:18" x14ac:dyDescent="0.45">
      <c r="A3434" s="19"/>
      <c r="B3434" s="19"/>
      <c r="C3434" s="19"/>
      <c r="D3434" s="19"/>
      <c r="E3434" s="19"/>
      <c r="F3434" s="19"/>
      <c r="G3434" s="19"/>
      <c r="H3434" s="19"/>
      <c r="I3434" s="19"/>
      <c r="J3434" s="19"/>
      <c r="K3434" s="19"/>
      <c r="L3434" s="19"/>
      <c r="M3434" s="19"/>
      <c r="N3434" s="19"/>
      <c r="O3434" s="19"/>
      <c r="P3434" s="19"/>
      <c r="Q3434" s="19"/>
      <c r="R3434" s="19"/>
    </row>
    <row r="3435" spans="1:18" x14ac:dyDescent="0.45">
      <c r="A3435" s="19"/>
      <c r="B3435" s="19"/>
      <c r="C3435" s="19"/>
      <c r="D3435" s="19"/>
      <c r="E3435" s="19"/>
      <c r="F3435" s="19"/>
      <c r="G3435" s="19"/>
      <c r="H3435" s="19"/>
      <c r="I3435" s="19"/>
      <c r="J3435" s="19"/>
      <c r="K3435" s="19"/>
      <c r="L3435" s="19"/>
      <c r="M3435" s="19"/>
      <c r="N3435" s="19"/>
      <c r="O3435" s="19"/>
      <c r="P3435" s="19"/>
      <c r="Q3435" s="19"/>
      <c r="R3435" s="19"/>
    </row>
    <row r="3436" spans="1:18" x14ac:dyDescent="0.45">
      <c r="A3436" s="19"/>
      <c r="B3436" s="19"/>
      <c r="C3436" s="19"/>
      <c r="D3436" s="19"/>
      <c r="E3436" s="19"/>
      <c r="F3436" s="19"/>
      <c r="G3436" s="19"/>
      <c r="H3436" s="19"/>
      <c r="I3436" s="19"/>
      <c r="J3436" s="19"/>
      <c r="K3436" s="19"/>
      <c r="L3436" s="19"/>
      <c r="M3436" s="19"/>
      <c r="N3436" s="19"/>
      <c r="O3436" s="19"/>
      <c r="P3436" s="19"/>
      <c r="Q3436" s="19"/>
      <c r="R3436" s="19"/>
    </row>
    <row r="3437" spans="1:18" x14ac:dyDescent="0.45">
      <c r="A3437" s="19"/>
      <c r="B3437" s="19"/>
      <c r="C3437" s="19"/>
      <c r="D3437" s="19"/>
      <c r="E3437" s="19"/>
      <c r="F3437" s="19"/>
      <c r="G3437" s="19"/>
      <c r="H3437" s="19"/>
      <c r="I3437" s="19"/>
      <c r="J3437" s="19"/>
      <c r="K3437" s="19"/>
      <c r="L3437" s="19"/>
      <c r="M3437" s="19"/>
      <c r="N3437" s="19"/>
      <c r="O3437" s="19"/>
      <c r="P3437" s="19"/>
      <c r="Q3437" s="19"/>
      <c r="R3437" s="19"/>
    </row>
    <row r="3438" spans="1:18" x14ac:dyDescent="0.45">
      <c r="A3438" s="19"/>
      <c r="B3438" s="19"/>
      <c r="C3438" s="19"/>
      <c r="D3438" s="19"/>
      <c r="E3438" s="19"/>
      <c r="F3438" s="19"/>
      <c r="G3438" s="19"/>
      <c r="H3438" s="19"/>
      <c r="I3438" s="19"/>
      <c r="J3438" s="19"/>
      <c r="K3438" s="19"/>
      <c r="L3438" s="19"/>
      <c r="M3438" s="19"/>
      <c r="N3438" s="19"/>
      <c r="O3438" s="19"/>
      <c r="P3438" s="19"/>
      <c r="Q3438" s="19"/>
      <c r="R3438" s="19"/>
    </row>
    <row r="3439" spans="1:18" x14ac:dyDescent="0.45">
      <c r="A3439" s="19"/>
      <c r="B3439" s="19"/>
      <c r="C3439" s="19"/>
      <c r="D3439" s="19"/>
      <c r="E3439" s="19"/>
      <c r="F3439" s="19"/>
      <c r="G3439" s="19"/>
      <c r="H3439" s="19"/>
      <c r="I3439" s="19"/>
      <c r="J3439" s="19"/>
      <c r="K3439" s="19"/>
      <c r="L3439" s="19"/>
      <c r="M3439" s="19"/>
      <c r="N3439" s="19"/>
      <c r="O3439" s="19"/>
      <c r="P3439" s="19"/>
      <c r="Q3439" s="19"/>
      <c r="R3439" s="19"/>
    </row>
    <row r="3440" spans="1:18" x14ac:dyDescent="0.45">
      <c r="A3440" s="19"/>
      <c r="B3440" s="19"/>
      <c r="C3440" s="19"/>
      <c r="D3440" s="19"/>
      <c r="E3440" s="19"/>
      <c r="F3440" s="19"/>
      <c r="G3440" s="19"/>
      <c r="H3440" s="19"/>
      <c r="I3440" s="19"/>
      <c r="J3440" s="19"/>
      <c r="K3440" s="19"/>
      <c r="L3440" s="19"/>
      <c r="M3440" s="19"/>
      <c r="N3440" s="19"/>
      <c r="O3440" s="19"/>
      <c r="P3440" s="19"/>
      <c r="Q3440" s="19"/>
      <c r="R3440" s="19"/>
    </row>
    <row r="3441" spans="1:18" x14ac:dyDescent="0.45">
      <c r="A3441" s="19"/>
      <c r="B3441" s="19"/>
      <c r="C3441" s="19"/>
      <c r="D3441" s="19"/>
      <c r="E3441" s="19"/>
      <c r="F3441" s="19"/>
      <c r="G3441" s="19"/>
      <c r="H3441" s="19"/>
      <c r="I3441" s="19"/>
      <c r="J3441" s="19"/>
      <c r="K3441" s="19"/>
      <c r="L3441" s="19"/>
      <c r="M3441" s="19"/>
      <c r="N3441" s="19"/>
      <c r="O3441" s="19"/>
      <c r="P3441" s="19"/>
      <c r="Q3441" s="19"/>
      <c r="R3441" s="19"/>
    </row>
    <row r="3442" spans="1:18" x14ac:dyDescent="0.45">
      <c r="A3442" s="19"/>
      <c r="B3442" s="19"/>
      <c r="C3442" s="19"/>
      <c r="D3442" s="19"/>
      <c r="E3442" s="19"/>
      <c r="F3442" s="19"/>
      <c r="G3442" s="19"/>
      <c r="H3442" s="19"/>
      <c r="I3442" s="19"/>
      <c r="J3442" s="19"/>
      <c r="K3442" s="19"/>
      <c r="L3442" s="19"/>
      <c r="M3442" s="19"/>
      <c r="N3442" s="19"/>
      <c r="O3442" s="19"/>
      <c r="P3442" s="19"/>
      <c r="Q3442" s="19"/>
      <c r="R3442" s="19"/>
    </row>
    <row r="3443" spans="1:18" x14ac:dyDescent="0.45">
      <c r="A3443" s="19"/>
      <c r="B3443" s="19"/>
      <c r="C3443" s="19"/>
      <c r="D3443" s="19"/>
      <c r="E3443" s="19"/>
      <c r="F3443" s="19"/>
      <c r="G3443" s="19"/>
      <c r="H3443" s="19"/>
      <c r="I3443" s="19"/>
      <c r="J3443" s="19"/>
      <c r="K3443" s="19"/>
      <c r="L3443" s="19"/>
      <c r="M3443" s="19"/>
      <c r="N3443" s="19"/>
      <c r="O3443" s="19"/>
      <c r="P3443" s="19"/>
      <c r="Q3443" s="19"/>
      <c r="R3443" s="19"/>
    </row>
    <row r="3444" spans="1:18" x14ac:dyDescent="0.45">
      <c r="A3444" s="19"/>
      <c r="B3444" s="19"/>
      <c r="C3444" s="19"/>
      <c r="D3444" s="19"/>
      <c r="E3444" s="19"/>
      <c r="F3444" s="19"/>
      <c r="G3444" s="19"/>
      <c r="H3444" s="19"/>
      <c r="I3444" s="19"/>
      <c r="J3444" s="19"/>
      <c r="K3444" s="19"/>
      <c r="L3444" s="19"/>
      <c r="M3444" s="19"/>
      <c r="N3444" s="19"/>
      <c r="O3444" s="19"/>
      <c r="P3444" s="19"/>
      <c r="Q3444" s="19"/>
      <c r="R3444" s="19"/>
    </row>
    <row r="3445" spans="1:18" x14ac:dyDescent="0.45">
      <c r="A3445" s="19"/>
      <c r="B3445" s="19"/>
      <c r="C3445" s="19"/>
      <c r="D3445" s="19"/>
      <c r="E3445" s="19"/>
      <c r="F3445" s="19"/>
      <c r="G3445" s="19"/>
      <c r="H3445" s="19"/>
      <c r="I3445" s="19"/>
      <c r="J3445" s="19"/>
      <c r="K3445" s="19"/>
      <c r="L3445" s="19"/>
      <c r="M3445" s="19"/>
      <c r="N3445" s="19"/>
      <c r="O3445" s="19"/>
      <c r="P3445" s="19"/>
      <c r="Q3445" s="19"/>
      <c r="R3445" s="19"/>
    </row>
    <row r="3446" spans="1:18" x14ac:dyDescent="0.45">
      <c r="A3446" s="19"/>
      <c r="B3446" s="19"/>
      <c r="C3446" s="19"/>
      <c r="D3446" s="19"/>
      <c r="E3446" s="19"/>
      <c r="F3446" s="19"/>
      <c r="G3446" s="19"/>
      <c r="H3446" s="19"/>
      <c r="I3446" s="19"/>
      <c r="J3446" s="19"/>
      <c r="K3446" s="19"/>
      <c r="L3446" s="19"/>
      <c r="M3446" s="19"/>
      <c r="N3446" s="19"/>
      <c r="O3446" s="19"/>
      <c r="P3446" s="19"/>
      <c r="Q3446" s="19"/>
      <c r="R3446" s="19"/>
    </row>
    <row r="3447" spans="1:18" x14ac:dyDescent="0.45">
      <c r="A3447" s="19"/>
      <c r="B3447" s="19"/>
      <c r="C3447" s="19"/>
      <c r="D3447" s="19"/>
      <c r="E3447" s="19"/>
      <c r="F3447" s="19"/>
      <c r="G3447" s="19"/>
      <c r="H3447" s="19"/>
      <c r="I3447" s="19"/>
      <c r="J3447" s="19"/>
      <c r="K3447" s="19"/>
      <c r="L3447" s="19"/>
      <c r="M3447" s="19"/>
      <c r="N3447" s="19"/>
      <c r="O3447" s="19"/>
      <c r="P3447" s="19"/>
      <c r="Q3447" s="19"/>
      <c r="R3447" s="19"/>
    </row>
    <row r="3448" spans="1:18" x14ac:dyDescent="0.45">
      <c r="A3448" s="19"/>
      <c r="B3448" s="19"/>
      <c r="C3448" s="19"/>
      <c r="D3448" s="19"/>
      <c r="E3448" s="19"/>
      <c r="F3448" s="19"/>
      <c r="G3448" s="19"/>
      <c r="H3448" s="19"/>
      <c r="I3448" s="19"/>
      <c r="J3448" s="19"/>
      <c r="K3448" s="19"/>
      <c r="L3448" s="19"/>
      <c r="M3448" s="19"/>
      <c r="N3448" s="19"/>
      <c r="O3448" s="19"/>
      <c r="P3448" s="19"/>
      <c r="Q3448" s="19"/>
      <c r="R3448" s="19"/>
    </row>
    <row r="3449" spans="1:18" x14ac:dyDescent="0.45">
      <c r="A3449" s="19"/>
      <c r="B3449" s="19"/>
      <c r="C3449" s="19"/>
      <c r="D3449" s="19"/>
      <c r="E3449" s="19"/>
      <c r="F3449" s="19"/>
      <c r="G3449" s="19"/>
      <c r="H3449" s="19"/>
      <c r="I3449" s="19"/>
      <c r="J3449" s="19"/>
      <c r="K3449" s="19"/>
      <c r="L3449" s="19"/>
      <c r="M3449" s="19"/>
      <c r="N3449" s="19"/>
      <c r="O3449" s="19"/>
      <c r="P3449" s="19"/>
      <c r="Q3449" s="19"/>
      <c r="R3449" s="19"/>
    </row>
    <row r="3450" spans="1:18" x14ac:dyDescent="0.45">
      <c r="A3450" s="19"/>
      <c r="B3450" s="19"/>
      <c r="C3450" s="19"/>
      <c r="D3450" s="19"/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 x14ac:dyDescent="0.45">
      <c r="A3451" s="19"/>
      <c r="B3451" s="19"/>
      <c r="C3451" s="19"/>
      <c r="D3451" s="19"/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 x14ac:dyDescent="0.45">
      <c r="A3452" s="19"/>
      <c r="B3452" s="19"/>
      <c r="C3452" s="19"/>
      <c r="D3452" s="19"/>
      <c r="E3452" s="19"/>
      <c r="F3452" s="19"/>
      <c r="G3452" s="19"/>
      <c r="H3452" s="19"/>
      <c r="I3452" s="19"/>
      <c r="J3452" s="19"/>
      <c r="K3452" s="19"/>
      <c r="L3452" s="19"/>
      <c r="M3452" s="19"/>
      <c r="N3452" s="19"/>
      <c r="O3452" s="19"/>
      <c r="P3452" s="19"/>
      <c r="Q3452" s="19"/>
      <c r="R3452" s="19"/>
    </row>
    <row r="3453" spans="1:18" x14ac:dyDescent="0.45">
      <c r="A3453" s="19"/>
      <c r="B3453" s="19"/>
      <c r="C3453" s="19"/>
      <c r="D3453" s="19"/>
      <c r="E3453" s="19"/>
      <c r="F3453" s="19"/>
      <c r="G3453" s="19"/>
      <c r="H3453" s="19"/>
      <c r="I3453" s="19"/>
      <c r="J3453" s="19"/>
      <c r="K3453" s="19"/>
      <c r="L3453" s="19"/>
      <c r="M3453" s="19"/>
      <c r="N3453" s="19"/>
      <c r="O3453" s="19"/>
      <c r="P3453" s="19"/>
      <c r="Q3453" s="19"/>
      <c r="R3453" s="19"/>
    </row>
    <row r="3454" spans="1:18" x14ac:dyDescent="0.45">
      <c r="A3454" s="19"/>
      <c r="B3454" s="19"/>
      <c r="C3454" s="19"/>
      <c r="D3454" s="19"/>
      <c r="E3454" s="19"/>
      <c r="F3454" s="19"/>
      <c r="G3454" s="19"/>
      <c r="H3454" s="19"/>
      <c r="I3454" s="19"/>
      <c r="J3454" s="19"/>
      <c r="K3454" s="19"/>
      <c r="L3454" s="19"/>
      <c r="M3454" s="19"/>
      <c r="N3454" s="19"/>
      <c r="O3454" s="19"/>
      <c r="P3454" s="19"/>
      <c r="Q3454" s="19"/>
      <c r="R3454" s="19"/>
    </row>
    <row r="3455" spans="1:18" x14ac:dyDescent="0.45">
      <c r="A3455" s="19"/>
      <c r="B3455" s="19"/>
      <c r="C3455" s="19"/>
      <c r="D3455" s="19"/>
      <c r="E3455" s="19"/>
      <c r="F3455" s="19"/>
      <c r="G3455" s="19"/>
      <c r="H3455" s="19"/>
      <c r="I3455" s="19"/>
      <c r="J3455" s="19"/>
      <c r="K3455" s="19"/>
      <c r="L3455" s="19"/>
      <c r="M3455" s="19"/>
      <c r="N3455" s="19"/>
      <c r="O3455" s="19"/>
      <c r="P3455" s="19"/>
      <c r="Q3455" s="19"/>
      <c r="R3455" s="19"/>
    </row>
    <row r="3456" spans="1:18" x14ac:dyDescent="0.45">
      <c r="A3456" s="19"/>
      <c r="B3456" s="19"/>
      <c r="C3456" s="19"/>
      <c r="D3456" s="19"/>
      <c r="E3456" s="19"/>
      <c r="F3456" s="19"/>
      <c r="G3456" s="19"/>
      <c r="H3456" s="19"/>
      <c r="I3456" s="19"/>
      <c r="J3456" s="19"/>
      <c r="K3456" s="19"/>
      <c r="L3456" s="19"/>
      <c r="M3456" s="19"/>
      <c r="N3456" s="19"/>
      <c r="O3456" s="19"/>
      <c r="P3456" s="19"/>
      <c r="Q3456" s="19"/>
      <c r="R3456" s="19"/>
    </row>
    <row r="3457" spans="1:18" x14ac:dyDescent="0.45">
      <c r="A3457" s="19"/>
      <c r="B3457" s="19"/>
      <c r="C3457" s="19"/>
      <c r="D3457" s="19"/>
      <c r="E3457" s="19"/>
      <c r="F3457" s="19"/>
      <c r="G3457" s="19"/>
      <c r="H3457" s="19"/>
      <c r="I3457" s="19"/>
      <c r="J3457" s="19"/>
      <c r="K3457" s="19"/>
      <c r="L3457" s="19"/>
      <c r="M3457" s="19"/>
      <c r="N3457" s="19"/>
      <c r="O3457" s="19"/>
      <c r="P3457" s="19"/>
      <c r="Q3457" s="19"/>
      <c r="R3457" s="19"/>
    </row>
    <row r="3458" spans="1:18" x14ac:dyDescent="0.45">
      <c r="A3458" s="19"/>
      <c r="B3458" s="19"/>
      <c r="C3458" s="19"/>
      <c r="D3458" s="19"/>
      <c r="E3458" s="19"/>
      <c r="F3458" s="19"/>
      <c r="G3458" s="19"/>
      <c r="H3458" s="19"/>
      <c r="I3458" s="19"/>
      <c r="J3458" s="19"/>
      <c r="K3458" s="19"/>
      <c r="L3458" s="19"/>
      <c r="M3458" s="19"/>
      <c r="N3458" s="19"/>
      <c r="O3458" s="19"/>
      <c r="P3458" s="19"/>
      <c r="Q3458" s="19"/>
      <c r="R3458" s="19"/>
    </row>
    <row r="3459" spans="1:18" x14ac:dyDescent="0.45">
      <c r="A3459" s="19"/>
      <c r="B3459" s="19"/>
      <c r="C3459" s="19"/>
      <c r="D3459" s="19"/>
      <c r="E3459" s="19"/>
      <c r="F3459" s="19"/>
      <c r="G3459" s="19"/>
      <c r="H3459" s="19"/>
      <c r="I3459" s="19"/>
      <c r="J3459" s="19"/>
      <c r="K3459" s="19"/>
      <c r="L3459" s="19"/>
      <c r="M3459" s="19"/>
      <c r="N3459" s="19"/>
      <c r="O3459" s="19"/>
      <c r="P3459" s="19"/>
      <c r="Q3459" s="19"/>
      <c r="R3459" s="19"/>
    </row>
    <row r="3460" spans="1:18" x14ac:dyDescent="0.45">
      <c r="A3460" s="19"/>
      <c r="B3460" s="19"/>
      <c r="C3460" s="19"/>
      <c r="D3460" s="19"/>
      <c r="E3460" s="19"/>
      <c r="F3460" s="19"/>
      <c r="G3460" s="19"/>
      <c r="H3460" s="19"/>
      <c r="I3460" s="19"/>
      <c r="J3460" s="19"/>
      <c r="K3460" s="19"/>
      <c r="L3460" s="19"/>
      <c r="M3460" s="19"/>
      <c r="N3460" s="19"/>
      <c r="O3460" s="19"/>
      <c r="P3460" s="19"/>
      <c r="Q3460" s="19"/>
      <c r="R3460" s="19"/>
    </row>
    <row r="3461" spans="1:18" x14ac:dyDescent="0.45">
      <c r="A3461" s="19"/>
      <c r="B3461" s="19"/>
      <c r="C3461" s="19"/>
      <c r="D3461" s="19"/>
      <c r="E3461" s="19"/>
      <c r="F3461" s="19"/>
      <c r="G3461" s="19"/>
      <c r="H3461" s="19"/>
      <c r="I3461" s="19"/>
      <c r="J3461" s="19"/>
      <c r="K3461" s="19"/>
      <c r="L3461" s="19"/>
      <c r="M3461" s="19"/>
      <c r="N3461" s="19"/>
      <c r="O3461" s="19"/>
      <c r="P3461" s="19"/>
      <c r="Q3461" s="19"/>
      <c r="R3461" s="19"/>
    </row>
    <row r="3462" spans="1:18" x14ac:dyDescent="0.45">
      <c r="A3462" s="19"/>
      <c r="B3462" s="19"/>
      <c r="C3462" s="19"/>
      <c r="D3462" s="19"/>
      <c r="E3462" s="19"/>
      <c r="F3462" s="19"/>
      <c r="G3462" s="19"/>
      <c r="H3462" s="19"/>
      <c r="I3462" s="19"/>
      <c r="J3462" s="19"/>
      <c r="K3462" s="19"/>
      <c r="L3462" s="19"/>
      <c r="M3462" s="19"/>
      <c r="N3462" s="19"/>
      <c r="O3462" s="19"/>
      <c r="P3462" s="19"/>
      <c r="Q3462" s="19"/>
      <c r="R3462" s="19"/>
    </row>
    <row r="3463" spans="1:18" x14ac:dyDescent="0.45">
      <c r="A3463" s="19"/>
      <c r="B3463" s="19"/>
      <c r="C3463" s="19"/>
      <c r="D3463" s="19"/>
      <c r="E3463" s="19"/>
      <c r="F3463" s="19"/>
      <c r="G3463" s="19"/>
      <c r="H3463" s="19"/>
      <c r="I3463" s="19"/>
      <c r="J3463" s="19"/>
      <c r="K3463" s="19"/>
      <c r="L3463" s="19"/>
      <c r="M3463" s="19"/>
      <c r="N3463" s="19"/>
      <c r="O3463" s="19"/>
      <c r="P3463" s="19"/>
      <c r="Q3463" s="19"/>
      <c r="R3463" s="19"/>
    </row>
    <row r="3464" spans="1:18" x14ac:dyDescent="0.45">
      <c r="A3464" s="19"/>
      <c r="B3464" s="19"/>
      <c r="C3464" s="19"/>
      <c r="D3464" s="19"/>
      <c r="E3464" s="19"/>
      <c r="F3464" s="19"/>
      <c r="G3464" s="19"/>
      <c r="H3464" s="19"/>
      <c r="I3464" s="19"/>
      <c r="J3464" s="19"/>
      <c r="K3464" s="19"/>
      <c r="L3464" s="19"/>
      <c r="M3464" s="19"/>
      <c r="N3464" s="19"/>
      <c r="O3464" s="19"/>
      <c r="P3464" s="19"/>
      <c r="Q3464" s="19"/>
      <c r="R3464" s="19"/>
    </row>
    <row r="3465" spans="1:18" x14ac:dyDescent="0.45">
      <c r="A3465" s="19"/>
      <c r="B3465" s="19"/>
      <c r="C3465" s="19"/>
      <c r="D3465" s="19"/>
      <c r="E3465" s="19"/>
      <c r="F3465" s="19"/>
      <c r="G3465" s="19"/>
      <c r="H3465" s="19"/>
      <c r="I3465" s="19"/>
      <c r="J3465" s="19"/>
      <c r="K3465" s="19"/>
      <c r="L3465" s="19"/>
      <c r="M3465" s="19"/>
      <c r="N3465" s="19"/>
      <c r="O3465" s="19"/>
      <c r="P3465" s="19"/>
      <c r="Q3465" s="19"/>
      <c r="R3465" s="19"/>
    </row>
    <row r="3466" spans="1:18" x14ac:dyDescent="0.45">
      <c r="A3466" s="19"/>
      <c r="B3466" s="19"/>
      <c r="C3466" s="19"/>
      <c r="D3466" s="19"/>
      <c r="E3466" s="19"/>
      <c r="F3466" s="19"/>
      <c r="G3466" s="19"/>
      <c r="H3466" s="19"/>
      <c r="I3466" s="19"/>
      <c r="J3466" s="19"/>
      <c r="K3466" s="19"/>
      <c r="L3466" s="19"/>
      <c r="M3466" s="19"/>
      <c r="N3466" s="19"/>
      <c r="O3466" s="19"/>
      <c r="P3466" s="19"/>
      <c r="Q3466" s="19"/>
      <c r="R3466" s="19"/>
    </row>
    <row r="3467" spans="1:18" x14ac:dyDescent="0.45">
      <c r="A3467" s="19"/>
      <c r="B3467" s="19"/>
      <c r="C3467" s="19"/>
      <c r="D3467" s="19"/>
      <c r="E3467" s="19"/>
      <c r="F3467" s="19"/>
      <c r="G3467" s="19"/>
      <c r="H3467" s="19"/>
      <c r="I3467" s="19"/>
      <c r="J3467" s="19"/>
      <c r="K3467" s="19"/>
      <c r="L3467" s="19"/>
      <c r="M3467" s="19"/>
      <c r="N3467" s="19"/>
      <c r="O3467" s="19"/>
      <c r="P3467" s="19"/>
      <c r="Q3467" s="19"/>
      <c r="R3467" s="19"/>
    </row>
    <row r="3468" spans="1:18" x14ac:dyDescent="0.45">
      <c r="A3468" s="19"/>
      <c r="B3468" s="19"/>
      <c r="C3468" s="19"/>
      <c r="D3468" s="19"/>
      <c r="E3468" s="19"/>
      <c r="F3468" s="19"/>
      <c r="G3468" s="19"/>
      <c r="H3468" s="19"/>
      <c r="I3468" s="19"/>
      <c r="J3468" s="19"/>
      <c r="K3468" s="19"/>
      <c r="L3468" s="19"/>
      <c r="M3468" s="19"/>
      <c r="N3468" s="19"/>
      <c r="O3468" s="19"/>
      <c r="P3468" s="19"/>
      <c r="Q3468" s="19"/>
      <c r="R3468" s="19"/>
    </row>
    <row r="3469" spans="1:18" x14ac:dyDescent="0.45">
      <c r="A3469" s="19"/>
      <c r="B3469" s="19"/>
      <c r="C3469" s="19"/>
      <c r="D3469" s="19"/>
      <c r="E3469" s="19"/>
      <c r="F3469" s="19"/>
      <c r="G3469" s="19"/>
      <c r="H3469" s="19"/>
      <c r="I3469" s="19"/>
      <c r="J3469" s="19"/>
      <c r="K3469" s="19"/>
      <c r="L3469" s="19"/>
      <c r="M3469" s="19"/>
      <c r="N3469" s="19"/>
      <c r="O3469" s="19"/>
      <c r="P3469" s="19"/>
      <c r="Q3469" s="19"/>
      <c r="R3469" s="19"/>
    </row>
    <row r="3470" spans="1:18" x14ac:dyDescent="0.45">
      <c r="A3470" s="19"/>
      <c r="B3470" s="19"/>
      <c r="C3470" s="19"/>
      <c r="D3470" s="19"/>
      <c r="E3470" s="19"/>
      <c r="F3470" s="19"/>
      <c r="G3470" s="19"/>
      <c r="H3470" s="19"/>
      <c r="I3470" s="19"/>
      <c r="J3470" s="19"/>
      <c r="K3470" s="19"/>
      <c r="L3470" s="19"/>
      <c r="M3470" s="19"/>
      <c r="N3470" s="19"/>
      <c r="O3470" s="19"/>
      <c r="P3470" s="19"/>
      <c r="Q3470" s="19"/>
      <c r="R3470" s="19"/>
    </row>
    <row r="3471" spans="1:18" x14ac:dyDescent="0.45">
      <c r="A3471" s="19"/>
      <c r="B3471" s="19"/>
      <c r="C3471" s="19"/>
      <c r="D3471" s="19"/>
      <c r="E3471" s="19"/>
      <c r="F3471" s="19"/>
      <c r="G3471" s="19"/>
      <c r="H3471" s="19"/>
      <c r="I3471" s="19"/>
      <c r="J3471" s="19"/>
      <c r="K3471" s="19"/>
      <c r="L3471" s="19"/>
      <c r="M3471" s="19"/>
      <c r="N3471" s="19"/>
      <c r="O3471" s="19"/>
      <c r="P3471" s="19"/>
      <c r="Q3471" s="19"/>
      <c r="R3471" s="19"/>
    </row>
    <row r="3472" spans="1:18" x14ac:dyDescent="0.45">
      <c r="A3472" s="19"/>
      <c r="B3472" s="19"/>
      <c r="C3472" s="19"/>
      <c r="D3472" s="19"/>
      <c r="E3472" s="19"/>
      <c r="F3472" s="19"/>
      <c r="G3472" s="19"/>
      <c r="H3472" s="19"/>
      <c r="I3472" s="19"/>
      <c r="J3472" s="19"/>
      <c r="K3472" s="19"/>
      <c r="L3472" s="19"/>
      <c r="M3472" s="19"/>
      <c r="N3472" s="19"/>
      <c r="O3472" s="19"/>
      <c r="P3472" s="19"/>
      <c r="Q3472" s="19"/>
      <c r="R3472" s="19"/>
    </row>
    <row r="3473" spans="1:18" x14ac:dyDescent="0.45">
      <c r="A3473" s="19"/>
      <c r="B3473" s="19"/>
      <c r="C3473" s="19"/>
      <c r="D3473" s="19"/>
      <c r="E3473" s="19"/>
      <c r="F3473" s="19"/>
      <c r="G3473" s="19"/>
      <c r="H3473" s="19"/>
      <c r="I3473" s="19"/>
      <c r="J3473" s="19"/>
      <c r="K3473" s="19"/>
      <c r="L3473" s="19"/>
      <c r="M3473" s="19"/>
      <c r="N3473" s="19"/>
      <c r="O3473" s="19"/>
      <c r="P3473" s="19"/>
      <c r="Q3473" s="19"/>
      <c r="R3473" s="19"/>
    </row>
    <row r="3474" spans="1:18" x14ac:dyDescent="0.45">
      <c r="A3474" s="19"/>
      <c r="B3474" s="19"/>
      <c r="C3474" s="19"/>
      <c r="D3474" s="19"/>
      <c r="E3474" s="19"/>
      <c r="F3474" s="19"/>
      <c r="G3474" s="19"/>
      <c r="H3474" s="19"/>
      <c r="I3474" s="19"/>
      <c r="J3474" s="19"/>
      <c r="K3474" s="19"/>
      <c r="L3474" s="19"/>
      <c r="M3474" s="19"/>
      <c r="N3474" s="19"/>
      <c r="O3474" s="19"/>
      <c r="P3474" s="19"/>
      <c r="Q3474" s="19"/>
      <c r="R3474" s="19"/>
    </row>
    <row r="3475" spans="1:18" x14ac:dyDescent="0.45">
      <c r="A3475" s="19"/>
      <c r="B3475" s="19"/>
      <c r="C3475" s="19"/>
      <c r="D3475" s="19"/>
      <c r="E3475" s="19"/>
      <c r="F3475" s="19"/>
      <c r="G3475" s="19"/>
      <c r="H3475" s="19"/>
      <c r="I3475" s="19"/>
      <c r="J3475" s="19"/>
      <c r="K3475" s="19"/>
      <c r="L3475" s="19"/>
      <c r="M3475" s="19"/>
      <c r="N3475" s="19"/>
      <c r="O3475" s="19"/>
      <c r="P3475" s="19"/>
      <c r="Q3475" s="19"/>
      <c r="R3475" s="19"/>
    </row>
    <row r="3476" spans="1:18" x14ac:dyDescent="0.45">
      <c r="A3476" s="19"/>
      <c r="B3476" s="19"/>
      <c r="C3476" s="19"/>
      <c r="D3476" s="19"/>
      <c r="E3476" s="19"/>
      <c r="F3476" s="19"/>
      <c r="G3476" s="19"/>
      <c r="H3476" s="19"/>
      <c r="I3476" s="19"/>
      <c r="J3476" s="19"/>
      <c r="K3476" s="19"/>
      <c r="L3476" s="19"/>
      <c r="M3476" s="19"/>
      <c r="N3476" s="19"/>
      <c r="O3476" s="19"/>
      <c r="P3476" s="19"/>
      <c r="Q3476" s="19"/>
      <c r="R3476" s="19"/>
    </row>
    <row r="3477" spans="1:18" x14ac:dyDescent="0.45">
      <c r="A3477" s="19"/>
      <c r="B3477" s="19"/>
      <c r="C3477" s="19"/>
      <c r="D3477" s="19"/>
      <c r="E3477" s="19"/>
      <c r="F3477" s="19"/>
      <c r="G3477" s="19"/>
      <c r="H3477" s="19"/>
      <c r="I3477" s="19"/>
      <c r="J3477" s="19"/>
      <c r="K3477" s="19"/>
      <c r="L3477" s="19"/>
      <c r="M3477" s="19"/>
      <c r="N3477" s="19"/>
      <c r="O3477" s="19"/>
      <c r="P3477" s="19"/>
      <c r="Q3477" s="19"/>
      <c r="R3477" s="19"/>
    </row>
    <row r="3478" spans="1:18" x14ac:dyDescent="0.45">
      <c r="A3478" s="19"/>
      <c r="B3478" s="19"/>
      <c r="C3478" s="19"/>
      <c r="D3478" s="19"/>
      <c r="E3478" s="19"/>
      <c r="F3478" s="19"/>
      <c r="G3478" s="19"/>
      <c r="H3478" s="19"/>
      <c r="I3478" s="19"/>
      <c r="J3478" s="19"/>
      <c r="K3478" s="19"/>
      <c r="L3478" s="19"/>
      <c r="M3478" s="19"/>
      <c r="N3478" s="19"/>
      <c r="O3478" s="19"/>
      <c r="P3478" s="19"/>
      <c r="Q3478" s="19"/>
      <c r="R3478" s="19"/>
    </row>
    <row r="3479" spans="1:18" x14ac:dyDescent="0.45">
      <c r="A3479" s="19"/>
      <c r="B3479" s="19"/>
      <c r="C3479" s="19"/>
      <c r="D3479" s="19"/>
      <c r="E3479" s="19"/>
      <c r="F3479" s="19"/>
      <c r="G3479" s="19"/>
      <c r="H3479" s="19"/>
      <c r="I3479" s="19"/>
      <c r="J3479" s="19"/>
      <c r="K3479" s="19"/>
      <c r="L3479" s="19"/>
      <c r="M3479" s="19"/>
      <c r="N3479" s="19"/>
      <c r="O3479" s="19"/>
      <c r="P3479" s="19"/>
      <c r="Q3479" s="19"/>
      <c r="R3479" s="19"/>
    </row>
    <row r="3480" spans="1:18" x14ac:dyDescent="0.45">
      <c r="A3480" s="19"/>
      <c r="B3480" s="19"/>
      <c r="C3480" s="19"/>
      <c r="D3480" s="19"/>
      <c r="E3480" s="19"/>
      <c r="F3480" s="19"/>
      <c r="G3480" s="19"/>
      <c r="H3480" s="19"/>
      <c r="I3480" s="19"/>
      <c r="J3480" s="19"/>
      <c r="K3480" s="19"/>
      <c r="L3480" s="19"/>
      <c r="M3480" s="19"/>
      <c r="N3480" s="19"/>
      <c r="O3480" s="19"/>
      <c r="P3480" s="19"/>
      <c r="Q3480" s="19"/>
      <c r="R3480" s="19"/>
    </row>
    <row r="3481" spans="1:18" x14ac:dyDescent="0.45">
      <c r="A3481" s="19"/>
      <c r="B3481" s="19"/>
      <c r="C3481" s="19"/>
      <c r="D3481" s="19"/>
      <c r="E3481" s="19"/>
      <c r="F3481" s="19"/>
      <c r="G3481" s="19"/>
      <c r="H3481" s="19"/>
      <c r="I3481" s="19"/>
      <c r="J3481" s="19"/>
      <c r="K3481" s="19"/>
      <c r="L3481" s="19"/>
      <c r="M3481" s="19"/>
      <c r="N3481" s="19"/>
      <c r="O3481" s="19"/>
      <c r="P3481" s="19"/>
      <c r="Q3481" s="19"/>
      <c r="R3481" s="19"/>
    </row>
    <row r="3482" spans="1:18" x14ac:dyDescent="0.45">
      <c r="A3482" s="19"/>
      <c r="B3482" s="19"/>
      <c r="C3482" s="19"/>
      <c r="D3482" s="19"/>
      <c r="E3482" s="19"/>
      <c r="F3482" s="19"/>
      <c r="G3482" s="19"/>
      <c r="H3482" s="19"/>
      <c r="I3482" s="19"/>
      <c r="J3482" s="19"/>
      <c r="K3482" s="19"/>
      <c r="L3482" s="19"/>
      <c r="M3482" s="19"/>
      <c r="N3482" s="19"/>
      <c r="O3482" s="19"/>
      <c r="P3482" s="19"/>
      <c r="Q3482" s="19"/>
      <c r="R3482" s="19"/>
    </row>
    <row r="3483" spans="1:18" x14ac:dyDescent="0.45">
      <c r="A3483" s="19"/>
      <c r="B3483" s="19"/>
      <c r="C3483" s="19"/>
      <c r="D3483" s="19"/>
      <c r="E3483" s="19"/>
      <c r="F3483" s="19"/>
      <c r="G3483" s="19"/>
      <c r="H3483" s="19"/>
      <c r="I3483" s="19"/>
      <c r="J3483" s="19"/>
      <c r="K3483" s="19"/>
      <c r="L3483" s="19"/>
      <c r="M3483" s="19"/>
      <c r="N3483" s="19"/>
      <c r="O3483" s="19"/>
      <c r="P3483" s="19"/>
      <c r="Q3483" s="19"/>
      <c r="R3483" s="19"/>
    </row>
    <row r="3484" spans="1:18" x14ac:dyDescent="0.45">
      <c r="A3484" s="19"/>
      <c r="B3484" s="19"/>
      <c r="C3484" s="19"/>
      <c r="D3484" s="19"/>
      <c r="E3484" s="19"/>
      <c r="F3484" s="19"/>
      <c r="G3484" s="19"/>
      <c r="H3484" s="19"/>
      <c r="I3484" s="19"/>
      <c r="J3484" s="19"/>
      <c r="K3484" s="19"/>
      <c r="L3484" s="19"/>
      <c r="M3484" s="19"/>
      <c r="N3484" s="19"/>
      <c r="O3484" s="19"/>
      <c r="P3484" s="19"/>
      <c r="Q3484" s="19"/>
      <c r="R3484" s="19"/>
    </row>
    <row r="3485" spans="1:18" x14ac:dyDescent="0.45">
      <c r="A3485" s="19"/>
      <c r="B3485" s="19"/>
      <c r="C3485" s="19"/>
      <c r="D3485" s="19"/>
      <c r="E3485" s="19"/>
      <c r="F3485" s="19"/>
      <c r="G3485" s="19"/>
      <c r="H3485" s="19"/>
      <c r="I3485" s="19"/>
      <c r="J3485" s="19"/>
      <c r="K3485" s="19"/>
      <c r="L3485" s="19"/>
      <c r="M3485" s="19"/>
      <c r="N3485" s="19"/>
      <c r="O3485" s="19"/>
      <c r="P3485" s="19"/>
      <c r="Q3485" s="19"/>
      <c r="R3485" s="19"/>
    </row>
    <row r="3486" spans="1:18" x14ac:dyDescent="0.45">
      <c r="A3486" s="19"/>
      <c r="B3486" s="19"/>
      <c r="C3486" s="19"/>
      <c r="D3486" s="19"/>
      <c r="E3486" s="19"/>
      <c r="F3486" s="19"/>
      <c r="G3486" s="19"/>
      <c r="H3486" s="19"/>
      <c r="I3486" s="19"/>
      <c r="J3486" s="19"/>
      <c r="K3486" s="19"/>
      <c r="L3486" s="19"/>
      <c r="M3486" s="19"/>
      <c r="N3486" s="19"/>
      <c r="O3486" s="19"/>
      <c r="P3486" s="19"/>
      <c r="Q3486" s="19"/>
      <c r="R3486" s="19"/>
    </row>
    <row r="3487" spans="1:18" x14ac:dyDescent="0.45">
      <c r="A3487" s="19"/>
      <c r="B3487" s="19"/>
      <c r="C3487" s="19"/>
      <c r="D3487" s="19"/>
      <c r="E3487" s="19"/>
      <c r="F3487" s="19"/>
      <c r="G3487" s="19"/>
      <c r="H3487" s="19"/>
      <c r="I3487" s="19"/>
      <c r="J3487" s="19"/>
      <c r="K3487" s="19"/>
      <c r="L3487" s="19"/>
      <c r="M3487" s="19"/>
      <c r="N3487" s="19"/>
      <c r="O3487" s="19"/>
      <c r="P3487" s="19"/>
      <c r="Q3487" s="19"/>
      <c r="R3487" s="19"/>
    </row>
    <row r="3488" spans="1:18" x14ac:dyDescent="0.45">
      <c r="A3488" s="19"/>
      <c r="B3488" s="19"/>
      <c r="C3488" s="19"/>
      <c r="D3488" s="19"/>
      <c r="E3488" s="19"/>
      <c r="F3488" s="19"/>
      <c r="G3488" s="19"/>
      <c r="H3488" s="19"/>
      <c r="I3488" s="19"/>
      <c r="J3488" s="19"/>
      <c r="K3488" s="19"/>
      <c r="L3488" s="19"/>
      <c r="M3488" s="19"/>
      <c r="N3488" s="19"/>
      <c r="O3488" s="19"/>
      <c r="P3488" s="19"/>
      <c r="Q3488" s="19"/>
      <c r="R3488" s="19"/>
    </row>
    <row r="3489" spans="1:18" x14ac:dyDescent="0.45">
      <c r="A3489" s="19"/>
      <c r="B3489" s="19"/>
      <c r="C3489" s="19"/>
      <c r="D3489" s="19"/>
      <c r="E3489" s="19"/>
      <c r="F3489" s="19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</row>
    <row r="3490" spans="1:18" x14ac:dyDescent="0.45">
      <c r="A3490" s="19"/>
      <c r="B3490" s="19"/>
      <c r="C3490" s="19"/>
      <c r="D3490" s="19"/>
      <c r="E3490" s="19"/>
      <c r="F3490" s="19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</row>
    <row r="3491" spans="1:18" x14ac:dyDescent="0.45">
      <c r="A3491" s="19"/>
      <c r="B3491" s="19"/>
      <c r="C3491" s="19"/>
      <c r="D3491" s="19"/>
      <c r="E3491" s="19"/>
      <c r="F3491" s="19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</row>
    <row r="3492" spans="1:18" x14ac:dyDescent="0.45">
      <c r="A3492" s="19"/>
      <c r="B3492" s="19"/>
      <c r="C3492" s="19"/>
      <c r="D3492" s="19"/>
      <c r="E3492" s="19"/>
      <c r="F3492" s="19"/>
      <c r="G3492" s="19"/>
      <c r="H3492" s="19"/>
      <c r="I3492" s="19"/>
      <c r="J3492" s="19"/>
      <c r="K3492" s="19"/>
      <c r="L3492" s="19"/>
      <c r="M3492" s="19"/>
      <c r="N3492" s="19"/>
      <c r="O3492" s="19"/>
      <c r="P3492" s="19"/>
      <c r="Q3492" s="19"/>
      <c r="R3492" s="19"/>
    </row>
    <row r="3493" spans="1:18" x14ac:dyDescent="0.45">
      <c r="A3493" s="19"/>
      <c r="B3493" s="19"/>
      <c r="C3493" s="19"/>
      <c r="D3493" s="19"/>
      <c r="E3493" s="19"/>
      <c r="F3493" s="19"/>
      <c r="G3493" s="19"/>
      <c r="H3493" s="19"/>
      <c r="I3493" s="19"/>
      <c r="J3493" s="19"/>
      <c r="K3493" s="19"/>
      <c r="L3493" s="19"/>
      <c r="M3493" s="19"/>
      <c r="N3493" s="19"/>
      <c r="O3493" s="19"/>
      <c r="P3493" s="19"/>
      <c r="Q3493" s="19"/>
      <c r="R3493" s="19"/>
    </row>
    <row r="3494" spans="1:18" x14ac:dyDescent="0.45">
      <c r="A3494" s="19"/>
      <c r="B3494" s="19"/>
      <c r="C3494" s="19"/>
      <c r="D3494" s="19"/>
      <c r="E3494" s="19"/>
      <c r="F3494" s="19"/>
      <c r="G3494" s="19"/>
      <c r="H3494" s="19"/>
      <c r="I3494" s="19"/>
      <c r="J3494" s="19"/>
      <c r="K3494" s="19"/>
      <c r="L3494" s="19"/>
      <c r="M3494" s="19"/>
      <c r="N3494" s="19"/>
      <c r="O3494" s="19"/>
      <c r="P3494" s="19"/>
      <c r="Q3494" s="19"/>
      <c r="R3494" s="19"/>
    </row>
    <row r="3495" spans="1:18" x14ac:dyDescent="0.45">
      <c r="A3495" s="19"/>
      <c r="B3495" s="19"/>
      <c r="C3495" s="19"/>
      <c r="D3495" s="19"/>
      <c r="E3495" s="19"/>
      <c r="F3495" s="19"/>
      <c r="G3495" s="19"/>
      <c r="H3495" s="19"/>
      <c r="I3495" s="19"/>
      <c r="J3495" s="19"/>
      <c r="K3495" s="19"/>
      <c r="L3495" s="19"/>
      <c r="M3495" s="19"/>
      <c r="N3495" s="19"/>
      <c r="O3495" s="19"/>
      <c r="P3495" s="19"/>
      <c r="Q3495" s="19"/>
      <c r="R3495" s="19"/>
    </row>
    <row r="3496" spans="1:18" x14ac:dyDescent="0.45">
      <c r="A3496" s="19"/>
      <c r="B3496" s="19"/>
      <c r="C3496" s="19"/>
      <c r="D3496" s="19"/>
      <c r="E3496" s="19"/>
      <c r="F3496" s="19"/>
      <c r="G3496" s="19"/>
      <c r="H3496" s="19"/>
      <c r="I3496" s="19"/>
      <c r="J3496" s="19"/>
      <c r="K3496" s="19"/>
      <c r="L3496" s="19"/>
      <c r="M3496" s="19"/>
      <c r="N3496" s="19"/>
      <c r="O3496" s="19"/>
      <c r="P3496" s="19"/>
      <c r="Q3496" s="19"/>
      <c r="R3496" s="19"/>
    </row>
    <row r="3497" spans="1:18" x14ac:dyDescent="0.45">
      <c r="A3497" s="19"/>
      <c r="B3497" s="19"/>
      <c r="C3497" s="19"/>
      <c r="D3497" s="19"/>
      <c r="E3497" s="19"/>
      <c r="F3497" s="19"/>
      <c r="G3497" s="19"/>
      <c r="H3497" s="19"/>
      <c r="I3497" s="19"/>
      <c r="J3497" s="19"/>
      <c r="K3497" s="19"/>
      <c r="L3497" s="19"/>
      <c r="M3497" s="19"/>
      <c r="N3497" s="19"/>
      <c r="O3497" s="19"/>
      <c r="P3497" s="19"/>
      <c r="Q3497" s="19"/>
      <c r="R3497" s="19"/>
    </row>
    <row r="3498" spans="1:18" x14ac:dyDescent="0.45">
      <c r="A3498" s="19"/>
      <c r="B3498" s="19"/>
      <c r="C3498" s="19"/>
      <c r="D3498" s="19"/>
      <c r="E3498" s="19"/>
      <c r="F3498" s="19"/>
      <c r="G3498" s="19"/>
      <c r="H3498" s="19"/>
      <c r="I3498" s="19"/>
      <c r="J3498" s="19"/>
      <c r="K3498" s="19"/>
      <c r="L3498" s="19"/>
      <c r="M3498" s="19"/>
      <c r="N3498" s="19"/>
      <c r="O3498" s="19"/>
      <c r="P3498" s="19"/>
      <c r="Q3498" s="19"/>
      <c r="R3498" s="19"/>
    </row>
    <row r="3499" spans="1:18" x14ac:dyDescent="0.45">
      <c r="A3499" s="19"/>
      <c r="B3499" s="19"/>
      <c r="C3499" s="19"/>
      <c r="D3499" s="19"/>
      <c r="E3499" s="19"/>
      <c r="F3499" s="19"/>
      <c r="G3499" s="19"/>
      <c r="H3499" s="19"/>
      <c r="I3499" s="19"/>
      <c r="J3499" s="19"/>
      <c r="K3499" s="19"/>
      <c r="L3499" s="19"/>
      <c r="M3499" s="19"/>
      <c r="N3499" s="19"/>
      <c r="O3499" s="19"/>
      <c r="P3499" s="19"/>
      <c r="Q3499" s="19"/>
      <c r="R3499" s="1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5FBFE-10C6-4358-BE55-1D65A0EB86AF}">
  <dimension ref="A1:P307"/>
  <sheetViews>
    <sheetView workbookViewId="0">
      <selection activeCell="I22" sqref="I22"/>
    </sheetView>
  </sheetViews>
  <sheetFormatPr defaultRowHeight="14.25" x14ac:dyDescent="0.45"/>
  <cols>
    <col min="2" max="2" width="16" customWidth="1"/>
  </cols>
  <sheetData>
    <row r="1" spans="1:16" ht="20.65" thickBot="1" x14ac:dyDescent="0.5">
      <c r="A1" s="19" t="s">
        <v>8</v>
      </c>
      <c r="B1" s="19" t="s">
        <v>210</v>
      </c>
      <c r="C1" s="19" t="s">
        <v>1</v>
      </c>
      <c r="D1" s="20" t="s">
        <v>3</v>
      </c>
      <c r="E1" s="59" t="s">
        <v>262</v>
      </c>
      <c r="F1" s="59" t="s">
        <v>263</v>
      </c>
      <c r="G1" s="59" t="s">
        <v>264</v>
      </c>
      <c r="H1" s="59" t="s">
        <v>265</v>
      </c>
      <c r="I1" s="59" t="s">
        <v>266</v>
      </c>
      <c r="J1" s="60" t="s">
        <v>267</v>
      </c>
      <c r="K1" s="79" t="s">
        <v>268</v>
      </c>
      <c r="L1" s="79" t="s">
        <v>269</v>
      </c>
      <c r="M1" s="79" t="s">
        <v>270</v>
      </c>
      <c r="N1" s="79" t="s">
        <v>271</v>
      </c>
      <c r="O1" s="79" t="s">
        <v>272</v>
      </c>
      <c r="P1" s="80" t="s">
        <v>273</v>
      </c>
    </row>
    <row r="2" spans="1:16" x14ac:dyDescent="0.45">
      <c r="A2" s="19">
        <v>0</v>
      </c>
      <c r="B2" s="104">
        <f>_xlfn.XLOOKUP(marketShare[[#This Row],[round]],Years!$A$2:$A$10,Years!$B$2:$B$10,"not found",1,1)</f>
        <v>45291</v>
      </c>
      <c r="C2" s="19" t="s">
        <v>63</v>
      </c>
      <c r="D2" s="20" t="s">
        <v>28</v>
      </c>
      <c r="E2" s="27">
        <v>0.13</v>
      </c>
      <c r="F2" s="1"/>
      <c r="G2" s="27">
        <v>5.0000000000000001E-3</v>
      </c>
      <c r="H2" s="27">
        <v>1E-3</v>
      </c>
      <c r="I2" s="27">
        <v>1.2E-2</v>
      </c>
      <c r="J2" s="28">
        <v>4.3999999999999997E-2</v>
      </c>
      <c r="K2" s="65">
        <v>0.13</v>
      </c>
      <c r="L2" s="66"/>
      <c r="M2" s="65">
        <v>5.0000000000000001E-3</v>
      </c>
      <c r="N2" s="65">
        <v>1E-3</v>
      </c>
      <c r="O2" s="65">
        <v>1.2E-2</v>
      </c>
      <c r="P2" s="67">
        <v>4.3999999999999997E-2</v>
      </c>
    </row>
    <row r="3" spans="1:16" x14ac:dyDescent="0.45">
      <c r="A3" s="19">
        <v>0</v>
      </c>
      <c r="B3" s="104">
        <f>_xlfn.XLOOKUP(marketShare[[#This Row],[round]],Years!$A$2:$A$10,Years!$B$2:$B$10,"not found",1,1)</f>
        <v>45291</v>
      </c>
      <c r="C3" s="19" t="s">
        <v>63</v>
      </c>
      <c r="D3" s="20" t="s">
        <v>30</v>
      </c>
      <c r="E3" s="27">
        <v>3.5999999999999997E-2</v>
      </c>
      <c r="F3" s="27">
        <v>0.16700000000000001</v>
      </c>
      <c r="G3" s="1"/>
      <c r="H3" s="1"/>
      <c r="I3" s="1"/>
      <c r="J3" s="28">
        <v>7.6999999999999999E-2</v>
      </c>
      <c r="K3" s="68">
        <v>3.6999999999999998E-2</v>
      </c>
      <c r="L3" s="68">
        <v>0.16700000000000001</v>
      </c>
      <c r="M3" s="69"/>
      <c r="N3" s="69"/>
      <c r="O3" s="69"/>
      <c r="P3" s="70">
        <v>7.6999999999999999E-2</v>
      </c>
    </row>
    <row r="4" spans="1:16" x14ac:dyDescent="0.45">
      <c r="A4" s="19">
        <v>0</v>
      </c>
      <c r="B4" s="104">
        <f>_xlfn.XLOOKUP(marketShare[[#This Row],[round]],Years!$A$2:$A$10,Years!$B$2:$B$10,"not found",1,1)</f>
        <v>45291</v>
      </c>
      <c r="C4" s="19" t="s">
        <v>63</v>
      </c>
      <c r="D4" s="20" t="s">
        <v>32</v>
      </c>
      <c r="E4" s="1"/>
      <c r="F4" s="1"/>
      <c r="G4" s="27">
        <v>0.14299999999999999</v>
      </c>
      <c r="H4" s="1"/>
      <c r="I4" s="1"/>
      <c r="J4" s="28">
        <v>1.6E-2</v>
      </c>
      <c r="K4" s="71"/>
      <c r="L4" s="71"/>
      <c r="M4" s="72">
        <v>0.14299999999999999</v>
      </c>
      <c r="N4" s="71"/>
      <c r="O4" s="71"/>
      <c r="P4" s="73">
        <v>1.6E-2</v>
      </c>
    </row>
    <row r="5" spans="1:16" x14ac:dyDescent="0.45">
      <c r="A5" s="19">
        <v>0</v>
      </c>
      <c r="B5" s="104">
        <f>_xlfn.XLOOKUP(marketShare[[#This Row],[round]],Years!$A$2:$A$10,Years!$B$2:$B$10,"not found",1,1)</f>
        <v>45291</v>
      </c>
      <c r="C5" s="19" t="s">
        <v>63</v>
      </c>
      <c r="D5" s="20" t="s">
        <v>34</v>
      </c>
      <c r="E5" s="1"/>
      <c r="F5" s="1"/>
      <c r="G5" s="27">
        <v>1.6E-2</v>
      </c>
      <c r="H5" s="27">
        <v>0.16500000000000001</v>
      </c>
      <c r="I5" s="1"/>
      <c r="J5" s="28">
        <v>1.6E-2</v>
      </c>
      <c r="K5" s="69"/>
      <c r="L5" s="69"/>
      <c r="M5" s="68">
        <v>1.6E-2</v>
      </c>
      <c r="N5" s="68">
        <v>0.16500000000000001</v>
      </c>
      <c r="O5" s="69"/>
      <c r="P5" s="70">
        <v>1.6E-2</v>
      </c>
    </row>
    <row r="6" spans="1:16" x14ac:dyDescent="0.45">
      <c r="A6" s="19">
        <v>0</v>
      </c>
      <c r="B6" s="104">
        <f>_xlfn.XLOOKUP(marketShare[[#This Row],[round]],Years!$A$2:$A$10,Years!$B$2:$B$10,"not found",1,1)</f>
        <v>45291</v>
      </c>
      <c r="C6" s="19" t="s">
        <v>63</v>
      </c>
      <c r="D6" s="20" t="s">
        <v>36</v>
      </c>
      <c r="E6" s="1"/>
      <c r="F6" s="1"/>
      <c r="G6" s="27">
        <v>3.0000000000000001E-3</v>
      </c>
      <c r="H6" s="1"/>
      <c r="I6" s="27">
        <v>0.155</v>
      </c>
      <c r="J6" s="28">
        <v>1.4E-2</v>
      </c>
      <c r="K6" s="71"/>
      <c r="L6" s="71"/>
      <c r="M6" s="72">
        <v>3.0000000000000001E-3</v>
      </c>
      <c r="N6" s="71"/>
      <c r="O6" s="72">
        <v>0.155</v>
      </c>
      <c r="P6" s="73">
        <v>1.4E-2</v>
      </c>
    </row>
    <row r="7" spans="1:16" x14ac:dyDescent="0.45">
      <c r="A7" s="19">
        <v>0</v>
      </c>
      <c r="B7" s="104">
        <f>_xlfn.XLOOKUP(marketShare[[#This Row],[round]],Years!$A$2:$A$10,Years!$B$2:$B$10,"not found",1,1)</f>
        <v>45291</v>
      </c>
      <c r="C7" s="19" t="s">
        <v>63</v>
      </c>
      <c r="D7" s="20" t="s">
        <v>134</v>
      </c>
      <c r="E7" s="27">
        <v>0.16700000000000001</v>
      </c>
      <c r="F7" s="27">
        <v>0.16700000000000001</v>
      </c>
      <c r="G7" s="27">
        <v>0.16700000000000001</v>
      </c>
      <c r="H7" s="27">
        <v>0.16700000000000001</v>
      </c>
      <c r="I7" s="27">
        <v>0.16700000000000001</v>
      </c>
      <c r="J7" s="28">
        <v>0.16700000000000001</v>
      </c>
      <c r="K7" s="68">
        <v>0.16700000000000001</v>
      </c>
      <c r="L7" s="68">
        <v>0.16700000000000001</v>
      </c>
      <c r="M7" s="68">
        <v>0.16700000000000001</v>
      </c>
      <c r="N7" s="68">
        <v>0.16700000000000001</v>
      </c>
      <c r="O7" s="68">
        <v>0.16700000000000001</v>
      </c>
      <c r="P7" s="70">
        <v>0.16700000000000001</v>
      </c>
    </row>
    <row r="8" spans="1:16" x14ac:dyDescent="0.45">
      <c r="A8" s="19">
        <v>0</v>
      </c>
      <c r="B8" s="104">
        <f>_xlfn.XLOOKUP(marketShare[[#This Row],[round]],Years!$A$2:$A$10,Years!$B$2:$B$10,"not found",1,1)</f>
        <v>45291</v>
      </c>
      <c r="C8" s="19" t="s">
        <v>64</v>
      </c>
      <c r="D8" s="20" t="s">
        <v>38</v>
      </c>
      <c r="E8" s="27">
        <v>0.13</v>
      </c>
      <c r="F8" s="1"/>
      <c r="G8" s="27">
        <v>5.0000000000000001E-3</v>
      </c>
      <c r="H8" s="27">
        <v>1E-3</v>
      </c>
      <c r="I8" s="27">
        <v>1.2E-2</v>
      </c>
      <c r="J8" s="28">
        <v>4.3999999999999997E-2</v>
      </c>
      <c r="K8" s="72">
        <v>0.13</v>
      </c>
      <c r="L8" s="71"/>
      <c r="M8" s="72">
        <v>5.0000000000000001E-3</v>
      </c>
      <c r="N8" s="72">
        <v>1E-3</v>
      </c>
      <c r="O8" s="72">
        <v>1.2E-2</v>
      </c>
      <c r="P8" s="73">
        <v>4.3999999999999997E-2</v>
      </c>
    </row>
    <row r="9" spans="1:16" x14ac:dyDescent="0.45">
      <c r="A9" s="19">
        <v>0</v>
      </c>
      <c r="B9" s="104">
        <f>_xlfn.XLOOKUP(marketShare[[#This Row],[round]],Years!$A$2:$A$10,Years!$B$2:$B$10,"not found",1,1)</f>
        <v>45291</v>
      </c>
      <c r="C9" s="19" t="s">
        <v>64</v>
      </c>
      <c r="D9" s="20" t="s">
        <v>39</v>
      </c>
      <c r="E9" s="27">
        <v>3.5999999999999997E-2</v>
      </c>
      <c r="F9" s="27">
        <v>0.16700000000000001</v>
      </c>
      <c r="G9" s="1"/>
      <c r="H9" s="1"/>
      <c r="I9" s="1"/>
      <c r="J9" s="28">
        <v>7.6999999999999999E-2</v>
      </c>
      <c r="K9" s="68">
        <v>3.6999999999999998E-2</v>
      </c>
      <c r="L9" s="68">
        <v>0.16700000000000001</v>
      </c>
      <c r="M9" s="69"/>
      <c r="N9" s="69"/>
      <c r="O9" s="69"/>
      <c r="P9" s="70">
        <v>7.6999999999999999E-2</v>
      </c>
    </row>
    <row r="10" spans="1:16" x14ac:dyDescent="0.45">
      <c r="A10" s="19">
        <v>0</v>
      </c>
      <c r="B10" s="104">
        <f>_xlfn.XLOOKUP(marketShare[[#This Row],[round]],Years!$A$2:$A$10,Years!$B$2:$B$10,"not found",1,1)</f>
        <v>45291</v>
      </c>
      <c r="C10" s="19" t="s">
        <v>64</v>
      </c>
      <c r="D10" s="20" t="s">
        <v>40</v>
      </c>
      <c r="E10" s="1"/>
      <c r="F10" s="1"/>
      <c r="G10" s="27">
        <v>0.14299999999999999</v>
      </c>
      <c r="H10" s="1"/>
      <c r="I10" s="1"/>
      <c r="J10" s="28">
        <v>1.6E-2</v>
      </c>
      <c r="K10" s="71"/>
      <c r="L10" s="71"/>
      <c r="M10" s="72">
        <v>0.14299999999999999</v>
      </c>
      <c r="N10" s="71"/>
      <c r="O10" s="71"/>
      <c r="P10" s="73">
        <v>1.6E-2</v>
      </c>
    </row>
    <row r="11" spans="1:16" x14ac:dyDescent="0.45">
      <c r="A11" s="19">
        <v>0</v>
      </c>
      <c r="B11" s="104">
        <f>_xlfn.XLOOKUP(marketShare[[#This Row],[round]],Years!$A$2:$A$10,Years!$B$2:$B$10,"not found",1,1)</f>
        <v>45291</v>
      </c>
      <c r="C11" s="19" t="s">
        <v>64</v>
      </c>
      <c r="D11" s="20" t="s">
        <v>41</v>
      </c>
      <c r="E11" s="1"/>
      <c r="F11" s="1"/>
      <c r="G11" s="27">
        <v>1.6E-2</v>
      </c>
      <c r="H11" s="27">
        <v>0.16500000000000001</v>
      </c>
      <c r="I11" s="1"/>
      <c r="J11" s="28">
        <v>1.6E-2</v>
      </c>
      <c r="K11" s="69"/>
      <c r="L11" s="69"/>
      <c r="M11" s="68">
        <v>1.6E-2</v>
      </c>
      <c r="N11" s="68">
        <v>0.16500000000000001</v>
      </c>
      <c r="O11" s="69"/>
      <c r="P11" s="70">
        <v>1.6E-2</v>
      </c>
    </row>
    <row r="12" spans="1:16" x14ac:dyDescent="0.45">
      <c r="A12" s="19">
        <v>0</v>
      </c>
      <c r="B12" s="104">
        <f>_xlfn.XLOOKUP(marketShare[[#This Row],[round]],Years!$A$2:$A$10,Years!$B$2:$B$10,"not found",1,1)</f>
        <v>45291</v>
      </c>
      <c r="C12" s="19" t="s">
        <v>64</v>
      </c>
      <c r="D12" s="20" t="s">
        <v>42</v>
      </c>
      <c r="E12" s="1"/>
      <c r="F12" s="1"/>
      <c r="G12" s="27">
        <v>3.0000000000000001E-3</v>
      </c>
      <c r="H12" s="1"/>
      <c r="I12" s="27">
        <v>0.155</v>
      </c>
      <c r="J12" s="28">
        <v>1.4E-2</v>
      </c>
      <c r="K12" s="71"/>
      <c r="L12" s="71"/>
      <c r="M12" s="72">
        <v>3.0000000000000001E-3</v>
      </c>
      <c r="N12" s="71"/>
      <c r="O12" s="72">
        <v>0.155</v>
      </c>
      <c r="P12" s="73">
        <v>1.4E-2</v>
      </c>
    </row>
    <row r="13" spans="1:16" x14ac:dyDescent="0.45">
      <c r="A13" s="19">
        <v>0</v>
      </c>
      <c r="B13" s="104">
        <f>_xlfn.XLOOKUP(marketShare[[#This Row],[round]],Years!$A$2:$A$10,Years!$B$2:$B$10,"not found",1,1)</f>
        <v>45291</v>
      </c>
      <c r="C13" s="19" t="s">
        <v>64</v>
      </c>
      <c r="D13" s="20" t="s">
        <v>134</v>
      </c>
      <c r="E13" s="27">
        <v>0.16700000000000001</v>
      </c>
      <c r="F13" s="27">
        <v>0.16700000000000001</v>
      </c>
      <c r="G13" s="27">
        <v>0.16700000000000001</v>
      </c>
      <c r="H13" s="27">
        <v>0.16700000000000001</v>
      </c>
      <c r="I13" s="27">
        <v>0.16700000000000001</v>
      </c>
      <c r="J13" s="28">
        <v>0.16700000000000001</v>
      </c>
      <c r="K13" s="68">
        <v>0.16700000000000001</v>
      </c>
      <c r="L13" s="68">
        <v>0.16700000000000001</v>
      </c>
      <c r="M13" s="68">
        <v>0.16700000000000001</v>
      </c>
      <c r="N13" s="68">
        <v>0.16700000000000001</v>
      </c>
      <c r="O13" s="68">
        <v>0.16700000000000001</v>
      </c>
      <c r="P13" s="70">
        <v>0.16700000000000001</v>
      </c>
    </row>
    <row r="14" spans="1:16" x14ac:dyDescent="0.45">
      <c r="A14" s="19">
        <v>0</v>
      </c>
      <c r="B14" s="104">
        <f>_xlfn.XLOOKUP(marketShare[[#This Row],[round]],Years!$A$2:$A$10,Years!$B$2:$B$10,"not found",1,1)</f>
        <v>45291</v>
      </c>
      <c r="C14" s="19" t="s">
        <v>65</v>
      </c>
      <c r="D14" s="20" t="s">
        <v>43</v>
      </c>
      <c r="E14" s="27">
        <v>0.13</v>
      </c>
      <c r="F14" s="1"/>
      <c r="G14" s="27">
        <v>5.0000000000000001E-3</v>
      </c>
      <c r="H14" s="27">
        <v>1E-3</v>
      </c>
      <c r="I14" s="27">
        <v>1.2E-2</v>
      </c>
      <c r="J14" s="28">
        <v>4.3999999999999997E-2</v>
      </c>
      <c r="K14" s="72">
        <v>0.13</v>
      </c>
      <c r="L14" s="71"/>
      <c r="M14" s="72">
        <v>5.0000000000000001E-3</v>
      </c>
      <c r="N14" s="72">
        <v>1E-3</v>
      </c>
      <c r="O14" s="72">
        <v>1.2E-2</v>
      </c>
      <c r="P14" s="73">
        <v>4.3999999999999997E-2</v>
      </c>
    </row>
    <row r="15" spans="1:16" x14ac:dyDescent="0.45">
      <c r="A15" s="19">
        <v>0</v>
      </c>
      <c r="B15" s="104">
        <f>_xlfn.XLOOKUP(marketShare[[#This Row],[round]],Years!$A$2:$A$10,Years!$B$2:$B$10,"not found",1,1)</f>
        <v>45291</v>
      </c>
      <c r="C15" s="19" t="s">
        <v>65</v>
      </c>
      <c r="D15" s="20" t="s">
        <v>44</v>
      </c>
      <c r="E15" s="27">
        <v>3.5999999999999997E-2</v>
      </c>
      <c r="F15" s="27">
        <v>0.16700000000000001</v>
      </c>
      <c r="G15" s="1"/>
      <c r="H15" s="1"/>
      <c r="I15" s="1"/>
      <c r="J15" s="28">
        <v>7.6999999999999999E-2</v>
      </c>
      <c r="K15" s="68">
        <v>3.6999999999999998E-2</v>
      </c>
      <c r="L15" s="68">
        <v>0.16700000000000001</v>
      </c>
      <c r="M15" s="69"/>
      <c r="N15" s="69"/>
      <c r="O15" s="69"/>
      <c r="P15" s="70">
        <v>7.6999999999999999E-2</v>
      </c>
    </row>
    <row r="16" spans="1:16" x14ac:dyDescent="0.45">
      <c r="A16" s="19">
        <v>0</v>
      </c>
      <c r="B16" s="104">
        <f>_xlfn.XLOOKUP(marketShare[[#This Row],[round]],Years!$A$2:$A$10,Years!$B$2:$B$10,"not found",1,1)</f>
        <v>45291</v>
      </c>
      <c r="C16" s="19" t="s">
        <v>65</v>
      </c>
      <c r="D16" s="20" t="s">
        <v>45</v>
      </c>
      <c r="E16" s="1"/>
      <c r="F16" s="1"/>
      <c r="G16" s="27">
        <v>0.14299999999999999</v>
      </c>
      <c r="H16" s="1"/>
      <c r="I16" s="1"/>
      <c r="J16" s="28">
        <v>1.6E-2</v>
      </c>
      <c r="K16" s="71"/>
      <c r="L16" s="71"/>
      <c r="M16" s="72">
        <v>0.14299999999999999</v>
      </c>
      <c r="N16" s="71"/>
      <c r="O16" s="71"/>
      <c r="P16" s="73">
        <v>1.6E-2</v>
      </c>
    </row>
    <row r="17" spans="1:16" x14ac:dyDescent="0.45">
      <c r="A17" s="19">
        <v>0</v>
      </c>
      <c r="B17" s="104">
        <f>_xlfn.XLOOKUP(marketShare[[#This Row],[round]],Years!$A$2:$A$10,Years!$B$2:$B$10,"not found",1,1)</f>
        <v>45291</v>
      </c>
      <c r="C17" s="19" t="s">
        <v>65</v>
      </c>
      <c r="D17" s="20" t="s">
        <v>46</v>
      </c>
      <c r="E17" s="1"/>
      <c r="F17" s="1"/>
      <c r="G17" s="27">
        <v>1.6E-2</v>
      </c>
      <c r="H17" s="27">
        <v>0.16500000000000001</v>
      </c>
      <c r="I17" s="1"/>
      <c r="J17" s="28">
        <v>1.6E-2</v>
      </c>
      <c r="K17" s="69"/>
      <c r="L17" s="69"/>
      <c r="M17" s="68">
        <v>1.6E-2</v>
      </c>
      <c r="N17" s="68">
        <v>0.16500000000000001</v>
      </c>
      <c r="O17" s="69"/>
      <c r="P17" s="70">
        <v>1.6E-2</v>
      </c>
    </row>
    <row r="18" spans="1:16" x14ac:dyDescent="0.45">
      <c r="A18" s="19">
        <v>0</v>
      </c>
      <c r="B18" s="104">
        <f>_xlfn.XLOOKUP(marketShare[[#This Row],[round]],Years!$A$2:$A$10,Years!$B$2:$B$10,"not found",1,1)</f>
        <v>45291</v>
      </c>
      <c r="C18" s="19" t="s">
        <v>65</v>
      </c>
      <c r="D18" s="20" t="s">
        <v>47</v>
      </c>
      <c r="E18" s="1"/>
      <c r="F18" s="1"/>
      <c r="G18" s="27">
        <v>3.0000000000000001E-3</v>
      </c>
      <c r="H18" s="1"/>
      <c r="I18" s="27">
        <v>0.155</v>
      </c>
      <c r="J18" s="28">
        <v>1.4E-2</v>
      </c>
      <c r="K18" s="71"/>
      <c r="L18" s="71"/>
      <c r="M18" s="72">
        <v>3.0000000000000001E-3</v>
      </c>
      <c r="N18" s="71"/>
      <c r="O18" s="72">
        <v>0.155</v>
      </c>
      <c r="P18" s="73">
        <v>1.4E-2</v>
      </c>
    </row>
    <row r="19" spans="1:16" x14ac:dyDescent="0.45">
      <c r="A19" s="19">
        <v>0</v>
      </c>
      <c r="B19" s="104">
        <f>_xlfn.XLOOKUP(marketShare[[#This Row],[round]],Years!$A$2:$A$10,Years!$B$2:$B$10,"not found",1,1)</f>
        <v>45291</v>
      </c>
      <c r="C19" s="19" t="s">
        <v>65</v>
      </c>
      <c r="D19" s="20" t="s">
        <v>134</v>
      </c>
      <c r="E19" s="27">
        <v>0.16700000000000001</v>
      </c>
      <c r="F19" s="27">
        <v>0.16700000000000001</v>
      </c>
      <c r="G19" s="27">
        <v>0.16700000000000001</v>
      </c>
      <c r="H19" s="27">
        <v>0.16700000000000001</v>
      </c>
      <c r="I19" s="27">
        <v>0.16700000000000001</v>
      </c>
      <c r="J19" s="28">
        <v>0.16700000000000001</v>
      </c>
      <c r="K19" s="68">
        <v>0.16700000000000001</v>
      </c>
      <c r="L19" s="68">
        <v>0.16700000000000001</v>
      </c>
      <c r="M19" s="68">
        <v>0.16700000000000001</v>
      </c>
      <c r="N19" s="68">
        <v>0.16700000000000001</v>
      </c>
      <c r="O19" s="68">
        <v>0.16700000000000001</v>
      </c>
      <c r="P19" s="70">
        <v>0.16700000000000001</v>
      </c>
    </row>
    <row r="20" spans="1:16" x14ac:dyDescent="0.45">
      <c r="A20" s="19">
        <v>0</v>
      </c>
      <c r="B20" s="104">
        <f>_xlfn.XLOOKUP(marketShare[[#This Row],[round]],Years!$A$2:$A$10,Years!$B$2:$B$10,"not found",1,1)</f>
        <v>45291</v>
      </c>
      <c r="C20" s="19" t="s">
        <v>66</v>
      </c>
      <c r="D20" s="20" t="s">
        <v>48</v>
      </c>
      <c r="E20" s="27">
        <v>0.13</v>
      </c>
      <c r="F20" s="1"/>
      <c r="G20" s="27">
        <v>5.0000000000000001E-3</v>
      </c>
      <c r="H20" s="27">
        <v>1E-3</v>
      </c>
      <c r="I20" s="27">
        <v>1.2E-2</v>
      </c>
      <c r="J20" s="28">
        <v>4.3999999999999997E-2</v>
      </c>
      <c r="K20" s="72">
        <v>0.13</v>
      </c>
      <c r="L20" s="71"/>
      <c r="M20" s="72">
        <v>5.0000000000000001E-3</v>
      </c>
      <c r="N20" s="72">
        <v>1E-3</v>
      </c>
      <c r="O20" s="72">
        <v>1.2E-2</v>
      </c>
      <c r="P20" s="73">
        <v>4.3999999999999997E-2</v>
      </c>
    </row>
    <row r="21" spans="1:16" x14ac:dyDescent="0.45">
      <c r="A21" s="19">
        <v>0</v>
      </c>
      <c r="B21" s="104">
        <f>_xlfn.XLOOKUP(marketShare[[#This Row],[round]],Years!$A$2:$A$10,Years!$B$2:$B$10,"not found",1,1)</f>
        <v>45291</v>
      </c>
      <c r="C21" s="19" t="s">
        <v>66</v>
      </c>
      <c r="D21" s="20" t="s">
        <v>49</v>
      </c>
      <c r="E21" s="27">
        <v>3.5999999999999997E-2</v>
      </c>
      <c r="F21" s="27">
        <v>0.16700000000000001</v>
      </c>
      <c r="G21" s="1"/>
      <c r="H21" s="1"/>
      <c r="I21" s="1"/>
      <c r="J21" s="28">
        <v>7.6999999999999999E-2</v>
      </c>
      <c r="K21" s="68">
        <v>3.6999999999999998E-2</v>
      </c>
      <c r="L21" s="68">
        <v>0.16700000000000001</v>
      </c>
      <c r="M21" s="69"/>
      <c r="N21" s="69"/>
      <c r="O21" s="69"/>
      <c r="P21" s="70">
        <v>7.6999999999999999E-2</v>
      </c>
    </row>
    <row r="22" spans="1:16" x14ac:dyDescent="0.45">
      <c r="A22" s="19">
        <v>0</v>
      </c>
      <c r="B22" s="104">
        <f>_xlfn.XLOOKUP(marketShare[[#This Row],[round]],Years!$A$2:$A$10,Years!$B$2:$B$10,"not found",1,1)</f>
        <v>45291</v>
      </c>
      <c r="C22" s="19" t="s">
        <v>66</v>
      </c>
      <c r="D22" s="20" t="s">
        <v>50</v>
      </c>
      <c r="E22" s="1"/>
      <c r="F22" s="1"/>
      <c r="G22" s="27">
        <v>0.14299999999999999</v>
      </c>
      <c r="H22" s="1"/>
      <c r="I22" s="1"/>
      <c r="J22" s="28">
        <v>1.6E-2</v>
      </c>
      <c r="K22" s="71"/>
      <c r="L22" s="71"/>
      <c r="M22" s="72">
        <v>0.14299999999999999</v>
      </c>
      <c r="N22" s="71"/>
      <c r="O22" s="71"/>
      <c r="P22" s="73">
        <v>1.6E-2</v>
      </c>
    </row>
    <row r="23" spans="1:16" x14ac:dyDescent="0.45">
      <c r="A23" s="19">
        <v>0</v>
      </c>
      <c r="B23" s="104">
        <f>_xlfn.XLOOKUP(marketShare[[#This Row],[round]],Years!$A$2:$A$10,Years!$B$2:$B$10,"not found",1,1)</f>
        <v>45291</v>
      </c>
      <c r="C23" s="19" t="s">
        <v>66</v>
      </c>
      <c r="D23" s="20" t="s">
        <v>51</v>
      </c>
      <c r="E23" s="1"/>
      <c r="F23" s="1"/>
      <c r="G23" s="27">
        <v>1.6E-2</v>
      </c>
      <c r="H23" s="27">
        <v>0.16500000000000001</v>
      </c>
      <c r="I23" s="1"/>
      <c r="J23" s="28">
        <v>1.6E-2</v>
      </c>
      <c r="K23" s="69"/>
      <c r="L23" s="69"/>
      <c r="M23" s="68">
        <v>1.6E-2</v>
      </c>
      <c r="N23" s="68">
        <v>0.16500000000000001</v>
      </c>
      <c r="O23" s="69"/>
      <c r="P23" s="70">
        <v>1.6E-2</v>
      </c>
    </row>
    <row r="24" spans="1:16" x14ac:dyDescent="0.45">
      <c r="A24" s="19">
        <v>0</v>
      </c>
      <c r="B24" s="104">
        <f>_xlfn.XLOOKUP(marketShare[[#This Row],[round]],Years!$A$2:$A$10,Years!$B$2:$B$10,"not found",1,1)</f>
        <v>45291</v>
      </c>
      <c r="C24" s="19" t="s">
        <v>66</v>
      </c>
      <c r="D24" s="20" t="s">
        <v>52</v>
      </c>
      <c r="E24" s="1"/>
      <c r="F24" s="1"/>
      <c r="G24" s="27">
        <v>3.0000000000000001E-3</v>
      </c>
      <c r="H24" s="1"/>
      <c r="I24" s="27">
        <v>0.155</v>
      </c>
      <c r="J24" s="28">
        <v>1.4E-2</v>
      </c>
      <c r="K24" s="71"/>
      <c r="L24" s="71"/>
      <c r="M24" s="72">
        <v>3.0000000000000001E-3</v>
      </c>
      <c r="N24" s="71"/>
      <c r="O24" s="72">
        <v>0.155</v>
      </c>
      <c r="P24" s="73">
        <v>1.4E-2</v>
      </c>
    </row>
    <row r="25" spans="1:16" x14ac:dyDescent="0.45">
      <c r="A25" s="19">
        <v>0</v>
      </c>
      <c r="B25" s="104">
        <f>_xlfn.XLOOKUP(marketShare[[#This Row],[round]],Years!$A$2:$A$10,Years!$B$2:$B$10,"not found",1,1)</f>
        <v>45291</v>
      </c>
      <c r="C25" s="19" t="s">
        <v>66</v>
      </c>
      <c r="D25" s="20" t="s">
        <v>134</v>
      </c>
      <c r="E25" s="27">
        <v>0.16700000000000001</v>
      </c>
      <c r="F25" s="27">
        <v>0.16700000000000001</v>
      </c>
      <c r="G25" s="27">
        <v>0.16700000000000001</v>
      </c>
      <c r="H25" s="27">
        <v>0.16700000000000001</v>
      </c>
      <c r="I25" s="27">
        <v>0.16700000000000001</v>
      </c>
      <c r="J25" s="28">
        <v>0.16700000000000001</v>
      </c>
      <c r="K25" s="68">
        <v>0.16700000000000001</v>
      </c>
      <c r="L25" s="68">
        <v>0.16700000000000001</v>
      </c>
      <c r="M25" s="68">
        <v>0.16700000000000001</v>
      </c>
      <c r="N25" s="68">
        <v>0.16700000000000001</v>
      </c>
      <c r="O25" s="68">
        <v>0.16700000000000001</v>
      </c>
      <c r="P25" s="70">
        <v>0.16700000000000001</v>
      </c>
    </row>
    <row r="26" spans="1:16" x14ac:dyDescent="0.45">
      <c r="A26" s="19">
        <v>0</v>
      </c>
      <c r="B26" s="104">
        <f>_xlfn.XLOOKUP(marketShare[[#This Row],[round]],Years!$A$2:$A$10,Years!$B$2:$B$10,"not found",1,1)</f>
        <v>45291</v>
      </c>
      <c r="C26" s="19" t="s">
        <v>67</v>
      </c>
      <c r="D26" s="20" t="s">
        <v>53</v>
      </c>
      <c r="E26" s="27">
        <v>0.13</v>
      </c>
      <c r="F26" s="1"/>
      <c r="G26" s="27">
        <v>5.0000000000000001E-3</v>
      </c>
      <c r="H26" s="27">
        <v>1E-3</v>
      </c>
      <c r="I26" s="27">
        <v>1.2E-2</v>
      </c>
      <c r="J26" s="28">
        <v>4.3999999999999997E-2</v>
      </c>
      <c r="K26" s="72">
        <v>0.13</v>
      </c>
      <c r="L26" s="71"/>
      <c r="M26" s="72">
        <v>5.0000000000000001E-3</v>
      </c>
      <c r="N26" s="72">
        <v>1E-3</v>
      </c>
      <c r="O26" s="72">
        <v>1.2E-2</v>
      </c>
      <c r="P26" s="73">
        <v>4.3999999999999997E-2</v>
      </c>
    </row>
    <row r="27" spans="1:16" x14ac:dyDescent="0.45">
      <c r="A27" s="19">
        <v>0</v>
      </c>
      <c r="B27" s="104">
        <f>_xlfn.XLOOKUP(marketShare[[#This Row],[round]],Years!$A$2:$A$10,Years!$B$2:$B$10,"not found",1,1)</f>
        <v>45291</v>
      </c>
      <c r="C27" s="19" t="s">
        <v>67</v>
      </c>
      <c r="D27" s="20" t="s">
        <v>54</v>
      </c>
      <c r="E27" s="27">
        <v>3.5999999999999997E-2</v>
      </c>
      <c r="F27" s="27">
        <v>0.16700000000000001</v>
      </c>
      <c r="G27" s="1"/>
      <c r="H27" s="1"/>
      <c r="I27" s="1"/>
      <c r="J27" s="28">
        <v>7.6999999999999999E-2</v>
      </c>
      <c r="K27" s="68">
        <v>3.6999999999999998E-2</v>
      </c>
      <c r="L27" s="68">
        <v>0.16700000000000001</v>
      </c>
      <c r="M27" s="69"/>
      <c r="N27" s="69"/>
      <c r="O27" s="69"/>
      <c r="P27" s="70">
        <v>7.6999999999999999E-2</v>
      </c>
    </row>
    <row r="28" spans="1:16" x14ac:dyDescent="0.45">
      <c r="A28" s="19">
        <v>0</v>
      </c>
      <c r="B28" s="104">
        <f>_xlfn.XLOOKUP(marketShare[[#This Row],[round]],Years!$A$2:$A$10,Years!$B$2:$B$10,"not found",1,1)</f>
        <v>45291</v>
      </c>
      <c r="C28" s="19" t="s">
        <v>67</v>
      </c>
      <c r="D28" s="20" t="s">
        <v>55</v>
      </c>
      <c r="E28" s="1"/>
      <c r="F28" s="1"/>
      <c r="G28" s="27">
        <v>0.14299999999999999</v>
      </c>
      <c r="H28" s="1"/>
      <c r="I28" s="1"/>
      <c r="J28" s="28">
        <v>1.6E-2</v>
      </c>
      <c r="K28" s="71"/>
      <c r="L28" s="71"/>
      <c r="M28" s="72">
        <v>0.14299999999999999</v>
      </c>
      <c r="N28" s="71"/>
      <c r="O28" s="71"/>
      <c r="P28" s="73">
        <v>1.6E-2</v>
      </c>
    </row>
    <row r="29" spans="1:16" x14ac:dyDescent="0.45">
      <c r="A29" s="19">
        <v>0</v>
      </c>
      <c r="B29" s="104">
        <f>_xlfn.XLOOKUP(marketShare[[#This Row],[round]],Years!$A$2:$A$10,Years!$B$2:$B$10,"not found",1,1)</f>
        <v>45291</v>
      </c>
      <c r="C29" s="19" t="s">
        <v>67</v>
      </c>
      <c r="D29" s="20" t="s">
        <v>56</v>
      </c>
      <c r="E29" s="1"/>
      <c r="F29" s="1"/>
      <c r="G29" s="27">
        <v>1.6E-2</v>
      </c>
      <c r="H29" s="27">
        <v>0.16500000000000001</v>
      </c>
      <c r="I29" s="1"/>
      <c r="J29" s="28">
        <v>1.6E-2</v>
      </c>
      <c r="K29" s="69"/>
      <c r="L29" s="69"/>
      <c r="M29" s="68">
        <v>1.6E-2</v>
      </c>
      <c r="N29" s="68">
        <v>0.16500000000000001</v>
      </c>
      <c r="O29" s="69"/>
      <c r="P29" s="70">
        <v>1.6E-2</v>
      </c>
    </row>
    <row r="30" spans="1:16" x14ac:dyDescent="0.45">
      <c r="A30" s="19">
        <v>0</v>
      </c>
      <c r="B30" s="104">
        <f>_xlfn.XLOOKUP(marketShare[[#This Row],[round]],Years!$A$2:$A$10,Years!$B$2:$B$10,"not found",1,1)</f>
        <v>45291</v>
      </c>
      <c r="C30" s="19" t="s">
        <v>67</v>
      </c>
      <c r="D30" s="20" t="s">
        <v>57</v>
      </c>
      <c r="E30" s="1"/>
      <c r="F30" s="1"/>
      <c r="G30" s="27">
        <v>3.0000000000000001E-3</v>
      </c>
      <c r="H30" s="1"/>
      <c r="I30" s="27">
        <v>0.155</v>
      </c>
      <c r="J30" s="28">
        <v>1.4E-2</v>
      </c>
      <c r="K30" s="71"/>
      <c r="L30" s="71"/>
      <c r="M30" s="72">
        <v>3.0000000000000001E-3</v>
      </c>
      <c r="N30" s="71"/>
      <c r="O30" s="72">
        <v>0.155</v>
      </c>
      <c r="P30" s="73">
        <v>1.4E-2</v>
      </c>
    </row>
    <row r="31" spans="1:16" x14ac:dyDescent="0.45">
      <c r="A31" s="19">
        <v>0</v>
      </c>
      <c r="B31" s="104">
        <f>_xlfn.XLOOKUP(marketShare[[#This Row],[round]],Years!$A$2:$A$10,Years!$B$2:$B$10,"not found",1,1)</f>
        <v>45291</v>
      </c>
      <c r="C31" s="19" t="s">
        <v>67</v>
      </c>
      <c r="D31" s="20" t="s">
        <v>134</v>
      </c>
      <c r="E31" s="27">
        <v>0.16700000000000001</v>
      </c>
      <c r="F31" s="27">
        <v>0.16700000000000001</v>
      </c>
      <c r="G31" s="27">
        <v>0.16700000000000001</v>
      </c>
      <c r="H31" s="27">
        <v>0.16700000000000001</v>
      </c>
      <c r="I31" s="27">
        <v>0.16700000000000001</v>
      </c>
      <c r="J31" s="28">
        <v>0.16700000000000001</v>
      </c>
      <c r="K31" s="68">
        <v>0.16700000000000001</v>
      </c>
      <c r="L31" s="68">
        <v>0.16700000000000001</v>
      </c>
      <c r="M31" s="68">
        <v>0.16700000000000001</v>
      </c>
      <c r="N31" s="68">
        <v>0.16700000000000001</v>
      </c>
      <c r="O31" s="68">
        <v>0.16700000000000001</v>
      </c>
      <c r="P31" s="70">
        <v>0.16700000000000001</v>
      </c>
    </row>
    <row r="32" spans="1:16" x14ac:dyDescent="0.45">
      <c r="A32" s="19">
        <v>0</v>
      </c>
      <c r="B32" s="104">
        <f>_xlfn.XLOOKUP(marketShare[[#This Row],[round]],Years!$A$2:$A$10,Years!$B$2:$B$10,"not found",1,1)</f>
        <v>45291</v>
      </c>
      <c r="C32" s="19" t="s">
        <v>68</v>
      </c>
      <c r="D32" s="20" t="s">
        <v>58</v>
      </c>
      <c r="E32" s="27">
        <v>0.13</v>
      </c>
      <c r="F32" s="1"/>
      <c r="G32" s="27">
        <v>5.0000000000000001E-3</v>
      </c>
      <c r="H32" s="27">
        <v>1E-3</v>
      </c>
      <c r="I32" s="27">
        <v>1.2E-2</v>
      </c>
      <c r="J32" s="28">
        <v>4.3999999999999997E-2</v>
      </c>
      <c r="K32" s="72">
        <v>0.13</v>
      </c>
      <c r="L32" s="71"/>
      <c r="M32" s="72">
        <v>5.0000000000000001E-3</v>
      </c>
      <c r="N32" s="72">
        <v>1E-3</v>
      </c>
      <c r="O32" s="72">
        <v>1.2E-2</v>
      </c>
      <c r="P32" s="73">
        <v>4.3999999999999997E-2</v>
      </c>
    </row>
    <row r="33" spans="1:16" x14ac:dyDescent="0.45">
      <c r="A33" s="19">
        <v>0</v>
      </c>
      <c r="B33" s="104">
        <f>_xlfn.XLOOKUP(marketShare[[#This Row],[round]],Years!$A$2:$A$10,Years!$B$2:$B$10,"not found",1,1)</f>
        <v>45291</v>
      </c>
      <c r="C33" s="19" t="s">
        <v>68</v>
      </c>
      <c r="D33" s="20" t="s">
        <v>59</v>
      </c>
      <c r="E33" s="27">
        <v>3.5999999999999997E-2</v>
      </c>
      <c r="F33" s="27">
        <v>0.16700000000000001</v>
      </c>
      <c r="G33" s="1"/>
      <c r="H33" s="1"/>
      <c r="I33" s="1"/>
      <c r="J33" s="28">
        <v>7.6999999999999999E-2</v>
      </c>
      <c r="K33" s="68">
        <v>3.6999999999999998E-2</v>
      </c>
      <c r="L33" s="68">
        <v>0.16700000000000001</v>
      </c>
      <c r="M33" s="69"/>
      <c r="N33" s="69"/>
      <c r="O33" s="69"/>
      <c r="P33" s="70">
        <v>7.6999999999999999E-2</v>
      </c>
    </row>
    <row r="34" spans="1:16" x14ac:dyDescent="0.45">
      <c r="A34" s="19">
        <v>0</v>
      </c>
      <c r="B34" s="104">
        <f>_xlfn.XLOOKUP(marketShare[[#This Row],[round]],Years!$A$2:$A$10,Years!$B$2:$B$10,"not found",1,1)</f>
        <v>45291</v>
      </c>
      <c r="C34" s="19" t="s">
        <v>68</v>
      </c>
      <c r="D34" s="20" t="s">
        <v>60</v>
      </c>
      <c r="E34" s="1"/>
      <c r="F34" s="1"/>
      <c r="G34" s="27">
        <v>0.14299999999999999</v>
      </c>
      <c r="H34" s="1"/>
      <c r="I34" s="1"/>
      <c r="J34" s="28">
        <v>1.6E-2</v>
      </c>
      <c r="K34" s="71"/>
      <c r="L34" s="71"/>
      <c r="M34" s="72">
        <v>0.14299999999999999</v>
      </c>
      <c r="N34" s="71"/>
      <c r="O34" s="71"/>
      <c r="P34" s="73">
        <v>1.6E-2</v>
      </c>
    </row>
    <row r="35" spans="1:16" x14ac:dyDescent="0.45">
      <c r="A35" s="19">
        <v>0</v>
      </c>
      <c r="B35" s="104">
        <f>_xlfn.XLOOKUP(marketShare[[#This Row],[round]],Years!$A$2:$A$10,Years!$B$2:$B$10,"not found",1,1)</f>
        <v>45291</v>
      </c>
      <c r="C35" s="19" t="s">
        <v>68</v>
      </c>
      <c r="D35" s="20" t="s">
        <v>61</v>
      </c>
      <c r="E35" s="1"/>
      <c r="F35" s="1"/>
      <c r="G35" s="27">
        <v>1.6E-2</v>
      </c>
      <c r="H35" s="27">
        <v>0.16500000000000001</v>
      </c>
      <c r="I35" s="1"/>
      <c r="J35" s="28">
        <v>1.6E-2</v>
      </c>
      <c r="K35" s="69"/>
      <c r="L35" s="69"/>
      <c r="M35" s="68">
        <v>1.6E-2</v>
      </c>
      <c r="N35" s="68">
        <v>0.16500000000000001</v>
      </c>
      <c r="O35" s="69"/>
      <c r="P35" s="70">
        <v>1.6E-2</v>
      </c>
    </row>
    <row r="36" spans="1:16" x14ac:dyDescent="0.45">
      <c r="A36" s="19">
        <v>0</v>
      </c>
      <c r="B36" s="104">
        <f>_xlfn.XLOOKUP(marketShare[[#This Row],[round]],Years!$A$2:$A$10,Years!$B$2:$B$10,"not found",1,1)</f>
        <v>45291</v>
      </c>
      <c r="C36" s="19" t="s">
        <v>68</v>
      </c>
      <c r="D36" s="20" t="s">
        <v>62</v>
      </c>
      <c r="E36" s="1"/>
      <c r="F36" s="1"/>
      <c r="G36" s="27">
        <v>3.0000000000000001E-3</v>
      </c>
      <c r="H36" s="1"/>
      <c r="I36" s="27">
        <v>0.155</v>
      </c>
      <c r="J36" s="28">
        <v>1.4E-2</v>
      </c>
      <c r="K36" s="71"/>
      <c r="L36" s="71"/>
      <c r="M36" s="72">
        <v>3.0000000000000001E-3</v>
      </c>
      <c r="N36" s="71"/>
      <c r="O36" s="72">
        <v>0.155</v>
      </c>
      <c r="P36" s="73">
        <v>1.4E-2</v>
      </c>
    </row>
    <row r="37" spans="1:16" x14ac:dyDescent="0.45">
      <c r="A37" s="19">
        <v>0</v>
      </c>
      <c r="B37" s="104">
        <f>_xlfn.XLOOKUP(marketShare[[#This Row],[round]],Years!$A$2:$A$10,Years!$B$2:$B$10,"not found",1,1)</f>
        <v>45291</v>
      </c>
      <c r="C37" s="19" t="s">
        <v>68</v>
      </c>
      <c r="D37" s="22" t="s">
        <v>134</v>
      </c>
      <c r="E37" s="42">
        <v>0.16700000000000001</v>
      </c>
      <c r="F37" s="42">
        <v>0.16700000000000001</v>
      </c>
      <c r="G37" s="42">
        <v>0.16700000000000001</v>
      </c>
      <c r="H37" s="42">
        <v>0.16700000000000001</v>
      </c>
      <c r="I37" s="42">
        <v>0.16700000000000001</v>
      </c>
      <c r="J37" s="29">
        <v>0.16700000000000001</v>
      </c>
      <c r="K37" s="68">
        <v>0.16700000000000001</v>
      </c>
      <c r="L37" s="68">
        <v>0.16700000000000001</v>
      </c>
      <c r="M37" s="68">
        <v>0.16700000000000001</v>
      </c>
      <c r="N37" s="68">
        <v>0.16700000000000001</v>
      </c>
      <c r="O37" s="68">
        <v>0.16700000000000001</v>
      </c>
      <c r="P37" s="70">
        <v>0.16700000000000001</v>
      </c>
    </row>
    <row r="38" spans="1:16" x14ac:dyDescent="0.45">
      <c r="A38" s="19">
        <v>1</v>
      </c>
      <c r="B38" s="104">
        <f>_xlfn.XLOOKUP(marketShare[[#This Row],[round]],Years!$A$2:$A$10,Years!$B$2:$B$10,"not found",1,1)</f>
        <v>45657</v>
      </c>
      <c r="C38" s="19" t="s">
        <v>63</v>
      </c>
      <c r="D38" s="20" t="s">
        <v>28</v>
      </c>
      <c r="E38" s="27">
        <v>0.16300000000000001</v>
      </c>
      <c r="F38" s="27">
        <v>0</v>
      </c>
      <c r="G38" s="27">
        <v>2E-3</v>
      </c>
      <c r="H38" s="27">
        <v>0</v>
      </c>
      <c r="I38" s="27">
        <v>5.0000000000000001E-3</v>
      </c>
      <c r="J38" s="28">
        <v>5.1999999999999998E-2</v>
      </c>
      <c r="K38" s="74">
        <v>0.17899999999999999</v>
      </c>
      <c r="L38" s="75"/>
      <c r="M38" s="74">
        <v>2E-3</v>
      </c>
      <c r="N38" s="75"/>
      <c r="O38" s="74">
        <v>5.0000000000000001E-3</v>
      </c>
      <c r="P38" s="76">
        <v>5.7000000000000002E-2</v>
      </c>
    </row>
    <row r="39" spans="1:16" x14ac:dyDescent="0.45">
      <c r="A39" s="19">
        <v>1</v>
      </c>
      <c r="B39" s="104">
        <f>_xlfn.XLOOKUP(marketShare[[#This Row],[round]],Years!$A$2:$A$10,Years!$B$2:$B$10,"not found",1,1)</f>
        <v>45657</v>
      </c>
      <c r="C39" s="19" t="s">
        <v>63</v>
      </c>
      <c r="D39" s="20" t="s">
        <v>30</v>
      </c>
      <c r="E39" s="27">
        <v>8.9999999999999993E-3</v>
      </c>
      <c r="F39" s="27">
        <v>0.18099999999999999</v>
      </c>
      <c r="G39" s="1"/>
      <c r="H39" s="1"/>
      <c r="I39" s="1"/>
      <c r="J39" s="28">
        <v>7.2999999999999995E-2</v>
      </c>
      <c r="K39" s="68">
        <v>0.01</v>
      </c>
      <c r="L39" s="68">
        <v>0.188</v>
      </c>
      <c r="M39" s="69"/>
      <c r="N39" s="69"/>
      <c r="O39" s="69"/>
      <c r="P39" s="70">
        <v>7.6999999999999999E-2</v>
      </c>
    </row>
    <row r="40" spans="1:16" x14ac:dyDescent="0.45">
      <c r="A40" s="19">
        <v>1</v>
      </c>
      <c r="B40" s="104">
        <f>_xlfn.XLOOKUP(marketShare[[#This Row],[round]],Years!$A$2:$A$10,Years!$B$2:$B$10,"not found",1,1)</f>
        <v>45657</v>
      </c>
      <c r="C40" s="19" t="s">
        <v>63</v>
      </c>
      <c r="D40" s="20" t="s">
        <v>32</v>
      </c>
      <c r="E40" s="1"/>
      <c r="F40" s="1"/>
      <c r="G40" s="27">
        <v>0.156</v>
      </c>
      <c r="H40" s="1"/>
      <c r="I40" s="1"/>
      <c r="J40" s="28">
        <v>1.7999999999999999E-2</v>
      </c>
      <c r="K40" s="71"/>
      <c r="L40" s="71"/>
      <c r="M40" s="72">
        <v>0.14399999999999999</v>
      </c>
      <c r="N40" s="71"/>
      <c r="O40" s="71"/>
      <c r="P40" s="73">
        <v>1.7000000000000001E-2</v>
      </c>
    </row>
    <row r="41" spans="1:16" x14ac:dyDescent="0.45">
      <c r="A41" s="19">
        <v>1</v>
      </c>
      <c r="B41" s="104">
        <f>_xlfn.XLOOKUP(marketShare[[#This Row],[round]],Years!$A$2:$A$10,Years!$B$2:$B$10,"not found",1,1)</f>
        <v>45657</v>
      </c>
      <c r="C41" s="19" t="s">
        <v>63</v>
      </c>
      <c r="D41" s="20" t="s">
        <v>34</v>
      </c>
      <c r="E41" s="1"/>
      <c r="F41" s="1"/>
      <c r="G41" s="27">
        <v>1.7999999999999999E-2</v>
      </c>
      <c r="H41" s="27">
        <v>0.16200000000000001</v>
      </c>
      <c r="I41" s="1"/>
      <c r="J41" s="28">
        <v>1.7000000000000001E-2</v>
      </c>
      <c r="K41" s="69"/>
      <c r="L41" s="69"/>
      <c r="M41" s="68">
        <v>2.9000000000000001E-2</v>
      </c>
      <c r="N41" s="68">
        <v>0.21299999999999999</v>
      </c>
      <c r="O41" s="69"/>
      <c r="P41" s="70">
        <v>2.1999999999999999E-2</v>
      </c>
    </row>
    <row r="42" spans="1:16" x14ac:dyDescent="0.45">
      <c r="A42" s="19">
        <v>1</v>
      </c>
      <c r="B42" s="104">
        <f>_xlfn.XLOOKUP(marketShare[[#This Row],[round]],Years!$A$2:$A$10,Years!$B$2:$B$10,"not found",1,1)</f>
        <v>45657</v>
      </c>
      <c r="C42" s="19" t="s">
        <v>63</v>
      </c>
      <c r="D42" s="20" t="s">
        <v>36</v>
      </c>
      <c r="E42" s="1"/>
      <c r="F42" s="1"/>
      <c r="G42" s="27">
        <v>1E-3</v>
      </c>
      <c r="H42" s="1"/>
      <c r="I42" s="27">
        <v>0.222</v>
      </c>
      <c r="J42" s="28">
        <v>0.02</v>
      </c>
      <c r="K42" s="71"/>
      <c r="L42" s="71"/>
      <c r="M42" s="72">
        <v>1E-3</v>
      </c>
      <c r="N42" s="71"/>
      <c r="O42" s="72">
        <v>0.2</v>
      </c>
      <c r="P42" s="73">
        <v>1.7999999999999999E-2</v>
      </c>
    </row>
    <row r="43" spans="1:16" x14ac:dyDescent="0.45">
      <c r="A43" s="19">
        <v>1</v>
      </c>
      <c r="B43" s="104">
        <f>_xlfn.XLOOKUP(marketShare[[#This Row],[round]],Years!$A$2:$A$10,Years!$B$2:$B$10,"not found",1,1)</f>
        <v>45657</v>
      </c>
      <c r="C43" s="19" t="s">
        <v>63</v>
      </c>
      <c r="D43" s="20" t="s">
        <v>134</v>
      </c>
      <c r="E43" s="27">
        <v>0.17299999999999999</v>
      </c>
      <c r="F43" s="27">
        <v>0.18099999999999999</v>
      </c>
      <c r="G43" s="27">
        <v>0.17699999999999999</v>
      </c>
      <c r="H43" s="27">
        <v>0.16300000000000001</v>
      </c>
      <c r="I43" s="27">
        <v>0.22600000000000001</v>
      </c>
      <c r="J43" s="28">
        <v>0.18099999999999999</v>
      </c>
      <c r="K43" s="68">
        <v>0.189</v>
      </c>
      <c r="L43" s="68">
        <v>0.189</v>
      </c>
      <c r="M43" s="68">
        <v>0.17599999999999999</v>
      </c>
      <c r="N43" s="68">
        <v>0.21299999999999999</v>
      </c>
      <c r="O43" s="68">
        <v>0.20399999999999999</v>
      </c>
      <c r="P43" s="70">
        <v>0.191</v>
      </c>
    </row>
    <row r="44" spans="1:16" x14ac:dyDescent="0.45">
      <c r="A44" s="19">
        <v>1</v>
      </c>
      <c r="B44" s="104">
        <f>_xlfn.XLOOKUP(marketShare[[#This Row],[round]],Years!$A$2:$A$10,Years!$B$2:$B$10,"not found",1,1)</f>
        <v>45657</v>
      </c>
      <c r="C44" s="19" t="s">
        <v>64</v>
      </c>
      <c r="D44" s="20" t="s">
        <v>38</v>
      </c>
      <c r="E44" s="27">
        <v>0.22700000000000001</v>
      </c>
      <c r="F44" s="27">
        <v>1E-3</v>
      </c>
      <c r="G44" s="27">
        <v>3.0000000000000001E-3</v>
      </c>
      <c r="H44" s="27">
        <v>2E-3</v>
      </c>
      <c r="I44" s="27">
        <v>3.0000000000000001E-3</v>
      </c>
      <c r="J44" s="28">
        <v>7.1999999999999995E-2</v>
      </c>
      <c r="K44" s="72">
        <v>0.16300000000000001</v>
      </c>
      <c r="L44" s="72">
        <v>1E-3</v>
      </c>
      <c r="M44" s="72">
        <v>3.0000000000000001E-3</v>
      </c>
      <c r="N44" s="72">
        <v>1E-3</v>
      </c>
      <c r="O44" s="72">
        <v>3.0000000000000001E-3</v>
      </c>
      <c r="P44" s="73">
        <v>5.1999999999999998E-2</v>
      </c>
    </row>
    <row r="45" spans="1:16" x14ac:dyDescent="0.45">
      <c r="A45" s="19">
        <v>1</v>
      </c>
      <c r="B45" s="104">
        <f>_xlfn.XLOOKUP(marketShare[[#This Row],[round]],Years!$A$2:$A$10,Years!$B$2:$B$10,"not found",1,1)</f>
        <v>45657</v>
      </c>
      <c r="C45" s="19" t="s">
        <v>64</v>
      </c>
      <c r="D45" s="20" t="s">
        <v>39</v>
      </c>
      <c r="E45" s="27">
        <v>8.0000000000000002E-3</v>
      </c>
      <c r="F45" s="27">
        <v>0.13700000000000001</v>
      </c>
      <c r="G45" s="1"/>
      <c r="H45" s="1"/>
      <c r="I45" s="1"/>
      <c r="J45" s="28">
        <v>5.6000000000000001E-2</v>
      </c>
      <c r="K45" s="68">
        <v>7.0000000000000001E-3</v>
      </c>
      <c r="L45" s="68">
        <v>0.13</v>
      </c>
      <c r="M45" s="69"/>
      <c r="N45" s="69"/>
      <c r="O45" s="69"/>
      <c r="P45" s="70">
        <v>5.2999999999999999E-2</v>
      </c>
    </row>
    <row r="46" spans="1:16" x14ac:dyDescent="0.45">
      <c r="A46" s="19">
        <v>1</v>
      </c>
      <c r="B46" s="104">
        <f>_xlfn.XLOOKUP(marketShare[[#This Row],[round]],Years!$A$2:$A$10,Years!$B$2:$B$10,"not found",1,1)</f>
        <v>45657</v>
      </c>
      <c r="C46" s="19" t="s">
        <v>64</v>
      </c>
      <c r="D46" s="20" t="s">
        <v>40</v>
      </c>
      <c r="E46" s="1"/>
      <c r="F46" s="1"/>
      <c r="G46" s="27">
        <v>0.20699999999999999</v>
      </c>
      <c r="H46" s="1"/>
      <c r="I46" s="1"/>
      <c r="J46" s="28">
        <v>2.4E-2</v>
      </c>
      <c r="K46" s="71"/>
      <c r="L46" s="71"/>
      <c r="M46" s="72">
        <v>0.19</v>
      </c>
      <c r="N46" s="71"/>
      <c r="O46" s="71"/>
      <c r="P46" s="73">
        <v>2.1999999999999999E-2</v>
      </c>
    </row>
    <row r="47" spans="1:16" x14ac:dyDescent="0.45">
      <c r="A47" s="19">
        <v>1</v>
      </c>
      <c r="B47" s="104">
        <f>_xlfn.XLOOKUP(marketShare[[#This Row],[round]],Years!$A$2:$A$10,Years!$B$2:$B$10,"not found",1,1)</f>
        <v>45657</v>
      </c>
      <c r="C47" s="19" t="s">
        <v>64</v>
      </c>
      <c r="D47" s="20" t="s">
        <v>41</v>
      </c>
      <c r="E47" s="1"/>
      <c r="F47" s="1"/>
      <c r="G47" s="27">
        <v>2.1000000000000001E-2</v>
      </c>
      <c r="H47" s="27">
        <v>0.17399999999999999</v>
      </c>
      <c r="I47" s="1"/>
      <c r="J47" s="28">
        <v>1.7999999999999999E-2</v>
      </c>
      <c r="K47" s="69"/>
      <c r="L47" s="69"/>
      <c r="M47" s="68">
        <v>1.9E-2</v>
      </c>
      <c r="N47" s="68">
        <v>0.14799999999999999</v>
      </c>
      <c r="O47" s="69"/>
      <c r="P47" s="70">
        <v>1.4999999999999999E-2</v>
      </c>
    </row>
    <row r="48" spans="1:16" x14ac:dyDescent="0.45">
      <c r="A48" s="19">
        <v>1</v>
      </c>
      <c r="B48" s="104">
        <f>_xlfn.XLOOKUP(marketShare[[#This Row],[round]],Years!$A$2:$A$10,Years!$B$2:$B$10,"not found",1,1)</f>
        <v>45657</v>
      </c>
      <c r="C48" s="19" t="s">
        <v>64</v>
      </c>
      <c r="D48" s="20" t="s">
        <v>42</v>
      </c>
      <c r="E48" s="1"/>
      <c r="F48" s="1"/>
      <c r="G48" s="27">
        <v>2E-3</v>
      </c>
      <c r="H48" s="1"/>
      <c r="I48" s="27">
        <v>0.19900000000000001</v>
      </c>
      <c r="J48" s="28">
        <v>1.7999999999999999E-2</v>
      </c>
      <c r="K48" s="71"/>
      <c r="L48" s="71"/>
      <c r="M48" s="72">
        <v>2E-3</v>
      </c>
      <c r="N48" s="71"/>
      <c r="O48" s="72">
        <v>0.17799999999999999</v>
      </c>
      <c r="P48" s="73">
        <v>1.6E-2</v>
      </c>
    </row>
    <row r="49" spans="1:16" x14ac:dyDescent="0.45">
      <c r="A49" s="19">
        <v>1</v>
      </c>
      <c r="B49" s="104">
        <f>_xlfn.XLOOKUP(marketShare[[#This Row],[round]],Years!$A$2:$A$10,Years!$B$2:$B$10,"not found",1,1)</f>
        <v>45657</v>
      </c>
      <c r="C49" s="19" t="s">
        <v>64</v>
      </c>
      <c r="D49" s="20" t="s">
        <v>134</v>
      </c>
      <c r="E49" s="27">
        <v>0.23499999999999999</v>
      </c>
      <c r="F49" s="27">
        <v>0.13700000000000001</v>
      </c>
      <c r="G49" s="27">
        <v>0.23300000000000001</v>
      </c>
      <c r="H49" s="27">
        <v>0.17499999999999999</v>
      </c>
      <c r="I49" s="27">
        <v>0.20100000000000001</v>
      </c>
      <c r="J49" s="28">
        <v>0.188</v>
      </c>
      <c r="K49" s="68">
        <v>0.17</v>
      </c>
      <c r="L49" s="68">
        <v>0.13100000000000001</v>
      </c>
      <c r="M49" s="68">
        <v>0.214</v>
      </c>
      <c r="N49" s="68">
        <v>0.14899999999999999</v>
      </c>
      <c r="O49" s="68">
        <v>0.18</v>
      </c>
      <c r="P49" s="70">
        <v>0.159</v>
      </c>
    </row>
    <row r="50" spans="1:16" x14ac:dyDescent="0.45">
      <c r="A50" s="19">
        <v>1</v>
      </c>
      <c r="B50" s="104">
        <f>_xlfn.XLOOKUP(marketShare[[#This Row],[round]],Years!$A$2:$A$10,Years!$B$2:$B$10,"not found",1,1)</f>
        <v>45657</v>
      </c>
      <c r="C50" s="19" t="s">
        <v>65</v>
      </c>
      <c r="D50" s="20" t="s">
        <v>43</v>
      </c>
      <c r="E50" s="27">
        <v>0.17</v>
      </c>
      <c r="F50" s="27">
        <v>6.0000000000000001E-3</v>
      </c>
      <c r="G50" s="27">
        <v>1E-3</v>
      </c>
      <c r="H50" s="27">
        <v>0</v>
      </c>
      <c r="I50" s="27">
        <v>5.0000000000000001E-3</v>
      </c>
      <c r="J50" s="28">
        <v>5.6000000000000001E-2</v>
      </c>
      <c r="K50" s="72">
        <v>0.17299999999999999</v>
      </c>
      <c r="L50" s="72">
        <v>6.0000000000000001E-3</v>
      </c>
      <c r="M50" s="72">
        <v>1E-3</v>
      </c>
      <c r="N50" s="71"/>
      <c r="O50" s="72">
        <v>4.0000000000000001E-3</v>
      </c>
      <c r="P50" s="73">
        <v>5.7000000000000002E-2</v>
      </c>
    </row>
    <row r="51" spans="1:16" x14ac:dyDescent="0.45">
      <c r="A51" s="19">
        <v>1</v>
      </c>
      <c r="B51" s="104">
        <f>_xlfn.XLOOKUP(marketShare[[#This Row],[round]],Years!$A$2:$A$10,Years!$B$2:$B$10,"not found",1,1)</f>
        <v>45657</v>
      </c>
      <c r="C51" s="19" t="s">
        <v>65</v>
      </c>
      <c r="D51" s="20" t="s">
        <v>44</v>
      </c>
      <c r="E51" s="27">
        <v>1.7000000000000001E-2</v>
      </c>
      <c r="F51" s="27">
        <v>0.21</v>
      </c>
      <c r="G51" s="1"/>
      <c r="H51" s="1"/>
      <c r="I51" s="1"/>
      <c r="J51" s="28">
        <v>8.6999999999999994E-2</v>
      </c>
      <c r="K51" s="68">
        <v>1.4999999999999999E-2</v>
      </c>
      <c r="L51" s="68">
        <v>0.2</v>
      </c>
      <c r="M51" s="69"/>
      <c r="N51" s="69"/>
      <c r="O51" s="69"/>
      <c r="P51" s="70">
        <v>8.3000000000000004E-2</v>
      </c>
    </row>
    <row r="52" spans="1:16" x14ac:dyDescent="0.45">
      <c r="A52" s="19">
        <v>1</v>
      </c>
      <c r="B52" s="104">
        <f>_xlfn.XLOOKUP(marketShare[[#This Row],[round]],Years!$A$2:$A$10,Years!$B$2:$B$10,"not found",1,1)</f>
        <v>45657</v>
      </c>
      <c r="C52" s="19" t="s">
        <v>65</v>
      </c>
      <c r="D52" s="20" t="s">
        <v>45</v>
      </c>
      <c r="E52" s="1"/>
      <c r="F52" s="1"/>
      <c r="G52" s="27">
        <v>0.17499999999999999</v>
      </c>
      <c r="H52" s="1"/>
      <c r="I52" s="1"/>
      <c r="J52" s="28">
        <v>0.02</v>
      </c>
      <c r="K52" s="71"/>
      <c r="L52" s="71"/>
      <c r="M52" s="72">
        <v>0.161</v>
      </c>
      <c r="N52" s="71"/>
      <c r="O52" s="71"/>
      <c r="P52" s="73">
        <v>1.9E-2</v>
      </c>
    </row>
    <row r="53" spans="1:16" x14ac:dyDescent="0.45">
      <c r="A53" s="19">
        <v>1</v>
      </c>
      <c r="B53" s="104">
        <f>_xlfn.XLOOKUP(marketShare[[#This Row],[round]],Years!$A$2:$A$10,Years!$B$2:$B$10,"not found",1,1)</f>
        <v>45657</v>
      </c>
      <c r="C53" s="19" t="s">
        <v>65</v>
      </c>
      <c r="D53" s="20" t="s">
        <v>46</v>
      </c>
      <c r="E53" s="1"/>
      <c r="F53" s="1"/>
      <c r="G53" s="27">
        <v>4.0000000000000001E-3</v>
      </c>
      <c r="H53" s="27">
        <v>0.19</v>
      </c>
      <c r="I53" s="1"/>
      <c r="J53" s="28">
        <v>1.7000000000000001E-2</v>
      </c>
      <c r="K53" s="69"/>
      <c r="L53" s="69"/>
      <c r="M53" s="68">
        <v>4.0000000000000001E-3</v>
      </c>
      <c r="N53" s="68">
        <v>0.16300000000000001</v>
      </c>
      <c r="O53" s="69"/>
      <c r="P53" s="70">
        <v>1.4999999999999999E-2</v>
      </c>
    </row>
    <row r="54" spans="1:16" x14ac:dyDescent="0.45">
      <c r="A54" s="19">
        <v>1</v>
      </c>
      <c r="B54" s="104">
        <f>_xlfn.XLOOKUP(marketShare[[#This Row],[round]],Years!$A$2:$A$10,Years!$B$2:$B$10,"not found",1,1)</f>
        <v>45657</v>
      </c>
      <c r="C54" s="19" t="s">
        <v>65</v>
      </c>
      <c r="D54" s="20" t="s">
        <v>47</v>
      </c>
      <c r="E54" s="1"/>
      <c r="F54" s="1"/>
      <c r="G54" s="27">
        <v>0</v>
      </c>
      <c r="H54" s="1"/>
      <c r="I54" s="27">
        <v>0.17699999999999999</v>
      </c>
      <c r="J54" s="28">
        <v>1.6E-2</v>
      </c>
      <c r="K54" s="71"/>
      <c r="L54" s="71"/>
      <c r="M54" s="71"/>
      <c r="N54" s="71"/>
      <c r="O54" s="72">
        <v>0.16</v>
      </c>
      <c r="P54" s="73">
        <v>1.4999999999999999E-2</v>
      </c>
    </row>
    <row r="55" spans="1:16" x14ac:dyDescent="0.45">
      <c r="A55" s="19">
        <v>1</v>
      </c>
      <c r="B55" s="104">
        <f>_xlfn.XLOOKUP(marketShare[[#This Row],[round]],Years!$A$2:$A$10,Years!$B$2:$B$10,"not found",1,1)</f>
        <v>45657</v>
      </c>
      <c r="C55" s="19" t="s">
        <v>65</v>
      </c>
      <c r="D55" s="20" t="s">
        <v>134</v>
      </c>
      <c r="E55" s="27">
        <v>0.187</v>
      </c>
      <c r="F55" s="27">
        <v>0.215</v>
      </c>
      <c r="G55" s="27">
        <v>0.18</v>
      </c>
      <c r="H55" s="27">
        <v>0.19</v>
      </c>
      <c r="I55" s="27">
        <v>0.18099999999999999</v>
      </c>
      <c r="J55" s="28">
        <v>0.19700000000000001</v>
      </c>
      <c r="K55" s="68">
        <v>0.188</v>
      </c>
      <c r="L55" s="68">
        <v>0.20599999999999999</v>
      </c>
      <c r="M55" s="68">
        <v>0.16600000000000001</v>
      </c>
      <c r="N55" s="68">
        <v>0.16300000000000001</v>
      </c>
      <c r="O55" s="68">
        <v>0.16400000000000001</v>
      </c>
      <c r="P55" s="70">
        <v>0.188</v>
      </c>
    </row>
    <row r="56" spans="1:16" x14ac:dyDescent="0.45">
      <c r="A56" s="19">
        <v>1</v>
      </c>
      <c r="B56" s="104">
        <f>_xlfn.XLOOKUP(marketShare[[#This Row],[round]],Years!$A$2:$A$10,Years!$B$2:$B$10,"not found",1,1)</f>
        <v>45657</v>
      </c>
      <c r="C56" s="19" t="s">
        <v>66</v>
      </c>
      <c r="D56" s="20" t="s">
        <v>48</v>
      </c>
      <c r="E56" s="27">
        <v>0.122</v>
      </c>
      <c r="F56" s="1"/>
      <c r="G56" s="27">
        <v>1E-3</v>
      </c>
      <c r="H56" s="27">
        <v>1E-3</v>
      </c>
      <c r="I56" s="27">
        <v>7.0000000000000001E-3</v>
      </c>
      <c r="J56" s="28">
        <v>3.9E-2</v>
      </c>
      <c r="K56" s="72">
        <v>0.21199999999999999</v>
      </c>
      <c r="L56" s="71"/>
      <c r="M56" s="72">
        <v>1E-3</v>
      </c>
      <c r="N56" s="72">
        <v>1E-3</v>
      </c>
      <c r="O56" s="72">
        <v>1.2999999999999999E-2</v>
      </c>
      <c r="P56" s="73">
        <v>6.8000000000000005E-2</v>
      </c>
    </row>
    <row r="57" spans="1:16" x14ac:dyDescent="0.45">
      <c r="A57" s="19">
        <v>1</v>
      </c>
      <c r="B57" s="104">
        <f>_xlfn.XLOOKUP(marketShare[[#This Row],[round]],Years!$A$2:$A$10,Years!$B$2:$B$10,"not found",1,1)</f>
        <v>45657</v>
      </c>
      <c r="C57" s="19" t="s">
        <v>66</v>
      </c>
      <c r="D57" s="20" t="s">
        <v>49</v>
      </c>
      <c r="E57" s="27">
        <v>5.3999999999999999E-2</v>
      </c>
      <c r="F57" s="27">
        <v>0.12</v>
      </c>
      <c r="G57" s="1"/>
      <c r="H57" s="1"/>
      <c r="I57" s="1"/>
      <c r="J57" s="28">
        <v>6.4000000000000001E-2</v>
      </c>
      <c r="K57" s="68">
        <v>5.8000000000000003E-2</v>
      </c>
      <c r="L57" s="68">
        <v>0.13800000000000001</v>
      </c>
      <c r="M57" s="69"/>
      <c r="N57" s="69"/>
      <c r="O57" s="69"/>
      <c r="P57" s="70">
        <v>7.1999999999999995E-2</v>
      </c>
    </row>
    <row r="58" spans="1:16" x14ac:dyDescent="0.45">
      <c r="A58" s="19">
        <v>1</v>
      </c>
      <c r="B58" s="104">
        <f>_xlfn.XLOOKUP(marketShare[[#This Row],[round]],Years!$A$2:$A$10,Years!$B$2:$B$10,"not found",1,1)</f>
        <v>45657</v>
      </c>
      <c r="C58" s="19" t="s">
        <v>66</v>
      </c>
      <c r="D58" s="20" t="s">
        <v>50</v>
      </c>
      <c r="E58" s="1"/>
      <c r="F58" s="1"/>
      <c r="G58" s="27">
        <v>0.14399999999999999</v>
      </c>
      <c r="H58" s="1"/>
      <c r="I58" s="1"/>
      <c r="J58" s="28">
        <v>1.7000000000000001E-2</v>
      </c>
      <c r="K58" s="71"/>
      <c r="L58" s="71"/>
      <c r="M58" s="72">
        <v>0.19</v>
      </c>
      <c r="N58" s="71"/>
      <c r="O58" s="71"/>
      <c r="P58" s="73">
        <v>2.1999999999999999E-2</v>
      </c>
    </row>
    <row r="59" spans="1:16" x14ac:dyDescent="0.45">
      <c r="A59" s="19">
        <v>1</v>
      </c>
      <c r="B59" s="104">
        <f>_xlfn.XLOOKUP(marketShare[[#This Row],[round]],Years!$A$2:$A$10,Years!$B$2:$B$10,"not found",1,1)</f>
        <v>45657</v>
      </c>
      <c r="C59" s="19" t="s">
        <v>66</v>
      </c>
      <c r="D59" s="20" t="s">
        <v>51</v>
      </c>
      <c r="E59" s="1"/>
      <c r="F59" s="1"/>
      <c r="G59" s="27">
        <v>1.6E-2</v>
      </c>
      <c r="H59" s="27">
        <v>0.14299999999999999</v>
      </c>
      <c r="I59" s="1"/>
      <c r="J59" s="28">
        <v>1.4999999999999999E-2</v>
      </c>
      <c r="K59" s="69"/>
      <c r="L59" s="69"/>
      <c r="M59" s="68">
        <v>2.3E-2</v>
      </c>
      <c r="N59" s="68">
        <v>0.19</v>
      </c>
      <c r="O59" s="69"/>
      <c r="P59" s="70">
        <v>0.02</v>
      </c>
    </row>
    <row r="60" spans="1:16" x14ac:dyDescent="0.45">
      <c r="A60" s="19">
        <v>1</v>
      </c>
      <c r="B60" s="104">
        <f>_xlfn.XLOOKUP(marketShare[[#This Row],[round]],Years!$A$2:$A$10,Years!$B$2:$B$10,"not found",1,1)</f>
        <v>45657</v>
      </c>
      <c r="C60" s="19" t="s">
        <v>66</v>
      </c>
      <c r="D60" s="20" t="s">
        <v>52</v>
      </c>
      <c r="E60" s="1"/>
      <c r="F60" s="1"/>
      <c r="G60" s="27">
        <v>1E-3</v>
      </c>
      <c r="H60" s="1"/>
      <c r="I60" s="27">
        <v>0.153</v>
      </c>
      <c r="J60" s="28">
        <v>1.4E-2</v>
      </c>
      <c r="K60" s="71"/>
      <c r="L60" s="71"/>
      <c r="M60" s="72">
        <v>1E-3</v>
      </c>
      <c r="N60" s="71"/>
      <c r="O60" s="72">
        <v>0.22500000000000001</v>
      </c>
      <c r="P60" s="73">
        <v>2.1000000000000001E-2</v>
      </c>
    </row>
    <row r="61" spans="1:16" x14ac:dyDescent="0.45">
      <c r="A61" s="19">
        <v>1</v>
      </c>
      <c r="B61" s="104">
        <f>_xlfn.XLOOKUP(marketShare[[#This Row],[round]],Years!$A$2:$A$10,Years!$B$2:$B$10,"not found",1,1)</f>
        <v>45657</v>
      </c>
      <c r="C61" s="19" t="s">
        <v>66</v>
      </c>
      <c r="D61" s="20" t="s">
        <v>134</v>
      </c>
      <c r="E61" s="27">
        <v>0.17599999999999999</v>
      </c>
      <c r="F61" s="27">
        <v>0.12</v>
      </c>
      <c r="G61" s="27">
        <v>0.16200000000000001</v>
      </c>
      <c r="H61" s="27">
        <v>0.14299999999999999</v>
      </c>
      <c r="I61" s="27">
        <v>0.16</v>
      </c>
      <c r="J61" s="28">
        <v>0.14799999999999999</v>
      </c>
      <c r="K61" s="68">
        <v>0.27</v>
      </c>
      <c r="L61" s="68">
        <v>0.13800000000000001</v>
      </c>
      <c r="M61" s="68">
        <v>0.215</v>
      </c>
      <c r="N61" s="68">
        <v>0.191</v>
      </c>
      <c r="O61" s="68">
        <v>0.23699999999999999</v>
      </c>
      <c r="P61" s="70">
        <v>0.20200000000000001</v>
      </c>
    </row>
    <row r="62" spans="1:16" x14ac:dyDescent="0.45">
      <c r="A62" s="19">
        <v>1</v>
      </c>
      <c r="B62" s="104">
        <f>_xlfn.XLOOKUP(marketShare[[#This Row],[round]],Years!$A$2:$A$10,Years!$B$2:$B$10,"not found",1,1)</f>
        <v>45657</v>
      </c>
      <c r="C62" s="19" t="s">
        <v>67</v>
      </c>
      <c r="D62" s="20" t="s">
        <v>53</v>
      </c>
      <c r="E62" s="27">
        <v>9.8000000000000004E-2</v>
      </c>
      <c r="F62" s="27">
        <v>1E-3</v>
      </c>
      <c r="G62" s="27">
        <v>2E-3</v>
      </c>
      <c r="H62" s="27">
        <v>0</v>
      </c>
      <c r="I62" s="27">
        <v>5.0000000000000001E-3</v>
      </c>
      <c r="J62" s="28">
        <v>3.2000000000000001E-2</v>
      </c>
      <c r="K62" s="72">
        <v>7.8E-2</v>
      </c>
      <c r="L62" s="72">
        <v>1E-3</v>
      </c>
      <c r="M62" s="72">
        <v>2E-3</v>
      </c>
      <c r="N62" s="71"/>
      <c r="O62" s="72">
        <v>5.0000000000000001E-3</v>
      </c>
      <c r="P62" s="73">
        <v>2.5999999999999999E-2</v>
      </c>
    </row>
    <row r="63" spans="1:16" x14ac:dyDescent="0.45">
      <c r="A63" s="19">
        <v>1</v>
      </c>
      <c r="B63" s="104">
        <f>_xlfn.XLOOKUP(marketShare[[#This Row],[round]],Years!$A$2:$A$10,Years!$B$2:$B$10,"not found",1,1)</f>
        <v>45657</v>
      </c>
      <c r="C63" s="19" t="s">
        <v>67</v>
      </c>
      <c r="D63" s="20" t="s">
        <v>54</v>
      </c>
      <c r="E63" s="27">
        <v>1.4E-2</v>
      </c>
      <c r="F63" s="27">
        <v>0.17199999999999999</v>
      </c>
      <c r="G63" s="1"/>
      <c r="H63" s="1"/>
      <c r="I63" s="1"/>
      <c r="J63" s="28">
        <v>7.0999999999999994E-2</v>
      </c>
      <c r="K63" s="68">
        <v>1.2999999999999999E-2</v>
      </c>
      <c r="L63" s="68">
        <v>0.16700000000000001</v>
      </c>
      <c r="M63" s="69"/>
      <c r="N63" s="69"/>
      <c r="O63" s="69"/>
      <c r="P63" s="70">
        <v>6.9000000000000006E-2</v>
      </c>
    </row>
    <row r="64" spans="1:16" x14ac:dyDescent="0.45">
      <c r="A64" s="19">
        <v>1</v>
      </c>
      <c r="B64" s="104">
        <f>_xlfn.XLOOKUP(marketShare[[#This Row],[round]],Years!$A$2:$A$10,Years!$B$2:$B$10,"not found",1,1)</f>
        <v>45657</v>
      </c>
      <c r="C64" s="19" t="s">
        <v>67</v>
      </c>
      <c r="D64" s="20" t="s">
        <v>55</v>
      </c>
      <c r="E64" s="1"/>
      <c r="F64" s="1"/>
      <c r="G64" s="27">
        <v>0.113</v>
      </c>
      <c r="H64" s="1"/>
      <c r="I64" s="1"/>
      <c r="J64" s="28">
        <v>1.2999999999999999E-2</v>
      </c>
      <c r="K64" s="71"/>
      <c r="L64" s="71"/>
      <c r="M64" s="72">
        <v>0.104</v>
      </c>
      <c r="N64" s="71"/>
      <c r="O64" s="71"/>
      <c r="P64" s="73">
        <v>1.2E-2</v>
      </c>
    </row>
    <row r="65" spans="1:16" x14ac:dyDescent="0.45">
      <c r="A65" s="19">
        <v>1</v>
      </c>
      <c r="B65" s="104">
        <f>_xlfn.XLOOKUP(marketShare[[#This Row],[round]],Years!$A$2:$A$10,Years!$B$2:$B$10,"not found",1,1)</f>
        <v>45657</v>
      </c>
      <c r="C65" s="19" t="s">
        <v>67</v>
      </c>
      <c r="D65" s="20" t="s">
        <v>56</v>
      </c>
      <c r="E65" s="27">
        <v>0</v>
      </c>
      <c r="F65" s="1"/>
      <c r="G65" s="27">
        <v>8.9999999999999993E-3</v>
      </c>
      <c r="H65" s="27">
        <v>0.16400000000000001</v>
      </c>
      <c r="I65" s="1"/>
      <c r="J65" s="28">
        <v>1.6E-2</v>
      </c>
      <c r="K65" s="69"/>
      <c r="L65" s="69"/>
      <c r="M65" s="68">
        <v>8.0000000000000002E-3</v>
      </c>
      <c r="N65" s="68">
        <v>0.14099999999999999</v>
      </c>
      <c r="O65" s="69"/>
      <c r="P65" s="70">
        <v>1.4E-2</v>
      </c>
    </row>
    <row r="66" spans="1:16" x14ac:dyDescent="0.45">
      <c r="A66" s="19">
        <v>1</v>
      </c>
      <c r="B66" s="104">
        <f>_xlfn.XLOOKUP(marketShare[[#This Row],[round]],Years!$A$2:$A$10,Years!$B$2:$B$10,"not found",1,1)</f>
        <v>45657</v>
      </c>
      <c r="C66" s="19" t="s">
        <v>67</v>
      </c>
      <c r="D66" s="20" t="s">
        <v>57</v>
      </c>
      <c r="E66" s="27">
        <v>1E-3</v>
      </c>
      <c r="F66" s="1"/>
      <c r="G66" s="27">
        <v>0</v>
      </c>
      <c r="H66" s="1"/>
      <c r="I66" s="27">
        <v>0.111</v>
      </c>
      <c r="J66" s="28">
        <v>1.0999999999999999E-2</v>
      </c>
      <c r="K66" s="72">
        <v>1E-3</v>
      </c>
      <c r="L66" s="71"/>
      <c r="M66" s="71"/>
      <c r="N66" s="71"/>
      <c r="O66" s="72">
        <v>0.10199999999999999</v>
      </c>
      <c r="P66" s="73">
        <v>0.01</v>
      </c>
    </row>
    <row r="67" spans="1:16" x14ac:dyDescent="0.45">
      <c r="A67" s="19">
        <v>1</v>
      </c>
      <c r="B67" s="104">
        <f>_xlfn.XLOOKUP(marketShare[[#This Row],[round]],Years!$A$2:$A$10,Years!$B$2:$B$10,"not found",1,1)</f>
        <v>45657</v>
      </c>
      <c r="C67" s="19" t="s">
        <v>67</v>
      </c>
      <c r="D67" s="20" t="s">
        <v>134</v>
      </c>
      <c r="E67" s="27">
        <v>0.114</v>
      </c>
      <c r="F67" s="27">
        <v>0.17299999999999999</v>
      </c>
      <c r="G67" s="27">
        <v>0.124</v>
      </c>
      <c r="H67" s="27">
        <v>0.16400000000000001</v>
      </c>
      <c r="I67" s="27">
        <v>0.115</v>
      </c>
      <c r="J67" s="28">
        <v>0.14299999999999999</v>
      </c>
      <c r="K67" s="68">
        <v>9.1999999999999998E-2</v>
      </c>
      <c r="L67" s="68">
        <v>0.16800000000000001</v>
      </c>
      <c r="M67" s="68">
        <v>0.115</v>
      </c>
      <c r="N67" s="68">
        <v>0.14199999999999999</v>
      </c>
      <c r="O67" s="68">
        <v>0.107</v>
      </c>
      <c r="P67" s="70">
        <v>0.13</v>
      </c>
    </row>
    <row r="68" spans="1:16" x14ac:dyDescent="0.45">
      <c r="A68" s="19">
        <v>1</v>
      </c>
      <c r="B68" s="104">
        <f>_xlfn.XLOOKUP(marketShare[[#This Row],[round]],Years!$A$2:$A$10,Years!$B$2:$B$10,"not found",1,1)</f>
        <v>45657</v>
      </c>
      <c r="C68" s="19" t="s">
        <v>68</v>
      </c>
      <c r="D68" s="20" t="s">
        <v>58</v>
      </c>
      <c r="E68" s="27">
        <v>9.8000000000000004E-2</v>
      </c>
      <c r="F68" s="27">
        <v>1E-3</v>
      </c>
      <c r="G68" s="27">
        <v>2E-3</v>
      </c>
      <c r="H68" s="27">
        <v>0</v>
      </c>
      <c r="I68" s="27">
        <v>5.0000000000000001E-3</v>
      </c>
      <c r="J68" s="28">
        <v>3.2000000000000001E-2</v>
      </c>
      <c r="K68" s="72">
        <v>7.8E-2</v>
      </c>
      <c r="L68" s="72">
        <v>1E-3</v>
      </c>
      <c r="M68" s="72">
        <v>2E-3</v>
      </c>
      <c r="N68" s="71"/>
      <c r="O68" s="72">
        <v>5.0000000000000001E-3</v>
      </c>
      <c r="P68" s="73">
        <v>2.5999999999999999E-2</v>
      </c>
    </row>
    <row r="69" spans="1:16" x14ac:dyDescent="0.45">
      <c r="A69" s="19">
        <v>1</v>
      </c>
      <c r="B69" s="104">
        <f>_xlfn.XLOOKUP(marketShare[[#This Row],[round]],Years!$A$2:$A$10,Years!$B$2:$B$10,"not found",1,1)</f>
        <v>45657</v>
      </c>
      <c r="C69" s="19" t="s">
        <v>68</v>
      </c>
      <c r="D69" s="20" t="s">
        <v>59</v>
      </c>
      <c r="E69" s="27">
        <v>1.4E-2</v>
      </c>
      <c r="F69" s="27">
        <v>0.17199999999999999</v>
      </c>
      <c r="G69" s="1"/>
      <c r="H69" s="1"/>
      <c r="I69" s="1"/>
      <c r="J69" s="28">
        <v>7.0999999999999994E-2</v>
      </c>
      <c r="K69" s="68">
        <v>1.2999999999999999E-2</v>
      </c>
      <c r="L69" s="68">
        <v>0.16700000000000001</v>
      </c>
      <c r="M69" s="69"/>
      <c r="N69" s="69"/>
      <c r="O69" s="69"/>
      <c r="P69" s="70">
        <v>6.9000000000000006E-2</v>
      </c>
    </row>
    <row r="70" spans="1:16" x14ac:dyDescent="0.45">
      <c r="A70" s="19">
        <v>1</v>
      </c>
      <c r="B70" s="104">
        <f>_xlfn.XLOOKUP(marketShare[[#This Row],[round]],Years!$A$2:$A$10,Years!$B$2:$B$10,"not found",1,1)</f>
        <v>45657</v>
      </c>
      <c r="C70" s="19" t="s">
        <v>68</v>
      </c>
      <c r="D70" s="20" t="s">
        <v>60</v>
      </c>
      <c r="E70" s="1"/>
      <c r="F70" s="1"/>
      <c r="G70" s="27">
        <v>0.113</v>
      </c>
      <c r="H70" s="1"/>
      <c r="I70" s="1"/>
      <c r="J70" s="28">
        <v>1.2999999999999999E-2</v>
      </c>
      <c r="K70" s="71"/>
      <c r="L70" s="71"/>
      <c r="M70" s="72">
        <v>0.104</v>
      </c>
      <c r="N70" s="71"/>
      <c r="O70" s="71"/>
      <c r="P70" s="73">
        <v>1.2E-2</v>
      </c>
    </row>
    <row r="71" spans="1:16" x14ac:dyDescent="0.45">
      <c r="A71" s="19">
        <v>1</v>
      </c>
      <c r="B71" s="104">
        <f>_xlfn.XLOOKUP(marketShare[[#This Row],[round]],Years!$A$2:$A$10,Years!$B$2:$B$10,"not found",1,1)</f>
        <v>45657</v>
      </c>
      <c r="C71" s="19" t="s">
        <v>68</v>
      </c>
      <c r="D71" s="20" t="s">
        <v>61</v>
      </c>
      <c r="E71" s="27">
        <v>0</v>
      </c>
      <c r="F71" s="1"/>
      <c r="G71" s="27">
        <v>8.9999999999999993E-3</v>
      </c>
      <c r="H71" s="27">
        <v>0.16400000000000001</v>
      </c>
      <c r="I71" s="1"/>
      <c r="J71" s="28">
        <v>1.6E-2</v>
      </c>
      <c r="K71" s="69"/>
      <c r="L71" s="69"/>
      <c r="M71" s="68">
        <v>8.0000000000000002E-3</v>
      </c>
      <c r="N71" s="68">
        <v>0.14099999999999999</v>
      </c>
      <c r="O71" s="69"/>
      <c r="P71" s="70">
        <v>1.4E-2</v>
      </c>
    </row>
    <row r="72" spans="1:16" x14ac:dyDescent="0.45">
      <c r="A72" s="19">
        <v>1</v>
      </c>
      <c r="B72" s="104">
        <f>_xlfn.XLOOKUP(marketShare[[#This Row],[round]],Years!$A$2:$A$10,Years!$B$2:$B$10,"not found",1,1)</f>
        <v>45657</v>
      </c>
      <c r="C72" s="19" t="s">
        <v>68</v>
      </c>
      <c r="D72" s="20" t="s">
        <v>62</v>
      </c>
      <c r="E72" s="27">
        <v>1E-3</v>
      </c>
      <c r="F72" s="1"/>
      <c r="G72" s="27">
        <v>0</v>
      </c>
      <c r="H72" s="1"/>
      <c r="I72" s="27">
        <v>0.111</v>
      </c>
      <c r="J72" s="28">
        <v>1.0999999999999999E-2</v>
      </c>
      <c r="K72" s="72">
        <v>1E-3</v>
      </c>
      <c r="L72" s="71"/>
      <c r="M72" s="71"/>
      <c r="N72" s="71"/>
      <c r="O72" s="72">
        <v>0.10199999999999999</v>
      </c>
      <c r="P72" s="73">
        <v>0.01</v>
      </c>
    </row>
    <row r="73" spans="1:16" x14ac:dyDescent="0.45">
      <c r="A73" s="19">
        <v>1</v>
      </c>
      <c r="B73" s="104">
        <f>_xlfn.XLOOKUP(marketShare[[#This Row],[round]],Years!$A$2:$A$10,Years!$B$2:$B$10,"not found",1,1)</f>
        <v>45657</v>
      </c>
      <c r="C73" s="19" t="s">
        <v>68</v>
      </c>
      <c r="D73" s="22" t="s">
        <v>134</v>
      </c>
      <c r="E73" s="42">
        <v>0.114</v>
      </c>
      <c r="F73" s="42">
        <v>0.17299999999999999</v>
      </c>
      <c r="G73" s="42">
        <v>0.124</v>
      </c>
      <c r="H73" s="42">
        <v>0.16400000000000001</v>
      </c>
      <c r="I73" s="42">
        <v>0.115</v>
      </c>
      <c r="J73" s="29">
        <v>0.14299999999999999</v>
      </c>
      <c r="K73" s="68">
        <v>9.1999999999999998E-2</v>
      </c>
      <c r="L73" s="68">
        <v>0.16800000000000001</v>
      </c>
      <c r="M73" s="68">
        <v>0.115</v>
      </c>
      <c r="N73" s="68">
        <v>0.14199999999999999</v>
      </c>
      <c r="O73" s="68">
        <v>0.107</v>
      </c>
      <c r="P73" s="70">
        <v>0.13</v>
      </c>
    </row>
    <row r="74" spans="1:16" x14ac:dyDescent="0.45">
      <c r="A74" s="19">
        <v>2</v>
      </c>
      <c r="B74" s="104">
        <f>_xlfn.XLOOKUP(marketShare[[#This Row],[round]],Years!$A$2:$A$10,Years!$B$2:$B$10,"not found",1,1)</f>
        <v>46022</v>
      </c>
      <c r="C74" s="19" t="s">
        <v>63</v>
      </c>
      <c r="D74" s="20" t="s">
        <v>28</v>
      </c>
      <c r="E74" s="27">
        <v>0.17799999999999999</v>
      </c>
      <c r="F74" s="27">
        <v>1E-3</v>
      </c>
      <c r="G74" s="1"/>
      <c r="H74" s="1"/>
      <c r="I74" s="1"/>
      <c r="J74" s="28">
        <v>5.5E-2</v>
      </c>
      <c r="K74" s="74">
        <v>0.215</v>
      </c>
      <c r="L74" s="74">
        <v>1E-3</v>
      </c>
      <c r="M74" s="75"/>
      <c r="N74" s="75"/>
      <c r="O74" s="75"/>
      <c r="P74" s="76">
        <v>6.6000000000000003E-2</v>
      </c>
    </row>
    <row r="75" spans="1:16" x14ac:dyDescent="0.45">
      <c r="A75" s="19">
        <v>2</v>
      </c>
      <c r="B75" s="104">
        <f>_xlfn.XLOOKUP(marketShare[[#This Row],[round]],Years!$A$2:$A$10,Years!$B$2:$B$10,"not found",1,1)</f>
        <v>46022</v>
      </c>
      <c r="C75" s="19" t="s">
        <v>63</v>
      </c>
      <c r="D75" s="20" t="s">
        <v>30</v>
      </c>
      <c r="E75" s="27">
        <v>0</v>
      </c>
      <c r="F75" s="27">
        <v>0.159</v>
      </c>
      <c r="G75" s="1"/>
      <c r="H75" s="1"/>
      <c r="I75" s="1"/>
      <c r="J75" s="28">
        <v>6.2E-2</v>
      </c>
      <c r="K75" s="69"/>
      <c r="L75" s="68">
        <v>0.224</v>
      </c>
      <c r="M75" s="69"/>
      <c r="N75" s="69"/>
      <c r="O75" s="69"/>
      <c r="P75" s="70">
        <v>8.5999999999999993E-2</v>
      </c>
    </row>
    <row r="76" spans="1:16" x14ac:dyDescent="0.45">
      <c r="A76" s="19">
        <v>2</v>
      </c>
      <c r="B76" s="104">
        <f>_xlfn.XLOOKUP(marketShare[[#This Row],[round]],Years!$A$2:$A$10,Years!$B$2:$B$10,"not found",1,1)</f>
        <v>46022</v>
      </c>
      <c r="C76" s="19" t="s">
        <v>63</v>
      </c>
      <c r="D76" s="20" t="s">
        <v>32</v>
      </c>
      <c r="E76" s="1"/>
      <c r="F76" s="1"/>
      <c r="G76" s="27">
        <v>0.22500000000000001</v>
      </c>
      <c r="H76" s="1"/>
      <c r="I76" s="1"/>
      <c r="J76" s="28">
        <v>2.7E-2</v>
      </c>
      <c r="K76" s="71"/>
      <c r="L76" s="71"/>
      <c r="M76" s="72">
        <v>0.25600000000000001</v>
      </c>
      <c r="N76" s="71"/>
      <c r="O76" s="71"/>
      <c r="P76" s="73">
        <v>3.1E-2</v>
      </c>
    </row>
    <row r="77" spans="1:16" x14ac:dyDescent="0.45">
      <c r="A77" s="19">
        <v>2</v>
      </c>
      <c r="B77" s="104">
        <f>_xlfn.XLOOKUP(marketShare[[#This Row],[round]],Years!$A$2:$A$10,Years!$B$2:$B$10,"not found",1,1)</f>
        <v>46022</v>
      </c>
      <c r="C77" s="19" t="s">
        <v>63</v>
      </c>
      <c r="D77" s="20" t="s">
        <v>34</v>
      </c>
      <c r="E77" s="1"/>
      <c r="F77" s="1"/>
      <c r="G77" s="27">
        <v>2.1999999999999999E-2</v>
      </c>
      <c r="H77" s="27">
        <v>0.188</v>
      </c>
      <c r="I77" s="1"/>
      <c r="J77" s="28">
        <v>0.02</v>
      </c>
      <c r="K77" s="69"/>
      <c r="L77" s="69"/>
      <c r="M77" s="68">
        <v>3.4000000000000002E-2</v>
      </c>
      <c r="N77" s="68">
        <v>0.28899999999999998</v>
      </c>
      <c r="O77" s="69"/>
      <c r="P77" s="70">
        <v>3.1E-2</v>
      </c>
    </row>
    <row r="78" spans="1:16" x14ac:dyDescent="0.45">
      <c r="A78" s="19">
        <v>2</v>
      </c>
      <c r="B78" s="104">
        <f>_xlfn.XLOOKUP(marketShare[[#This Row],[round]],Years!$A$2:$A$10,Years!$B$2:$B$10,"not found",1,1)</f>
        <v>46022</v>
      </c>
      <c r="C78" s="19" t="s">
        <v>63</v>
      </c>
      <c r="D78" s="20" t="s">
        <v>36</v>
      </c>
      <c r="E78" s="1"/>
      <c r="F78" s="1"/>
      <c r="G78" s="1"/>
      <c r="H78" s="1"/>
      <c r="I78" s="27">
        <v>0.16200000000000001</v>
      </c>
      <c r="J78" s="28">
        <v>1.6E-2</v>
      </c>
      <c r="K78" s="71"/>
      <c r="L78" s="71"/>
      <c r="M78" s="71"/>
      <c r="N78" s="71"/>
      <c r="O78" s="72">
        <v>0.20200000000000001</v>
      </c>
      <c r="P78" s="73">
        <v>1.9E-2</v>
      </c>
    </row>
    <row r="79" spans="1:16" x14ac:dyDescent="0.45">
      <c r="A79" s="19">
        <v>2</v>
      </c>
      <c r="B79" s="104">
        <f>_xlfn.XLOOKUP(marketShare[[#This Row],[round]],Years!$A$2:$A$10,Years!$B$2:$B$10,"not found",1,1)</f>
        <v>46022</v>
      </c>
      <c r="C79" s="19" t="s">
        <v>63</v>
      </c>
      <c r="D79" s="20" t="s">
        <v>134</v>
      </c>
      <c r="E79" s="27">
        <v>0.17799999999999999</v>
      </c>
      <c r="F79" s="27">
        <v>0.161</v>
      </c>
      <c r="G79" s="27">
        <v>0.247</v>
      </c>
      <c r="H79" s="27">
        <v>0.188</v>
      </c>
      <c r="I79" s="27">
        <v>0.16200000000000001</v>
      </c>
      <c r="J79" s="28">
        <v>0.17899999999999999</v>
      </c>
      <c r="K79" s="68">
        <v>0.215</v>
      </c>
      <c r="L79" s="68">
        <v>0.22500000000000001</v>
      </c>
      <c r="M79" s="68">
        <v>0.29099999999999998</v>
      </c>
      <c r="N79" s="68">
        <v>0.28899999999999998</v>
      </c>
      <c r="O79" s="68">
        <v>0.20200000000000001</v>
      </c>
      <c r="P79" s="70">
        <v>0.23300000000000001</v>
      </c>
    </row>
    <row r="80" spans="1:16" x14ac:dyDescent="0.45">
      <c r="A80" s="19">
        <v>2</v>
      </c>
      <c r="B80" s="104">
        <f>_xlfn.XLOOKUP(marketShare[[#This Row],[round]],Years!$A$2:$A$10,Years!$B$2:$B$10,"not found",1,1)</f>
        <v>46022</v>
      </c>
      <c r="C80" s="19" t="s">
        <v>64</v>
      </c>
      <c r="D80" s="20" t="s">
        <v>38</v>
      </c>
      <c r="E80" s="27">
        <v>0.17799999999999999</v>
      </c>
      <c r="F80" s="27">
        <v>3.0000000000000001E-3</v>
      </c>
      <c r="G80" s="1"/>
      <c r="H80" s="27">
        <v>1E-3</v>
      </c>
      <c r="I80" s="1"/>
      <c r="J80" s="28">
        <v>5.5E-2</v>
      </c>
      <c r="K80" s="72">
        <v>0.216</v>
      </c>
      <c r="L80" s="72">
        <v>3.0000000000000001E-3</v>
      </c>
      <c r="M80" s="71"/>
      <c r="N80" s="71"/>
      <c r="O80" s="71"/>
      <c r="P80" s="73">
        <v>6.7000000000000004E-2</v>
      </c>
    </row>
    <row r="81" spans="1:16" x14ac:dyDescent="0.45">
      <c r="A81" s="19">
        <v>2</v>
      </c>
      <c r="B81" s="104">
        <f>_xlfn.XLOOKUP(marketShare[[#This Row],[round]],Years!$A$2:$A$10,Years!$B$2:$B$10,"not found",1,1)</f>
        <v>46022</v>
      </c>
      <c r="C81" s="19" t="s">
        <v>64</v>
      </c>
      <c r="D81" s="20" t="s">
        <v>39</v>
      </c>
      <c r="E81" s="27">
        <v>0</v>
      </c>
      <c r="F81" s="27">
        <v>0.122</v>
      </c>
      <c r="G81" s="1"/>
      <c r="H81" s="1"/>
      <c r="I81" s="1"/>
      <c r="J81" s="28">
        <v>4.7E-2</v>
      </c>
      <c r="K81" s="69"/>
      <c r="L81" s="68">
        <v>0.155</v>
      </c>
      <c r="M81" s="69"/>
      <c r="N81" s="69"/>
      <c r="O81" s="69"/>
      <c r="P81" s="70">
        <v>0.06</v>
      </c>
    </row>
    <row r="82" spans="1:16" x14ac:dyDescent="0.45">
      <c r="A82" s="19">
        <v>2</v>
      </c>
      <c r="B82" s="104">
        <f>_xlfn.XLOOKUP(marketShare[[#This Row],[round]],Years!$A$2:$A$10,Years!$B$2:$B$10,"not found",1,1)</f>
        <v>46022</v>
      </c>
      <c r="C82" s="19" t="s">
        <v>64</v>
      </c>
      <c r="D82" s="20" t="s">
        <v>40</v>
      </c>
      <c r="E82" s="1"/>
      <c r="F82" s="1"/>
      <c r="G82" s="27">
        <v>0.20499999999999999</v>
      </c>
      <c r="H82" s="1"/>
      <c r="I82" s="1"/>
      <c r="J82" s="28">
        <v>2.5000000000000001E-2</v>
      </c>
      <c r="K82" s="71"/>
      <c r="L82" s="71"/>
      <c r="M82" s="72">
        <v>0.17</v>
      </c>
      <c r="N82" s="71"/>
      <c r="O82" s="71"/>
      <c r="P82" s="73">
        <v>0.02</v>
      </c>
    </row>
    <row r="83" spans="1:16" x14ac:dyDescent="0.45">
      <c r="A83" s="19">
        <v>2</v>
      </c>
      <c r="B83" s="104">
        <f>_xlfn.XLOOKUP(marketShare[[#This Row],[round]],Years!$A$2:$A$10,Years!$B$2:$B$10,"not found",1,1)</f>
        <v>46022</v>
      </c>
      <c r="C83" s="19" t="s">
        <v>64</v>
      </c>
      <c r="D83" s="20" t="s">
        <v>41</v>
      </c>
      <c r="E83" s="1"/>
      <c r="F83" s="1"/>
      <c r="G83" s="27">
        <v>2E-3</v>
      </c>
      <c r="H83" s="27">
        <v>0.14699999999999999</v>
      </c>
      <c r="I83" s="1"/>
      <c r="J83" s="28">
        <v>1.4E-2</v>
      </c>
      <c r="K83" s="69"/>
      <c r="L83" s="69"/>
      <c r="M83" s="68">
        <v>2E-3</v>
      </c>
      <c r="N83" s="68">
        <v>0.129</v>
      </c>
      <c r="O83" s="69"/>
      <c r="P83" s="70">
        <v>1.2999999999999999E-2</v>
      </c>
    </row>
    <row r="84" spans="1:16" x14ac:dyDescent="0.45">
      <c r="A84" s="19">
        <v>2</v>
      </c>
      <c r="B84" s="104">
        <f>_xlfn.XLOOKUP(marketShare[[#This Row],[round]],Years!$A$2:$A$10,Years!$B$2:$B$10,"not found",1,1)</f>
        <v>46022</v>
      </c>
      <c r="C84" s="19" t="s">
        <v>64</v>
      </c>
      <c r="D84" s="20" t="s">
        <v>42</v>
      </c>
      <c r="E84" s="27">
        <v>4.0000000000000001E-3</v>
      </c>
      <c r="F84" s="1"/>
      <c r="G84" s="1"/>
      <c r="H84" s="1"/>
      <c r="I84" s="27">
        <v>0.183</v>
      </c>
      <c r="J84" s="28">
        <v>1.9E-2</v>
      </c>
      <c r="K84" s="72">
        <v>2E-3</v>
      </c>
      <c r="L84" s="71"/>
      <c r="M84" s="71"/>
      <c r="N84" s="71"/>
      <c r="O84" s="72">
        <v>0.27200000000000002</v>
      </c>
      <c r="P84" s="73">
        <v>2.7E-2</v>
      </c>
    </row>
    <row r="85" spans="1:16" x14ac:dyDescent="0.45">
      <c r="A85" s="19">
        <v>2</v>
      </c>
      <c r="B85" s="104">
        <f>_xlfn.XLOOKUP(marketShare[[#This Row],[round]],Years!$A$2:$A$10,Years!$B$2:$B$10,"not found",1,1)</f>
        <v>46022</v>
      </c>
      <c r="C85" s="19" t="s">
        <v>64</v>
      </c>
      <c r="D85" s="20" t="s">
        <v>134</v>
      </c>
      <c r="E85" s="27">
        <v>0.182</v>
      </c>
      <c r="F85" s="27">
        <v>0.124</v>
      </c>
      <c r="G85" s="27">
        <v>0.20799999999999999</v>
      </c>
      <c r="H85" s="27">
        <v>0.14799999999999999</v>
      </c>
      <c r="I85" s="27">
        <v>0.183</v>
      </c>
      <c r="J85" s="28">
        <v>0.16</v>
      </c>
      <c r="K85" s="68">
        <v>0.218</v>
      </c>
      <c r="L85" s="68">
        <v>0.158</v>
      </c>
      <c r="M85" s="68">
        <v>0.17199999999999999</v>
      </c>
      <c r="N85" s="68">
        <v>0.13</v>
      </c>
      <c r="O85" s="68">
        <v>0.27200000000000002</v>
      </c>
      <c r="P85" s="70">
        <v>0.186</v>
      </c>
    </row>
    <row r="86" spans="1:16" x14ac:dyDescent="0.45">
      <c r="A86" s="19">
        <v>2</v>
      </c>
      <c r="B86" s="104">
        <f>_xlfn.XLOOKUP(marketShare[[#This Row],[round]],Years!$A$2:$A$10,Years!$B$2:$B$10,"not found",1,1)</f>
        <v>46022</v>
      </c>
      <c r="C86" s="19" t="s">
        <v>65</v>
      </c>
      <c r="D86" s="20" t="s">
        <v>43</v>
      </c>
      <c r="E86" s="27">
        <v>0.19900000000000001</v>
      </c>
      <c r="F86" s="27">
        <v>1.9E-2</v>
      </c>
      <c r="G86" s="1"/>
      <c r="H86" s="1"/>
      <c r="I86" s="1"/>
      <c r="J86" s="28">
        <v>6.8000000000000005E-2</v>
      </c>
      <c r="K86" s="72">
        <v>0.22700000000000001</v>
      </c>
      <c r="L86" s="72">
        <v>1.9E-2</v>
      </c>
      <c r="M86" s="71"/>
      <c r="N86" s="71"/>
      <c r="O86" s="71"/>
      <c r="P86" s="73">
        <v>7.5999999999999998E-2</v>
      </c>
    </row>
    <row r="87" spans="1:16" x14ac:dyDescent="0.45">
      <c r="A87" s="19">
        <v>2</v>
      </c>
      <c r="B87" s="104">
        <f>_xlfn.XLOOKUP(marketShare[[#This Row],[round]],Years!$A$2:$A$10,Years!$B$2:$B$10,"not found",1,1)</f>
        <v>46022</v>
      </c>
      <c r="C87" s="19" t="s">
        <v>65</v>
      </c>
      <c r="D87" s="20" t="s">
        <v>44</v>
      </c>
      <c r="E87" s="27">
        <v>0</v>
      </c>
      <c r="F87" s="27">
        <v>0.254</v>
      </c>
      <c r="G87" s="1"/>
      <c r="H87" s="1"/>
      <c r="I87" s="1"/>
      <c r="J87" s="28">
        <v>9.8000000000000004E-2</v>
      </c>
      <c r="K87" s="69"/>
      <c r="L87" s="68">
        <v>0.13600000000000001</v>
      </c>
      <c r="M87" s="69"/>
      <c r="N87" s="69"/>
      <c r="O87" s="69"/>
      <c r="P87" s="70">
        <v>5.2999999999999999E-2</v>
      </c>
    </row>
    <row r="88" spans="1:16" x14ac:dyDescent="0.45">
      <c r="A88" s="19">
        <v>2</v>
      </c>
      <c r="B88" s="104">
        <f>_xlfn.XLOOKUP(marketShare[[#This Row],[round]],Years!$A$2:$A$10,Years!$B$2:$B$10,"not found",1,1)</f>
        <v>46022</v>
      </c>
      <c r="C88" s="19" t="s">
        <v>65</v>
      </c>
      <c r="D88" s="20" t="s">
        <v>45</v>
      </c>
      <c r="E88" s="1"/>
      <c r="F88" s="1"/>
      <c r="G88" s="27">
        <v>0.219</v>
      </c>
      <c r="H88" s="1"/>
      <c r="I88" s="1"/>
      <c r="J88" s="28">
        <v>2.5999999999999999E-2</v>
      </c>
      <c r="K88" s="71"/>
      <c r="L88" s="71"/>
      <c r="M88" s="72">
        <v>0.26900000000000002</v>
      </c>
      <c r="N88" s="71"/>
      <c r="O88" s="71"/>
      <c r="P88" s="73">
        <v>3.2000000000000001E-2</v>
      </c>
    </row>
    <row r="89" spans="1:16" x14ac:dyDescent="0.45">
      <c r="A89" s="19">
        <v>2</v>
      </c>
      <c r="B89" s="104">
        <f>_xlfn.XLOOKUP(marketShare[[#This Row],[round]],Years!$A$2:$A$10,Years!$B$2:$B$10,"not found",1,1)</f>
        <v>46022</v>
      </c>
      <c r="C89" s="19" t="s">
        <v>65</v>
      </c>
      <c r="D89" s="20" t="s">
        <v>46</v>
      </c>
      <c r="E89" s="27">
        <v>3.0000000000000001E-3</v>
      </c>
      <c r="F89" s="1"/>
      <c r="G89" s="1"/>
      <c r="H89" s="27">
        <v>0.193</v>
      </c>
      <c r="I89" s="1"/>
      <c r="J89" s="28">
        <v>1.9E-2</v>
      </c>
      <c r="K89" s="68">
        <v>1E-3</v>
      </c>
      <c r="L89" s="69"/>
      <c r="M89" s="69"/>
      <c r="N89" s="68">
        <v>0.16900000000000001</v>
      </c>
      <c r="O89" s="69"/>
      <c r="P89" s="70">
        <v>1.6E-2</v>
      </c>
    </row>
    <row r="90" spans="1:16" x14ac:dyDescent="0.45">
      <c r="A90" s="19">
        <v>2</v>
      </c>
      <c r="B90" s="104">
        <f>_xlfn.XLOOKUP(marketShare[[#This Row],[round]],Years!$A$2:$A$10,Years!$B$2:$B$10,"not found",1,1)</f>
        <v>46022</v>
      </c>
      <c r="C90" s="19" t="s">
        <v>65</v>
      </c>
      <c r="D90" s="20" t="s">
        <v>47</v>
      </c>
      <c r="E90" s="27">
        <v>3.0000000000000001E-3</v>
      </c>
      <c r="F90" s="1"/>
      <c r="G90" s="1"/>
      <c r="H90" s="1"/>
      <c r="I90" s="27">
        <v>0.21199999999999999</v>
      </c>
      <c r="J90" s="28">
        <v>2.1000000000000001E-2</v>
      </c>
      <c r="K90" s="72">
        <v>1E-3</v>
      </c>
      <c r="L90" s="71"/>
      <c r="M90" s="71"/>
      <c r="N90" s="71"/>
      <c r="O90" s="72">
        <v>0.189</v>
      </c>
      <c r="P90" s="73">
        <v>1.7999999999999999E-2</v>
      </c>
    </row>
    <row r="91" spans="1:16" x14ac:dyDescent="0.45">
      <c r="A91" s="19">
        <v>2</v>
      </c>
      <c r="B91" s="104">
        <f>_xlfn.XLOOKUP(marketShare[[#This Row],[round]],Years!$A$2:$A$10,Years!$B$2:$B$10,"not found",1,1)</f>
        <v>46022</v>
      </c>
      <c r="C91" s="19" t="s">
        <v>65</v>
      </c>
      <c r="D91" s="20" t="s">
        <v>134</v>
      </c>
      <c r="E91" s="27">
        <v>0.20499999999999999</v>
      </c>
      <c r="F91" s="27">
        <v>0.27400000000000002</v>
      </c>
      <c r="G91" s="27">
        <v>0.219</v>
      </c>
      <c r="H91" s="27">
        <v>0.193</v>
      </c>
      <c r="I91" s="27">
        <v>0.21199999999999999</v>
      </c>
      <c r="J91" s="28">
        <v>0.23300000000000001</v>
      </c>
      <c r="K91" s="68">
        <v>0.22900000000000001</v>
      </c>
      <c r="L91" s="68">
        <v>0.155</v>
      </c>
      <c r="M91" s="68">
        <v>0.26900000000000002</v>
      </c>
      <c r="N91" s="68">
        <v>0.16900000000000001</v>
      </c>
      <c r="O91" s="68">
        <v>0.189</v>
      </c>
      <c r="P91" s="70">
        <v>0.19600000000000001</v>
      </c>
    </row>
    <row r="92" spans="1:16" x14ac:dyDescent="0.45">
      <c r="A92" s="19">
        <v>2</v>
      </c>
      <c r="B92" s="104">
        <f>_xlfn.XLOOKUP(marketShare[[#This Row],[round]],Years!$A$2:$A$10,Years!$B$2:$B$10,"not found",1,1)</f>
        <v>46022</v>
      </c>
      <c r="C92" s="19" t="s">
        <v>66</v>
      </c>
      <c r="D92" s="20" t="s">
        <v>48</v>
      </c>
      <c r="E92" s="27">
        <v>0.21299999999999999</v>
      </c>
      <c r="F92" s="1"/>
      <c r="G92" s="27">
        <v>0</v>
      </c>
      <c r="H92" s="27">
        <v>0</v>
      </c>
      <c r="I92" s="27">
        <v>1E-3</v>
      </c>
      <c r="J92" s="28">
        <v>6.5000000000000002E-2</v>
      </c>
      <c r="K92" s="72">
        <v>0.23400000000000001</v>
      </c>
      <c r="L92" s="71"/>
      <c r="M92" s="71"/>
      <c r="N92" s="71"/>
      <c r="O92" s="72">
        <v>1E-3</v>
      </c>
      <c r="P92" s="73">
        <v>7.0999999999999994E-2</v>
      </c>
    </row>
    <row r="93" spans="1:16" x14ac:dyDescent="0.45">
      <c r="A93" s="19">
        <v>2</v>
      </c>
      <c r="B93" s="104">
        <f>_xlfn.XLOOKUP(marketShare[[#This Row],[round]],Years!$A$2:$A$10,Years!$B$2:$B$10,"not found",1,1)</f>
        <v>46022</v>
      </c>
      <c r="C93" s="19" t="s">
        <v>66</v>
      </c>
      <c r="D93" s="20" t="s">
        <v>49</v>
      </c>
      <c r="E93" s="27">
        <v>4.0000000000000001E-3</v>
      </c>
      <c r="F93" s="27">
        <v>9.6000000000000002E-2</v>
      </c>
      <c r="G93" s="1"/>
      <c r="H93" s="1"/>
      <c r="I93" s="1"/>
      <c r="J93" s="28">
        <v>3.7999999999999999E-2</v>
      </c>
      <c r="K93" s="68">
        <v>5.0000000000000001E-3</v>
      </c>
      <c r="L93" s="68">
        <v>0.11</v>
      </c>
      <c r="M93" s="69"/>
      <c r="N93" s="69"/>
      <c r="O93" s="69"/>
      <c r="P93" s="70">
        <v>4.3999999999999997E-2</v>
      </c>
    </row>
    <row r="94" spans="1:16" x14ac:dyDescent="0.45">
      <c r="A94" s="19">
        <v>2</v>
      </c>
      <c r="B94" s="104">
        <f>_xlfn.XLOOKUP(marketShare[[#This Row],[round]],Years!$A$2:$A$10,Years!$B$2:$B$10,"not found",1,1)</f>
        <v>46022</v>
      </c>
      <c r="C94" s="19" t="s">
        <v>66</v>
      </c>
      <c r="D94" s="20" t="s">
        <v>50</v>
      </c>
      <c r="E94" s="1"/>
      <c r="F94" s="1"/>
      <c r="G94" s="27">
        <v>0.17899999999999999</v>
      </c>
      <c r="H94" s="1"/>
      <c r="I94" s="1"/>
      <c r="J94" s="28">
        <v>2.1000000000000001E-2</v>
      </c>
      <c r="K94" s="71"/>
      <c r="L94" s="71"/>
      <c r="M94" s="72">
        <v>0.14799999999999999</v>
      </c>
      <c r="N94" s="71"/>
      <c r="O94" s="71"/>
      <c r="P94" s="73">
        <v>1.7999999999999999E-2</v>
      </c>
    </row>
    <row r="95" spans="1:16" x14ac:dyDescent="0.45">
      <c r="A95" s="19">
        <v>2</v>
      </c>
      <c r="B95" s="104">
        <f>_xlfn.XLOOKUP(marketShare[[#This Row],[round]],Years!$A$2:$A$10,Years!$B$2:$B$10,"not found",1,1)</f>
        <v>46022</v>
      </c>
      <c r="C95" s="19" t="s">
        <v>66</v>
      </c>
      <c r="D95" s="20" t="s">
        <v>51</v>
      </c>
      <c r="E95" s="1"/>
      <c r="F95" s="1"/>
      <c r="G95" s="27">
        <v>3.0000000000000001E-3</v>
      </c>
      <c r="H95" s="27">
        <v>0.219</v>
      </c>
      <c r="I95" s="1"/>
      <c r="J95" s="28">
        <v>2.1000000000000001E-2</v>
      </c>
      <c r="K95" s="69"/>
      <c r="L95" s="69"/>
      <c r="M95" s="68">
        <v>3.0000000000000001E-3</v>
      </c>
      <c r="N95" s="68">
        <v>0.192</v>
      </c>
      <c r="O95" s="69"/>
      <c r="P95" s="70">
        <v>1.9E-2</v>
      </c>
    </row>
    <row r="96" spans="1:16" x14ac:dyDescent="0.45">
      <c r="A96" s="19">
        <v>2</v>
      </c>
      <c r="B96" s="104">
        <f>_xlfn.XLOOKUP(marketShare[[#This Row],[round]],Years!$A$2:$A$10,Years!$B$2:$B$10,"not found",1,1)</f>
        <v>46022</v>
      </c>
      <c r="C96" s="19" t="s">
        <v>66</v>
      </c>
      <c r="D96" s="20" t="s">
        <v>52</v>
      </c>
      <c r="E96" s="27">
        <v>1E-3</v>
      </c>
      <c r="F96" s="1"/>
      <c r="G96" s="1"/>
      <c r="H96" s="1"/>
      <c r="I96" s="27">
        <v>0.247</v>
      </c>
      <c r="J96" s="28">
        <v>2.4E-2</v>
      </c>
      <c r="K96" s="72">
        <v>1E-3</v>
      </c>
      <c r="L96" s="71"/>
      <c r="M96" s="71"/>
      <c r="N96" s="71"/>
      <c r="O96" s="72">
        <v>0.23400000000000001</v>
      </c>
      <c r="P96" s="73">
        <v>2.3E-2</v>
      </c>
    </row>
    <row r="97" spans="1:16" x14ac:dyDescent="0.45">
      <c r="A97" s="19">
        <v>2</v>
      </c>
      <c r="B97" s="104">
        <f>_xlfn.XLOOKUP(marketShare[[#This Row],[round]],Years!$A$2:$A$10,Years!$B$2:$B$10,"not found",1,1)</f>
        <v>46022</v>
      </c>
      <c r="C97" s="19" t="s">
        <v>66</v>
      </c>
      <c r="D97" s="20" t="s">
        <v>134</v>
      </c>
      <c r="E97" s="27">
        <v>0.218</v>
      </c>
      <c r="F97" s="27">
        <v>9.6000000000000002E-2</v>
      </c>
      <c r="G97" s="27">
        <v>0.183</v>
      </c>
      <c r="H97" s="27">
        <v>0.22</v>
      </c>
      <c r="I97" s="27">
        <v>0.248</v>
      </c>
      <c r="J97" s="28">
        <v>0.17</v>
      </c>
      <c r="K97" s="68">
        <v>0.24</v>
      </c>
      <c r="L97" s="68">
        <v>0.11</v>
      </c>
      <c r="M97" s="68">
        <v>0.152</v>
      </c>
      <c r="N97" s="68">
        <v>0.192</v>
      </c>
      <c r="O97" s="68">
        <v>0.23499999999999999</v>
      </c>
      <c r="P97" s="70">
        <v>0.17399999999999999</v>
      </c>
    </row>
    <row r="98" spans="1:16" x14ac:dyDescent="0.45">
      <c r="A98" s="19">
        <v>2</v>
      </c>
      <c r="B98" s="104">
        <f>_xlfn.XLOOKUP(marketShare[[#This Row],[round]],Years!$A$2:$A$10,Years!$B$2:$B$10,"not found",1,1)</f>
        <v>46022</v>
      </c>
      <c r="C98" s="19" t="s">
        <v>67</v>
      </c>
      <c r="D98" s="20" t="s">
        <v>53</v>
      </c>
      <c r="E98" s="27">
        <v>0.105</v>
      </c>
      <c r="F98" s="27">
        <v>1.0999999999999999E-2</v>
      </c>
      <c r="G98" s="1"/>
      <c r="H98" s="1"/>
      <c r="I98" s="1"/>
      <c r="J98" s="28">
        <v>3.5999999999999997E-2</v>
      </c>
      <c r="K98" s="72">
        <v>4.8000000000000001E-2</v>
      </c>
      <c r="L98" s="72">
        <v>5.0000000000000001E-3</v>
      </c>
      <c r="M98" s="71"/>
      <c r="N98" s="71"/>
      <c r="O98" s="71"/>
      <c r="P98" s="73">
        <v>1.6E-2</v>
      </c>
    </row>
    <row r="99" spans="1:16" x14ac:dyDescent="0.45">
      <c r="A99" s="19">
        <v>2</v>
      </c>
      <c r="B99" s="104">
        <f>_xlfn.XLOOKUP(marketShare[[#This Row],[round]],Years!$A$2:$A$10,Years!$B$2:$B$10,"not found",1,1)</f>
        <v>46022</v>
      </c>
      <c r="C99" s="19" t="s">
        <v>67</v>
      </c>
      <c r="D99" s="20" t="s">
        <v>54</v>
      </c>
      <c r="E99" s="27">
        <v>0</v>
      </c>
      <c r="F99" s="27">
        <v>0.16200000000000001</v>
      </c>
      <c r="G99" s="1"/>
      <c r="H99" s="1"/>
      <c r="I99" s="1"/>
      <c r="J99" s="28">
        <v>6.2E-2</v>
      </c>
      <c r="K99" s="69"/>
      <c r="L99" s="68">
        <v>0.17100000000000001</v>
      </c>
      <c r="M99" s="69"/>
      <c r="N99" s="69"/>
      <c r="O99" s="69"/>
      <c r="P99" s="70">
        <v>6.6000000000000003E-2</v>
      </c>
    </row>
    <row r="100" spans="1:16" x14ac:dyDescent="0.45">
      <c r="A100" s="19">
        <v>2</v>
      </c>
      <c r="B100" s="104">
        <f>_xlfn.XLOOKUP(marketShare[[#This Row],[round]],Years!$A$2:$A$10,Years!$B$2:$B$10,"not found",1,1)</f>
        <v>46022</v>
      </c>
      <c r="C100" s="19" t="s">
        <v>67</v>
      </c>
      <c r="D100" s="20" t="s">
        <v>55</v>
      </c>
      <c r="E100" s="1"/>
      <c r="F100" s="1"/>
      <c r="G100" s="27">
        <v>7.1999999999999995E-2</v>
      </c>
      <c r="H100" s="1"/>
      <c r="I100" s="1"/>
      <c r="J100" s="28">
        <v>8.0000000000000002E-3</v>
      </c>
      <c r="K100" s="71"/>
      <c r="L100" s="71"/>
      <c r="M100" s="72">
        <v>5.8000000000000003E-2</v>
      </c>
      <c r="N100" s="71"/>
      <c r="O100" s="71"/>
      <c r="P100" s="73">
        <v>7.0000000000000001E-3</v>
      </c>
    </row>
    <row r="101" spans="1:16" x14ac:dyDescent="0.45">
      <c r="A101" s="19">
        <v>2</v>
      </c>
      <c r="B101" s="104">
        <f>_xlfn.XLOOKUP(marketShare[[#This Row],[round]],Years!$A$2:$A$10,Years!$B$2:$B$10,"not found",1,1)</f>
        <v>46022</v>
      </c>
      <c r="C101" s="19" t="s">
        <v>67</v>
      </c>
      <c r="D101" s="20" t="s">
        <v>56</v>
      </c>
      <c r="E101" s="27">
        <v>2E-3</v>
      </c>
      <c r="F101" s="1"/>
      <c r="G101" s="1"/>
      <c r="H101" s="27">
        <v>0.126</v>
      </c>
      <c r="I101" s="1"/>
      <c r="J101" s="28">
        <v>1.2E-2</v>
      </c>
      <c r="K101" s="68">
        <v>1E-3</v>
      </c>
      <c r="L101" s="69"/>
      <c r="M101" s="69"/>
      <c r="N101" s="68">
        <v>0.11</v>
      </c>
      <c r="O101" s="69"/>
      <c r="P101" s="70">
        <v>1.0999999999999999E-2</v>
      </c>
    </row>
    <row r="102" spans="1:16" x14ac:dyDescent="0.45">
      <c r="A102" s="19">
        <v>2</v>
      </c>
      <c r="B102" s="104">
        <f>_xlfn.XLOOKUP(marketShare[[#This Row],[round]],Years!$A$2:$A$10,Years!$B$2:$B$10,"not found",1,1)</f>
        <v>46022</v>
      </c>
      <c r="C102" s="19" t="s">
        <v>67</v>
      </c>
      <c r="D102" s="20" t="s">
        <v>57</v>
      </c>
      <c r="E102" s="27">
        <v>2E-3</v>
      </c>
      <c r="F102" s="1"/>
      <c r="G102" s="1"/>
      <c r="H102" s="1"/>
      <c r="I102" s="27">
        <v>9.8000000000000004E-2</v>
      </c>
      <c r="J102" s="28">
        <v>0.01</v>
      </c>
      <c r="K102" s="72">
        <v>1E-3</v>
      </c>
      <c r="L102" s="71"/>
      <c r="M102" s="71"/>
      <c r="N102" s="71"/>
      <c r="O102" s="72">
        <v>5.0999999999999997E-2</v>
      </c>
      <c r="P102" s="73">
        <v>5.0000000000000001E-3</v>
      </c>
    </row>
    <row r="103" spans="1:16" x14ac:dyDescent="0.45">
      <c r="A103" s="19">
        <v>2</v>
      </c>
      <c r="B103" s="104">
        <f>_xlfn.XLOOKUP(marketShare[[#This Row],[round]],Years!$A$2:$A$10,Years!$B$2:$B$10,"not found",1,1)</f>
        <v>46022</v>
      </c>
      <c r="C103" s="19" t="s">
        <v>67</v>
      </c>
      <c r="D103" s="20" t="s">
        <v>134</v>
      </c>
      <c r="E103" s="27">
        <v>0.108</v>
      </c>
      <c r="F103" s="27">
        <v>0.17299999999999999</v>
      </c>
      <c r="G103" s="27">
        <v>7.1999999999999995E-2</v>
      </c>
      <c r="H103" s="27">
        <v>0.126</v>
      </c>
      <c r="I103" s="27">
        <v>9.8000000000000004E-2</v>
      </c>
      <c r="J103" s="28">
        <v>0.129</v>
      </c>
      <c r="K103" s="68">
        <v>4.9000000000000002E-2</v>
      </c>
      <c r="L103" s="68">
        <v>0.17599999999999999</v>
      </c>
      <c r="M103" s="68">
        <v>5.8000000000000003E-2</v>
      </c>
      <c r="N103" s="68">
        <v>0.11</v>
      </c>
      <c r="O103" s="68">
        <v>5.1999999999999998E-2</v>
      </c>
      <c r="P103" s="70">
        <v>0.105</v>
      </c>
    </row>
    <row r="104" spans="1:16" x14ac:dyDescent="0.45">
      <c r="A104" s="19">
        <v>2</v>
      </c>
      <c r="B104" s="104">
        <f>_xlfn.XLOOKUP(marketShare[[#This Row],[round]],Years!$A$2:$A$10,Years!$B$2:$B$10,"not found",1,1)</f>
        <v>46022</v>
      </c>
      <c r="C104" s="19" t="s">
        <v>68</v>
      </c>
      <c r="D104" s="20" t="s">
        <v>58</v>
      </c>
      <c r="E104" s="27">
        <v>0.105</v>
      </c>
      <c r="F104" s="27">
        <v>1.0999999999999999E-2</v>
      </c>
      <c r="G104" s="1"/>
      <c r="H104" s="1"/>
      <c r="I104" s="1"/>
      <c r="J104" s="28">
        <v>3.5999999999999997E-2</v>
      </c>
      <c r="K104" s="72">
        <v>4.8000000000000001E-2</v>
      </c>
      <c r="L104" s="72">
        <v>5.0000000000000001E-3</v>
      </c>
      <c r="M104" s="71"/>
      <c r="N104" s="71"/>
      <c r="O104" s="71"/>
      <c r="P104" s="73">
        <v>1.6E-2</v>
      </c>
    </row>
    <row r="105" spans="1:16" x14ac:dyDescent="0.45">
      <c r="A105" s="19">
        <v>2</v>
      </c>
      <c r="B105" s="104">
        <f>_xlfn.XLOOKUP(marketShare[[#This Row],[round]],Years!$A$2:$A$10,Years!$B$2:$B$10,"not found",1,1)</f>
        <v>46022</v>
      </c>
      <c r="C105" s="19" t="s">
        <v>68</v>
      </c>
      <c r="D105" s="20" t="s">
        <v>59</v>
      </c>
      <c r="E105" s="27">
        <v>0</v>
      </c>
      <c r="F105" s="27">
        <v>0.16200000000000001</v>
      </c>
      <c r="G105" s="1"/>
      <c r="H105" s="1"/>
      <c r="I105" s="1"/>
      <c r="J105" s="28">
        <v>6.2E-2</v>
      </c>
      <c r="K105" s="69"/>
      <c r="L105" s="68">
        <v>0.17100000000000001</v>
      </c>
      <c r="M105" s="69"/>
      <c r="N105" s="69"/>
      <c r="O105" s="69"/>
      <c r="P105" s="70">
        <v>6.6000000000000003E-2</v>
      </c>
    </row>
    <row r="106" spans="1:16" x14ac:dyDescent="0.45">
      <c r="A106" s="19">
        <v>2</v>
      </c>
      <c r="B106" s="104">
        <f>_xlfn.XLOOKUP(marketShare[[#This Row],[round]],Years!$A$2:$A$10,Years!$B$2:$B$10,"not found",1,1)</f>
        <v>46022</v>
      </c>
      <c r="C106" s="19" t="s">
        <v>68</v>
      </c>
      <c r="D106" s="20" t="s">
        <v>60</v>
      </c>
      <c r="E106" s="1"/>
      <c r="F106" s="1"/>
      <c r="G106" s="27">
        <v>7.1999999999999995E-2</v>
      </c>
      <c r="H106" s="1"/>
      <c r="I106" s="1"/>
      <c r="J106" s="28">
        <v>8.0000000000000002E-3</v>
      </c>
      <c r="K106" s="71"/>
      <c r="L106" s="71"/>
      <c r="M106" s="72">
        <v>5.8000000000000003E-2</v>
      </c>
      <c r="N106" s="71"/>
      <c r="O106" s="71"/>
      <c r="P106" s="73">
        <v>7.0000000000000001E-3</v>
      </c>
    </row>
    <row r="107" spans="1:16" x14ac:dyDescent="0.45">
      <c r="A107" s="19">
        <v>2</v>
      </c>
      <c r="B107" s="104">
        <f>_xlfn.XLOOKUP(marketShare[[#This Row],[round]],Years!$A$2:$A$10,Years!$B$2:$B$10,"not found",1,1)</f>
        <v>46022</v>
      </c>
      <c r="C107" s="19" t="s">
        <v>68</v>
      </c>
      <c r="D107" s="20" t="s">
        <v>61</v>
      </c>
      <c r="E107" s="27">
        <v>2E-3</v>
      </c>
      <c r="F107" s="1"/>
      <c r="G107" s="1"/>
      <c r="H107" s="27">
        <v>0.126</v>
      </c>
      <c r="I107" s="1"/>
      <c r="J107" s="28">
        <v>1.2E-2</v>
      </c>
      <c r="K107" s="68">
        <v>1E-3</v>
      </c>
      <c r="L107" s="69"/>
      <c r="M107" s="69"/>
      <c r="N107" s="68">
        <v>0.11</v>
      </c>
      <c r="O107" s="69"/>
      <c r="P107" s="70">
        <v>1.0999999999999999E-2</v>
      </c>
    </row>
    <row r="108" spans="1:16" x14ac:dyDescent="0.45">
      <c r="A108" s="19">
        <v>2</v>
      </c>
      <c r="B108" s="104">
        <f>_xlfn.XLOOKUP(marketShare[[#This Row],[round]],Years!$A$2:$A$10,Years!$B$2:$B$10,"not found",1,1)</f>
        <v>46022</v>
      </c>
      <c r="C108" s="19" t="s">
        <v>68</v>
      </c>
      <c r="D108" s="20" t="s">
        <v>62</v>
      </c>
      <c r="E108" s="27">
        <v>2E-3</v>
      </c>
      <c r="F108" s="1"/>
      <c r="G108" s="1"/>
      <c r="H108" s="1"/>
      <c r="I108" s="27">
        <v>9.8000000000000004E-2</v>
      </c>
      <c r="J108" s="28">
        <v>0.01</v>
      </c>
      <c r="K108" s="72">
        <v>1E-3</v>
      </c>
      <c r="L108" s="71"/>
      <c r="M108" s="71"/>
      <c r="N108" s="71"/>
      <c r="O108" s="72">
        <v>5.0999999999999997E-2</v>
      </c>
      <c r="P108" s="73">
        <v>5.0000000000000001E-3</v>
      </c>
    </row>
    <row r="109" spans="1:16" x14ac:dyDescent="0.45">
      <c r="A109" s="19">
        <v>2</v>
      </c>
      <c r="B109" s="104">
        <f>_xlfn.XLOOKUP(marketShare[[#This Row],[round]],Years!$A$2:$A$10,Years!$B$2:$B$10,"not found",1,1)</f>
        <v>46022</v>
      </c>
      <c r="C109" s="19" t="s">
        <v>68</v>
      </c>
      <c r="D109" s="22" t="s">
        <v>134</v>
      </c>
      <c r="E109" s="42">
        <v>0.108</v>
      </c>
      <c r="F109" s="42">
        <v>0.17299999999999999</v>
      </c>
      <c r="G109" s="42">
        <v>7.1999999999999995E-2</v>
      </c>
      <c r="H109" s="42">
        <v>0.126</v>
      </c>
      <c r="I109" s="42">
        <v>9.8000000000000004E-2</v>
      </c>
      <c r="J109" s="29">
        <v>0.129</v>
      </c>
      <c r="K109" s="77">
        <v>4.9000000000000002E-2</v>
      </c>
      <c r="L109" s="77">
        <v>0.17599999999999999</v>
      </c>
      <c r="M109" s="77">
        <v>5.8000000000000003E-2</v>
      </c>
      <c r="N109" s="77">
        <v>0.11</v>
      </c>
      <c r="O109" s="77">
        <v>5.1999999999999998E-2</v>
      </c>
      <c r="P109" s="78">
        <v>0.105</v>
      </c>
    </row>
    <row r="110" spans="1:16" x14ac:dyDescent="0.45">
      <c r="A110" s="19">
        <v>3</v>
      </c>
      <c r="B110" s="104">
        <f>_xlfn.XLOOKUP(marketShare[[#This Row],[round]],Years!$A$2:$A$10,Years!$B$2:$B$10,"not found",1,1)</f>
        <v>46387</v>
      </c>
      <c r="C110" s="19" t="s">
        <v>63</v>
      </c>
      <c r="D110" s="20" t="s">
        <v>28</v>
      </c>
      <c r="E110" s="27">
        <v>0.182</v>
      </c>
      <c r="F110" s="27">
        <v>2E-3</v>
      </c>
      <c r="G110" s="1"/>
      <c r="H110" s="1"/>
      <c r="I110" s="1"/>
      <c r="J110" s="28">
        <v>5.5E-2</v>
      </c>
      <c r="K110" s="27">
        <v>0.22600000000000001</v>
      </c>
      <c r="L110" s="27">
        <v>2E-3</v>
      </c>
      <c r="M110" s="1"/>
      <c r="N110" s="1"/>
      <c r="O110" s="1"/>
      <c r="P110" s="28">
        <v>6.7000000000000004E-2</v>
      </c>
    </row>
    <row r="111" spans="1:16" x14ac:dyDescent="0.45">
      <c r="A111" s="19">
        <v>3</v>
      </c>
      <c r="B111" s="104">
        <f>_xlfn.XLOOKUP(marketShare[[#This Row],[round]],Years!$A$2:$A$10,Years!$B$2:$B$10,"not found",1,1)</f>
        <v>46387</v>
      </c>
      <c r="C111" s="19" t="s">
        <v>63</v>
      </c>
      <c r="D111" s="20" t="s">
        <v>30</v>
      </c>
      <c r="E111" s="27"/>
      <c r="F111" s="27">
        <v>0.17399999999999999</v>
      </c>
      <c r="G111" s="1"/>
      <c r="H111" s="1"/>
      <c r="I111" s="1"/>
      <c r="J111" s="28">
        <v>6.7000000000000004E-2</v>
      </c>
      <c r="K111" s="1"/>
      <c r="L111" s="27">
        <v>0.26300000000000001</v>
      </c>
      <c r="M111" s="1"/>
      <c r="N111" s="1"/>
      <c r="O111" s="1"/>
      <c r="P111" s="28">
        <v>0.10100000000000001</v>
      </c>
    </row>
    <row r="112" spans="1:16" x14ac:dyDescent="0.45">
      <c r="A112" s="19">
        <v>3</v>
      </c>
      <c r="B112" s="104">
        <f>_xlfn.XLOOKUP(marketShare[[#This Row],[round]],Years!$A$2:$A$10,Years!$B$2:$B$10,"not found",1,1)</f>
        <v>46387</v>
      </c>
      <c r="C112" s="19" t="s">
        <v>63</v>
      </c>
      <c r="D112" s="20" t="s">
        <v>32</v>
      </c>
      <c r="E112" s="27"/>
      <c r="F112" s="1"/>
      <c r="G112" s="27">
        <v>0.222</v>
      </c>
      <c r="H112" s="1"/>
      <c r="I112" s="1"/>
      <c r="J112" s="28">
        <v>2.7E-2</v>
      </c>
      <c r="K112" s="1"/>
      <c r="L112" s="1"/>
      <c r="M112" s="27">
        <v>0.23899999999999999</v>
      </c>
      <c r="N112" s="1"/>
      <c r="O112" s="1"/>
      <c r="P112" s="28">
        <v>2.9000000000000001E-2</v>
      </c>
    </row>
    <row r="113" spans="1:16" x14ac:dyDescent="0.45">
      <c r="A113" s="19">
        <v>3</v>
      </c>
      <c r="B113" s="104">
        <f>_xlfn.XLOOKUP(marketShare[[#This Row],[round]],Years!$A$2:$A$10,Years!$B$2:$B$10,"not found",1,1)</f>
        <v>46387</v>
      </c>
      <c r="C113" s="19" t="s">
        <v>63</v>
      </c>
      <c r="D113" s="20" t="s">
        <v>34</v>
      </c>
      <c r="E113" s="27"/>
      <c r="F113" s="1"/>
      <c r="G113" s="27">
        <v>1E-3</v>
      </c>
      <c r="H113" s="27">
        <v>0.24</v>
      </c>
      <c r="I113" s="1"/>
      <c r="J113" s="28">
        <v>2.4E-2</v>
      </c>
      <c r="K113" s="1"/>
      <c r="L113" s="1"/>
      <c r="M113" s="27">
        <v>1E-3</v>
      </c>
      <c r="N113" s="27">
        <v>0.28999999999999998</v>
      </c>
      <c r="O113" s="1"/>
      <c r="P113" s="28">
        <v>2.9000000000000001E-2</v>
      </c>
    </row>
    <row r="114" spans="1:16" x14ac:dyDescent="0.45">
      <c r="A114" s="19">
        <v>3</v>
      </c>
      <c r="B114" s="104">
        <f>_xlfn.XLOOKUP(marketShare[[#This Row],[round]],Years!$A$2:$A$10,Years!$B$2:$B$10,"not found",1,1)</f>
        <v>46387</v>
      </c>
      <c r="C114" s="19" t="s">
        <v>63</v>
      </c>
      <c r="D114" s="20" t="s">
        <v>36</v>
      </c>
      <c r="E114" s="27"/>
      <c r="F114" s="1"/>
      <c r="G114" s="1"/>
      <c r="H114" s="1"/>
      <c r="I114" s="27">
        <v>0.18099999999999999</v>
      </c>
      <c r="J114" s="28">
        <v>1.7999999999999999E-2</v>
      </c>
      <c r="K114" s="1"/>
      <c r="L114" s="1"/>
      <c r="M114" s="1"/>
      <c r="N114" s="1"/>
      <c r="O114" s="27">
        <v>0.14399999999999999</v>
      </c>
      <c r="P114" s="28">
        <v>1.4E-2</v>
      </c>
    </row>
    <row r="115" spans="1:16" x14ac:dyDescent="0.45">
      <c r="A115" s="19">
        <v>3</v>
      </c>
      <c r="B115" s="104">
        <f>_xlfn.XLOOKUP(marketShare[[#This Row],[round]],Years!$A$2:$A$10,Years!$B$2:$B$10,"not found",1,1)</f>
        <v>46387</v>
      </c>
      <c r="C115" s="19" t="s">
        <v>63</v>
      </c>
      <c r="D115" s="20" t="s">
        <v>134</v>
      </c>
      <c r="E115" s="27">
        <v>0.182</v>
      </c>
      <c r="F115" s="27">
        <v>0.17699999999999999</v>
      </c>
      <c r="G115" s="27">
        <v>0.223</v>
      </c>
      <c r="H115" s="27">
        <v>0.24</v>
      </c>
      <c r="I115" s="27">
        <v>0.18099999999999999</v>
      </c>
      <c r="J115" s="28">
        <v>0.191</v>
      </c>
      <c r="K115" s="27">
        <v>0.22600000000000001</v>
      </c>
      <c r="L115" s="27">
        <v>0.26500000000000001</v>
      </c>
      <c r="M115" s="27">
        <v>0.24</v>
      </c>
      <c r="N115" s="27">
        <v>0.28999999999999998</v>
      </c>
      <c r="O115" s="27">
        <v>0.14399999999999999</v>
      </c>
      <c r="P115" s="28">
        <v>0.24099999999999999</v>
      </c>
    </row>
    <row r="116" spans="1:16" x14ac:dyDescent="0.45">
      <c r="A116" s="19">
        <v>3</v>
      </c>
      <c r="B116" s="104">
        <f>_xlfn.XLOOKUP(marketShare[[#This Row],[round]],Years!$A$2:$A$10,Years!$B$2:$B$10,"not found",1,1)</f>
        <v>46387</v>
      </c>
      <c r="C116" s="19" t="s">
        <v>64</v>
      </c>
      <c r="D116" s="20" t="s">
        <v>38</v>
      </c>
      <c r="E116" s="27">
        <v>0.16300000000000001</v>
      </c>
      <c r="F116" s="27">
        <v>2E-3</v>
      </c>
      <c r="G116" s="1"/>
      <c r="H116" s="1"/>
      <c r="I116" s="1"/>
      <c r="J116" s="28">
        <v>4.9000000000000002E-2</v>
      </c>
      <c r="K116" s="14">
        <v>0.216</v>
      </c>
      <c r="L116" s="14">
        <v>2E-3</v>
      </c>
      <c r="M116" s="2"/>
      <c r="N116" s="2"/>
      <c r="O116" s="2"/>
      <c r="P116" s="17">
        <v>6.5000000000000002E-2</v>
      </c>
    </row>
    <row r="117" spans="1:16" x14ac:dyDescent="0.45">
      <c r="A117" s="19">
        <v>3</v>
      </c>
      <c r="B117" s="104">
        <f>_xlfn.XLOOKUP(marketShare[[#This Row],[round]],Years!$A$2:$A$10,Years!$B$2:$B$10,"not found",1,1)</f>
        <v>46387</v>
      </c>
      <c r="C117" s="19" t="s">
        <v>64</v>
      </c>
      <c r="D117" s="20" t="s">
        <v>39</v>
      </c>
      <c r="E117" s="27"/>
      <c r="F117" s="27">
        <v>7.9000000000000001E-2</v>
      </c>
      <c r="G117" s="1"/>
      <c r="H117" s="1"/>
      <c r="I117" s="1"/>
      <c r="J117" s="28">
        <v>0.03</v>
      </c>
      <c r="K117" s="2"/>
      <c r="L117" s="14">
        <v>0.106</v>
      </c>
      <c r="M117" s="2"/>
      <c r="N117" s="2"/>
      <c r="O117" s="2"/>
      <c r="P117" s="17">
        <v>0.04</v>
      </c>
    </row>
    <row r="118" spans="1:16" x14ac:dyDescent="0.45">
      <c r="A118" s="19">
        <v>3</v>
      </c>
      <c r="B118" s="104">
        <f>_xlfn.XLOOKUP(marketShare[[#This Row],[round]],Years!$A$2:$A$10,Years!$B$2:$B$10,"not found",1,1)</f>
        <v>46387</v>
      </c>
      <c r="C118" s="19" t="s">
        <v>64</v>
      </c>
      <c r="D118" s="20" t="s">
        <v>40</v>
      </c>
      <c r="E118" s="27"/>
      <c r="F118" s="1"/>
      <c r="G118" s="27">
        <v>0.125</v>
      </c>
      <c r="H118" s="1"/>
      <c r="I118" s="1"/>
      <c r="J118" s="28">
        <v>1.4999999999999999E-2</v>
      </c>
      <c r="K118" s="2"/>
      <c r="L118" s="2"/>
      <c r="M118" s="14">
        <v>0.109</v>
      </c>
      <c r="N118" s="2"/>
      <c r="O118" s="2"/>
      <c r="P118" s="17">
        <v>1.2999999999999999E-2</v>
      </c>
    </row>
    <row r="119" spans="1:16" x14ac:dyDescent="0.45">
      <c r="A119" s="19">
        <v>3</v>
      </c>
      <c r="B119" s="104">
        <f>_xlfn.XLOOKUP(marketShare[[#This Row],[round]],Years!$A$2:$A$10,Years!$B$2:$B$10,"not found",1,1)</f>
        <v>46387</v>
      </c>
      <c r="C119" s="19" t="s">
        <v>64</v>
      </c>
      <c r="D119" s="20" t="s">
        <v>41</v>
      </c>
      <c r="E119" s="27"/>
      <c r="F119" s="1"/>
      <c r="G119" s="1"/>
      <c r="H119" s="27">
        <v>0.123</v>
      </c>
      <c r="I119" s="1"/>
      <c r="J119" s="28">
        <v>1.2E-2</v>
      </c>
      <c r="K119" s="2"/>
      <c r="L119" s="2"/>
      <c r="M119" s="2"/>
      <c r="N119" s="14">
        <v>0.105</v>
      </c>
      <c r="O119" s="2"/>
      <c r="P119" s="17">
        <v>1.0999999999999999E-2</v>
      </c>
    </row>
    <row r="120" spans="1:16" x14ac:dyDescent="0.45">
      <c r="A120" s="19">
        <v>3</v>
      </c>
      <c r="B120" s="104">
        <f>_xlfn.XLOOKUP(marketShare[[#This Row],[round]],Years!$A$2:$A$10,Years!$B$2:$B$10,"not found",1,1)</f>
        <v>46387</v>
      </c>
      <c r="C120" s="19" t="s">
        <v>64</v>
      </c>
      <c r="D120" s="20" t="s">
        <v>42</v>
      </c>
      <c r="E120" s="27"/>
      <c r="F120" s="1"/>
      <c r="G120" s="1"/>
      <c r="H120" s="1"/>
      <c r="I120" s="27">
        <v>9.0999999999999998E-2</v>
      </c>
      <c r="J120" s="28">
        <v>8.9999999999999993E-3</v>
      </c>
      <c r="K120" s="2"/>
      <c r="L120" s="2"/>
      <c r="M120" s="2"/>
      <c r="N120" s="2"/>
      <c r="O120" s="14">
        <v>0.26700000000000002</v>
      </c>
      <c r="P120" s="17">
        <v>2.7E-2</v>
      </c>
    </row>
    <row r="121" spans="1:16" x14ac:dyDescent="0.45">
      <c r="A121" s="19">
        <v>3</v>
      </c>
      <c r="B121" s="104">
        <f>_xlfn.XLOOKUP(marketShare[[#This Row],[round]],Years!$A$2:$A$10,Years!$B$2:$B$10,"not found",1,1)</f>
        <v>46387</v>
      </c>
      <c r="C121" s="19" t="s">
        <v>64</v>
      </c>
      <c r="D121" s="20" t="s">
        <v>134</v>
      </c>
      <c r="E121" s="27">
        <v>0.16300000000000001</v>
      </c>
      <c r="F121" s="27">
        <v>8.1000000000000003E-2</v>
      </c>
      <c r="G121" s="27">
        <v>0.125</v>
      </c>
      <c r="H121" s="27">
        <v>0.123</v>
      </c>
      <c r="I121" s="27">
        <v>9.0999999999999998E-2</v>
      </c>
      <c r="J121" s="28">
        <v>0.11600000000000001</v>
      </c>
      <c r="K121" s="14">
        <v>0.216</v>
      </c>
      <c r="L121" s="14">
        <v>0.108</v>
      </c>
      <c r="M121" s="14">
        <v>0.109</v>
      </c>
      <c r="N121" s="14">
        <v>0.105</v>
      </c>
      <c r="O121" s="14">
        <v>0.26700000000000002</v>
      </c>
      <c r="P121" s="17">
        <v>0.156</v>
      </c>
    </row>
    <row r="122" spans="1:16" x14ac:dyDescent="0.45">
      <c r="A122" s="19">
        <v>3</v>
      </c>
      <c r="B122" s="104">
        <f>_xlfn.XLOOKUP(marketShare[[#This Row],[round]],Years!$A$2:$A$10,Years!$B$2:$B$10,"not found",1,1)</f>
        <v>46387</v>
      </c>
      <c r="C122" s="19" t="s">
        <v>65</v>
      </c>
      <c r="D122" s="20" t="s">
        <v>43</v>
      </c>
      <c r="E122" s="27">
        <v>0.26700000000000002</v>
      </c>
      <c r="F122" s="27">
        <v>8.0000000000000002E-3</v>
      </c>
      <c r="G122" s="1"/>
      <c r="H122" s="1"/>
      <c r="I122" s="1"/>
      <c r="J122" s="28">
        <v>8.2000000000000003E-2</v>
      </c>
      <c r="K122" s="95">
        <v>0.32800000000000001</v>
      </c>
      <c r="L122" s="95">
        <v>0.01</v>
      </c>
      <c r="M122" s="95"/>
      <c r="N122" s="95"/>
      <c r="O122" s="95"/>
      <c r="P122" s="96">
        <v>0.1</v>
      </c>
    </row>
    <row r="123" spans="1:16" x14ac:dyDescent="0.45">
      <c r="A123" s="19">
        <v>3</v>
      </c>
      <c r="B123" s="104">
        <f>_xlfn.XLOOKUP(marketShare[[#This Row],[round]],Years!$A$2:$A$10,Years!$B$2:$B$10,"not found",1,1)</f>
        <v>46387</v>
      </c>
      <c r="C123" s="19" t="s">
        <v>65</v>
      </c>
      <c r="D123" s="20" t="s">
        <v>44</v>
      </c>
      <c r="E123" s="27"/>
      <c r="F123" s="27">
        <v>0.26800000000000002</v>
      </c>
      <c r="G123" s="1"/>
      <c r="H123" s="1"/>
      <c r="I123" s="1"/>
      <c r="J123" s="28">
        <v>0.10199999999999999</v>
      </c>
      <c r="K123" s="95"/>
      <c r="L123" s="95">
        <v>0.11</v>
      </c>
      <c r="M123" s="95"/>
      <c r="N123" s="95"/>
      <c r="O123" s="95"/>
      <c r="P123" s="96">
        <v>4.2000000000000003E-2</v>
      </c>
    </row>
    <row r="124" spans="1:16" x14ac:dyDescent="0.45">
      <c r="A124" s="19">
        <v>3</v>
      </c>
      <c r="B124" s="104">
        <f>_xlfn.XLOOKUP(marketShare[[#This Row],[round]],Years!$A$2:$A$10,Years!$B$2:$B$10,"not found",1,1)</f>
        <v>46387</v>
      </c>
      <c r="C124" s="19" t="s">
        <v>65</v>
      </c>
      <c r="D124" s="20" t="s">
        <v>45</v>
      </c>
      <c r="E124" s="27"/>
      <c r="F124" s="1"/>
      <c r="G124" s="27">
        <v>0.27100000000000002</v>
      </c>
      <c r="H124" s="1"/>
      <c r="I124" s="1"/>
      <c r="J124" s="28">
        <v>3.3000000000000002E-2</v>
      </c>
      <c r="K124" s="95"/>
      <c r="L124" s="95"/>
      <c r="M124" s="95">
        <v>0.47</v>
      </c>
      <c r="N124" s="95"/>
      <c r="O124" s="95"/>
      <c r="P124" s="96">
        <v>5.8000000000000003E-2</v>
      </c>
    </row>
    <row r="125" spans="1:16" x14ac:dyDescent="0.45">
      <c r="A125" s="19">
        <v>3</v>
      </c>
      <c r="B125" s="104">
        <f>_xlfn.XLOOKUP(marketShare[[#This Row],[round]],Years!$A$2:$A$10,Years!$B$2:$B$10,"not found",1,1)</f>
        <v>46387</v>
      </c>
      <c r="C125" s="19" t="s">
        <v>65</v>
      </c>
      <c r="D125" s="20" t="s">
        <v>46</v>
      </c>
      <c r="E125" s="27"/>
      <c r="F125" s="1"/>
      <c r="G125" s="1"/>
      <c r="H125" s="27">
        <v>0.249</v>
      </c>
      <c r="I125" s="1"/>
      <c r="J125" s="28">
        <v>2.5000000000000001E-2</v>
      </c>
      <c r="K125" s="95"/>
      <c r="L125" s="95"/>
      <c r="M125" s="95"/>
      <c r="N125" s="95">
        <v>0.29899999999999999</v>
      </c>
      <c r="O125" s="95"/>
      <c r="P125" s="96">
        <v>0.03</v>
      </c>
    </row>
    <row r="126" spans="1:16" x14ac:dyDescent="0.45">
      <c r="A126" s="19">
        <v>3</v>
      </c>
      <c r="B126" s="104">
        <f>_xlfn.XLOOKUP(marketShare[[#This Row],[round]],Years!$A$2:$A$10,Years!$B$2:$B$10,"not found",1,1)</f>
        <v>46387</v>
      </c>
      <c r="C126" s="19" t="s">
        <v>65</v>
      </c>
      <c r="D126" s="20" t="s">
        <v>47</v>
      </c>
      <c r="E126" s="27"/>
      <c r="F126" s="1"/>
      <c r="G126" s="1"/>
      <c r="H126" s="1"/>
      <c r="I126" s="27">
        <v>0.24099999999999999</v>
      </c>
      <c r="J126" s="28">
        <v>2.4E-2</v>
      </c>
      <c r="K126" s="95"/>
      <c r="L126" s="95"/>
      <c r="M126" s="95"/>
      <c r="N126" s="95"/>
      <c r="O126" s="95">
        <v>0.40200000000000002</v>
      </c>
      <c r="P126" s="96">
        <v>0.04</v>
      </c>
    </row>
    <row r="127" spans="1:16" x14ac:dyDescent="0.45">
      <c r="A127" s="19">
        <v>3</v>
      </c>
      <c r="B127" s="104">
        <f>_xlfn.XLOOKUP(marketShare[[#This Row],[round]],Years!$A$2:$A$10,Years!$B$2:$B$10,"not found",1,1)</f>
        <v>46387</v>
      </c>
      <c r="C127" s="19" t="s">
        <v>65</v>
      </c>
      <c r="D127" s="20" t="s">
        <v>134</v>
      </c>
      <c r="E127" s="27">
        <v>0.26700000000000002</v>
      </c>
      <c r="F127" s="27">
        <v>0.27700000000000002</v>
      </c>
      <c r="G127" s="27">
        <v>0.27100000000000002</v>
      </c>
      <c r="H127" s="27">
        <v>0.249</v>
      </c>
      <c r="I127" s="27">
        <v>0.24099999999999999</v>
      </c>
      <c r="J127" s="28">
        <v>0.26700000000000002</v>
      </c>
      <c r="K127" s="95">
        <v>0.32800000000000001</v>
      </c>
      <c r="L127" s="95">
        <v>0.121</v>
      </c>
      <c r="M127" s="95">
        <v>0.47</v>
      </c>
      <c r="N127" s="95">
        <v>0.29899999999999999</v>
      </c>
      <c r="O127" s="95">
        <v>0.40200000000000002</v>
      </c>
      <c r="P127" s="96">
        <v>0.27100000000000002</v>
      </c>
    </row>
    <row r="128" spans="1:16" x14ac:dyDescent="0.45">
      <c r="A128" s="19">
        <v>3</v>
      </c>
      <c r="B128" s="104">
        <f>_xlfn.XLOOKUP(marketShare[[#This Row],[round]],Years!$A$2:$A$10,Years!$B$2:$B$10,"not found",1,1)</f>
        <v>46387</v>
      </c>
      <c r="C128" s="19" t="s">
        <v>66</v>
      </c>
      <c r="D128" s="20" t="s">
        <v>48</v>
      </c>
      <c r="E128" s="27">
        <v>0.19600000000000001</v>
      </c>
      <c r="F128" s="1"/>
      <c r="G128" s="1"/>
      <c r="H128" s="1"/>
      <c r="I128" s="1"/>
      <c r="J128" s="28">
        <v>5.8000000000000003E-2</v>
      </c>
      <c r="K128" s="14">
        <v>0.18099999999999999</v>
      </c>
      <c r="L128" s="2"/>
      <c r="M128" s="2"/>
      <c r="N128" s="2"/>
      <c r="O128" s="2"/>
      <c r="P128" s="17">
        <v>5.2999999999999999E-2</v>
      </c>
    </row>
    <row r="129" spans="1:16" x14ac:dyDescent="0.45">
      <c r="A129" s="19">
        <v>3</v>
      </c>
      <c r="B129" s="104">
        <f>_xlfn.XLOOKUP(marketShare[[#This Row],[round]],Years!$A$2:$A$10,Years!$B$2:$B$10,"not found",1,1)</f>
        <v>46387</v>
      </c>
      <c r="C129" s="19" t="s">
        <v>66</v>
      </c>
      <c r="D129" s="20" t="s">
        <v>49</v>
      </c>
      <c r="E129" s="27"/>
      <c r="F129" s="27">
        <v>8.8999999999999996E-2</v>
      </c>
      <c r="G129" s="1"/>
      <c r="H129" s="1"/>
      <c r="I129" s="1"/>
      <c r="J129" s="28">
        <v>3.4000000000000002E-2</v>
      </c>
      <c r="K129" s="2"/>
      <c r="L129" s="14">
        <v>0.14399999999999999</v>
      </c>
      <c r="M129" s="2"/>
      <c r="N129" s="2"/>
      <c r="O129" s="2"/>
      <c r="P129" s="17">
        <v>5.5E-2</v>
      </c>
    </row>
    <row r="130" spans="1:16" x14ac:dyDescent="0.45">
      <c r="A130" s="19">
        <v>3</v>
      </c>
      <c r="B130" s="104">
        <f>_xlfn.XLOOKUP(marketShare[[#This Row],[round]],Years!$A$2:$A$10,Years!$B$2:$B$10,"not found",1,1)</f>
        <v>46387</v>
      </c>
      <c r="C130" s="19" t="s">
        <v>66</v>
      </c>
      <c r="D130" s="20" t="s">
        <v>50</v>
      </c>
      <c r="E130" s="27"/>
      <c r="F130" s="1"/>
      <c r="G130" s="27">
        <v>0.192</v>
      </c>
      <c r="H130" s="1"/>
      <c r="I130" s="1"/>
      <c r="J130" s="28">
        <v>2.4E-2</v>
      </c>
      <c r="K130" s="2"/>
      <c r="L130" s="2"/>
      <c r="M130" s="14">
        <v>9.5000000000000001E-2</v>
      </c>
      <c r="N130" s="2"/>
      <c r="O130" s="2"/>
      <c r="P130" s="17">
        <v>1.2E-2</v>
      </c>
    </row>
    <row r="131" spans="1:16" x14ac:dyDescent="0.45">
      <c r="A131" s="19">
        <v>3</v>
      </c>
      <c r="B131" s="104">
        <f>_xlfn.XLOOKUP(marketShare[[#This Row],[round]],Years!$A$2:$A$10,Years!$B$2:$B$10,"not found",1,1)</f>
        <v>46387</v>
      </c>
      <c r="C131" s="19" t="s">
        <v>66</v>
      </c>
      <c r="D131" s="20" t="s">
        <v>51</v>
      </c>
      <c r="E131" s="27"/>
      <c r="F131" s="1"/>
      <c r="G131" s="1"/>
      <c r="H131" s="27">
        <v>0.185</v>
      </c>
      <c r="I131" s="1"/>
      <c r="J131" s="28">
        <v>1.9E-2</v>
      </c>
      <c r="K131" s="2"/>
      <c r="L131" s="2"/>
      <c r="M131" s="2"/>
      <c r="N131" s="14">
        <v>0.14699999999999999</v>
      </c>
      <c r="O131" s="2"/>
      <c r="P131" s="17">
        <v>1.4999999999999999E-2</v>
      </c>
    </row>
    <row r="132" spans="1:16" x14ac:dyDescent="0.45">
      <c r="A132" s="19">
        <v>3</v>
      </c>
      <c r="B132" s="104">
        <f>_xlfn.XLOOKUP(marketShare[[#This Row],[round]],Years!$A$2:$A$10,Years!$B$2:$B$10,"not found",1,1)</f>
        <v>46387</v>
      </c>
      <c r="C132" s="19" t="s">
        <v>66</v>
      </c>
      <c r="D132" s="20" t="s">
        <v>52</v>
      </c>
      <c r="E132" s="27"/>
      <c r="F132" s="1"/>
      <c r="G132" s="1"/>
      <c r="H132" s="1"/>
      <c r="I132" s="27">
        <v>0.21199999999999999</v>
      </c>
      <c r="J132" s="28">
        <v>2.1000000000000001E-2</v>
      </c>
      <c r="K132" s="2"/>
      <c r="L132" s="2"/>
      <c r="M132" s="2"/>
      <c r="N132" s="2"/>
      <c r="O132" s="14">
        <v>0.123</v>
      </c>
      <c r="P132" s="17">
        <v>1.2E-2</v>
      </c>
    </row>
    <row r="133" spans="1:16" x14ac:dyDescent="0.45">
      <c r="A133" s="19">
        <v>3</v>
      </c>
      <c r="B133" s="104">
        <f>_xlfn.XLOOKUP(marketShare[[#This Row],[round]],Years!$A$2:$A$10,Years!$B$2:$B$10,"not found",1,1)</f>
        <v>46387</v>
      </c>
      <c r="C133" s="19" t="s">
        <v>66</v>
      </c>
      <c r="D133" s="20" t="s">
        <v>134</v>
      </c>
      <c r="E133" s="27">
        <v>0.19600000000000001</v>
      </c>
      <c r="F133" s="27">
        <v>8.8999999999999996E-2</v>
      </c>
      <c r="G133" s="27">
        <v>0.192</v>
      </c>
      <c r="H133" s="27">
        <v>0.185</v>
      </c>
      <c r="I133" s="27">
        <v>0.21199999999999999</v>
      </c>
      <c r="J133" s="28">
        <v>0.155</v>
      </c>
      <c r="K133" s="14">
        <v>0.18099999999999999</v>
      </c>
      <c r="L133" s="14">
        <v>0.14399999999999999</v>
      </c>
      <c r="M133" s="14">
        <v>9.5000000000000001E-2</v>
      </c>
      <c r="N133" s="14">
        <v>0.14699999999999999</v>
      </c>
      <c r="O133" s="14">
        <v>0.123</v>
      </c>
      <c r="P133" s="17">
        <v>0.14699999999999999</v>
      </c>
    </row>
    <row r="134" spans="1:16" x14ac:dyDescent="0.45">
      <c r="A134" s="19">
        <v>3</v>
      </c>
      <c r="B134" s="104">
        <f>_xlfn.XLOOKUP(marketShare[[#This Row],[round]],Years!$A$2:$A$10,Years!$B$2:$B$10,"not found",1,1)</f>
        <v>46387</v>
      </c>
      <c r="C134" s="19" t="s">
        <v>67</v>
      </c>
      <c r="D134" s="20" t="s">
        <v>53</v>
      </c>
      <c r="E134" s="27">
        <v>9.2999999999999999E-2</v>
      </c>
      <c r="F134" s="27">
        <v>4.3999999999999997E-2</v>
      </c>
      <c r="G134" s="1"/>
      <c r="H134" s="1"/>
      <c r="I134" s="1"/>
      <c r="J134" s="28">
        <v>4.3999999999999997E-2</v>
      </c>
      <c r="K134" s="14">
        <v>2.4E-2</v>
      </c>
      <c r="L134" s="14">
        <v>5.0000000000000001E-3</v>
      </c>
      <c r="M134" s="2"/>
      <c r="N134" s="2"/>
      <c r="O134" s="2"/>
      <c r="P134" s="17">
        <v>8.9999999999999993E-3</v>
      </c>
    </row>
    <row r="135" spans="1:16" x14ac:dyDescent="0.45">
      <c r="A135" s="19">
        <v>3</v>
      </c>
      <c r="B135" s="104">
        <f>_xlfn.XLOOKUP(marketShare[[#This Row],[round]],Years!$A$2:$A$10,Years!$B$2:$B$10,"not found",1,1)</f>
        <v>46387</v>
      </c>
      <c r="C135" s="19" t="s">
        <v>67</v>
      </c>
      <c r="D135" s="20" t="s">
        <v>54</v>
      </c>
      <c r="E135" s="27"/>
      <c r="F135" s="27">
        <v>0.14399999999999999</v>
      </c>
      <c r="G135" s="1"/>
      <c r="H135" s="1"/>
      <c r="I135" s="1"/>
      <c r="J135" s="28">
        <v>5.5E-2</v>
      </c>
      <c r="K135" s="2"/>
      <c r="L135" s="14">
        <v>0.17599999999999999</v>
      </c>
      <c r="M135" s="2"/>
      <c r="N135" s="2"/>
      <c r="O135" s="2"/>
      <c r="P135" s="17">
        <v>6.7000000000000004E-2</v>
      </c>
    </row>
    <row r="136" spans="1:16" x14ac:dyDescent="0.45">
      <c r="A136" s="19">
        <v>3</v>
      </c>
      <c r="B136" s="104">
        <f>_xlfn.XLOOKUP(marketShare[[#This Row],[round]],Years!$A$2:$A$10,Years!$B$2:$B$10,"not found",1,1)</f>
        <v>46387</v>
      </c>
      <c r="C136" s="19" t="s">
        <v>67</v>
      </c>
      <c r="D136" s="20" t="s">
        <v>55</v>
      </c>
      <c r="E136" s="27"/>
      <c r="F136" s="1"/>
      <c r="G136" s="27">
        <v>9.4E-2</v>
      </c>
      <c r="H136" s="1"/>
      <c r="I136" s="1"/>
      <c r="J136" s="28">
        <v>1.2E-2</v>
      </c>
      <c r="K136" s="2"/>
      <c r="L136" s="2"/>
      <c r="M136" s="14">
        <v>4.2000000000000003E-2</v>
      </c>
      <c r="N136" s="2"/>
      <c r="O136" s="2"/>
      <c r="P136" s="17">
        <v>5.0000000000000001E-3</v>
      </c>
    </row>
    <row r="137" spans="1:16" x14ac:dyDescent="0.45">
      <c r="A137" s="19">
        <v>3</v>
      </c>
      <c r="B137" s="104">
        <f>_xlfn.XLOOKUP(marketShare[[#This Row],[round]],Years!$A$2:$A$10,Years!$B$2:$B$10,"not found",1,1)</f>
        <v>46387</v>
      </c>
      <c r="C137" s="19" t="s">
        <v>67</v>
      </c>
      <c r="D137" s="20" t="s">
        <v>56</v>
      </c>
      <c r="E137" s="27">
        <v>2E-3</v>
      </c>
      <c r="F137" s="1"/>
      <c r="G137" s="1"/>
      <c r="H137" s="27">
        <v>0.10100000000000001</v>
      </c>
      <c r="I137" s="1"/>
      <c r="J137" s="28">
        <v>1.0999999999999999E-2</v>
      </c>
      <c r="K137" s="2"/>
      <c r="L137" s="2"/>
      <c r="M137" s="2"/>
      <c r="N137" s="14">
        <v>0.08</v>
      </c>
      <c r="O137" s="2"/>
      <c r="P137" s="17">
        <v>8.0000000000000002E-3</v>
      </c>
    </row>
    <row r="138" spans="1:16" x14ac:dyDescent="0.45">
      <c r="A138" s="19">
        <v>3</v>
      </c>
      <c r="B138" s="104">
        <f>_xlfn.XLOOKUP(marketShare[[#This Row],[round]],Years!$A$2:$A$10,Years!$B$2:$B$10,"not found",1,1)</f>
        <v>46387</v>
      </c>
      <c r="C138" s="19" t="s">
        <v>67</v>
      </c>
      <c r="D138" s="20" t="s">
        <v>57</v>
      </c>
      <c r="E138" s="27">
        <v>1E-3</v>
      </c>
      <c r="F138" s="1"/>
      <c r="G138" s="1"/>
      <c r="H138" s="1"/>
      <c r="I138" s="27">
        <v>0.13800000000000001</v>
      </c>
      <c r="J138" s="28">
        <v>1.4E-2</v>
      </c>
      <c r="K138" s="2"/>
      <c r="L138" s="2"/>
      <c r="M138" s="2"/>
      <c r="N138" s="2"/>
      <c r="O138" s="14">
        <v>3.2000000000000001E-2</v>
      </c>
      <c r="P138" s="17">
        <v>3.0000000000000001E-3</v>
      </c>
    </row>
    <row r="139" spans="1:16" x14ac:dyDescent="0.45">
      <c r="A139" s="19">
        <v>3</v>
      </c>
      <c r="B139" s="104">
        <f>_xlfn.XLOOKUP(marketShare[[#This Row],[round]],Years!$A$2:$A$10,Years!$B$2:$B$10,"not found",1,1)</f>
        <v>46387</v>
      </c>
      <c r="C139" s="19" t="s">
        <v>67</v>
      </c>
      <c r="D139" s="20" t="s">
        <v>134</v>
      </c>
      <c r="E139" s="27">
        <v>9.6000000000000002E-2</v>
      </c>
      <c r="F139" s="27">
        <v>0.188</v>
      </c>
      <c r="G139" s="27">
        <v>9.4E-2</v>
      </c>
      <c r="H139" s="27">
        <v>0.10100000000000001</v>
      </c>
      <c r="I139" s="27">
        <v>0.13800000000000001</v>
      </c>
      <c r="J139" s="28">
        <v>0.13600000000000001</v>
      </c>
      <c r="K139" s="14">
        <v>2.5000000000000001E-2</v>
      </c>
      <c r="L139" s="14">
        <v>0.18099999999999999</v>
      </c>
      <c r="M139" s="14">
        <v>4.2000000000000003E-2</v>
      </c>
      <c r="N139" s="14">
        <v>0.08</v>
      </c>
      <c r="O139" s="14">
        <v>3.2000000000000001E-2</v>
      </c>
      <c r="P139" s="17">
        <v>9.2999999999999999E-2</v>
      </c>
    </row>
    <row r="140" spans="1:16" x14ac:dyDescent="0.45">
      <c r="A140" s="19">
        <v>3</v>
      </c>
      <c r="B140" s="104">
        <f>_xlfn.XLOOKUP(marketShare[[#This Row],[round]],Years!$A$2:$A$10,Years!$B$2:$B$10,"not found",1,1)</f>
        <v>46387</v>
      </c>
      <c r="C140" s="19" t="s">
        <v>68</v>
      </c>
      <c r="D140" s="20" t="s">
        <v>58</v>
      </c>
      <c r="E140" s="27">
        <v>9.2999999999999999E-2</v>
      </c>
      <c r="F140" s="27">
        <v>4.3999999999999997E-2</v>
      </c>
      <c r="G140" s="1"/>
      <c r="H140" s="1"/>
      <c r="I140" s="1"/>
      <c r="J140" s="28">
        <v>4.3999999999999997E-2</v>
      </c>
      <c r="K140" s="14">
        <v>2.4E-2</v>
      </c>
      <c r="L140" s="14">
        <v>5.0000000000000001E-3</v>
      </c>
      <c r="M140" s="2"/>
      <c r="N140" s="2"/>
      <c r="O140" s="2"/>
      <c r="P140" s="17">
        <v>8.9999999999999993E-3</v>
      </c>
    </row>
    <row r="141" spans="1:16" x14ac:dyDescent="0.45">
      <c r="A141" s="19">
        <v>3</v>
      </c>
      <c r="B141" s="104">
        <f>_xlfn.XLOOKUP(marketShare[[#This Row],[round]],Years!$A$2:$A$10,Years!$B$2:$B$10,"not found",1,1)</f>
        <v>46387</v>
      </c>
      <c r="C141" s="19" t="s">
        <v>68</v>
      </c>
      <c r="D141" s="20" t="s">
        <v>59</v>
      </c>
      <c r="E141" s="27"/>
      <c r="F141" s="27">
        <v>0.14399999999999999</v>
      </c>
      <c r="G141" s="1"/>
      <c r="H141" s="1"/>
      <c r="I141" s="1"/>
      <c r="J141" s="28">
        <v>5.5E-2</v>
      </c>
      <c r="K141" s="2"/>
      <c r="L141" s="14">
        <v>0.17599999999999999</v>
      </c>
      <c r="M141" s="2"/>
      <c r="N141" s="2"/>
      <c r="O141" s="2"/>
      <c r="P141" s="17">
        <v>6.7000000000000004E-2</v>
      </c>
    </row>
    <row r="142" spans="1:16" x14ac:dyDescent="0.45">
      <c r="A142" s="19">
        <v>3</v>
      </c>
      <c r="B142" s="104">
        <f>_xlfn.XLOOKUP(marketShare[[#This Row],[round]],Years!$A$2:$A$10,Years!$B$2:$B$10,"not found",1,1)</f>
        <v>46387</v>
      </c>
      <c r="C142" s="19" t="s">
        <v>68</v>
      </c>
      <c r="D142" s="20" t="s">
        <v>60</v>
      </c>
      <c r="E142" s="27"/>
      <c r="F142" s="1"/>
      <c r="G142" s="27">
        <v>9.4E-2</v>
      </c>
      <c r="H142" s="1"/>
      <c r="I142" s="1"/>
      <c r="J142" s="28">
        <v>1.2E-2</v>
      </c>
      <c r="K142" s="2"/>
      <c r="L142" s="2"/>
      <c r="M142" s="14">
        <v>4.2000000000000003E-2</v>
      </c>
      <c r="N142" s="2"/>
      <c r="O142" s="2"/>
      <c r="P142" s="17">
        <v>5.0000000000000001E-3</v>
      </c>
    </row>
    <row r="143" spans="1:16" x14ac:dyDescent="0.45">
      <c r="A143" s="19">
        <v>3</v>
      </c>
      <c r="B143" s="104">
        <f>_xlfn.XLOOKUP(marketShare[[#This Row],[round]],Years!$A$2:$A$10,Years!$B$2:$B$10,"not found",1,1)</f>
        <v>46387</v>
      </c>
      <c r="C143" s="19" t="s">
        <v>68</v>
      </c>
      <c r="D143" s="20" t="s">
        <v>61</v>
      </c>
      <c r="E143" s="27">
        <v>2E-3</v>
      </c>
      <c r="F143" s="1"/>
      <c r="G143" s="1"/>
      <c r="H143" s="27">
        <v>0.10100000000000001</v>
      </c>
      <c r="I143" s="1"/>
      <c r="J143" s="28">
        <v>1.0999999999999999E-2</v>
      </c>
      <c r="K143" s="2"/>
      <c r="L143" s="2"/>
      <c r="M143" s="2"/>
      <c r="N143" s="14">
        <v>0.08</v>
      </c>
      <c r="O143" s="2"/>
      <c r="P143" s="17">
        <v>8.0000000000000002E-3</v>
      </c>
    </row>
    <row r="144" spans="1:16" x14ac:dyDescent="0.45">
      <c r="A144" s="19">
        <v>3</v>
      </c>
      <c r="B144" s="104">
        <f>_xlfn.XLOOKUP(marketShare[[#This Row],[round]],Years!$A$2:$A$10,Years!$B$2:$B$10,"not found",1,1)</f>
        <v>46387</v>
      </c>
      <c r="C144" s="19" t="s">
        <v>68</v>
      </c>
      <c r="D144" s="20" t="s">
        <v>62</v>
      </c>
      <c r="E144" s="27">
        <v>1E-3</v>
      </c>
      <c r="F144" s="1"/>
      <c r="G144" s="1"/>
      <c r="H144" s="1"/>
      <c r="I144" s="27">
        <v>0.13800000000000001</v>
      </c>
      <c r="J144" s="28">
        <v>1.4E-2</v>
      </c>
      <c r="K144" s="2"/>
      <c r="L144" s="2"/>
      <c r="M144" s="2"/>
      <c r="N144" s="2"/>
      <c r="O144" s="14">
        <v>3.2000000000000001E-2</v>
      </c>
      <c r="P144" s="17">
        <v>3.0000000000000001E-3</v>
      </c>
    </row>
    <row r="145" spans="1:16" x14ac:dyDescent="0.45">
      <c r="A145" s="19">
        <v>3</v>
      </c>
      <c r="B145" s="104">
        <f>_xlfn.XLOOKUP(marketShare[[#This Row],[round]],Years!$A$2:$A$10,Years!$B$2:$B$10,"not found",1,1)</f>
        <v>46387</v>
      </c>
      <c r="C145" s="19" t="s">
        <v>68</v>
      </c>
      <c r="D145" s="20" t="s">
        <v>134</v>
      </c>
      <c r="E145" s="27">
        <v>9.6000000000000002E-2</v>
      </c>
      <c r="F145" s="27">
        <v>0.188</v>
      </c>
      <c r="G145" s="27">
        <v>9.4E-2</v>
      </c>
      <c r="H145" s="27">
        <v>0.10100000000000001</v>
      </c>
      <c r="I145" s="27">
        <v>0.13800000000000001</v>
      </c>
      <c r="J145" s="28">
        <v>0.13600000000000001</v>
      </c>
      <c r="K145" s="15">
        <v>2.5000000000000001E-2</v>
      </c>
      <c r="L145" s="15">
        <v>0.18099999999999999</v>
      </c>
      <c r="M145" s="15">
        <v>4.2000000000000003E-2</v>
      </c>
      <c r="N145" s="15">
        <v>0.08</v>
      </c>
      <c r="O145" s="15">
        <v>3.2000000000000001E-2</v>
      </c>
      <c r="P145" s="18">
        <v>9.2999999999999999E-2</v>
      </c>
    </row>
    <row r="146" spans="1:16" x14ac:dyDescent="0.45">
      <c r="A146" s="19">
        <v>4</v>
      </c>
      <c r="B146" s="104">
        <f>_xlfn.XLOOKUP(marketShare[[#This Row],[round]],Years!$A$2:$A$10,Years!$B$2:$B$10,"not found",1,1)</f>
        <v>46752</v>
      </c>
      <c r="C146" s="19" t="s">
        <v>63</v>
      </c>
      <c r="D146" s="20" t="s">
        <v>28</v>
      </c>
      <c r="E146" s="27">
        <v>0.20100000000000001</v>
      </c>
      <c r="F146" s="27">
        <v>4.2999999999999997E-2</v>
      </c>
      <c r="G146" s="1"/>
      <c r="H146" s="1"/>
      <c r="I146" s="1"/>
      <c r="J146" s="28">
        <v>7.6999999999999999E-2</v>
      </c>
      <c r="K146" s="14">
        <v>0.20799999999999999</v>
      </c>
      <c r="L146" s="14">
        <v>1E-3</v>
      </c>
      <c r="M146" s="2"/>
      <c r="N146" s="2"/>
      <c r="O146" s="2"/>
      <c r="P146" s="17">
        <v>5.8999999999999997E-2</v>
      </c>
    </row>
    <row r="147" spans="1:16" x14ac:dyDescent="0.45">
      <c r="A147" s="19">
        <v>4</v>
      </c>
      <c r="B147" s="104">
        <f>_xlfn.XLOOKUP(marketShare[[#This Row],[round]],Years!$A$2:$A$10,Years!$B$2:$B$10,"not found",1,1)</f>
        <v>46752</v>
      </c>
      <c r="C147" s="19" t="s">
        <v>63</v>
      </c>
      <c r="D147" s="20" t="s">
        <v>30</v>
      </c>
      <c r="E147" s="27"/>
      <c r="F147" s="27">
        <v>0.20799999999999999</v>
      </c>
      <c r="G147" s="1"/>
      <c r="H147" s="1"/>
      <c r="I147" s="1"/>
      <c r="J147" s="28">
        <v>6.7000000000000004E-2</v>
      </c>
      <c r="K147" s="2"/>
      <c r="L147" s="14">
        <v>0.20899999999999999</v>
      </c>
      <c r="M147" s="2"/>
      <c r="N147" s="2"/>
      <c r="O147" s="2"/>
      <c r="P147" s="17">
        <v>7.9000000000000001E-2</v>
      </c>
    </row>
    <row r="148" spans="1:16" x14ac:dyDescent="0.45">
      <c r="A148" s="19">
        <v>4</v>
      </c>
      <c r="B148" s="104">
        <f>_xlfn.XLOOKUP(marketShare[[#This Row],[round]],Years!$A$2:$A$10,Years!$B$2:$B$10,"not found",1,1)</f>
        <v>46752</v>
      </c>
      <c r="C148" s="19" t="s">
        <v>63</v>
      </c>
      <c r="D148" s="20" t="s">
        <v>32</v>
      </c>
      <c r="E148" s="27"/>
      <c r="F148" s="1"/>
      <c r="G148" s="27">
        <v>0.23</v>
      </c>
      <c r="H148" s="1"/>
      <c r="I148" s="1"/>
      <c r="J148" s="28">
        <v>0.03</v>
      </c>
      <c r="K148" s="2"/>
      <c r="L148" s="2"/>
      <c r="M148" s="14">
        <v>0.10100000000000001</v>
      </c>
      <c r="N148" s="2"/>
      <c r="O148" s="2"/>
      <c r="P148" s="17">
        <v>1.2999999999999999E-2</v>
      </c>
    </row>
    <row r="149" spans="1:16" x14ac:dyDescent="0.45">
      <c r="A149" s="19">
        <v>4</v>
      </c>
      <c r="B149" s="104">
        <f>_xlfn.XLOOKUP(marketShare[[#This Row],[round]],Years!$A$2:$A$10,Years!$B$2:$B$10,"not found",1,1)</f>
        <v>46752</v>
      </c>
      <c r="C149" s="19" t="s">
        <v>63</v>
      </c>
      <c r="D149" s="20" t="s">
        <v>34</v>
      </c>
      <c r="E149" s="27"/>
      <c r="F149" s="1"/>
      <c r="G149" s="1"/>
      <c r="H149" s="27">
        <v>0.30099999999999999</v>
      </c>
      <c r="I149" s="1"/>
      <c r="J149" s="28">
        <v>3.5999999999999997E-2</v>
      </c>
      <c r="K149" s="2"/>
      <c r="L149" s="2"/>
      <c r="M149" s="2"/>
      <c r="N149" s="14">
        <v>0.22700000000000001</v>
      </c>
      <c r="O149" s="2"/>
      <c r="P149" s="17">
        <v>2.4E-2</v>
      </c>
    </row>
    <row r="150" spans="1:16" x14ac:dyDescent="0.45">
      <c r="A150" s="19">
        <v>4</v>
      </c>
      <c r="B150" s="104">
        <f>_xlfn.XLOOKUP(marketShare[[#This Row],[round]],Years!$A$2:$A$10,Years!$B$2:$B$10,"not found",1,1)</f>
        <v>46752</v>
      </c>
      <c r="C150" s="19" t="s">
        <v>63</v>
      </c>
      <c r="D150" s="20" t="s">
        <v>36</v>
      </c>
      <c r="E150" s="27"/>
      <c r="F150" s="1"/>
      <c r="G150" s="1"/>
      <c r="H150" s="1"/>
      <c r="I150" s="27">
        <v>0.154</v>
      </c>
      <c r="J150" s="28">
        <v>1.7999999999999999E-2</v>
      </c>
      <c r="K150" s="2"/>
      <c r="L150" s="2"/>
      <c r="M150" s="2"/>
      <c r="N150" s="2"/>
      <c r="O150" s="14">
        <v>0.125</v>
      </c>
      <c r="P150" s="17">
        <v>1.2999999999999999E-2</v>
      </c>
    </row>
    <row r="151" spans="1:16" x14ac:dyDescent="0.45">
      <c r="A151" s="19">
        <v>4</v>
      </c>
      <c r="B151" s="104">
        <f>_xlfn.XLOOKUP(marketShare[[#This Row],[round]],Years!$A$2:$A$10,Years!$B$2:$B$10,"not found",1,1)</f>
        <v>46752</v>
      </c>
      <c r="C151" s="19" t="s">
        <v>63</v>
      </c>
      <c r="D151" s="20" t="s">
        <v>134</v>
      </c>
      <c r="E151" s="27">
        <v>0.20100000000000001</v>
      </c>
      <c r="F151" s="27">
        <v>0.251</v>
      </c>
      <c r="G151" s="27">
        <v>0.23</v>
      </c>
      <c r="H151" s="27">
        <v>0.30099999999999999</v>
      </c>
      <c r="I151" s="27">
        <v>0.154</v>
      </c>
      <c r="J151" s="28">
        <v>0.22700000000000001</v>
      </c>
      <c r="K151" s="14">
        <v>0.20799999999999999</v>
      </c>
      <c r="L151" s="14">
        <v>0.20899999999999999</v>
      </c>
      <c r="M151" s="14">
        <v>0.10100000000000001</v>
      </c>
      <c r="N151" s="14">
        <v>0.22600000000000001</v>
      </c>
      <c r="O151" s="14">
        <v>0.125</v>
      </c>
      <c r="P151" s="17">
        <v>0.188</v>
      </c>
    </row>
    <row r="152" spans="1:16" x14ac:dyDescent="0.45">
      <c r="A152" s="19">
        <v>4</v>
      </c>
      <c r="B152" s="104">
        <f>_xlfn.XLOOKUP(marketShare[[#This Row],[round]],Years!$A$2:$A$10,Years!$B$2:$B$10,"not found",1,1)</f>
        <v>46752</v>
      </c>
      <c r="C152" s="19" t="s">
        <v>64</v>
      </c>
      <c r="D152" s="20" t="s">
        <v>38</v>
      </c>
      <c r="E152" s="27">
        <v>0.224</v>
      </c>
      <c r="F152" s="27">
        <v>1.0999999999999999E-2</v>
      </c>
      <c r="G152" s="1"/>
      <c r="H152" s="1"/>
      <c r="I152" s="1"/>
      <c r="J152" s="28">
        <v>7.3999999999999996E-2</v>
      </c>
      <c r="K152" s="14">
        <v>0.23200000000000001</v>
      </c>
      <c r="L152" s="14">
        <v>1E-3</v>
      </c>
      <c r="M152" s="2"/>
      <c r="N152" s="2"/>
      <c r="O152" s="2"/>
      <c r="P152" s="17">
        <v>6.6000000000000003E-2</v>
      </c>
    </row>
    <row r="153" spans="1:16" x14ac:dyDescent="0.45">
      <c r="A153" s="19">
        <v>4</v>
      </c>
      <c r="B153" s="104">
        <f>_xlfn.XLOOKUP(marketShare[[#This Row],[round]],Years!$A$2:$A$10,Years!$B$2:$B$10,"not found",1,1)</f>
        <v>46752</v>
      </c>
      <c r="C153" s="19" t="s">
        <v>64</v>
      </c>
      <c r="D153" s="20" t="s">
        <v>39</v>
      </c>
      <c r="E153" s="27"/>
      <c r="F153" s="27">
        <v>0.10199999999999999</v>
      </c>
      <c r="G153" s="1"/>
      <c r="H153" s="1"/>
      <c r="I153" s="1"/>
      <c r="J153" s="28">
        <v>3.3000000000000002E-2</v>
      </c>
      <c r="K153" s="2"/>
      <c r="L153" s="14">
        <v>0.11700000000000001</v>
      </c>
      <c r="M153" s="2"/>
      <c r="N153" s="2"/>
      <c r="O153" s="2"/>
      <c r="P153" s="17">
        <v>4.3999999999999997E-2</v>
      </c>
    </row>
    <row r="154" spans="1:16" x14ac:dyDescent="0.45">
      <c r="A154" s="19">
        <v>4</v>
      </c>
      <c r="B154" s="104">
        <f>_xlfn.XLOOKUP(marketShare[[#This Row],[round]],Years!$A$2:$A$10,Years!$B$2:$B$10,"not found",1,1)</f>
        <v>46752</v>
      </c>
      <c r="C154" s="19" t="s">
        <v>64</v>
      </c>
      <c r="D154" s="20" t="s">
        <v>40</v>
      </c>
      <c r="E154" s="27"/>
      <c r="F154" s="1"/>
      <c r="G154" s="27">
        <v>5.8000000000000003E-2</v>
      </c>
      <c r="H154" s="1"/>
      <c r="I154" s="1"/>
      <c r="J154" s="28">
        <v>8.0000000000000002E-3</v>
      </c>
      <c r="K154" s="2"/>
      <c r="L154" s="2"/>
      <c r="M154" s="14">
        <v>0.04</v>
      </c>
      <c r="N154" s="2"/>
      <c r="O154" s="2"/>
      <c r="P154" s="17">
        <v>5.0000000000000001E-3</v>
      </c>
    </row>
    <row r="155" spans="1:16" x14ac:dyDescent="0.45">
      <c r="A155" s="19">
        <v>4</v>
      </c>
      <c r="B155" s="104">
        <f>_xlfn.XLOOKUP(marketShare[[#This Row],[round]],Years!$A$2:$A$10,Years!$B$2:$B$10,"not found",1,1)</f>
        <v>46752</v>
      </c>
      <c r="C155" s="19" t="s">
        <v>64</v>
      </c>
      <c r="D155" s="20" t="s">
        <v>41</v>
      </c>
      <c r="E155" s="27"/>
      <c r="F155" s="1"/>
      <c r="G155" s="1"/>
      <c r="H155" s="27">
        <v>7.9000000000000001E-2</v>
      </c>
      <c r="I155" s="1"/>
      <c r="J155" s="28">
        <v>8.9999999999999993E-3</v>
      </c>
      <c r="K155" s="2"/>
      <c r="L155" s="2"/>
      <c r="M155" s="2"/>
      <c r="N155" s="14">
        <v>0.11700000000000001</v>
      </c>
      <c r="O155" s="2"/>
      <c r="P155" s="17">
        <v>1.2E-2</v>
      </c>
    </row>
    <row r="156" spans="1:16" x14ac:dyDescent="0.45">
      <c r="A156" s="19">
        <v>4</v>
      </c>
      <c r="B156" s="104">
        <f>_xlfn.XLOOKUP(marketShare[[#This Row],[round]],Years!$A$2:$A$10,Years!$B$2:$B$10,"not found",1,1)</f>
        <v>46752</v>
      </c>
      <c r="C156" s="19" t="s">
        <v>64</v>
      </c>
      <c r="D156" s="20" t="s">
        <v>42</v>
      </c>
      <c r="E156" s="27"/>
      <c r="F156" s="1"/>
      <c r="G156" s="1"/>
      <c r="H156" s="1"/>
      <c r="I156" s="27">
        <v>0.154</v>
      </c>
      <c r="J156" s="28">
        <v>1.7999999999999999E-2</v>
      </c>
      <c r="K156" s="2"/>
      <c r="L156" s="2"/>
      <c r="M156" s="2"/>
      <c r="N156" s="2"/>
      <c r="O156" s="14">
        <v>0.20200000000000001</v>
      </c>
      <c r="P156" s="17">
        <v>2.1000000000000001E-2</v>
      </c>
    </row>
    <row r="157" spans="1:16" x14ac:dyDescent="0.45">
      <c r="A157" s="19">
        <v>4</v>
      </c>
      <c r="B157" s="104">
        <f>_xlfn.XLOOKUP(marketShare[[#This Row],[round]],Years!$A$2:$A$10,Years!$B$2:$B$10,"not found",1,1)</f>
        <v>46752</v>
      </c>
      <c r="C157" s="19" t="s">
        <v>64</v>
      </c>
      <c r="D157" s="20" t="s">
        <v>289</v>
      </c>
      <c r="E157" s="27"/>
      <c r="F157" s="1"/>
      <c r="G157" s="27">
        <v>0.109</v>
      </c>
      <c r="H157" s="1"/>
      <c r="I157" s="27">
        <v>1E-3</v>
      </c>
      <c r="J157" s="28">
        <v>1.4E-2</v>
      </c>
      <c r="K157" s="2"/>
      <c r="L157" s="2"/>
      <c r="M157" s="14">
        <v>0.21099999999999999</v>
      </c>
      <c r="N157" s="2"/>
      <c r="O157" s="14">
        <v>1E-3</v>
      </c>
      <c r="P157" s="17">
        <v>2.7E-2</v>
      </c>
    </row>
    <row r="158" spans="1:16" x14ac:dyDescent="0.45">
      <c r="A158" s="19">
        <v>4</v>
      </c>
      <c r="B158" s="104">
        <f>_xlfn.XLOOKUP(marketShare[[#This Row],[round]],Years!$A$2:$A$10,Years!$B$2:$B$10,"not found",1,1)</f>
        <v>46752</v>
      </c>
      <c r="C158" s="19" t="s">
        <v>64</v>
      </c>
      <c r="D158" s="20" t="s">
        <v>134</v>
      </c>
      <c r="E158" s="27">
        <v>0.224</v>
      </c>
      <c r="F158" s="27">
        <v>0.113</v>
      </c>
      <c r="G158" s="27">
        <v>0.16700000000000001</v>
      </c>
      <c r="H158" s="27">
        <v>7.9000000000000001E-2</v>
      </c>
      <c r="I158" s="27">
        <v>0.154</v>
      </c>
      <c r="J158" s="28">
        <v>0.156</v>
      </c>
      <c r="K158" s="14">
        <v>0.23200000000000001</v>
      </c>
      <c r="L158" s="14">
        <v>0.11799999999999999</v>
      </c>
      <c r="M158" s="14">
        <v>0.251</v>
      </c>
      <c r="N158" s="14">
        <v>0.11700000000000001</v>
      </c>
      <c r="O158" s="14">
        <v>0.20200000000000001</v>
      </c>
      <c r="P158" s="17">
        <v>0.17599999999999999</v>
      </c>
    </row>
    <row r="159" spans="1:16" x14ac:dyDescent="0.45">
      <c r="A159" s="19">
        <v>4</v>
      </c>
      <c r="B159" s="104">
        <f>_xlfn.XLOOKUP(marketShare[[#This Row],[round]],Years!$A$2:$A$10,Years!$B$2:$B$10,"not found",1,1)</f>
        <v>46752</v>
      </c>
      <c r="C159" s="19" t="s">
        <v>65</v>
      </c>
      <c r="D159" s="20" t="s">
        <v>43</v>
      </c>
      <c r="E159" s="27">
        <v>0.252</v>
      </c>
      <c r="F159" s="27">
        <v>1.0999999999999999E-2</v>
      </c>
      <c r="G159" s="1"/>
      <c r="H159" s="1"/>
      <c r="I159" s="1"/>
      <c r="J159" s="28">
        <v>8.3000000000000004E-2</v>
      </c>
      <c r="K159" s="14">
        <v>0.38700000000000001</v>
      </c>
      <c r="L159" s="14">
        <v>7.0000000000000001E-3</v>
      </c>
      <c r="M159" s="2"/>
      <c r="N159" s="2"/>
      <c r="O159" s="2"/>
      <c r="P159" s="17">
        <v>0.113</v>
      </c>
    </row>
    <row r="160" spans="1:16" x14ac:dyDescent="0.45">
      <c r="A160" s="19">
        <v>4</v>
      </c>
      <c r="B160" s="104">
        <f>_xlfn.XLOOKUP(marketShare[[#This Row],[round]],Years!$A$2:$A$10,Years!$B$2:$B$10,"not found",1,1)</f>
        <v>46752</v>
      </c>
      <c r="C160" s="19" t="s">
        <v>65</v>
      </c>
      <c r="D160" s="20" t="s">
        <v>44</v>
      </c>
      <c r="E160" s="27"/>
      <c r="F160" s="27">
        <v>0.185</v>
      </c>
      <c r="G160" s="1"/>
      <c r="H160" s="1"/>
      <c r="I160" s="1"/>
      <c r="J160" s="28">
        <v>5.8999999999999997E-2</v>
      </c>
      <c r="K160" s="2"/>
      <c r="L160" s="14">
        <v>0.186</v>
      </c>
      <c r="M160" s="2"/>
      <c r="N160" s="2"/>
      <c r="O160" s="2"/>
      <c r="P160" s="17">
        <v>7.0000000000000007E-2</v>
      </c>
    </row>
    <row r="161" spans="1:16" x14ac:dyDescent="0.45">
      <c r="A161" s="19">
        <v>4</v>
      </c>
      <c r="B161" s="104">
        <f>_xlfn.XLOOKUP(marketShare[[#This Row],[round]],Years!$A$2:$A$10,Years!$B$2:$B$10,"not found",1,1)</f>
        <v>46752</v>
      </c>
      <c r="C161" s="19" t="s">
        <v>65</v>
      </c>
      <c r="D161" s="20" t="s">
        <v>45</v>
      </c>
      <c r="E161" s="27"/>
      <c r="F161" s="1"/>
      <c r="G161" s="27">
        <v>0.313</v>
      </c>
      <c r="H161" s="1"/>
      <c r="I161" s="1"/>
      <c r="J161" s="28">
        <v>0.04</v>
      </c>
      <c r="K161" s="2"/>
      <c r="L161" s="2"/>
      <c r="M161" s="14">
        <v>0.35099999999999998</v>
      </c>
      <c r="N161" s="2"/>
      <c r="O161" s="2"/>
      <c r="P161" s="17">
        <v>4.3999999999999997E-2</v>
      </c>
    </row>
    <row r="162" spans="1:16" x14ac:dyDescent="0.45">
      <c r="A162" s="19">
        <v>4</v>
      </c>
      <c r="B162" s="104">
        <f>_xlfn.XLOOKUP(marketShare[[#This Row],[round]],Years!$A$2:$A$10,Years!$B$2:$B$10,"not found",1,1)</f>
        <v>46752</v>
      </c>
      <c r="C162" s="19" t="s">
        <v>65</v>
      </c>
      <c r="D162" s="20" t="s">
        <v>46</v>
      </c>
      <c r="E162" s="27"/>
      <c r="F162" s="1"/>
      <c r="G162" s="1"/>
      <c r="H162" s="27">
        <v>0.26400000000000001</v>
      </c>
      <c r="I162" s="1"/>
      <c r="J162" s="28">
        <v>3.1E-2</v>
      </c>
      <c r="K162" s="2"/>
      <c r="L162" s="2"/>
      <c r="M162" s="2"/>
      <c r="N162" s="14">
        <v>0.5</v>
      </c>
      <c r="O162" s="2"/>
      <c r="P162" s="17">
        <v>5.2999999999999999E-2</v>
      </c>
    </row>
    <row r="163" spans="1:16" x14ac:dyDescent="0.45">
      <c r="A163" s="19">
        <v>4</v>
      </c>
      <c r="B163" s="104">
        <f>_xlfn.XLOOKUP(marketShare[[#This Row],[round]],Years!$A$2:$A$10,Years!$B$2:$B$10,"not found",1,1)</f>
        <v>46752</v>
      </c>
      <c r="C163" s="19" t="s">
        <v>65</v>
      </c>
      <c r="D163" s="20" t="s">
        <v>47</v>
      </c>
      <c r="E163" s="27"/>
      <c r="F163" s="1"/>
      <c r="G163" s="1"/>
      <c r="H163" s="1"/>
      <c r="I163" s="27">
        <v>0.23</v>
      </c>
      <c r="J163" s="28">
        <v>2.7E-2</v>
      </c>
      <c r="K163" s="2"/>
      <c r="L163" s="2"/>
      <c r="M163" s="2"/>
      <c r="N163" s="2"/>
      <c r="O163" s="14">
        <v>0.51500000000000001</v>
      </c>
      <c r="P163" s="17">
        <v>5.3999999999999999E-2</v>
      </c>
    </row>
    <row r="164" spans="1:16" x14ac:dyDescent="0.45">
      <c r="A164" s="19">
        <v>4</v>
      </c>
      <c r="B164" s="104">
        <f>_xlfn.XLOOKUP(marketShare[[#This Row],[round]],Years!$A$2:$A$10,Years!$B$2:$B$10,"not found",1,1)</f>
        <v>46752</v>
      </c>
      <c r="C164" s="19" t="s">
        <v>65</v>
      </c>
      <c r="D164" s="20" t="s">
        <v>324</v>
      </c>
      <c r="E164" s="27"/>
      <c r="F164" s="1"/>
      <c r="G164" s="27">
        <v>9.2999999999999999E-2</v>
      </c>
      <c r="H164" s="1"/>
      <c r="I164" s="1"/>
      <c r="J164" s="28">
        <v>1.2E-2</v>
      </c>
      <c r="K164" s="2"/>
      <c r="L164" s="2"/>
      <c r="M164" s="14">
        <v>0.27900000000000003</v>
      </c>
      <c r="N164" s="2"/>
      <c r="O164" s="2"/>
      <c r="P164" s="17">
        <v>3.5000000000000003E-2</v>
      </c>
    </row>
    <row r="165" spans="1:16" x14ac:dyDescent="0.45">
      <c r="A165" s="19">
        <v>4</v>
      </c>
      <c r="B165" s="104">
        <f>_xlfn.XLOOKUP(marketShare[[#This Row],[round]],Years!$A$2:$A$10,Years!$B$2:$B$10,"not found",1,1)</f>
        <v>46752</v>
      </c>
      <c r="C165" s="19" t="s">
        <v>65</v>
      </c>
      <c r="D165" s="20" t="s">
        <v>134</v>
      </c>
      <c r="E165" s="27">
        <v>0.252</v>
      </c>
      <c r="F165" s="27">
        <v>0.19600000000000001</v>
      </c>
      <c r="G165" s="27">
        <v>0.40699999999999997</v>
      </c>
      <c r="H165" s="27">
        <v>0.26400000000000001</v>
      </c>
      <c r="I165" s="27">
        <v>0.23</v>
      </c>
      <c r="J165" s="28">
        <v>0.253</v>
      </c>
      <c r="K165" s="14">
        <v>0.38800000000000001</v>
      </c>
      <c r="L165" s="14">
        <v>0.193</v>
      </c>
      <c r="M165" s="14">
        <v>0.63</v>
      </c>
      <c r="N165" s="14">
        <v>0.5</v>
      </c>
      <c r="O165" s="14">
        <v>0.51500000000000001</v>
      </c>
      <c r="P165" s="17">
        <v>0.37</v>
      </c>
    </row>
    <row r="166" spans="1:16" x14ac:dyDescent="0.45">
      <c r="A166" s="19">
        <v>4</v>
      </c>
      <c r="B166" s="104">
        <f>_xlfn.XLOOKUP(marketShare[[#This Row],[round]],Years!$A$2:$A$10,Years!$B$2:$B$10,"not found",1,1)</f>
        <v>46752</v>
      </c>
      <c r="C166" s="19" t="s">
        <v>66</v>
      </c>
      <c r="D166" s="20" t="s">
        <v>48</v>
      </c>
      <c r="E166" s="27">
        <v>0.17899999999999999</v>
      </c>
      <c r="F166" s="1"/>
      <c r="G166" s="1"/>
      <c r="H166" s="1"/>
      <c r="I166" s="1"/>
      <c r="J166" s="28">
        <v>5.7000000000000002E-2</v>
      </c>
      <c r="K166" s="14">
        <v>0.151</v>
      </c>
      <c r="L166" s="2"/>
      <c r="M166" s="2"/>
      <c r="N166" s="2"/>
      <c r="O166" s="2"/>
      <c r="P166" s="17">
        <v>4.2999999999999997E-2</v>
      </c>
    </row>
    <row r="167" spans="1:16" x14ac:dyDescent="0.45">
      <c r="A167" s="19">
        <v>4</v>
      </c>
      <c r="B167" s="104">
        <f>_xlfn.XLOOKUP(marketShare[[#This Row],[round]],Years!$A$2:$A$10,Years!$B$2:$B$10,"not found",1,1)</f>
        <v>46752</v>
      </c>
      <c r="C167" s="19" t="s">
        <v>66</v>
      </c>
      <c r="D167" s="20" t="s">
        <v>49</v>
      </c>
      <c r="E167" s="27"/>
      <c r="F167" s="27">
        <v>0.10299999999999999</v>
      </c>
      <c r="G167" s="1"/>
      <c r="H167" s="1"/>
      <c r="I167" s="1"/>
      <c r="J167" s="28">
        <v>3.3000000000000002E-2</v>
      </c>
      <c r="K167" s="2"/>
      <c r="L167" s="14">
        <v>0.157</v>
      </c>
      <c r="M167" s="2"/>
      <c r="N167" s="2"/>
      <c r="O167" s="2"/>
      <c r="P167" s="17">
        <v>5.8999999999999997E-2</v>
      </c>
    </row>
    <row r="168" spans="1:16" x14ac:dyDescent="0.45">
      <c r="A168" s="19">
        <v>4</v>
      </c>
      <c r="B168" s="104">
        <f>_xlfn.XLOOKUP(marketShare[[#This Row],[round]],Years!$A$2:$A$10,Years!$B$2:$B$10,"not found",1,1)</f>
        <v>46752</v>
      </c>
      <c r="C168" s="19" t="s">
        <v>66</v>
      </c>
      <c r="D168" s="20" t="s">
        <v>50</v>
      </c>
      <c r="E168" s="27"/>
      <c r="F168" s="1"/>
      <c r="G168" s="27">
        <v>2.7E-2</v>
      </c>
      <c r="H168" s="1"/>
      <c r="I168" s="1"/>
      <c r="J168" s="28">
        <v>3.0000000000000001E-3</v>
      </c>
      <c r="K168" s="2"/>
      <c r="L168" s="2"/>
      <c r="M168" s="14">
        <v>8.0000000000000002E-3</v>
      </c>
      <c r="N168" s="2"/>
      <c r="O168" s="2"/>
      <c r="P168" s="17">
        <v>1E-3</v>
      </c>
    </row>
    <row r="169" spans="1:16" x14ac:dyDescent="0.45">
      <c r="A169" s="19">
        <v>4</v>
      </c>
      <c r="B169" s="104">
        <f>_xlfn.XLOOKUP(marketShare[[#This Row],[round]],Years!$A$2:$A$10,Years!$B$2:$B$10,"not found",1,1)</f>
        <v>46752</v>
      </c>
      <c r="C169" s="19" t="s">
        <v>66</v>
      </c>
      <c r="D169" s="20" t="s">
        <v>51</v>
      </c>
      <c r="E169" s="27"/>
      <c r="F169" s="1"/>
      <c r="G169" s="1"/>
      <c r="H169" s="27">
        <v>6.8000000000000005E-2</v>
      </c>
      <c r="I169" s="1"/>
      <c r="J169" s="28">
        <v>8.0000000000000002E-3</v>
      </c>
      <c r="K169" s="2"/>
      <c r="L169" s="2"/>
      <c r="M169" s="2"/>
      <c r="N169" s="14">
        <v>4.3999999999999997E-2</v>
      </c>
      <c r="O169" s="2"/>
      <c r="P169" s="17">
        <v>5.0000000000000001E-3</v>
      </c>
    </row>
    <row r="170" spans="1:16" x14ac:dyDescent="0.45">
      <c r="A170" s="19">
        <v>4</v>
      </c>
      <c r="B170" s="104">
        <f>_xlfn.XLOOKUP(marketShare[[#This Row],[round]],Years!$A$2:$A$10,Years!$B$2:$B$10,"not found",1,1)</f>
        <v>46752</v>
      </c>
      <c r="C170" s="19" t="s">
        <v>66</v>
      </c>
      <c r="D170" s="20" t="s">
        <v>52</v>
      </c>
      <c r="E170" s="27"/>
      <c r="F170" s="1"/>
      <c r="G170" s="1"/>
      <c r="H170" s="1"/>
      <c r="I170" s="27">
        <v>0.18</v>
      </c>
      <c r="J170" s="28">
        <v>2.1000000000000001E-2</v>
      </c>
      <c r="K170" s="2"/>
      <c r="L170" s="2"/>
      <c r="M170" s="2"/>
      <c r="N170" s="2"/>
      <c r="O170" s="14">
        <v>0.113</v>
      </c>
      <c r="P170" s="17">
        <v>1.2E-2</v>
      </c>
    </row>
    <row r="171" spans="1:16" x14ac:dyDescent="0.45">
      <c r="A171" s="19">
        <v>4</v>
      </c>
      <c r="B171" s="104">
        <f>_xlfn.XLOOKUP(marketShare[[#This Row],[round]],Years!$A$2:$A$10,Years!$B$2:$B$10,"not found",1,1)</f>
        <v>46752</v>
      </c>
      <c r="C171" s="19" t="s">
        <v>66</v>
      </c>
      <c r="D171" s="20" t="s">
        <v>134</v>
      </c>
      <c r="E171" s="27">
        <v>0.17899999999999999</v>
      </c>
      <c r="F171" s="27">
        <v>0.10299999999999999</v>
      </c>
      <c r="G171" s="27">
        <v>2.7E-2</v>
      </c>
      <c r="H171" s="27">
        <v>6.8000000000000005E-2</v>
      </c>
      <c r="I171" s="27">
        <v>0.18</v>
      </c>
      <c r="J171" s="28">
        <v>0.122</v>
      </c>
      <c r="K171" s="14">
        <v>0.151</v>
      </c>
      <c r="L171" s="14">
        <v>0.157</v>
      </c>
      <c r="M171" s="14">
        <v>8.0000000000000002E-3</v>
      </c>
      <c r="N171" s="14">
        <v>4.4999999999999998E-2</v>
      </c>
      <c r="O171" s="14">
        <v>0.113</v>
      </c>
      <c r="P171" s="17">
        <v>0.12</v>
      </c>
    </row>
    <row r="172" spans="1:16" x14ac:dyDescent="0.45">
      <c r="A172" s="19">
        <v>4</v>
      </c>
      <c r="B172" s="104">
        <f>_xlfn.XLOOKUP(marketShare[[#This Row],[round]],Years!$A$2:$A$10,Years!$B$2:$B$10,"not found",1,1)</f>
        <v>46752</v>
      </c>
      <c r="C172" s="19" t="s">
        <v>67</v>
      </c>
      <c r="D172" s="20" t="s">
        <v>53</v>
      </c>
      <c r="E172" s="27">
        <v>7.0999999999999994E-2</v>
      </c>
      <c r="F172" s="1"/>
      <c r="G172" s="1"/>
      <c r="H172" s="1"/>
      <c r="I172" s="1"/>
      <c r="J172" s="28">
        <v>2.3E-2</v>
      </c>
      <c r="K172" s="14">
        <v>1.0999999999999999E-2</v>
      </c>
      <c r="L172" s="2"/>
      <c r="M172" s="2"/>
      <c r="N172" s="2"/>
      <c r="O172" s="2"/>
      <c r="P172" s="17">
        <v>3.0000000000000001E-3</v>
      </c>
    </row>
    <row r="173" spans="1:16" x14ac:dyDescent="0.45">
      <c r="A173" s="19">
        <v>4</v>
      </c>
      <c r="B173" s="104">
        <f>_xlfn.XLOOKUP(marketShare[[#This Row],[round]],Years!$A$2:$A$10,Years!$B$2:$B$10,"not found",1,1)</f>
        <v>46752</v>
      </c>
      <c r="C173" s="19" t="s">
        <v>67</v>
      </c>
      <c r="D173" s="20" t="s">
        <v>54</v>
      </c>
      <c r="E173" s="27"/>
      <c r="F173" s="27">
        <v>0.16800000000000001</v>
      </c>
      <c r="G173" s="1"/>
      <c r="H173" s="1"/>
      <c r="I173" s="1"/>
      <c r="J173" s="28">
        <v>5.3999999999999999E-2</v>
      </c>
      <c r="K173" s="2"/>
      <c r="L173" s="14">
        <v>0.161</v>
      </c>
      <c r="M173" s="2"/>
      <c r="N173" s="2"/>
      <c r="O173" s="2"/>
      <c r="P173" s="17">
        <v>6.0999999999999999E-2</v>
      </c>
    </row>
    <row r="174" spans="1:16" x14ac:dyDescent="0.45">
      <c r="A174" s="19">
        <v>4</v>
      </c>
      <c r="B174" s="104">
        <f>_xlfn.XLOOKUP(marketShare[[#This Row],[round]],Years!$A$2:$A$10,Years!$B$2:$B$10,"not found",1,1)</f>
        <v>46752</v>
      </c>
      <c r="C174" s="19" t="s">
        <v>67</v>
      </c>
      <c r="D174" s="20" t="s">
        <v>55</v>
      </c>
      <c r="E174" s="27"/>
      <c r="F174" s="1"/>
      <c r="G174" s="27">
        <v>8.5000000000000006E-2</v>
      </c>
      <c r="H174" s="1"/>
      <c r="I174" s="1"/>
      <c r="J174" s="28">
        <v>1.0999999999999999E-2</v>
      </c>
      <c r="K174" s="2"/>
      <c r="L174" s="2"/>
      <c r="M174" s="14">
        <v>5.0000000000000001E-3</v>
      </c>
      <c r="N174" s="2"/>
      <c r="O174" s="2"/>
      <c r="P174" s="17">
        <v>1E-3</v>
      </c>
    </row>
    <row r="175" spans="1:16" x14ac:dyDescent="0.45">
      <c r="A175" s="19">
        <v>4</v>
      </c>
      <c r="B175" s="104">
        <f>_xlfn.XLOOKUP(marketShare[[#This Row],[round]],Years!$A$2:$A$10,Years!$B$2:$B$10,"not found",1,1)</f>
        <v>46752</v>
      </c>
      <c r="C175" s="19" t="s">
        <v>67</v>
      </c>
      <c r="D175" s="20" t="s">
        <v>56</v>
      </c>
      <c r="E175" s="27"/>
      <c r="F175" s="1"/>
      <c r="G175" s="1"/>
      <c r="H175" s="27">
        <v>0.14399999999999999</v>
      </c>
      <c r="I175" s="1"/>
      <c r="J175" s="28">
        <v>1.7000000000000001E-2</v>
      </c>
      <c r="K175" s="2"/>
      <c r="L175" s="2"/>
      <c r="M175" s="2"/>
      <c r="N175" s="14">
        <v>5.6000000000000001E-2</v>
      </c>
      <c r="O175" s="2"/>
      <c r="P175" s="17">
        <v>6.0000000000000001E-3</v>
      </c>
    </row>
    <row r="176" spans="1:16" x14ac:dyDescent="0.45">
      <c r="A176" s="19">
        <v>4</v>
      </c>
      <c r="B176" s="104">
        <f>_xlfn.XLOOKUP(marketShare[[#This Row],[round]],Years!$A$2:$A$10,Years!$B$2:$B$10,"not found",1,1)</f>
        <v>46752</v>
      </c>
      <c r="C176" s="19" t="s">
        <v>67</v>
      </c>
      <c r="D176" s="20" t="s">
        <v>57</v>
      </c>
      <c r="E176" s="27"/>
      <c r="F176" s="1"/>
      <c r="G176" s="1"/>
      <c r="H176" s="1"/>
      <c r="I176" s="27">
        <v>0.14099999999999999</v>
      </c>
      <c r="J176" s="28">
        <v>1.6E-2</v>
      </c>
      <c r="K176" s="2"/>
      <c r="L176" s="2"/>
      <c r="M176" s="2"/>
      <c r="N176" s="2"/>
      <c r="O176" s="14">
        <v>2.3E-2</v>
      </c>
      <c r="P176" s="17">
        <v>2E-3</v>
      </c>
    </row>
    <row r="177" spans="1:16" x14ac:dyDescent="0.45">
      <c r="A177" s="19">
        <v>4</v>
      </c>
      <c r="B177" s="104">
        <f>_xlfn.XLOOKUP(marketShare[[#This Row],[round]],Years!$A$2:$A$10,Years!$B$2:$B$10,"not found",1,1)</f>
        <v>46752</v>
      </c>
      <c r="C177" s="19" t="s">
        <v>67</v>
      </c>
      <c r="D177" s="20" t="s">
        <v>134</v>
      </c>
      <c r="E177" s="27">
        <v>7.0999999999999994E-2</v>
      </c>
      <c r="F177" s="27">
        <v>0.16800000000000001</v>
      </c>
      <c r="G177" s="27">
        <v>8.5000000000000006E-2</v>
      </c>
      <c r="H177" s="27">
        <v>0.14399999999999999</v>
      </c>
      <c r="I177" s="27">
        <v>0.14099999999999999</v>
      </c>
      <c r="J177" s="28">
        <v>0.121</v>
      </c>
      <c r="K177" s="14">
        <v>1.0999999999999999E-2</v>
      </c>
      <c r="L177" s="14">
        <v>0.161</v>
      </c>
      <c r="M177" s="14">
        <v>5.0000000000000001E-3</v>
      </c>
      <c r="N177" s="14">
        <v>5.6000000000000001E-2</v>
      </c>
      <c r="O177" s="14">
        <v>2.3E-2</v>
      </c>
      <c r="P177" s="17">
        <v>7.2999999999999995E-2</v>
      </c>
    </row>
    <row r="178" spans="1:16" x14ac:dyDescent="0.45">
      <c r="A178" s="19">
        <v>4</v>
      </c>
      <c r="B178" s="104">
        <f>_xlfn.XLOOKUP(marketShare[[#This Row],[round]],Years!$A$2:$A$10,Years!$B$2:$B$10,"not found",1,1)</f>
        <v>46752</v>
      </c>
      <c r="C178" s="19" t="s">
        <v>68</v>
      </c>
      <c r="D178" s="20" t="s">
        <v>58</v>
      </c>
      <c r="E178" s="27">
        <v>7.0999999999999994E-2</v>
      </c>
      <c r="F178" s="1"/>
      <c r="G178" s="1"/>
      <c r="H178" s="1"/>
      <c r="I178" s="1"/>
      <c r="J178" s="28">
        <v>2.3E-2</v>
      </c>
      <c r="K178" s="14">
        <v>1.0999999999999999E-2</v>
      </c>
      <c r="L178" s="2"/>
      <c r="M178" s="2"/>
      <c r="N178" s="2"/>
      <c r="O178" s="2"/>
      <c r="P178" s="17">
        <v>3.0000000000000001E-3</v>
      </c>
    </row>
    <row r="179" spans="1:16" x14ac:dyDescent="0.45">
      <c r="A179" s="19">
        <v>4</v>
      </c>
      <c r="B179" s="104">
        <f>_xlfn.XLOOKUP(marketShare[[#This Row],[round]],Years!$A$2:$A$10,Years!$B$2:$B$10,"not found",1,1)</f>
        <v>46752</v>
      </c>
      <c r="C179" s="19" t="s">
        <v>68</v>
      </c>
      <c r="D179" s="20" t="s">
        <v>59</v>
      </c>
      <c r="E179" s="27"/>
      <c r="F179" s="27">
        <v>0.16800000000000001</v>
      </c>
      <c r="G179" s="1"/>
      <c r="H179" s="1"/>
      <c r="I179" s="1"/>
      <c r="J179" s="28">
        <v>5.3999999999999999E-2</v>
      </c>
      <c r="K179" s="2"/>
      <c r="L179" s="14">
        <v>0.161</v>
      </c>
      <c r="M179" s="2"/>
      <c r="N179" s="2"/>
      <c r="O179" s="2"/>
      <c r="P179" s="17">
        <v>6.0999999999999999E-2</v>
      </c>
    </row>
    <row r="180" spans="1:16" x14ac:dyDescent="0.45">
      <c r="A180" s="19">
        <v>4</v>
      </c>
      <c r="B180" s="104">
        <f>_xlfn.XLOOKUP(marketShare[[#This Row],[round]],Years!$A$2:$A$10,Years!$B$2:$B$10,"not found",1,1)</f>
        <v>46752</v>
      </c>
      <c r="C180" s="19" t="s">
        <v>68</v>
      </c>
      <c r="D180" s="20" t="s">
        <v>60</v>
      </c>
      <c r="E180" s="27"/>
      <c r="F180" s="1"/>
      <c r="G180" s="27">
        <v>8.5000000000000006E-2</v>
      </c>
      <c r="H180" s="1"/>
      <c r="I180" s="1"/>
      <c r="J180" s="28">
        <v>1.0999999999999999E-2</v>
      </c>
      <c r="K180" s="2"/>
      <c r="L180" s="2"/>
      <c r="M180" s="14">
        <v>5.0000000000000001E-3</v>
      </c>
      <c r="N180" s="2"/>
      <c r="O180" s="2"/>
      <c r="P180" s="17">
        <v>1E-3</v>
      </c>
    </row>
    <row r="181" spans="1:16" x14ac:dyDescent="0.45">
      <c r="A181" s="19">
        <v>4</v>
      </c>
      <c r="B181" s="104">
        <f>_xlfn.XLOOKUP(marketShare[[#This Row],[round]],Years!$A$2:$A$10,Years!$B$2:$B$10,"not found",1,1)</f>
        <v>46752</v>
      </c>
      <c r="C181" s="19" t="s">
        <v>68</v>
      </c>
      <c r="D181" s="20" t="s">
        <v>61</v>
      </c>
      <c r="E181" s="27"/>
      <c r="F181" s="1"/>
      <c r="G181" s="1"/>
      <c r="H181" s="27">
        <v>0.14399999999999999</v>
      </c>
      <c r="I181" s="1"/>
      <c r="J181" s="28">
        <v>1.7000000000000001E-2</v>
      </c>
      <c r="K181" s="2"/>
      <c r="L181" s="2"/>
      <c r="M181" s="2"/>
      <c r="N181" s="14">
        <v>5.6000000000000001E-2</v>
      </c>
      <c r="O181" s="2"/>
      <c r="P181" s="17">
        <v>6.0000000000000001E-3</v>
      </c>
    </row>
    <row r="182" spans="1:16" x14ac:dyDescent="0.45">
      <c r="A182" s="19">
        <v>4</v>
      </c>
      <c r="B182" s="104">
        <f>_xlfn.XLOOKUP(marketShare[[#This Row],[round]],Years!$A$2:$A$10,Years!$B$2:$B$10,"not found",1,1)</f>
        <v>46752</v>
      </c>
      <c r="C182" s="19" t="s">
        <v>68</v>
      </c>
      <c r="D182" s="20" t="s">
        <v>62</v>
      </c>
      <c r="E182" s="27"/>
      <c r="F182" s="1"/>
      <c r="G182" s="1"/>
      <c r="H182" s="1"/>
      <c r="I182" s="27">
        <v>0.14099999999999999</v>
      </c>
      <c r="J182" s="28">
        <v>1.6E-2</v>
      </c>
      <c r="K182" s="2"/>
      <c r="L182" s="2"/>
      <c r="M182" s="2"/>
      <c r="N182" s="2"/>
      <c r="O182" s="14">
        <v>2.3E-2</v>
      </c>
      <c r="P182" s="17">
        <v>2E-3</v>
      </c>
    </row>
    <row r="183" spans="1:16" x14ac:dyDescent="0.45">
      <c r="A183" s="19">
        <v>4</v>
      </c>
      <c r="B183" s="104">
        <f>_xlfn.XLOOKUP(marketShare[[#This Row],[round]],Years!$A$2:$A$10,Years!$B$2:$B$10,"not found",1,1)</f>
        <v>46752</v>
      </c>
      <c r="C183" s="19" t="s">
        <v>68</v>
      </c>
      <c r="D183" s="20" t="s">
        <v>134</v>
      </c>
      <c r="E183" s="27">
        <v>7.0999999999999994E-2</v>
      </c>
      <c r="F183" s="27">
        <v>0.16800000000000001</v>
      </c>
      <c r="G183" s="27">
        <v>8.5000000000000006E-2</v>
      </c>
      <c r="H183" s="27">
        <v>0.14399999999999999</v>
      </c>
      <c r="I183" s="27">
        <v>0.14099999999999999</v>
      </c>
      <c r="J183" s="28">
        <v>0.121</v>
      </c>
      <c r="K183" s="15">
        <v>1.0999999999999999E-2</v>
      </c>
      <c r="L183" s="15">
        <v>0.161</v>
      </c>
      <c r="M183" s="15">
        <v>5.0000000000000001E-3</v>
      </c>
      <c r="N183" s="15">
        <v>5.6000000000000001E-2</v>
      </c>
      <c r="O183" s="15">
        <v>2.3E-2</v>
      </c>
      <c r="P183" s="18">
        <v>7.2999999999999995E-2</v>
      </c>
    </row>
    <row r="184" spans="1:16" x14ac:dyDescent="0.45">
      <c r="A184" s="19">
        <v>5</v>
      </c>
      <c r="B184" s="104">
        <f>_xlfn.XLOOKUP(marketShare[[#This Row],[round]],Years!$A$2:$A$10,Years!$B$2:$B$10,"not found",1,1)</f>
        <v>47118</v>
      </c>
      <c r="C184" s="19" t="s">
        <v>63</v>
      </c>
      <c r="D184" s="20" t="s">
        <v>28</v>
      </c>
      <c r="E184" s="120">
        <v>0.26500000000000001</v>
      </c>
      <c r="F184" s="6"/>
      <c r="G184" s="6"/>
      <c r="H184" s="6"/>
      <c r="I184" s="6"/>
      <c r="J184" s="28">
        <v>0.09</v>
      </c>
      <c r="K184" s="113">
        <v>0.23100000000000001</v>
      </c>
      <c r="L184" s="118"/>
      <c r="M184" s="118"/>
      <c r="N184" s="118"/>
      <c r="O184" s="118"/>
      <c r="P184" s="119">
        <v>6.3E-2</v>
      </c>
    </row>
    <row r="185" spans="1:16" x14ac:dyDescent="0.45">
      <c r="A185" s="19">
        <v>5</v>
      </c>
      <c r="B185" s="104">
        <f>_xlfn.XLOOKUP(marketShare[[#This Row],[round]],Years!$A$2:$A$10,Years!$B$2:$B$10,"not found",1,1)</f>
        <v>47118</v>
      </c>
      <c r="C185" s="19" t="s">
        <v>63</v>
      </c>
      <c r="D185" s="20" t="s">
        <v>30</v>
      </c>
      <c r="E185" s="27"/>
      <c r="F185" s="27">
        <v>0.218</v>
      </c>
      <c r="G185" s="1"/>
      <c r="H185" s="1"/>
      <c r="I185" s="1"/>
      <c r="J185" s="28">
        <v>6.9000000000000006E-2</v>
      </c>
      <c r="K185" s="2"/>
      <c r="L185" s="14">
        <v>0.187</v>
      </c>
      <c r="M185" s="2"/>
      <c r="N185" s="2"/>
      <c r="O185" s="2"/>
      <c r="P185" s="17">
        <v>7.0000000000000007E-2</v>
      </c>
    </row>
    <row r="186" spans="1:16" x14ac:dyDescent="0.45">
      <c r="A186" s="19">
        <v>5</v>
      </c>
      <c r="B186" s="104">
        <f>_xlfn.XLOOKUP(marketShare[[#This Row],[round]],Years!$A$2:$A$10,Years!$B$2:$B$10,"not found",1,1)</f>
        <v>47118</v>
      </c>
      <c r="C186" s="19" t="s">
        <v>63</v>
      </c>
      <c r="D186" s="20" t="s">
        <v>32</v>
      </c>
      <c r="E186" s="27"/>
      <c r="F186" s="1"/>
      <c r="G186" s="27">
        <v>0.307</v>
      </c>
      <c r="H186" s="1"/>
      <c r="I186" s="1"/>
      <c r="J186" s="28">
        <v>4.2000000000000003E-2</v>
      </c>
      <c r="K186" s="2"/>
      <c r="L186" s="2"/>
      <c r="M186" s="14">
        <v>8.1000000000000003E-2</v>
      </c>
      <c r="N186" s="2"/>
      <c r="O186" s="2"/>
      <c r="P186" s="17">
        <v>0.01</v>
      </c>
    </row>
    <row r="187" spans="1:16" x14ac:dyDescent="0.45">
      <c r="A187" s="19">
        <v>5</v>
      </c>
      <c r="B187" s="104">
        <f>_xlfn.XLOOKUP(marketShare[[#This Row],[round]],Years!$A$2:$A$10,Years!$B$2:$B$10,"not found",1,1)</f>
        <v>47118</v>
      </c>
      <c r="C187" s="19" t="s">
        <v>63</v>
      </c>
      <c r="D187" s="20" t="s">
        <v>34</v>
      </c>
      <c r="E187" s="27"/>
      <c r="F187" s="1"/>
      <c r="G187" s="1"/>
      <c r="H187" s="27">
        <v>0.317</v>
      </c>
      <c r="I187" s="1"/>
      <c r="J187" s="28">
        <v>3.5999999999999997E-2</v>
      </c>
      <c r="K187" s="2"/>
      <c r="L187" s="2"/>
      <c r="M187" s="2"/>
      <c r="N187" s="14">
        <v>0.17599999999999999</v>
      </c>
      <c r="O187" s="2"/>
      <c r="P187" s="17">
        <v>0.02</v>
      </c>
    </row>
    <row r="188" spans="1:16" x14ac:dyDescent="0.45">
      <c r="A188" s="19">
        <v>5</v>
      </c>
      <c r="B188" s="104">
        <f>_xlfn.XLOOKUP(marketShare[[#This Row],[round]],Years!$A$2:$A$10,Years!$B$2:$B$10,"not found",1,1)</f>
        <v>47118</v>
      </c>
      <c r="C188" s="19" t="s">
        <v>63</v>
      </c>
      <c r="D188" s="20" t="s">
        <v>36</v>
      </c>
      <c r="E188" s="27"/>
      <c r="F188" s="1"/>
      <c r="G188" s="1"/>
      <c r="H188" s="1"/>
      <c r="I188" s="27">
        <v>0.24399999999999999</v>
      </c>
      <c r="J188" s="28">
        <v>2.4E-2</v>
      </c>
      <c r="K188" s="2"/>
      <c r="L188" s="2"/>
      <c r="M188" s="2"/>
      <c r="N188" s="2"/>
      <c r="O188" s="14">
        <v>0.129</v>
      </c>
      <c r="P188" s="17">
        <v>1.4E-2</v>
      </c>
    </row>
    <row r="189" spans="1:16" x14ac:dyDescent="0.45">
      <c r="A189" s="19">
        <v>5</v>
      </c>
      <c r="B189" s="104">
        <f>_xlfn.XLOOKUP(marketShare[[#This Row],[round]],Years!$A$2:$A$10,Years!$B$2:$B$10,"not found",1,1)</f>
        <v>47118</v>
      </c>
      <c r="C189" s="19" t="s">
        <v>63</v>
      </c>
      <c r="D189" s="20" t="s">
        <v>134</v>
      </c>
      <c r="E189" s="27">
        <v>0.26500000000000001</v>
      </c>
      <c r="F189" s="27">
        <v>0.218</v>
      </c>
      <c r="G189" s="27">
        <v>0.307</v>
      </c>
      <c r="H189" s="27">
        <v>0.317</v>
      </c>
      <c r="I189" s="27">
        <v>0.24399999999999999</v>
      </c>
      <c r="J189" s="28">
        <v>0.26</v>
      </c>
      <c r="K189" s="14">
        <v>0.23100000000000001</v>
      </c>
      <c r="L189" s="14">
        <v>0.187</v>
      </c>
      <c r="M189" s="14">
        <v>8.1000000000000003E-2</v>
      </c>
      <c r="N189" s="14">
        <v>0.17599999999999999</v>
      </c>
      <c r="O189" s="14">
        <v>0.129</v>
      </c>
      <c r="P189" s="17">
        <v>0.17799999999999999</v>
      </c>
    </row>
    <row r="190" spans="1:16" x14ac:dyDescent="0.45">
      <c r="A190" s="19">
        <v>5</v>
      </c>
      <c r="B190" s="104">
        <f>_xlfn.XLOOKUP(marketShare[[#This Row],[round]],Years!$A$2:$A$10,Years!$B$2:$B$10,"not found",1,1)</f>
        <v>47118</v>
      </c>
      <c r="C190" s="19" t="s">
        <v>64</v>
      </c>
      <c r="D190" s="20" t="s">
        <v>38</v>
      </c>
      <c r="E190" s="27">
        <v>0.22800000000000001</v>
      </c>
      <c r="F190" s="27">
        <v>2E-3</v>
      </c>
      <c r="G190" s="1"/>
      <c r="H190" s="1"/>
      <c r="I190" s="1"/>
      <c r="J190" s="28">
        <v>7.8E-2</v>
      </c>
      <c r="K190" s="14">
        <v>0.27300000000000002</v>
      </c>
      <c r="L190" s="14">
        <v>1E-3</v>
      </c>
      <c r="M190" s="2"/>
      <c r="N190" s="2"/>
      <c r="O190" s="2"/>
      <c r="P190" s="17">
        <v>7.4999999999999997E-2</v>
      </c>
    </row>
    <row r="191" spans="1:16" x14ac:dyDescent="0.45">
      <c r="A191" s="19">
        <v>5</v>
      </c>
      <c r="B191" s="104">
        <f>_xlfn.XLOOKUP(marketShare[[#This Row],[round]],Years!$A$2:$A$10,Years!$B$2:$B$10,"not found",1,1)</f>
        <v>47118</v>
      </c>
      <c r="C191" s="19" t="s">
        <v>64</v>
      </c>
      <c r="D191" s="20" t="s">
        <v>39</v>
      </c>
      <c r="E191" s="27"/>
      <c r="F191" s="27">
        <v>0.109</v>
      </c>
      <c r="G191" s="1"/>
      <c r="H191" s="1"/>
      <c r="I191" s="1"/>
      <c r="J191" s="28">
        <v>3.4000000000000002E-2</v>
      </c>
      <c r="K191" s="2"/>
      <c r="L191" s="14">
        <v>0.13600000000000001</v>
      </c>
      <c r="M191" s="2"/>
      <c r="N191" s="2"/>
      <c r="O191" s="2"/>
      <c r="P191" s="17">
        <v>5.0999999999999997E-2</v>
      </c>
    </row>
    <row r="192" spans="1:16" x14ac:dyDescent="0.45">
      <c r="A192" s="19">
        <v>5</v>
      </c>
      <c r="B192" s="104">
        <f>_xlfn.XLOOKUP(marketShare[[#This Row],[round]],Years!$A$2:$A$10,Years!$B$2:$B$10,"not found",1,1)</f>
        <v>47118</v>
      </c>
      <c r="C192" s="19" t="s">
        <v>64</v>
      </c>
      <c r="D192" s="20" t="s">
        <v>40</v>
      </c>
      <c r="E192" s="27"/>
      <c r="F192" s="1"/>
      <c r="G192" s="27">
        <v>0.11</v>
      </c>
      <c r="H192" s="1"/>
      <c r="I192" s="1"/>
      <c r="J192" s="28">
        <v>1.4999999999999999E-2</v>
      </c>
      <c r="K192" s="2"/>
      <c r="L192" s="2"/>
      <c r="M192" s="14">
        <v>6.7000000000000004E-2</v>
      </c>
      <c r="N192" s="2"/>
      <c r="O192" s="2"/>
      <c r="P192" s="17">
        <v>8.9999999999999993E-3</v>
      </c>
    </row>
    <row r="193" spans="1:16" x14ac:dyDescent="0.45">
      <c r="A193" s="19">
        <v>5</v>
      </c>
      <c r="B193" s="104">
        <f>_xlfn.XLOOKUP(marketShare[[#This Row],[round]],Years!$A$2:$A$10,Years!$B$2:$B$10,"not found",1,1)</f>
        <v>47118</v>
      </c>
      <c r="C193" s="19" t="s">
        <v>64</v>
      </c>
      <c r="D193" s="20" t="s">
        <v>41</v>
      </c>
      <c r="E193" s="27"/>
      <c r="F193" s="1"/>
      <c r="G193" s="1"/>
      <c r="H193" s="27">
        <v>8.3000000000000004E-2</v>
      </c>
      <c r="I193" s="1"/>
      <c r="J193" s="28">
        <v>8.9999999999999993E-3</v>
      </c>
      <c r="K193" s="2"/>
      <c r="L193" s="2"/>
      <c r="M193" s="2"/>
      <c r="N193" s="14">
        <v>0.20599999999999999</v>
      </c>
      <c r="O193" s="2"/>
      <c r="P193" s="17">
        <v>2.3E-2</v>
      </c>
    </row>
    <row r="194" spans="1:16" x14ac:dyDescent="0.45">
      <c r="A194" s="19">
        <v>5</v>
      </c>
      <c r="B194" s="104">
        <f>_xlfn.XLOOKUP(marketShare[[#This Row],[round]],Years!$A$2:$A$10,Years!$B$2:$B$10,"not found",1,1)</f>
        <v>47118</v>
      </c>
      <c r="C194" s="19" t="s">
        <v>64</v>
      </c>
      <c r="D194" s="20" t="s">
        <v>42</v>
      </c>
      <c r="E194" s="27"/>
      <c r="F194" s="1"/>
      <c r="G194" s="1"/>
      <c r="H194" s="1"/>
      <c r="I194" s="27">
        <v>0.183</v>
      </c>
      <c r="J194" s="28">
        <v>1.7999999999999999E-2</v>
      </c>
      <c r="K194" s="2"/>
      <c r="L194" s="2"/>
      <c r="M194" s="2"/>
      <c r="N194" s="2"/>
      <c r="O194" s="14">
        <v>0.29399999999999998</v>
      </c>
      <c r="P194" s="17">
        <v>3.2000000000000001E-2</v>
      </c>
    </row>
    <row r="195" spans="1:16" x14ac:dyDescent="0.45">
      <c r="A195" s="19">
        <v>5</v>
      </c>
      <c r="B195" s="104">
        <f>_xlfn.XLOOKUP(marketShare[[#This Row],[round]],Years!$A$2:$A$10,Years!$B$2:$B$10,"not found",1,1)</f>
        <v>47118</v>
      </c>
      <c r="C195" s="19" t="s">
        <v>64</v>
      </c>
      <c r="D195" s="20" t="s">
        <v>289</v>
      </c>
      <c r="E195" s="27"/>
      <c r="F195" s="1"/>
      <c r="G195" s="27">
        <v>0.121</v>
      </c>
      <c r="H195" s="1"/>
      <c r="I195" s="1"/>
      <c r="J195" s="28">
        <v>1.6E-2</v>
      </c>
      <c r="K195" s="2"/>
      <c r="L195" s="2"/>
      <c r="M195" s="14">
        <v>8.7999999999999995E-2</v>
      </c>
      <c r="N195" s="2"/>
      <c r="O195" s="2"/>
      <c r="P195" s="17">
        <v>1.0999999999999999E-2</v>
      </c>
    </row>
    <row r="196" spans="1:16" x14ac:dyDescent="0.45">
      <c r="A196" s="19">
        <v>5</v>
      </c>
      <c r="B196" s="104">
        <f>_xlfn.XLOOKUP(marketShare[[#This Row],[round]],Years!$A$2:$A$10,Years!$B$2:$B$10,"not found",1,1)</f>
        <v>47118</v>
      </c>
      <c r="C196" s="19" t="s">
        <v>64</v>
      </c>
      <c r="D196" s="20" t="s">
        <v>134</v>
      </c>
      <c r="E196" s="27">
        <v>0.22800000000000001</v>
      </c>
      <c r="F196" s="27">
        <v>0.111</v>
      </c>
      <c r="G196" s="27">
        <v>0.23100000000000001</v>
      </c>
      <c r="H196" s="27">
        <v>8.3000000000000004E-2</v>
      </c>
      <c r="I196" s="27">
        <v>0.183</v>
      </c>
      <c r="J196" s="28">
        <v>0.17100000000000001</v>
      </c>
      <c r="K196" s="14">
        <v>0.27300000000000002</v>
      </c>
      <c r="L196" s="14">
        <v>0.13700000000000001</v>
      </c>
      <c r="M196" s="14">
        <v>0.154</v>
      </c>
      <c r="N196" s="14">
        <v>0.20599999999999999</v>
      </c>
      <c r="O196" s="14">
        <v>0.29399999999999998</v>
      </c>
      <c r="P196" s="17">
        <v>0.20200000000000001</v>
      </c>
    </row>
    <row r="197" spans="1:16" x14ac:dyDescent="0.45">
      <c r="A197" s="19">
        <v>5</v>
      </c>
      <c r="B197" s="104">
        <f>_xlfn.XLOOKUP(marketShare[[#This Row],[round]],Years!$A$2:$A$10,Years!$B$2:$B$10,"not found",1,1)</f>
        <v>47118</v>
      </c>
      <c r="C197" s="19" t="s">
        <v>65</v>
      </c>
      <c r="D197" s="20" t="s">
        <v>43</v>
      </c>
      <c r="E197" s="27">
        <v>0.255</v>
      </c>
      <c r="F197" s="27">
        <v>1.0999999999999999E-2</v>
      </c>
      <c r="G197" s="1"/>
      <c r="H197" s="1"/>
      <c r="I197" s="1"/>
      <c r="J197" s="28">
        <v>0.09</v>
      </c>
      <c r="K197" s="14">
        <v>0.437</v>
      </c>
      <c r="L197" s="14">
        <v>6.0000000000000001E-3</v>
      </c>
      <c r="M197" s="2"/>
      <c r="N197" s="2"/>
      <c r="O197" s="2"/>
      <c r="P197" s="17">
        <v>0.122</v>
      </c>
    </row>
    <row r="198" spans="1:16" x14ac:dyDescent="0.45">
      <c r="A198" s="19">
        <v>5</v>
      </c>
      <c r="B198" s="104">
        <f>_xlfn.XLOOKUP(marketShare[[#This Row],[round]],Years!$A$2:$A$10,Years!$B$2:$B$10,"not found",1,1)</f>
        <v>47118</v>
      </c>
      <c r="C198" s="19" t="s">
        <v>65</v>
      </c>
      <c r="D198" s="20" t="s">
        <v>44</v>
      </c>
      <c r="E198" s="27"/>
      <c r="F198" s="27">
        <v>0.20899999999999999</v>
      </c>
      <c r="G198" s="1"/>
      <c r="H198" s="1"/>
      <c r="I198" s="1"/>
      <c r="J198" s="28">
        <v>6.6000000000000003E-2</v>
      </c>
      <c r="K198" s="2"/>
      <c r="L198" s="14">
        <v>0.27300000000000002</v>
      </c>
      <c r="M198" s="2"/>
      <c r="N198" s="2"/>
      <c r="O198" s="2"/>
      <c r="P198" s="17">
        <v>0.10199999999999999</v>
      </c>
    </row>
    <row r="199" spans="1:16" x14ac:dyDescent="0.45">
      <c r="A199" s="19">
        <v>5</v>
      </c>
      <c r="B199" s="104">
        <f>_xlfn.XLOOKUP(marketShare[[#This Row],[round]],Years!$A$2:$A$10,Years!$B$2:$B$10,"not found",1,1)</f>
        <v>47118</v>
      </c>
      <c r="C199" s="19" t="s">
        <v>65</v>
      </c>
      <c r="D199" s="20" t="s">
        <v>45</v>
      </c>
      <c r="E199" s="27"/>
      <c r="F199" s="1"/>
      <c r="G199" s="27">
        <v>0.29799999999999999</v>
      </c>
      <c r="H199" s="1"/>
      <c r="I199" s="1"/>
      <c r="J199" s="28">
        <v>4.1000000000000002E-2</v>
      </c>
      <c r="K199" s="2"/>
      <c r="L199" s="2"/>
      <c r="M199" s="14">
        <v>0.377</v>
      </c>
      <c r="N199" s="2"/>
      <c r="O199" s="2"/>
      <c r="P199" s="17">
        <v>4.9000000000000002E-2</v>
      </c>
    </row>
    <row r="200" spans="1:16" x14ac:dyDescent="0.45">
      <c r="A200" s="19">
        <v>5</v>
      </c>
      <c r="B200" s="104">
        <f>_xlfn.XLOOKUP(marketShare[[#This Row],[round]],Years!$A$2:$A$10,Years!$B$2:$B$10,"not found",1,1)</f>
        <v>47118</v>
      </c>
      <c r="C200" s="19" t="s">
        <v>65</v>
      </c>
      <c r="D200" s="20" t="s">
        <v>46</v>
      </c>
      <c r="E200" s="27"/>
      <c r="F200" s="1"/>
      <c r="G200" s="1"/>
      <c r="H200" s="27">
        <v>0.33100000000000002</v>
      </c>
      <c r="I200" s="1"/>
      <c r="J200" s="28">
        <v>3.6999999999999998E-2</v>
      </c>
      <c r="K200" s="2"/>
      <c r="L200" s="2"/>
      <c r="M200" s="2"/>
      <c r="N200" s="14">
        <v>0.58799999999999997</v>
      </c>
      <c r="O200" s="2"/>
      <c r="P200" s="17">
        <v>6.6000000000000003E-2</v>
      </c>
    </row>
    <row r="201" spans="1:16" x14ac:dyDescent="0.45">
      <c r="A201" s="19">
        <v>5</v>
      </c>
      <c r="B201" s="104">
        <f>_xlfn.XLOOKUP(marketShare[[#This Row],[round]],Years!$A$2:$A$10,Years!$B$2:$B$10,"not found",1,1)</f>
        <v>47118</v>
      </c>
      <c r="C201" s="19" t="s">
        <v>65</v>
      </c>
      <c r="D201" s="20" t="s">
        <v>47</v>
      </c>
      <c r="E201" s="27"/>
      <c r="F201" s="1"/>
      <c r="G201" s="1"/>
      <c r="H201" s="1"/>
      <c r="I201" s="27">
        <v>0.33500000000000002</v>
      </c>
      <c r="J201" s="28">
        <v>3.3000000000000002E-2</v>
      </c>
      <c r="K201" s="2"/>
      <c r="L201" s="2"/>
      <c r="M201" s="2"/>
      <c r="N201" s="2"/>
      <c r="O201" s="14">
        <v>0.54500000000000004</v>
      </c>
      <c r="P201" s="17">
        <v>0.06</v>
      </c>
    </row>
    <row r="202" spans="1:16" x14ac:dyDescent="0.45">
      <c r="A202" s="19">
        <v>5</v>
      </c>
      <c r="B202" s="104">
        <f>_xlfn.XLOOKUP(marketShare[[#This Row],[round]],Years!$A$2:$A$10,Years!$B$2:$B$10,"not found",1,1)</f>
        <v>47118</v>
      </c>
      <c r="C202" s="19" t="s">
        <v>65</v>
      </c>
      <c r="D202" s="20" t="s">
        <v>324</v>
      </c>
      <c r="E202" s="27"/>
      <c r="F202" s="1"/>
      <c r="G202" s="27">
        <v>0.16400000000000001</v>
      </c>
      <c r="H202" s="1"/>
      <c r="I202" s="1"/>
      <c r="J202" s="28">
        <v>2.1999999999999999E-2</v>
      </c>
      <c r="K202" s="2"/>
      <c r="L202" s="2"/>
      <c r="M202" s="14">
        <v>0.38800000000000001</v>
      </c>
      <c r="N202" s="2"/>
      <c r="O202" s="2"/>
      <c r="P202" s="17">
        <v>0.05</v>
      </c>
    </row>
    <row r="203" spans="1:16" x14ac:dyDescent="0.45">
      <c r="A203" s="19">
        <v>5</v>
      </c>
      <c r="B203" s="104">
        <f>_xlfn.XLOOKUP(marketShare[[#This Row],[round]],Years!$A$2:$A$10,Years!$B$2:$B$10,"not found",1,1)</f>
        <v>47118</v>
      </c>
      <c r="C203" s="19" t="s">
        <v>65</v>
      </c>
      <c r="D203" s="20" t="s">
        <v>134</v>
      </c>
      <c r="E203" s="43">
        <v>0.255</v>
      </c>
      <c r="F203" s="43">
        <v>0.219</v>
      </c>
      <c r="G203" s="43">
        <v>0.46200000000000002</v>
      </c>
      <c r="H203" s="43">
        <v>0.33100000000000002</v>
      </c>
      <c r="I203" s="27">
        <v>0.33500000000000002</v>
      </c>
      <c r="J203" s="28">
        <v>0.28899999999999998</v>
      </c>
      <c r="K203" s="14">
        <v>0.437</v>
      </c>
      <c r="L203" s="14">
        <v>0.27900000000000003</v>
      </c>
      <c r="M203" s="14">
        <v>0.76500000000000001</v>
      </c>
      <c r="N203" s="14">
        <v>0.58799999999999997</v>
      </c>
      <c r="O203" s="14">
        <v>0.54500000000000004</v>
      </c>
      <c r="P203" s="17">
        <v>0.44900000000000001</v>
      </c>
    </row>
    <row r="204" spans="1:16" x14ac:dyDescent="0.45">
      <c r="A204" s="19">
        <v>5</v>
      </c>
      <c r="B204" s="104">
        <f>_xlfn.XLOOKUP(marketShare[[#This Row],[round]],Years!$A$2:$A$10,Years!$B$2:$B$10,"not found",1,1)</f>
        <v>47118</v>
      </c>
      <c r="C204" s="19" t="s">
        <v>66</v>
      </c>
      <c r="D204" s="20" t="s">
        <v>48</v>
      </c>
      <c r="E204" s="27">
        <v>0.16800000000000001</v>
      </c>
      <c r="F204" s="1"/>
      <c r="G204" s="1"/>
      <c r="H204" s="1"/>
      <c r="I204" s="1"/>
      <c r="J204" s="28">
        <v>5.7000000000000002E-2</v>
      </c>
      <c r="K204" s="14">
        <v>5.6000000000000001E-2</v>
      </c>
      <c r="L204" s="2"/>
      <c r="M204" s="2"/>
      <c r="N204" s="2"/>
      <c r="O204" s="2"/>
      <c r="P204" s="17">
        <v>1.4999999999999999E-2</v>
      </c>
    </row>
    <row r="205" spans="1:16" x14ac:dyDescent="0.45">
      <c r="A205" s="19">
        <v>5</v>
      </c>
      <c r="B205" s="104">
        <f>_xlfn.XLOOKUP(marketShare[[#This Row],[round]],Years!$A$2:$A$10,Years!$B$2:$B$10,"not found",1,1)</f>
        <v>47118</v>
      </c>
      <c r="C205" s="19" t="s">
        <v>66</v>
      </c>
      <c r="D205" s="20" t="s">
        <v>49</v>
      </c>
      <c r="E205" s="27"/>
      <c r="F205" s="27">
        <v>0.106</v>
      </c>
      <c r="G205" s="1"/>
      <c r="H205" s="1"/>
      <c r="I205" s="1"/>
      <c r="J205" s="28">
        <v>3.3000000000000002E-2</v>
      </c>
      <c r="K205" s="2"/>
      <c r="L205" s="14">
        <v>0.161</v>
      </c>
      <c r="M205" s="2"/>
      <c r="N205" s="2"/>
      <c r="O205" s="2"/>
      <c r="P205" s="17">
        <v>0.06</v>
      </c>
    </row>
    <row r="206" spans="1:16" x14ac:dyDescent="0.45">
      <c r="A206" s="19">
        <v>5</v>
      </c>
      <c r="B206" s="104">
        <f>_xlfn.XLOOKUP(marketShare[[#This Row],[round]],Years!$A$2:$A$10,Years!$B$2:$B$10,"not found",1,1)</f>
        <v>47118</v>
      </c>
      <c r="C206" s="19" t="s">
        <v>66</v>
      </c>
      <c r="D206" s="20" t="s">
        <v>52</v>
      </c>
      <c r="E206" s="27"/>
      <c r="F206" s="1"/>
      <c r="G206" s="1"/>
      <c r="H206" s="1"/>
      <c r="I206" s="27">
        <v>0.161</v>
      </c>
      <c r="J206" s="28">
        <v>1.6E-2</v>
      </c>
      <c r="K206" s="2"/>
      <c r="L206" s="2"/>
      <c r="M206" s="2"/>
      <c r="N206" s="2"/>
      <c r="O206" s="14">
        <v>2.9000000000000001E-2</v>
      </c>
      <c r="P206" s="17">
        <v>3.0000000000000001E-3</v>
      </c>
    </row>
    <row r="207" spans="1:16" x14ac:dyDescent="0.45">
      <c r="A207" s="19">
        <v>5</v>
      </c>
      <c r="B207" s="104">
        <f>_xlfn.XLOOKUP(marketShare[[#This Row],[round]],Years!$A$2:$A$10,Years!$B$2:$B$10,"not found",1,1)</f>
        <v>47118</v>
      </c>
      <c r="C207" s="19" t="s">
        <v>66</v>
      </c>
      <c r="D207" s="20" t="s">
        <v>134</v>
      </c>
      <c r="E207" s="27">
        <v>0.16800000000000001</v>
      </c>
      <c r="F207" s="27">
        <v>0.106</v>
      </c>
      <c r="G207" s="1"/>
      <c r="H207" s="1"/>
      <c r="I207" s="27">
        <v>0.161</v>
      </c>
      <c r="J207" s="28">
        <v>0.106</v>
      </c>
      <c r="K207" s="14">
        <v>5.6000000000000001E-2</v>
      </c>
      <c r="L207" s="14">
        <v>0.161</v>
      </c>
      <c r="M207" s="2"/>
      <c r="N207" s="2"/>
      <c r="O207" s="14">
        <v>2.9000000000000001E-2</v>
      </c>
      <c r="P207" s="17">
        <v>7.9000000000000001E-2</v>
      </c>
    </row>
    <row r="208" spans="1:16" x14ac:dyDescent="0.45">
      <c r="A208" s="19">
        <v>5</v>
      </c>
      <c r="B208" s="104">
        <f>_xlfn.XLOOKUP(marketShare[[#This Row],[round]],Years!$A$2:$A$10,Years!$B$2:$B$10,"not found",1,1)</f>
        <v>47118</v>
      </c>
      <c r="C208" s="19" t="s">
        <v>67</v>
      </c>
      <c r="D208" s="20" t="s">
        <v>53</v>
      </c>
      <c r="E208" s="27">
        <v>4.2000000000000003E-2</v>
      </c>
      <c r="F208" s="1"/>
      <c r="G208" s="1"/>
      <c r="H208" s="1"/>
      <c r="I208" s="1"/>
      <c r="J208" s="28">
        <v>1.4E-2</v>
      </c>
      <c r="K208" s="14">
        <v>2E-3</v>
      </c>
      <c r="L208" s="2"/>
      <c r="M208" s="2"/>
      <c r="N208" s="2"/>
      <c r="O208" s="2"/>
      <c r="P208" s="88"/>
    </row>
    <row r="209" spans="1:16" x14ac:dyDescent="0.45">
      <c r="A209" s="19">
        <v>5</v>
      </c>
      <c r="B209" s="104">
        <f>_xlfn.XLOOKUP(marketShare[[#This Row],[round]],Years!$A$2:$A$10,Years!$B$2:$B$10,"not found",1,1)</f>
        <v>47118</v>
      </c>
      <c r="C209" s="19" t="s">
        <v>67</v>
      </c>
      <c r="D209" s="20" t="s">
        <v>54</v>
      </c>
      <c r="E209" s="27"/>
      <c r="F209" s="27">
        <v>0.17299999999999999</v>
      </c>
      <c r="G209" s="1"/>
      <c r="H209" s="1"/>
      <c r="I209" s="1"/>
      <c r="J209" s="28">
        <v>5.3999999999999999E-2</v>
      </c>
      <c r="K209" s="2"/>
      <c r="L209" s="14">
        <v>0.11799999999999999</v>
      </c>
      <c r="M209" s="2"/>
      <c r="N209" s="2"/>
      <c r="O209" s="2"/>
      <c r="P209" s="17">
        <v>4.3999999999999997E-2</v>
      </c>
    </row>
    <row r="210" spans="1:16" x14ac:dyDescent="0.45">
      <c r="A210" s="19">
        <v>5</v>
      </c>
      <c r="B210" s="104">
        <f>_xlfn.XLOOKUP(marketShare[[#This Row],[round]],Years!$A$2:$A$10,Years!$B$2:$B$10,"not found",1,1)</f>
        <v>47118</v>
      </c>
      <c r="C210" s="19" t="s">
        <v>67</v>
      </c>
      <c r="D210" s="20" t="s">
        <v>56</v>
      </c>
      <c r="E210" s="27"/>
      <c r="F210" s="1"/>
      <c r="G210" s="1"/>
      <c r="H210" s="27">
        <v>0.13400000000000001</v>
      </c>
      <c r="I210" s="1"/>
      <c r="J210" s="28">
        <v>1.4999999999999999E-2</v>
      </c>
      <c r="K210" s="2"/>
      <c r="L210" s="2"/>
      <c r="M210" s="2"/>
      <c r="N210" s="14">
        <v>1.4999999999999999E-2</v>
      </c>
      <c r="O210" s="2"/>
      <c r="P210" s="17">
        <v>2E-3</v>
      </c>
    </row>
    <row r="211" spans="1:16" x14ac:dyDescent="0.45">
      <c r="A211" s="19">
        <v>5</v>
      </c>
      <c r="B211" s="104">
        <f>_xlfn.XLOOKUP(marketShare[[#This Row],[round]],Years!$A$2:$A$10,Years!$B$2:$B$10,"not found",1,1)</f>
        <v>47118</v>
      </c>
      <c r="C211" s="19" t="s">
        <v>67</v>
      </c>
      <c r="D211" s="20" t="s">
        <v>57</v>
      </c>
      <c r="E211" s="27"/>
      <c r="F211" s="1"/>
      <c r="G211" s="1"/>
      <c r="H211" s="1"/>
      <c r="I211" s="27">
        <v>3.9E-2</v>
      </c>
      <c r="J211" s="28">
        <v>4.0000000000000001E-3</v>
      </c>
      <c r="K211" s="2"/>
      <c r="L211" s="2"/>
      <c r="M211" s="2"/>
      <c r="N211" s="2"/>
      <c r="O211" s="14">
        <v>2E-3</v>
      </c>
      <c r="P211" s="88"/>
    </row>
    <row r="212" spans="1:16" x14ac:dyDescent="0.45">
      <c r="A212" s="19">
        <v>5</v>
      </c>
      <c r="B212" s="104">
        <f>_xlfn.XLOOKUP(marketShare[[#This Row],[round]],Years!$A$2:$A$10,Years!$B$2:$B$10,"not found",1,1)</f>
        <v>47118</v>
      </c>
      <c r="C212" s="19" t="s">
        <v>67</v>
      </c>
      <c r="D212" s="20" t="s">
        <v>134</v>
      </c>
      <c r="E212" s="27">
        <v>4.2000000000000003E-2</v>
      </c>
      <c r="F212" s="27">
        <v>0.17299999999999999</v>
      </c>
      <c r="G212" s="1"/>
      <c r="H212" s="27">
        <v>0.13400000000000001</v>
      </c>
      <c r="I212" s="27">
        <v>3.9E-2</v>
      </c>
      <c r="J212" s="28">
        <v>8.6999999999999994E-2</v>
      </c>
      <c r="K212" s="14">
        <v>2E-3</v>
      </c>
      <c r="L212" s="14">
        <v>0.11799999999999999</v>
      </c>
      <c r="M212" s="2"/>
      <c r="N212" s="14">
        <v>1.4999999999999999E-2</v>
      </c>
      <c r="O212" s="14">
        <v>2E-3</v>
      </c>
      <c r="P212" s="17">
        <v>4.5999999999999999E-2</v>
      </c>
    </row>
    <row r="213" spans="1:16" x14ac:dyDescent="0.45">
      <c r="A213" s="19">
        <v>5</v>
      </c>
      <c r="B213" s="104">
        <f>_xlfn.XLOOKUP(marketShare[[#This Row],[round]],Years!$A$2:$A$10,Years!$B$2:$B$10,"not found",1,1)</f>
        <v>47118</v>
      </c>
      <c r="C213" s="19" t="s">
        <v>68</v>
      </c>
      <c r="D213" s="20" t="s">
        <v>58</v>
      </c>
      <c r="E213" s="27">
        <v>4.2000000000000003E-2</v>
      </c>
      <c r="F213" s="1"/>
      <c r="G213" s="1"/>
      <c r="H213" s="1"/>
      <c r="I213" s="1"/>
      <c r="J213" s="28">
        <v>1.4E-2</v>
      </c>
      <c r="K213" s="14">
        <v>2E-3</v>
      </c>
      <c r="L213" s="2"/>
      <c r="M213" s="2"/>
      <c r="N213" s="2"/>
      <c r="O213" s="2"/>
      <c r="P213" s="88"/>
    </row>
    <row r="214" spans="1:16" x14ac:dyDescent="0.45">
      <c r="A214" s="19">
        <v>5</v>
      </c>
      <c r="B214" s="104">
        <f>_xlfn.XLOOKUP(marketShare[[#This Row],[round]],Years!$A$2:$A$10,Years!$B$2:$B$10,"not found",1,1)</f>
        <v>47118</v>
      </c>
      <c r="C214" s="19" t="s">
        <v>68</v>
      </c>
      <c r="D214" s="20" t="s">
        <v>59</v>
      </c>
      <c r="E214" s="27"/>
      <c r="F214" s="27">
        <v>0.17299999999999999</v>
      </c>
      <c r="G214" s="1"/>
      <c r="H214" s="1"/>
      <c r="I214" s="1"/>
      <c r="J214" s="28">
        <v>5.3999999999999999E-2</v>
      </c>
      <c r="K214" s="2"/>
      <c r="L214" s="14">
        <v>0.11799999999999999</v>
      </c>
      <c r="M214" s="2"/>
      <c r="N214" s="2"/>
      <c r="O214" s="2"/>
      <c r="P214" s="17">
        <v>4.3999999999999997E-2</v>
      </c>
    </row>
    <row r="215" spans="1:16" x14ac:dyDescent="0.45">
      <c r="A215" s="19">
        <v>5</v>
      </c>
      <c r="B215" s="104">
        <f>_xlfn.XLOOKUP(marketShare[[#This Row],[round]],Years!$A$2:$A$10,Years!$B$2:$B$10,"not found",1,1)</f>
        <v>47118</v>
      </c>
      <c r="C215" s="19" t="s">
        <v>68</v>
      </c>
      <c r="D215" s="20" t="s">
        <v>61</v>
      </c>
      <c r="E215" s="27"/>
      <c r="F215" s="1"/>
      <c r="G215" s="1"/>
      <c r="H215" s="27">
        <v>0.13400000000000001</v>
      </c>
      <c r="I215" s="1"/>
      <c r="J215" s="28">
        <v>1.4999999999999999E-2</v>
      </c>
      <c r="K215" s="2"/>
      <c r="L215" s="2"/>
      <c r="M215" s="2"/>
      <c r="N215" s="14">
        <v>1.4999999999999999E-2</v>
      </c>
      <c r="O215" s="2"/>
      <c r="P215" s="17">
        <v>2E-3</v>
      </c>
    </row>
    <row r="216" spans="1:16" x14ac:dyDescent="0.45">
      <c r="A216" s="19">
        <v>5</v>
      </c>
      <c r="B216" s="104">
        <f>_xlfn.XLOOKUP(marketShare[[#This Row],[round]],Years!$A$2:$A$10,Years!$B$2:$B$10,"not found",1,1)</f>
        <v>47118</v>
      </c>
      <c r="C216" s="19" t="s">
        <v>68</v>
      </c>
      <c r="D216" s="20" t="s">
        <v>62</v>
      </c>
      <c r="E216" s="27"/>
      <c r="F216" s="1"/>
      <c r="G216" s="1"/>
      <c r="H216" s="1"/>
      <c r="I216" s="27">
        <v>3.9E-2</v>
      </c>
      <c r="J216" s="28">
        <v>4.0000000000000001E-3</v>
      </c>
      <c r="K216" s="2"/>
      <c r="L216" s="2"/>
      <c r="M216" s="2"/>
      <c r="N216" s="2"/>
      <c r="O216" s="14">
        <v>2E-3</v>
      </c>
      <c r="P216" s="88"/>
    </row>
    <row r="217" spans="1:16" x14ac:dyDescent="0.45">
      <c r="A217" s="19">
        <v>5</v>
      </c>
      <c r="B217" s="104">
        <f>_xlfn.XLOOKUP(marketShare[[#This Row],[round]],Years!$A$2:$A$10,Years!$B$2:$B$10,"not found",1,1)</f>
        <v>47118</v>
      </c>
      <c r="C217" s="19" t="s">
        <v>68</v>
      </c>
      <c r="D217" s="20" t="s">
        <v>134</v>
      </c>
      <c r="E217" s="27">
        <v>4.2000000000000003E-2</v>
      </c>
      <c r="F217" s="27">
        <v>0.17299999999999999</v>
      </c>
      <c r="G217" s="1"/>
      <c r="H217" s="27">
        <v>0.13400000000000001</v>
      </c>
      <c r="I217" s="27">
        <v>3.9E-2</v>
      </c>
      <c r="J217" s="28">
        <v>8.6999999999999994E-2</v>
      </c>
      <c r="K217" s="15">
        <v>2E-3</v>
      </c>
      <c r="L217" s="15">
        <v>0.11799999999999999</v>
      </c>
      <c r="M217" s="10"/>
      <c r="N217" s="15">
        <v>1.4999999999999999E-2</v>
      </c>
      <c r="O217" s="15">
        <v>2E-3</v>
      </c>
      <c r="P217" s="18">
        <v>4.5999999999999999E-2</v>
      </c>
    </row>
    <row r="218" spans="1:16" x14ac:dyDescent="0.45">
      <c r="A218" s="19">
        <v>6</v>
      </c>
      <c r="B218" s="104">
        <f>_xlfn.XLOOKUP(marketShare[[#This Row],[round]],Years!$A$2:$A$10,Years!$B$2:$B$10,"not found",1,1)</f>
        <v>47483</v>
      </c>
      <c r="C218" s="19" t="s">
        <v>63</v>
      </c>
      <c r="D218" s="20" t="s">
        <v>28</v>
      </c>
      <c r="E218" s="120">
        <v>0.32300000000000001</v>
      </c>
      <c r="F218" s="6"/>
      <c r="G218" s="6"/>
      <c r="H218" s="6"/>
      <c r="I218" s="6"/>
      <c r="J218" s="28">
        <v>8.5999999999999993E-2</v>
      </c>
      <c r="K218" s="113">
        <v>0.29499999999999998</v>
      </c>
      <c r="L218" s="118"/>
      <c r="M218" s="118"/>
      <c r="N218" s="118"/>
      <c r="O218" s="118"/>
      <c r="P218" s="119">
        <v>7.8E-2</v>
      </c>
    </row>
    <row r="219" spans="1:16" x14ac:dyDescent="0.45">
      <c r="A219" s="19">
        <v>6</v>
      </c>
      <c r="B219" s="104">
        <f>_xlfn.XLOOKUP(marketShare[[#This Row],[round]],Years!$A$2:$A$10,Years!$B$2:$B$10,"not found",1,1)</f>
        <v>47483</v>
      </c>
      <c r="C219" s="19" t="s">
        <v>63</v>
      </c>
      <c r="D219" s="20" t="s">
        <v>30</v>
      </c>
      <c r="E219" s="27"/>
      <c r="F219" s="27">
        <v>0.17699999999999999</v>
      </c>
      <c r="G219" s="1"/>
      <c r="H219" s="1"/>
      <c r="I219" s="1"/>
      <c r="J219" s="28">
        <v>6.4000000000000001E-2</v>
      </c>
      <c r="K219" s="2"/>
      <c r="L219" s="14">
        <v>0.191</v>
      </c>
      <c r="M219" s="2"/>
      <c r="N219" s="2"/>
      <c r="O219" s="2"/>
      <c r="P219" s="17">
        <v>7.0000000000000007E-2</v>
      </c>
    </row>
    <row r="220" spans="1:16" x14ac:dyDescent="0.45">
      <c r="A220" s="19">
        <v>6</v>
      </c>
      <c r="B220" s="104">
        <f>_xlfn.XLOOKUP(marketShare[[#This Row],[round]],Years!$A$2:$A$10,Years!$B$2:$B$10,"not found",1,1)</f>
        <v>47483</v>
      </c>
      <c r="C220" s="19" t="s">
        <v>63</v>
      </c>
      <c r="D220" s="20" t="s">
        <v>32</v>
      </c>
      <c r="E220" s="27"/>
      <c r="F220" s="1"/>
      <c r="G220" s="27">
        <v>0.247</v>
      </c>
      <c r="H220" s="1"/>
      <c r="I220" s="1"/>
      <c r="J220" s="28">
        <v>0.04</v>
      </c>
      <c r="K220" s="2"/>
      <c r="L220" s="2"/>
      <c r="M220" s="14">
        <v>0.1</v>
      </c>
      <c r="N220" s="2"/>
      <c r="O220" s="2"/>
      <c r="P220" s="17">
        <v>1.2999999999999999E-2</v>
      </c>
    </row>
    <row r="221" spans="1:16" x14ac:dyDescent="0.45">
      <c r="A221" s="19">
        <v>6</v>
      </c>
      <c r="B221" s="104">
        <f>_xlfn.XLOOKUP(marketShare[[#This Row],[round]],Years!$A$2:$A$10,Years!$B$2:$B$10,"not found",1,1)</f>
        <v>47483</v>
      </c>
      <c r="C221" s="19" t="s">
        <v>63</v>
      </c>
      <c r="D221" s="20" t="s">
        <v>34</v>
      </c>
      <c r="E221" s="27"/>
      <c r="F221" s="1"/>
      <c r="G221" s="1"/>
      <c r="H221" s="27">
        <v>0.26300000000000001</v>
      </c>
      <c r="I221" s="1"/>
      <c r="J221" s="28">
        <v>0.03</v>
      </c>
      <c r="K221" s="2"/>
      <c r="L221" s="2"/>
      <c r="M221" s="2"/>
      <c r="N221" s="14">
        <v>0.14099999999999999</v>
      </c>
      <c r="O221" s="2"/>
      <c r="P221" s="17">
        <v>1.7000000000000001E-2</v>
      </c>
    </row>
    <row r="222" spans="1:16" x14ac:dyDescent="0.45">
      <c r="A222" s="19">
        <v>6</v>
      </c>
      <c r="B222" s="104">
        <f>_xlfn.XLOOKUP(marketShare[[#This Row],[round]],Years!$A$2:$A$10,Years!$B$2:$B$10,"not found",1,1)</f>
        <v>47483</v>
      </c>
      <c r="C222" s="19" t="s">
        <v>63</v>
      </c>
      <c r="D222" s="20" t="s">
        <v>36</v>
      </c>
      <c r="E222" s="27"/>
      <c r="F222" s="1"/>
      <c r="G222" s="1"/>
      <c r="H222" s="1"/>
      <c r="I222" s="27">
        <v>0.26100000000000001</v>
      </c>
      <c r="J222" s="28">
        <v>2.5000000000000001E-2</v>
      </c>
      <c r="K222" s="2"/>
      <c r="L222" s="2"/>
      <c r="M222" s="2"/>
      <c r="N222" s="2"/>
      <c r="O222" s="14">
        <v>0.159</v>
      </c>
      <c r="P222" s="17">
        <v>1.7999999999999999E-2</v>
      </c>
    </row>
    <row r="223" spans="1:16" x14ac:dyDescent="0.45">
      <c r="A223" s="19">
        <v>6</v>
      </c>
      <c r="B223" s="104">
        <f>_xlfn.XLOOKUP(marketShare[[#This Row],[round]],Years!$A$2:$A$10,Years!$B$2:$B$10,"not found",1,1)</f>
        <v>47483</v>
      </c>
      <c r="C223" s="19" t="s">
        <v>63</v>
      </c>
      <c r="D223" s="20" t="s">
        <v>134</v>
      </c>
      <c r="E223" s="27">
        <v>0.32300000000000001</v>
      </c>
      <c r="F223" s="27">
        <v>0.17699999999999999</v>
      </c>
      <c r="G223" s="27">
        <v>0.247</v>
      </c>
      <c r="H223" s="27">
        <v>0.26300000000000001</v>
      </c>
      <c r="I223" s="27">
        <v>0.26100000000000001</v>
      </c>
      <c r="J223" s="28">
        <v>0.245</v>
      </c>
      <c r="K223" s="14">
        <v>0.29499999999999998</v>
      </c>
      <c r="L223" s="14">
        <v>0.191</v>
      </c>
      <c r="M223" s="14">
        <v>0.1</v>
      </c>
      <c r="N223" s="14">
        <v>0.14099999999999999</v>
      </c>
      <c r="O223" s="14">
        <v>0.159</v>
      </c>
      <c r="P223" s="17">
        <v>0.19700000000000001</v>
      </c>
    </row>
    <row r="224" spans="1:16" x14ac:dyDescent="0.45">
      <c r="A224" s="19">
        <v>6</v>
      </c>
      <c r="B224" s="104">
        <f>_xlfn.XLOOKUP(marketShare[[#This Row],[round]],Years!$A$2:$A$10,Years!$B$2:$B$10,"not found",1,1)</f>
        <v>47483</v>
      </c>
      <c r="C224" s="19" t="s">
        <v>64</v>
      </c>
      <c r="D224" s="20" t="s">
        <v>38</v>
      </c>
      <c r="E224" s="27">
        <v>0.247</v>
      </c>
      <c r="F224" s="1"/>
      <c r="G224" s="1"/>
      <c r="H224" s="1"/>
      <c r="I224" s="1"/>
      <c r="J224" s="28">
        <v>6.6000000000000003E-2</v>
      </c>
      <c r="K224" s="14">
        <v>0.30199999999999999</v>
      </c>
      <c r="L224" s="2"/>
      <c r="M224" s="2"/>
      <c r="N224" s="2"/>
      <c r="O224" s="2"/>
      <c r="P224" s="17">
        <v>0.08</v>
      </c>
    </row>
    <row r="225" spans="1:16" x14ac:dyDescent="0.45">
      <c r="A225" s="19">
        <v>6</v>
      </c>
      <c r="B225" s="104">
        <f>_xlfn.XLOOKUP(marketShare[[#This Row],[round]],Years!$A$2:$A$10,Years!$B$2:$B$10,"not found",1,1)</f>
        <v>47483</v>
      </c>
      <c r="C225" s="19" t="s">
        <v>64</v>
      </c>
      <c r="D225" s="20" t="s">
        <v>39</v>
      </c>
      <c r="E225" s="27"/>
      <c r="F225" s="27">
        <v>0.15</v>
      </c>
      <c r="G225" s="1"/>
      <c r="H225" s="1"/>
      <c r="I225" s="1"/>
      <c r="J225" s="28">
        <v>5.5E-2</v>
      </c>
      <c r="K225" s="2"/>
      <c r="L225" s="14">
        <v>0.185</v>
      </c>
      <c r="M225" s="2"/>
      <c r="N225" s="2"/>
      <c r="O225" s="2"/>
      <c r="P225" s="17">
        <v>6.8000000000000005E-2</v>
      </c>
    </row>
    <row r="226" spans="1:16" x14ac:dyDescent="0.45">
      <c r="A226" s="19">
        <v>6</v>
      </c>
      <c r="B226" s="104">
        <f>_xlfn.XLOOKUP(marketShare[[#This Row],[round]],Years!$A$2:$A$10,Years!$B$2:$B$10,"not found",1,1)</f>
        <v>47483</v>
      </c>
      <c r="C226" s="19" t="s">
        <v>64</v>
      </c>
      <c r="D226" s="20" t="s">
        <v>40</v>
      </c>
      <c r="E226" s="27"/>
      <c r="F226" s="1"/>
      <c r="G226" s="27">
        <v>8.6999999999999994E-2</v>
      </c>
      <c r="H226" s="1"/>
      <c r="I226" s="1"/>
      <c r="J226" s="28">
        <v>1.4E-2</v>
      </c>
      <c r="K226" s="2"/>
      <c r="L226" s="2"/>
      <c r="M226" s="14">
        <v>3.4000000000000002E-2</v>
      </c>
      <c r="N226" s="2"/>
      <c r="O226" s="2"/>
      <c r="P226" s="17">
        <v>4.0000000000000001E-3</v>
      </c>
    </row>
    <row r="227" spans="1:16" x14ac:dyDescent="0.45">
      <c r="A227" s="19">
        <v>6</v>
      </c>
      <c r="B227" s="104">
        <f>_xlfn.XLOOKUP(marketShare[[#This Row],[round]],Years!$A$2:$A$10,Years!$B$2:$B$10,"not found",1,1)</f>
        <v>47483</v>
      </c>
      <c r="C227" s="19" t="s">
        <v>64</v>
      </c>
      <c r="D227" s="20" t="s">
        <v>41</v>
      </c>
      <c r="E227" s="27"/>
      <c r="F227" s="1"/>
      <c r="G227" s="1"/>
      <c r="H227" s="27">
        <v>0.27</v>
      </c>
      <c r="I227" s="1"/>
      <c r="J227" s="28">
        <v>3.1E-2</v>
      </c>
      <c r="K227" s="2"/>
      <c r="L227" s="2"/>
      <c r="M227" s="2"/>
      <c r="N227" s="14">
        <v>0.13</v>
      </c>
      <c r="O227" s="2"/>
      <c r="P227" s="17">
        <v>1.6E-2</v>
      </c>
    </row>
    <row r="228" spans="1:16" x14ac:dyDescent="0.45">
      <c r="A228" s="19">
        <v>6</v>
      </c>
      <c r="B228" s="104">
        <f>_xlfn.XLOOKUP(marketShare[[#This Row],[round]],Years!$A$2:$A$10,Years!$B$2:$B$10,"not found",1,1)</f>
        <v>47483</v>
      </c>
      <c r="C228" s="19" t="s">
        <v>64</v>
      </c>
      <c r="D228" s="20" t="s">
        <v>42</v>
      </c>
      <c r="E228" s="27"/>
      <c r="F228" s="1"/>
      <c r="G228" s="1"/>
      <c r="H228" s="1"/>
      <c r="I228" s="27">
        <v>0.314</v>
      </c>
      <c r="J228" s="28">
        <v>0.03</v>
      </c>
      <c r="K228" s="2"/>
      <c r="L228" s="2"/>
      <c r="M228" s="2"/>
      <c r="N228" s="2"/>
      <c r="O228" s="14">
        <v>0.23300000000000001</v>
      </c>
      <c r="P228" s="17">
        <v>2.7E-2</v>
      </c>
    </row>
    <row r="229" spans="1:16" x14ac:dyDescent="0.45">
      <c r="A229" s="19">
        <v>6</v>
      </c>
      <c r="B229" s="104">
        <f>_xlfn.XLOOKUP(marketShare[[#This Row],[round]],Years!$A$2:$A$10,Years!$B$2:$B$10,"not found",1,1)</f>
        <v>47483</v>
      </c>
      <c r="C229" s="19" t="s">
        <v>64</v>
      </c>
      <c r="D229" s="20" t="s">
        <v>289</v>
      </c>
      <c r="E229" s="27"/>
      <c r="F229" s="1"/>
      <c r="G229" s="27">
        <v>0.18099999999999999</v>
      </c>
      <c r="H229" s="1"/>
      <c r="I229" s="1"/>
      <c r="J229" s="28">
        <v>2.9000000000000001E-2</v>
      </c>
      <c r="K229" s="2"/>
      <c r="L229" s="2"/>
      <c r="M229" s="14">
        <v>7.1999999999999995E-2</v>
      </c>
      <c r="N229" s="2"/>
      <c r="O229" s="2"/>
      <c r="P229" s="17">
        <v>0.01</v>
      </c>
    </row>
    <row r="230" spans="1:16" x14ac:dyDescent="0.45">
      <c r="A230" s="19">
        <v>6</v>
      </c>
      <c r="B230" s="104">
        <f>_xlfn.XLOOKUP(marketShare[[#This Row],[round]],Years!$A$2:$A$10,Years!$B$2:$B$10,"not found",1,1)</f>
        <v>47483</v>
      </c>
      <c r="C230" s="19" t="s">
        <v>64</v>
      </c>
      <c r="D230" s="20" t="s">
        <v>134</v>
      </c>
      <c r="E230" s="27">
        <v>0.247</v>
      </c>
      <c r="F230" s="27">
        <v>0.15</v>
      </c>
      <c r="G230" s="27">
        <v>0.26800000000000002</v>
      </c>
      <c r="H230" s="27">
        <v>0.27</v>
      </c>
      <c r="I230" s="27">
        <v>0.314</v>
      </c>
      <c r="J230" s="28">
        <v>0.224</v>
      </c>
      <c r="K230" s="14">
        <v>0.30199999999999999</v>
      </c>
      <c r="L230" s="14">
        <v>0.185</v>
      </c>
      <c r="M230" s="14">
        <v>0.105</v>
      </c>
      <c r="N230" s="14">
        <v>0.13</v>
      </c>
      <c r="O230" s="14">
        <v>0.23300000000000001</v>
      </c>
      <c r="P230" s="17">
        <v>0.20399999999999999</v>
      </c>
    </row>
    <row r="231" spans="1:16" x14ac:dyDescent="0.45">
      <c r="A231" s="19">
        <v>6</v>
      </c>
      <c r="B231" s="104">
        <f>_xlfn.XLOOKUP(marketShare[[#This Row],[round]],Years!$A$2:$A$10,Years!$B$2:$B$10,"not found",1,1)</f>
        <v>47483</v>
      </c>
      <c r="C231" s="19" t="s">
        <v>65</v>
      </c>
      <c r="D231" s="20" t="s">
        <v>43</v>
      </c>
      <c r="E231" s="27">
        <v>0.38200000000000001</v>
      </c>
      <c r="F231" s="27">
        <v>2E-3</v>
      </c>
      <c r="G231" s="1"/>
      <c r="H231" s="1"/>
      <c r="I231" s="1"/>
      <c r="J231" s="28">
        <v>0.10199999999999999</v>
      </c>
      <c r="K231" s="14">
        <v>0.40300000000000002</v>
      </c>
      <c r="L231" s="14">
        <v>2E-3</v>
      </c>
      <c r="M231" s="2"/>
      <c r="N231" s="2"/>
      <c r="O231" s="2"/>
      <c r="P231" s="17">
        <v>0.107</v>
      </c>
    </row>
    <row r="232" spans="1:16" x14ac:dyDescent="0.45">
      <c r="A232" s="19">
        <v>6</v>
      </c>
      <c r="B232" s="104">
        <f>_xlfn.XLOOKUP(marketShare[[#This Row],[round]],Years!$A$2:$A$10,Years!$B$2:$B$10,"not found",1,1)</f>
        <v>47483</v>
      </c>
      <c r="C232" s="19" t="s">
        <v>65</v>
      </c>
      <c r="D232" s="20" t="s">
        <v>44</v>
      </c>
      <c r="E232" s="27"/>
      <c r="F232" s="27">
        <v>0.27400000000000002</v>
      </c>
      <c r="G232" s="1"/>
      <c r="H232" s="1"/>
      <c r="I232" s="1"/>
      <c r="J232" s="28">
        <v>9.9000000000000005E-2</v>
      </c>
      <c r="K232" s="2"/>
      <c r="L232" s="14">
        <v>0.308</v>
      </c>
      <c r="M232" s="2"/>
      <c r="N232" s="2"/>
      <c r="O232" s="2"/>
      <c r="P232" s="17">
        <v>0.113</v>
      </c>
    </row>
    <row r="233" spans="1:16" x14ac:dyDescent="0.45">
      <c r="A233" s="19">
        <v>6</v>
      </c>
      <c r="B233" s="104">
        <f>_xlfn.XLOOKUP(marketShare[[#This Row],[round]],Years!$A$2:$A$10,Years!$B$2:$B$10,"not found",1,1)</f>
        <v>47483</v>
      </c>
      <c r="C233" s="19" t="s">
        <v>65</v>
      </c>
      <c r="D233" s="20" t="s">
        <v>45</v>
      </c>
      <c r="E233" s="27"/>
      <c r="F233" s="1"/>
      <c r="G233" s="27">
        <v>0.26</v>
      </c>
      <c r="H233" s="1"/>
      <c r="I233" s="1"/>
      <c r="J233" s="28">
        <v>4.2000000000000003E-2</v>
      </c>
      <c r="K233" s="2"/>
      <c r="L233" s="2"/>
      <c r="M233" s="14">
        <v>0.437</v>
      </c>
      <c r="N233" s="2"/>
      <c r="O233" s="2"/>
      <c r="P233" s="17">
        <v>5.8000000000000003E-2</v>
      </c>
    </row>
    <row r="234" spans="1:16" x14ac:dyDescent="0.45">
      <c r="A234" s="19">
        <v>6</v>
      </c>
      <c r="B234" s="104">
        <f>_xlfn.XLOOKUP(marketShare[[#This Row],[round]],Years!$A$2:$A$10,Years!$B$2:$B$10,"not found",1,1)</f>
        <v>47483</v>
      </c>
      <c r="C234" s="19" t="s">
        <v>65</v>
      </c>
      <c r="D234" s="20" t="s">
        <v>46</v>
      </c>
      <c r="E234" s="27"/>
      <c r="F234" s="1"/>
      <c r="G234" s="1"/>
      <c r="H234" s="27">
        <v>0.34</v>
      </c>
      <c r="I234" s="1"/>
      <c r="J234" s="28">
        <v>3.9E-2</v>
      </c>
      <c r="K234" s="2"/>
      <c r="L234" s="2"/>
      <c r="M234" s="2"/>
      <c r="N234" s="14">
        <v>0.5</v>
      </c>
      <c r="O234" s="2"/>
      <c r="P234" s="17">
        <v>0.06</v>
      </c>
    </row>
    <row r="235" spans="1:16" x14ac:dyDescent="0.45">
      <c r="A235" s="19">
        <v>6</v>
      </c>
      <c r="B235" s="104">
        <f>_xlfn.XLOOKUP(marketShare[[#This Row],[round]],Years!$A$2:$A$10,Years!$B$2:$B$10,"not found",1,1)</f>
        <v>47483</v>
      </c>
      <c r="C235" s="19" t="s">
        <v>65</v>
      </c>
      <c r="D235" s="20" t="s">
        <v>47</v>
      </c>
      <c r="E235" s="27"/>
      <c r="F235" s="1"/>
      <c r="G235" s="1"/>
      <c r="H235" s="1"/>
      <c r="I235" s="27">
        <v>0.32700000000000001</v>
      </c>
      <c r="J235" s="28">
        <v>3.1E-2</v>
      </c>
      <c r="K235" s="2"/>
      <c r="L235" s="2"/>
      <c r="M235" s="2"/>
      <c r="N235" s="2"/>
      <c r="O235" s="14">
        <v>0.60199999999999998</v>
      </c>
      <c r="P235" s="17">
        <v>6.9000000000000006E-2</v>
      </c>
    </row>
    <row r="236" spans="1:16" x14ac:dyDescent="0.45">
      <c r="A236" s="19">
        <v>6</v>
      </c>
      <c r="B236" s="104">
        <f>_xlfn.XLOOKUP(marketShare[[#This Row],[round]],Years!$A$2:$A$10,Years!$B$2:$B$10,"not found",1,1)</f>
        <v>47483</v>
      </c>
      <c r="C236" s="19" t="s">
        <v>65</v>
      </c>
      <c r="D236" s="20" t="s">
        <v>324</v>
      </c>
      <c r="E236" s="27"/>
      <c r="F236" s="1"/>
      <c r="G236" s="27">
        <v>0.224</v>
      </c>
      <c r="H236" s="1"/>
      <c r="I236" s="1"/>
      <c r="J236" s="28">
        <v>3.5999999999999997E-2</v>
      </c>
      <c r="K236" s="2"/>
      <c r="L236" s="2"/>
      <c r="M236" s="14">
        <v>0.35799999999999998</v>
      </c>
      <c r="N236" s="2"/>
      <c r="O236" s="2"/>
      <c r="P236" s="17">
        <v>4.8000000000000001E-2</v>
      </c>
    </row>
    <row r="237" spans="1:16" x14ac:dyDescent="0.45">
      <c r="A237" s="19">
        <v>6</v>
      </c>
      <c r="B237" s="104">
        <f>_xlfn.XLOOKUP(marketShare[[#This Row],[round]],Years!$A$2:$A$10,Years!$B$2:$B$10,"not found",1,1)</f>
        <v>47483</v>
      </c>
      <c r="C237" s="19" t="s">
        <v>65</v>
      </c>
      <c r="D237" s="20" t="s">
        <v>327</v>
      </c>
      <c r="E237" s="27"/>
      <c r="F237" s="1"/>
      <c r="G237" s="1"/>
      <c r="H237" s="27">
        <v>0.11899999999999999</v>
      </c>
      <c r="I237" s="1"/>
      <c r="J237" s="28">
        <v>1.4E-2</v>
      </c>
      <c r="K237" s="2"/>
      <c r="L237" s="2"/>
      <c r="M237" s="2"/>
      <c r="N237" s="14">
        <v>0.22</v>
      </c>
      <c r="O237" s="2"/>
      <c r="P237" s="17">
        <v>2.5999999999999999E-2</v>
      </c>
    </row>
    <row r="238" spans="1:16" x14ac:dyDescent="0.45">
      <c r="A238" s="19">
        <v>6</v>
      </c>
      <c r="B238" s="104">
        <f>_xlfn.XLOOKUP(marketShare[[#This Row],[round]],Years!$A$2:$A$10,Years!$B$2:$B$10,"not found",1,1)</f>
        <v>47483</v>
      </c>
      <c r="C238" s="19" t="s">
        <v>65</v>
      </c>
      <c r="D238" s="20" t="s">
        <v>134</v>
      </c>
      <c r="E238" s="43">
        <v>0.38200000000000001</v>
      </c>
      <c r="F238" s="43">
        <v>0.27600000000000002</v>
      </c>
      <c r="G238" s="43">
        <v>0.48399999999999999</v>
      </c>
      <c r="H238" s="43">
        <v>0.45900000000000002</v>
      </c>
      <c r="I238" s="27">
        <v>0.32700000000000001</v>
      </c>
      <c r="J238" s="28">
        <v>0.36299999999999999</v>
      </c>
      <c r="K238" s="14">
        <v>0.40300000000000002</v>
      </c>
      <c r="L238" s="14">
        <v>0.309</v>
      </c>
      <c r="M238" s="14">
        <v>0.79500000000000004</v>
      </c>
      <c r="N238" s="14">
        <v>0.72</v>
      </c>
      <c r="O238" s="14">
        <v>0.60199999999999998</v>
      </c>
      <c r="P238" s="17">
        <v>0.48099999999999998</v>
      </c>
    </row>
    <row r="239" spans="1:16" x14ac:dyDescent="0.45">
      <c r="A239" s="19">
        <v>6</v>
      </c>
      <c r="B239" s="104">
        <f>_xlfn.XLOOKUP(marketShare[[#This Row],[round]],Years!$A$2:$A$10,Years!$B$2:$B$10,"not found",1,1)</f>
        <v>47483</v>
      </c>
      <c r="C239" s="19" t="s">
        <v>66</v>
      </c>
      <c r="D239" s="20" t="s">
        <v>48</v>
      </c>
      <c r="E239" s="27">
        <v>4.8000000000000001E-2</v>
      </c>
      <c r="F239" s="1"/>
      <c r="G239" s="1"/>
      <c r="H239" s="1"/>
      <c r="I239" s="1"/>
      <c r="J239" s="28">
        <v>1.2999999999999999E-2</v>
      </c>
      <c r="K239" s="14">
        <v>1E-3</v>
      </c>
      <c r="L239" s="2"/>
      <c r="M239" s="2"/>
      <c r="N239" s="2"/>
      <c r="O239" s="2"/>
      <c r="P239" s="88"/>
    </row>
    <row r="240" spans="1:16" x14ac:dyDescent="0.45">
      <c r="A240" s="19">
        <v>6</v>
      </c>
      <c r="B240" s="104">
        <f>_xlfn.XLOOKUP(marketShare[[#This Row],[round]],Years!$A$2:$A$10,Years!$B$2:$B$10,"not found",1,1)</f>
        <v>47483</v>
      </c>
      <c r="C240" s="19" t="s">
        <v>66</v>
      </c>
      <c r="D240" s="20" t="s">
        <v>49</v>
      </c>
      <c r="E240" s="27"/>
      <c r="F240" s="27">
        <v>0.14599999999999999</v>
      </c>
      <c r="G240" s="1"/>
      <c r="H240" s="1"/>
      <c r="I240" s="1"/>
      <c r="J240" s="28">
        <v>5.2999999999999999E-2</v>
      </c>
      <c r="K240" s="2"/>
      <c r="L240" s="14">
        <v>0.19400000000000001</v>
      </c>
      <c r="M240" s="2"/>
      <c r="N240" s="2"/>
      <c r="O240" s="2"/>
      <c r="P240" s="17">
        <v>7.0999999999999994E-2</v>
      </c>
    </row>
    <row r="241" spans="1:16" x14ac:dyDescent="0.45">
      <c r="A241" s="19">
        <v>6</v>
      </c>
      <c r="B241" s="104">
        <f>_xlfn.XLOOKUP(marketShare[[#This Row],[round]],Years!$A$2:$A$10,Years!$B$2:$B$10,"not found",1,1)</f>
        <v>47483</v>
      </c>
      <c r="C241" s="19" t="s">
        <v>66</v>
      </c>
      <c r="D241" s="20" t="s">
        <v>328</v>
      </c>
      <c r="E241" s="27"/>
      <c r="F241" s="1"/>
      <c r="G241" s="1"/>
      <c r="H241" s="1"/>
      <c r="I241" s="27">
        <v>9.9000000000000005E-2</v>
      </c>
      <c r="J241" s="28">
        <v>8.9999999999999993E-3</v>
      </c>
      <c r="K241" s="2"/>
      <c r="L241" s="2"/>
      <c r="M241" s="2"/>
      <c r="N241" s="2"/>
      <c r="O241" s="14">
        <v>6.0000000000000001E-3</v>
      </c>
      <c r="P241" s="17">
        <v>1E-3</v>
      </c>
    </row>
    <row r="242" spans="1:16" x14ac:dyDescent="0.45">
      <c r="A242" s="19">
        <v>6</v>
      </c>
      <c r="B242" s="104">
        <f>_xlfn.XLOOKUP(marketShare[[#This Row],[round]],Years!$A$2:$A$10,Years!$B$2:$B$10,"not found",1,1)</f>
        <v>47483</v>
      </c>
      <c r="C242" s="19" t="s">
        <v>66</v>
      </c>
      <c r="D242" s="20" t="s">
        <v>329</v>
      </c>
      <c r="E242" s="27"/>
      <c r="F242" s="1"/>
      <c r="G242" s="1"/>
      <c r="H242" s="27">
        <v>8.0000000000000002E-3</v>
      </c>
      <c r="I242" s="1"/>
      <c r="J242" s="28">
        <v>1E-3</v>
      </c>
      <c r="K242" s="2"/>
      <c r="L242" s="2"/>
      <c r="M242" s="2"/>
      <c r="N242" s="14">
        <v>8.9999999999999993E-3</v>
      </c>
      <c r="O242" s="2"/>
      <c r="P242" s="17">
        <v>1E-3</v>
      </c>
    </row>
    <row r="243" spans="1:16" x14ac:dyDescent="0.45">
      <c r="A243" s="19">
        <v>6</v>
      </c>
      <c r="B243" s="104">
        <f>_xlfn.XLOOKUP(marketShare[[#This Row],[round]],Years!$A$2:$A$10,Years!$B$2:$B$10,"not found",1,1)</f>
        <v>47483</v>
      </c>
      <c r="C243" s="19" t="s">
        <v>66</v>
      </c>
      <c r="D243" s="20" t="s">
        <v>134</v>
      </c>
      <c r="E243" s="27">
        <v>4.8000000000000001E-2</v>
      </c>
      <c r="F243" s="27">
        <v>0.14599999999999999</v>
      </c>
      <c r="G243" s="1"/>
      <c r="H243" s="27">
        <v>8.0000000000000002E-3</v>
      </c>
      <c r="I243" s="27">
        <v>9.9000000000000005E-2</v>
      </c>
      <c r="J243" s="28">
        <v>7.5999999999999998E-2</v>
      </c>
      <c r="K243" s="14">
        <v>1E-3</v>
      </c>
      <c r="L243" s="14">
        <v>0.19400000000000001</v>
      </c>
      <c r="M243" s="2"/>
      <c r="N243" s="14">
        <v>8.9999999999999993E-3</v>
      </c>
      <c r="O243" s="14">
        <v>6.0000000000000001E-3</v>
      </c>
      <c r="P243" s="17">
        <v>7.2999999999999995E-2</v>
      </c>
    </row>
    <row r="244" spans="1:16" x14ac:dyDescent="0.45">
      <c r="A244" s="19">
        <v>6</v>
      </c>
      <c r="B244" s="104">
        <f>_xlfn.XLOOKUP(marketShare[[#This Row],[round]],Years!$A$2:$A$10,Years!$B$2:$B$10,"not found",1,1)</f>
        <v>47483</v>
      </c>
      <c r="C244" s="19" t="s">
        <v>67</v>
      </c>
      <c r="D244" s="20" t="s">
        <v>53</v>
      </c>
      <c r="E244" s="27"/>
      <c r="F244" s="1"/>
      <c r="G244" s="1"/>
      <c r="H244" s="1"/>
      <c r="I244" s="1"/>
      <c r="J244" s="28"/>
      <c r="K244" s="2"/>
      <c r="L244" s="2"/>
      <c r="M244" s="2"/>
      <c r="N244" s="2"/>
      <c r="O244" s="2"/>
      <c r="P244" s="88"/>
    </row>
    <row r="245" spans="1:16" x14ac:dyDescent="0.45">
      <c r="A245" s="19">
        <v>6</v>
      </c>
      <c r="B245" s="104">
        <f>_xlfn.XLOOKUP(marketShare[[#This Row],[round]],Years!$A$2:$A$10,Years!$B$2:$B$10,"not found",1,1)</f>
        <v>47483</v>
      </c>
      <c r="C245" s="19" t="s">
        <v>67</v>
      </c>
      <c r="D245" s="20" t="s">
        <v>54</v>
      </c>
      <c r="E245" s="27"/>
      <c r="F245" s="27">
        <v>0.126</v>
      </c>
      <c r="G245" s="1"/>
      <c r="H245" s="1"/>
      <c r="I245" s="1"/>
      <c r="J245" s="28">
        <v>4.5999999999999999E-2</v>
      </c>
      <c r="K245" s="2"/>
      <c r="L245" s="14">
        <v>0.06</v>
      </c>
      <c r="M245" s="2"/>
      <c r="N245" s="2"/>
      <c r="O245" s="2"/>
      <c r="P245" s="17">
        <v>2.1999999999999999E-2</v>
      </c>
    </row>
    <row r="246" spans="1:16" x14ac:dyDescent="0.45">
      <c r="A246" s="19">
        <v>6</v>
      </c>
      <c r="B246" s="104">
        <f>_xlfn.XLOOKUP(marketShare[[#This Row],[round]],Years!$A$2:$A$10,Years!$B$2:$B$10,"not found",1,1)</f>
        <v>47483</v>
      </c>
      <c r="C246" s="19" t="s">
        <v>67</v>
      </c>
      <c r="D246" s="20" t="s">
        <v>55</v>
      </c>
      <c r="E246" s="27"/>
      <c r="F246" s="1"/>
      <c r="G246" s="1"/>
      <c r="H246" s="1"/>
      <c r="I246" s="1"/>
      <c r="J246" s="28"/>
      <c r="K246" s="2"/>
      <c r="L246" s="2"/>
      <c r="M246" s="2"/>
      <c r="N246" s="2"/>
      <c r="O246" s="2"/>
      <c r="P246" s="88"/>
    </row>
    <row r="247" spans="1:16" x14ac:dyDescent="0.45">
      <c r="A247" s="19">
        <v>6</v>
      </c>
      <c r="B247" s="104">
        <f>_xlfn.XLOOKUP(marketShare[[#This Row],[round]],Years!$A$2:$A$10,Years!$B$2:$B$10,"not found",1,1)</f>
        <v>47483</v>
      </c>
      <c r="C247" s="19" t="s">
        <v>67</v>
      </c>
      <c r="D247" s="20" t="s">
        <v>57</v>
      </c>
      <c r="E247" s="27"/>
      <c r="F247" s="1"/>
      <c r="G247" s="1"/>
      <c r="H247" s="1"/>
      <c r="I247" s="1"/>
      <c r="J247" s="28"/>
      <c r="K247" s="2"/>
      <c r="L247" s="2"/>
      <c r="M247" s="2"/>
      <c r="N247" s="2"/>
      <c r="O247" s="2"/>
      <c r="P247" s="88"/>
    </row>
    <row r="248" spans="1:16" x14ac:dyDescent="0.45">
      <c r="A248" s="19">
        <v>6</v>
      </c>
      <c r="B248" s="104">
        <f>_xlfn.XLOOKUP(marketShare[[#This Row],[round]],Years!$A$2:$A$10,Years!$B$2:$B$10,"not found",1,1)</f>
        <v>47483</v>
      </c>
      <c r="C248" s="19" t="s">
        <v>67</v>
      </c>
      <c r="D248" s="20" t="s">
        <v>134</v>
      </c>
      <c r="E248" s="27"/>
      <c r="F248" s="27">
        <v>0.126</v>
      </c>
      <c r="G248" s="1"/>
      <c r="H248" s="1"/>
      <c r="I248" s="1"/>
      <c r="J248" s="28">
        <v>4.5999999999999999E-2</v>
      </c>
      <c r="K248" s="2"/>
      <c r="L248" s="14">
        <v>0.06</v>
      </c>
      <c r="M248" s="2"/>
      <c r="N248" s="2"/>
      <c r="O248" s="2"/>
      <c r="P248" s="17">
        <v>2.1999999999999999E-2</v>
      </c>
    </row>
    <row r="249" spans="1:16" x14ac:dyDescent="0.45">
      <c r="A249" s="19">
        <v>6</v>
      </c>
      <c r="B249" s="104">
        <f>_xlfn.XLOOKUP(marketShare[[#This Row],[round]],Years!$A$2:$A$10,Years!$B$2:$B$10,"not found",1,1)</f>
        <v>47483</v>
      </c>
      <c r="C249" s="19" t="s">
        <v>68</v>
      </c>
      <c r="D249" s="20" t="s">
        <v>58</v>
      </c>
      <c r="E249" s="27"/>
      <c r="F249" s="1"/>
      <c r="G249" s="1"/>
      <c r="H249" s="1"/>
      <c r="I249" s="1"/>
      <c r="J249" s="28"/>
      <c r="K249" s="2"/>
      <c r="L249" s="2"/>
      <c r="M249" s="2"/>
      <c r="N249" s="2"/>
      <c r="O249" s="2"/>
      <c r="P249" s="88"/>
    </row>
    <row r="250" spans="1:16" x14ac:dyDescent="0.45">
      <c r="A250" s="19">
        <v>6</v>
      </c>
      <c r="B250" s="104">
        <f>_xlfn.XLOOKUP(marketShare[[#This Row],[round]],Years!$A$2:$A$10,Years!$B$2:$B$10,"not found",1,1)</f>
        <v>47483</v>
      </c>
      <c r="C250" s="19" t="s">
        <v>68</v>
      </c>
      <c r="D250" s="20" t="s">
        <v>59</v>
      </c>
      <c r="E250" s="27"/>
      <c r="F250" s="27">
        <v>0.126</v>
      </c>
      <c r="G250" s="1"/>
      <c r="H250" s="1"/>
      <c r="I250" s="1"/>
      <c r="J250" s="28">
        <v>4.5999999999999999E-2</v>
      </c>
      <c r="K250" s="2"/>
      <c r="L250" s="14">
        <v>0.06</v>
      </c>
      <c r="M250" s="2"/>
      <c r="N250" s="2"/>
      <c r="O250" s="2"/>
      <c r="P250" s="17">
        <v>2.1999999999999999E-2</v>
      </c>
    </row>
    <row r="251" spans="1:16" x14ac:dyDescent="0.45">
      <c r="A251" s="19">
        <v>6</v>
      </c>
      <c r="B251" s="104">
        <f>_xlfn.XLOOKUP(marketShare[[#This Row],[round]],Years!$A$2:$A$10,Years!$B$2:$B$10,"not found",1,1)</f>
        <v>47483</v>
      </c>
      <c r="C251" s="19" t="s">
        <v>68</v>
      </c>
      <c r="D251" s="20" t="s">
        <v>60</v>
      </c>
      <c r="E251" s="27"/>
      <c r="F251" s="1"/>
      <c r="G251" s="1"/>
      <c r="H251" s="1"/>
      <c r="I251" s="1"/>
      <c r="J251" s="28"/>
      <c r="K251" s="2"/>
      <c r="L251" s="2"/>
      <c r="M251" s="2"/>
      <c r="N251" s="2"/>
      <c r="O251" s="2"/>
      <c r="P251" s="88"/>
    </row>
    <row r="252" spans="1:16" x14ac:dyDescent="0.45">
      <c r="A252" s="19">
        <v>6</v>
      </c>
      <c r="B252" s="104">
        <f>_xlfn.XLOOKUP(marketShare[[#This Row],[round]],Years!$A$2:$A$10,Years!$B$2:$B$10,"not found",1,1)</f>
        <v>47483</v>
      </c>
      <c r="C252" s="19" t="s">
        <v>68</v>
      </c>
      <c r="D252" s="20" t="s">
        <v>62</v>
      </c>
      <c r="E252" s="27"/>
      <c r="F252" s="1"/>
      <c r="G252" s="1"/>
      <c r="H252" s="1"/>
      <c r="I252" s="1"/>
      <c r="J252" s="28"/>
      <c r="K252" s="2"/>
      <c r="L252" s="2"/>
      <c r="M252" s="2"/>
      <c r="N252" s="2"/>
      <c r="O252" s="2"/>
      <c r="P252" s="88"/>
    </row>
    <row r="253" spans="1:16" x14ac:dyDescent="0.45">
      <c r="A253" s="19">
        <v>6</v>
      </c>
      <c r="B253" s="104">
        <f>_xlfn.XLOOKUP(marketShare[[#This Row],[round]],Years!$A$2:$A$10,Years!$B$2:$B$10,"not found",1,1)</f>
        <v>47483</v>
      </c>
      <c r="C253" s="19" t="s">
        <v>68</v>
      </c>
      <c r="D253" s="20" t="s">
        <v>134</v>
      </c>
      <c r="E253" s="27"/>
      <c r="F253" s="27">
        <v>0.126</v>
      </c>
      <c r="G253" s="1"/>
      <c r="H253" s="1"/>
      <c r="I253" s="1"/>
      <c r="J253" s="28">
        <v>4.5999999999999999E-2</v>
      </c>
      <c r="K253" s="10"/>
      <c r="L253" s="15">
        <v>0.06</v>
      </c>
      <c r="M253" s="10"/>
      <c r="N253" s="10"/>
      <c r="O253" s="10"/>
      <c r="P253" s="18">
        <v>2.1999999999999999E-2</v>
      </c>
    </row>
    <row r="254" spans="1:16" x14ac:dyDescent="0.45">
      <c r="A254" s="19">
        <v>7</v>
      </c>
      <c r="B254" s="104">
        <f>_xlfn.XLOOKUP(marketShare[[#This Row],[round]],Years!$A$2:$A$10,Years!$B$2:$B$10,"not found",1,1)</f>
        <v>47848</v>
      </c>
      <c r="C254" s="19" t="s">
        <v>63</v>
      </c>
      <c r="D254" s="20" t="s">
        <v>28</v>
      </c>
      <c r="E254" s="120">
        <v>0.29799999999999999</v>
      </c>
      <c r="F254" s="6"/>
      <c r="G254" s="6"/>
      <c r="H254" s="6"/>
      <c r="I254" s="6"/>
      <c r="J254" s="28">
        <v>8.2000000000000003E-2</v>
      </c>
      <c r="K254" s="113">
        <v>0.122</v>
      </c>
      <c r="L254" s="118"/>
      <c r="M254" s="118"/>
      <c r="N254" s="118"/>
      <c r="O254" s="118"/>
      <c r="P254" s="119">
        <v>3.1E-2</v>
      </c>
    </row>
    <row r="255" spans="1:16" x14ac:dyDescent="0.45">
      <c r="A255" s="19">
        <v>7</v>
      </c>
      <c r="B255" s="104">
        <f>_xlfn.XLOOKUP(marketShare[[#This Row],[round]],Years!$A$2:$A$10,Years!$B$2:$B$10,"not found",1,1)</f>
        <v>47848</v>
      </c>
      <c r="C255" s="19" t="s">
        <v>63</v>
      </c>
      <c r="D255" s="20" t="s">
        <v>30</v>
      </c>
      <c r="E255" s="27"/>
      <c r="F255" s="27">
        <v>0.186</v>
      </c>
      <c r="G255" s="1"/>
      <c r="H255" s="1"/>
      <c r="I255" s="1"/>
      <c r="J255" s="28">
        <v>6.0999999999999999E-2</v>
      </c>
      <c r="K255" s="2"/>
      <c r="L255" s="14">
        <v>0.33700000000000002</v>
      </c>
      <c r="M255" s="2"/>
      <c r="N255" s="2"/>
      <c r="O255" s="2"/>
      <c r="P255" s="17">
        <v>0.122</v>
      </c>
    </row>
    <row r="256" spans="1:16" x14ac:dyDescent="0.45">
      <c r="A256" s="19">
        <v>7</v>
      </c>
      <c r="B256" s="104">
        <f>_xlfn.XLOOKUP(marketShare[[#This Row],[round]],Years!$A$2:$A$10,Years!$B$2:$B$10,"not found",1,1)</f>
        <v>47848</v>
      </c>
      <c r="C256" s="19" t="s">
        <v>63</v>
      </c>
      <c r="D256" s="20" t="s">
        <v>32</v>
      </c>
      <c r="E256" s="27"/>
      <c r="F256" s="1"/>
      <c r="G256" s="27">
        <v>0.23799999999999999</v>
      </c>
      <c r="H256" s="1"/>
      <c r="I256" s="1"/>
      <c r="J256" s="28">
        <v>0.04</v>
      </c>
      <c r="K256" s="2"/>
      <c r="L256" s="2"/>
      <c r="M256" s="14">
        <v>4.5999999999999999E-2</v>
      </c>
      <c r="N256" s="2"/>
      <c r="O256" s="2"/>
      <c r="P256" s="17">
        <v>6.0000000000000001E-3</v>
      </c>
    </row>
    <row r="257" spans="1:16" x14ac:dyDescent="0.45">
      <c r="A257" s="19">
        <v>7</v>
      </c>
      <c r="B257" s="104">
        <f>_xlfn.XLOOKUP(marketShare[[#This Row],[round]],Years!$A$2:$A$10,Years!$B$2:$B$10,"not found",1,1)</f>
        <v>47848</v>
      </c>
      <c r="C257" s="19" t="s">
        <v>63</v>
      </c>
      <c r="D257" s="20" t="s">
        <v>34</v>
      </c>
      <c r="E257" s="27"/>
      <c r="F257" s="1"/>
      <c r="G257" s="1"/>
      <c r="H257" s="27">
        <v>0.20599999999999999</v>
      </c>
      <c r="I257" s="1"/>
      <c r="J257" s="28">
        <v>2.8000000000000001E-2</v>
      </c>
      <c r="K257" s="2"/>
      <c r="L257" s="2"/>
      <c r="M257" s="2"/>
      <c r="N257" s="14">
        <v>7.0999999999999994E-2</v>
      </c>
      <c r="O257" s="2"/>
      <c r="P257" s="17">
        <v>8.9999999999999993E-3</v>
      </c>
    </row>
    <row r="258" spans="1:16" x14ac:dyDescent="0.45">
      <c r="A258" s="19">
        <v>7</v>
      </c>
      <c r="B258" s="104">
        <f>_xlfn.XLOOKUP(marketShare[[#This Row],[round]],Years!$A$2:$A$10,Years!$B$2:$B$10,"not found",1,1)</f>
        <v>47848</v>
      </c>
      <c r="C258" s="19" t="s">
        <v>63</v>
      </c>
      <c r="D258" s="20" t="s">
        <v>36</v>
      </c>
      <c r="E258" s="27"/>
      <c r="F258" s="1"/>
      <c r="G258" s="1"/>
      <c r="H258" s="1"/>
      <c r="I258" s="27">
        <v>0.27200000000000002</v>
      </c>
      <c r="J258" s="28">
        <v>2.5999999999999999E-2</v>
      </c>
      <c r="K258" s="2"/>
      <c r="L258" s="2"/>
      <c r="M258" s="2"/>
      <c r="N258" s="2"/>
      <c r="O258" s="14">
        <v>5.6000000000000001E-2</v>
      </c>
      <c r="P258" s="17">
        <v>7.0000000000000001E-3</v>
      </c>
    </row>
    <row r="259" spans="1:16" x14ac:dyDescent="0.45">
      <c r="A259" s="19">
        <v>7</v>
      </c>
      <c r="B259" s="104">
        <f>_xlfn.XLOOKUP(marketShare[[#This Row],[round]],Years!$A$2:$A$10,Years!$B$2:$B$10,"not found",1,1)</f>
        <v>47848</v>
      </c>
      <c r="C259" s="19" t="s">
        <v>63</v>
      </c>
      <c r="D259" s="20" t="s">
        <v>134</v>
      </c>
      <c r="E259" s="27">
        <v>0.29799999999999999</v>
      </c>
      <c r="F259" s="27">
        <v>0.186</v>
      </c>
      <c r="G259" s="27">
        <v>0.23799999999999999</v>
      </c>
      <c r="H259" s="27">
        <v>0.20599999999999999</v>
      </c>
      <c r="I259" s="27">
        <v>0.27200000000000002</v>
      </c>
      <c r="J259" s="28">
        <v>0.23599999999999999</v>
      </c>
      <c r="K259" s="14">
        <v>0.122</v>
      </c>
      <c r="L259" s="14">
        <v>0.33700000000000002</v>
      </c>
      <c r="M259" s="14">
        <v>4.5999999999999999E-2</v>
      </c>
      <c r="N259" s="14">
        <v>7.0999999999999994E-2</v>
      </c>
      <c r="O259" s="14">
        <v>5.6000000000000001E-2</v>
      </c>
      <c r="P259" s="17">
        <v>0.17499999999999999</v>
      </c>
    </row>
    <row r="260" spans="1:16" x14ac:dyDescent="0.45">
      <c r="A260" s="19">
        <v>7</v>
      </c>
      <c r="B260" s="104">
        <f>_xlfn.XLOOKUP(marketShare[[#This Row],[round]],Years!$A$2:$A$10,Years!$B$2:$B$10,"not found",1,1)</f>
        <v>47848</v>
      </c>
      <c r="C260" s="19" t="s">
        <v>64</v>
      </c>
      <c r="D260" s="20" t="s">
        <v>38</v>
      </c>
      <c r="E260" s="27">
        <v>0.29799999999999999</v>
      </c>
      <c r="F260" s="1"/>
      <c r="G260" s="1"/>
      <c r="H260" s="1"/>
      <c r="I260" s="1"/>
      <c r="J260" s="28">
        <v>8.2000000000000003E-2</v>
      </c>
      <c r="K260" s="14">
        <v>0.34599999999999997</v>
      </c>
      <c r="L260" s="2"/>
      <c r="M260" s="2"/>
      <c r="N260" s="2"/>
      <c r="O260" s="2"/>
      <c r="P260" s="17">
        <v>8.7999999999999995E-2</v>
      </c>
    </row>
    <row r="261" spans="1:16" x14ac:dyDescent="0.45">
      <c r="A261" s="19">
        <v>7</v>
      </c>
      <c r="B261" s="104">
        <f>_xlfn.XLOOKUP(marketShare[[#This Row],[round]],Years!$A$2:$A$10,Years!$B$2:$B$10,"not found",1,1)</f>
        <v>47848</v>
      </c>
      <c r="C261" s="19" t="s">
        <v>64</v>
      </c>
      <c r="D261" s="20" t="s">
        <v>39</v>
      </c>
      <c r="E261" s="27"/>
      <c r="F261" s="27">
        <v>0.17199999999999999</v>
      </c>
      <c r="G261" s="1"/>
      <c r="H261" s="1"/>
      <c r="I261" s="1"/>
      <c r="J261" s="28">
        <v>5.6000000000000001E-2</v>
      </c>
      <c r="K261" s="2"/>
      <c r="L261" s="14">
        <v>0.32600000000000001</v>
      </c>
      <c r="M261" s="2"/>
      <c r="N261" s="2"/>
      <c r="O261" s="2"/>
      <c r="P261" s="17">
        <v>0.11799999999999999</v>
      </c>
    </row>
    <row r="262" spans="1:16" x14ac:dyDescent="0.45">
      <c r="A262" s="19">
        <v>7</v>
      </c>
      <c r="B262" s="104">
        <f>_xlfn.XLOOKUP(marketShare[[#This Row],[round]],Years!$A$2:$A$10,Years!$B$2:$B$10,"not found",1,1)</f>
        <v>47848</v>
      </c>
      <c r="C262" s="19" t="s">
        <v>64</v>
      </c>
      <c r="D262" s="20" t="s">
        <v>40</v>
      </c>
      <c r="E262" s="27"/>
      <c r="F262" s="1"/>
      <c r="G262" s="27">
        <v>0.151</v>
      </c>
      <c r="H262" s="1"/>
      <c r="I262" s="1"/>
      <c r="J262" s="28">
        <v>2.5999999999999999E-2</v>
      </c>
      <c r="K262" s="2"/>
      <c r="L262" s="2"/>
      <c r="M262" s="14">
        <v>4.5999999999999999E-2</v>
      </c>
      <c r="N262" s="2"/>
      <c r="O262" s="2"/>
      <c r="P262" s="17">
        <v>6.0000000000000001E-3</v>
      </c>
    </row>
    <row r="263" spans="1:16" x14ac:dyDescent="0.45">
      <c r="A263" s="19">
        <v>7</v>
      </c>
      <c r="B263" s="104">
        <f>_xlfn.XLOOKUP(marketShare[[#This Row],[round]],Years!$A$2:$A$10,Years!$B$2:$B$10,"not found",1,1)</f>
        <v>47848</v>
      </c>
      <c r="C263" s="19" t="s">
        <v>64</v>
      </c>
      <c r="D263" s="20" t="s">
        <v>41</v>
      </c>
      <c r="E263" s="27"/>
      <c r="F263" s="1"/>
      <c r="G263" s="1"/>
      <c r="H263" s="27">
        <v>0.21199999999999999</v>
      </c>
      <c r="I263" s="1"/>
      <c r="J263" s="28">
        <v>2.9000000000000001E-2</v>
      </c>
      <c r="K263" s="2"/>
      <c r="L263" s="2"/>
      <c r="M263" s="2"/>
      <c r="N263" s="14">
        <v>0.13200000000000001</v>
      </c>
      <c r="O263" s="2"/>
      <c r="P263" s="17">
        <v>1.7000000000000001E-2</v>
      </c>
    </row>
    <row r="264" spans="1:16" x14ac:dyDescent="0.45">
      <c r="A264" s="19">
        <v>7</v>
      </c>
      <c r="B264" s="104">
        <f>_xlfn.XLOOKUP(marketShare[[#This Row],[round]],Years!$A$2:$A$10,Years!$B$2:$B$10,"not found",1,1)</f>
        <v>47848</v>
      </c>
      <c r="C264" s="19" t="s">
        <v>64</v>
      </c>
      <c r="D264" s="20" t="s">
        <v>42</v>
      </c>
      <c r="E264" s="27"/>
      <c r="F264" s="1"/>
      <c r="G264" s="1"/>
      <c r="H264" s="1"/>
      <c r="I264" s="27">
        <v>0.29599999999999999</v>
      </c>
      <c r="J264" s="28">
        <v>2.8000000000000001E-2</v>
      </c>
      <c r="K264" s="2"/>
      <c r="L264" s="2"/>
      <c r="M264" s="2"/>
      <c r="N264" s="2"/>
      <c r="O264" s="14">
        <v>0.33100000000000002</v>
      </c>
      <c r="P264" s="17">
        <v>0.04</v>
      </c>
    </row>
    <row r="265" spans="1:16" x14ac:dyDescent="0.45">
      <c r="A265" s="19">
        <v>7</v>
      </c>
      <c r="B265" s="104">
        <f>_xlfn.XLOOKUP(marketShare[[#This Row],[round]],Years!$A$2:$A$10,Years!$B$2:$B$10,"not found",1,1)</f>
        <v>47848</v>
      </c>
      <c r="C265" s="19" t="s">
        <v>64</v>
      </c>
      <c r="D265" s="20" t="s">
        <v>289</v>
      </c>
      <c r="E265" s="27"/>
      <c r="F265" s="1"/>
      <c r="G265" s="27">
        <v>0.158</v>
      </c>
      <c r="H265" s="1"/>
      <c r="I265" s="1"/>
      <c r="J265" s="28">
        <v>2.7E-2</v>
      </c>
      <c r="K265" s="2"/>
      <c r="L265" s="2"/>
      <c r="M265" s="14">
        <v>4.2999999999999997E-2</v>
      </c>
      <c r="N265" s="2"/>
      <c r="O265" s="2"/>
      <c r="P265" s="17">
        <v>6.0000000000000001E-3</v>
      </c>
    </row>
    <row r="266" spans="1:16" x14ac:dyDescent="0.45">
      <c r="A266" s="19">
        <v>7</v>
      </c>
      <c r="B266" s="104">
        <f>_xlfn.XLOOKUP(marketShare[[#This Row],[round]],Years!$A$2:$A$10,Years!$B$2:$B$10,"not found",1,1)</f>
        <v>47848</v>
      </c>
      <c r="C266" s="19" t="s">
        <v>64</v>
      </c>
      <c r="D266" s="20" t="s">
        <v>134</v>
      </c>
      <c r="E266" s="27">
        <v>0.29799999999999999</v>
      </c>
      <c r="F266" s="27">
        <v>0.17199999999999999</v>
      </c>
      <c r="G266" s="27">
        <v>0.309</v>
      </c>
      <c r="H266" s="27">
        <v>0.21199999999999999</v>
      </c>
      <c r="I266" s="27">
        <v>0.29599999999999999</v>
      </c>
      <c r="J266" s="28">
        <v>0.247</v>
      </c>
      <c r="K266" s="14">
        <v>0.34599999999999997</v>
      </c>
      <c r="L266" s="14">
        <v>0.32600000000000001</v>
      </c>
      <c r="M266" s="14">
        <v>8.8999999999999996E-2</v>
      </c>
      <c r="N266" s="14">
        <v>0.13200000000000001</v>
      </c>
      <c r="O266" s="14">
        <v>0.33100000000000002</v>
      </c>
      <c r="P266" s="17">
        <v>0.27500000000000002</v>
      </c>
    </row>
    <row r="267" spans="1:16" x14ac:dyDescent="0.45">
      <c r="A267" s="19">
        <v>7</v>
      </c>
      <c r="B267" s="104">
        <f>_xlfn.XLOOKUP(marketShare[[#This Row],[round]],Years!$A$2:$A$10,Years!$B$2:$B$10,"not found",1,1)</f>
        <v>47848</v>
      </c>
      <c r="C267" s="19" t="s">
        <v>65</v>
      </c>
      <c r="D267" s="20" t="s">
        <v>43</v>
      </c>
      <c r="E267" s="27">
        <v>0.40400000000000003</v>
      </c>
      <c r="F267" s="27">
        <v>1E-3</v>
      </c>
      <c r="G267" s="1"/>
      <c r="H267" s="1"/>
      <c r="I267" s="1"/>
      <c r="J267" s="28">
        <v>0.111</v>
      </c>
      <c r="K267" s="14">
        <v>0.53200000000000003</v>
      </c>
      <c r="L267" s="14">
        <v>1E-3</v>
      </c>
      <c r="M267" s="2"/>
      <c r="N267" s="2"/>
      <c r="O267" s="2"/>
      <c r="P267" s="17">
        <v>0.13600000000000001</v>
      </c>
    </row>
    <row r="268" spans="1:16" x14ac:dyDescent="0.45">
      <c r="A268" s="19">
        <v>7</v>
      </c>
      <c r="B268" s="104">
        <f>_xlfn.XLOOKUP(marketShare[[#This Row],[round]],Years!$A$2:$A$10,Years!$B$2:$B$10,"not found",1,1)</f>
        <v>47848</v>
      </c>
      <c r="C268" s="19" t="s">
        <v>65</v>
      </c>
      <c r="D268" s="20" t="s">
        <v>44</v>
      </c>
      <c r="E268" s="27"/>
      <c r="F268" s="27">
        <v>0.34</v>
      </c>
      <c r="G268" s="1"/>
      <c r="H268" s="1"/>
      <c r="I268" s="1"/>
      <c r="J268" s="28">
        <v>0.111</v>
      </c>
      <c r="K268" s="2"/>
      <c r="L268" s="14">
        <v>0.17399999999999999</v>
      </c>
      <c r="M268" s="2"/>
      <c r="N268" s="2"/>
      <c r="O268" s="2"/>
      <c r="P268" s="17">
        <v>6.3E-2</v>
      </c>
    </row>
    <row r="269" spans="1:16" x14ac:dyDescent="0.45">
      <c r="A269" s="19">
        <v>7</v>
      </c>
      <c r="B269" s="104">
        <f>_xlfn.XLOOKUP(marketShare[[#This Row],[round]],Years!$A$2:$A$10,Years!$B$2:$B$10,"not found",1,1)</f>
        <v>47848</v>
      </c>
      <c r="C269" s="19" t="s">
        <v>65</v>
      </c>
      <c r="D269" s="20" t="s">
        <v>45</v>
      </c>
      <c r="E269" s="27"/>
      <c r="F269" s="1"/>
      <c r="G269" s="27">
        <v>0.24</v>
      </c>
      <c r="H269" s="1"/>
      <c r="I269" s="1"/>
      <c r="J269" s="28">
        <v>4.1000000000000002E-2</v>
      </c>
      <c r="K269" s="2"/>
      <c r="L269" s="2"/>
      <c r="M269" s="14">
        <v>0.51300000000000001</v>
      </c>
      <c r="N269" s="2"/>
      <c r="O269" s="2"/>
      <c r="P269" s="17">
        <v>7.0000000000000007E-2</v>
      </c>
    </row>
    <row r="270" spans="1:16" x14ac:dyDescent="0.45">
      <c r="A270" s="19">
        <v>7</v>
      </c>
      <c r="B270" s="104">
        <f>_xlfn.XLOOKUP(marketShare[[#This Row],[round]],Years!$A$2:$A$10,Years!$B$2:$B$10,"not found",1,1)</f>
        <v>47848</v>
      </c>
      <c r="C270" s="19" t="s">
        <v>65</v>
      </c>
      <c r="D270" s="20" t="s">
        <v>46</v>
      </c>
      <c r="E270" s="27"/>
      <c r="F270" s="1"/>
      <c r="G270" s="1"/>
      <c r="H270" s="27">
        <v>0.29199999999999998</v>
      </c>
      <c r="I270" s="1"/>
      <c r="J270" s="28">
        <v>0.04</v>
      </c>
      <c r="K270" s="2"/>
      <c r="L270" s="2"/>
      <c r="M270" s="2"/>
      <c r="N270" s="14">
        <v>0.48299999999999998</v>
      </c>
      <c r="O270" s="2"/>
      <c r="P270" s="17">
        <v>6.0999999999999999E-2</v>
      </c>
    </row>
    <row r="271" spans="1:16" x14ac:dyDescent="0.45">
      <c r="A271" s="19">
        <v>7</v>
      </c>
      <c r="B271" s="104">
        <f>_xlfn.XLOOKUP(marketShare[[#This Row],[round]],Years!$A$2:$A$10,Years!$B$2:$B$10,"not found",1,1)</f>
        <v>47848</v>
      </c>
      <c r="C271" s="19" t="s">
        <v>65</v>
      </c>
      <c r="D271" s="20" t="s">
        <v>47</v>
      </c>
      <c r="E271" s="27"/>
      <c r="F271" s="1"/>
      <c r="G271" s="1"/>
      <c r="H271" s="1"/>
      <c r="I271" s="27">
        <v>0.432</v>
      </c>
      <c r="J271" s="28">
        <v>4.1000000000000002E-2</v>
      </c>
      <c r="K271" s="2"/>
      <c r="L271" s="2"/>
      <c r="M271" s="2"/>
      <c r="N271" s="2"/>
      <c r="O271" s="14">
        <v>0.61299999999999999</v>
      </c>
      <c r="P271" s="17">
        <v>7.3999999999999996E-2</v>
      </c>
    </row>
    <row r="272" spans="1:16" x14ac:dyDescent="0.45">
      <c r="A272" s="19">
        <v>7</v>
      </c>
      <c r="B272" s="104">
        <f>_xlfn.XLOOKUP(marketShare[[#This Row],[round]],Years!$A$2:$A$10,Years!$B$2:$B$10,"not found",1,1)</f>
        <v>47848</v>
      </c>
      <c r="C272" s="19" t="s">
        <v>65</v>
      </c>
      <c r="D272" s="20" t="s">
        <v>324</v>
      </c>
      <c r="E272" s="27"/>
      <c r="F272" s="1"/>
      <c r="G272" s="27">
        <v>0.21299999999999999</v>
      </c>
      <c r="H272" s="1"/>
      <c r="I272" s="1"/>
      <c r="J272" s="28">
        <v>3.5999999999999997E-2</v>
      </c>
      <c r="K272" s="2"/>
      <c r="L272" s="2"/>
      <c r="M272" s="14">
        <v>0.35199999999999998</v>
      </c>
      <c r="N272" s="2"/>
      <c r="O272" s="2"/>
      <c r="P272" s="17">
        <v>4.8000000000000001E-2</v>
      </c>
    </row>
    <row r="273" spans="1:16" x14ac:dyDescent="0.45">
      <c r="A273" s="19">
        <v>7</v>
      </c>
      <c r="B273" s="104">
        <f>_xlfn.XLOOKUP(marketShare[[#This Row],[round]],Years!$A$2:$A$10,Years!$B$2:$B$10,"not found",1,1)</f>
        <v>47848</v>
      </c>
      <c r="C273" s="19" t="s">
        <v>65</v>
      </c>
      <c r="D273" s="20" t="s">
        <v>327</v>
      </c>
      <c r="E273" s="27"/>
      <c r="F273" s="1"/>
      <c r="G273" s="1"/>
      <c r="H273" s="27">
        <v>0.189</v>
      </c>
      <c r="I273" s="1"/>
      <c r="J273" s="28">
        <v>2.5999999999999999E-2</v>
      </c>
      <c r="K273" s="2"/>
      <c r="L273" s="2"/>
      <c r="M273" s="2"/>
      <c r="N273" s="14">
        <v>0.28100000000000003</v>
      </c>
      <c r="O273" s="2"/>
      <c r="P273" s="17">
        <v>3.5000000000000003E-2</v>
      </c>
    </row>
    <row r="274" spans="1:16" x14ac:dyDescent="0.45">
      <c r="A274" s="19">
        <v>7</v>
      </c>
      <c r="B274" s="104">
        <f>_xlfn.XLOOKUP(marketShare[[#This Row],[round]],Years!$A$2:$A$10,Years!$B$2:$B$10,"not found",1,1)</f>
        <v>47848</v>
      </c>
      <c r="C274" s="19" t="s">
        <v>65</v>
      </c>
      <c r="D274" s="20" t="s">
        <v>134</v>
      </c>
      <c r="E274" s="27">
        <v>0.40400000000000003</v>
      </c>
      <c r="F274" s="27">
        <v>0.34</v>
      </c>
      <c r="G274" s="27">
        <v>0.45300000000000001</v>
      </c>
      <c r="H274" s="27">
        <v>0.48199999999999998</v>
      </c>
      <c r="I274" s="27">
        <v>0.432</v>
      </c>
      <c r="J274" s="28">
        <v>0.40500000000000003</v>
      </c>
      <c r="K274" s="14">
        <v>0.53200000000000003</v>
      </c>
      <c r="L274" s="14">
        <v>0.17399999999999999</v>
      </c>
      <c r="M274" s="14">
        <v>0.86599999999999999</v>
      </c>
      <c r="N274" s="14">
        <v>0.76300000000000001</v>
      </c>
      <c r="O274" s="14">
        <v>0.61299999999999999</v>
      </c>
      <c r="P274" s="17">
        <v>0.48699999999999999</v>
      </c>
    </row>
    <row r="275" spans="1:16" x14ac:dyDescent="0.45">
      <c r="A275" s="19">
        <v>7</v>
      </c>
      <c r="B275" s="104">
        <f>_xlfn.XLOOKUP(marketShare[[#This Row],[round]],Years!$A$2:$A$10,Years!$B$2:$B$10,"not found",1,1)</f>
        <v>47848</v>
      </c>
      <c r="C275" s="19" t="s">
        <v>66</v>
      </c>
      <c r="D275" s="20" t="s">
        <v>49</v>
      </c>
      <c r="E275" s="27"/>
      <c r="F275" s="27">
        <v>0.15</v>
      </c>
      <c r="G275" s="1"/>
      <c r="H275" s="1"/>
      <c r="I275" s="1"/>
      <c r="J275" s="28">
        <v>4.9000000000000002E-2</v>
      </c>
      <c r="K275" s="2"/>
      <c r="L275" s="14">
        <v>0.14000000000000001</v>
      </c>
      <c r="M275" s="2"/>
      <c r="N275" s="2"/>
      <c r="O275" s="2"/>
      <c r="P275" s="17">
        <v>5.0999999999999997E-2</v>
      </c>
    </row>
    <row r="276" spans="1:16" x14ac:dyDescent="0.45">
      <c r="A276" s="19">
        <v>7</v>
      </c>
      <c r="B276" s="104">
        <f>_xlfn.XLOOKUP(marketShare[[#This Row],[round]],Years!$A$2:$A$10,Years!$B$2:$B$10,"not found",1,1)</f>
        <v>47848</v>
      </c>
      <c r="C276" s="19" t="s">
        <v>66</v>
      </c>
      <c r="D276" s="20" t="s">
        <v>328</v>
      </c>
      <c r="E276" s="27"/>
      <c r="F276" s="1"/>
      <c r="G276" s="1"/>
      <c r="H276" s="1"/>
      <c r="I276" s="1"/>
      <c r="J276" s="28"/>
      <c r="K276" s="2"/>
      <c r="L276" s="2"/>
      <c r="M276" s="2"/>
      <c r="N276" s="2"/>
      <c r="O276" s="2"/>
      <c r="P276" s="88"/>
    </row>
    <row r="277" spans="1:16" x14ac:dyDescent="0.45">
      <c r="A277" s="19">
        <v>7</v>
      </c>
      <c r="B277" s="104">
        <f>_xlfn.XLOOKUP(marketShare[[#This Row],[round]],Years!$A$2:$A$10,Years!$B$2:$B$10,"not found",1,1)</f>
        <v>47848</v>
      </c>
      <c r="C277" s="19" t="s">
        <v>66</v>
      </c>
      <c r="D277" s="20" t="s">
        <v>329</v>
      </c>
      <c r="E277" s="27"/>
      <c r="F277" s="1"/>
      <c r="G277" s="1"/>
      <c r="H277" s="27">
        <v>0.1</v>
      </c>
      <c r="I277" s="1"/>
      <c r="J277" s="28">
        <v>1.4E-2</v>
      </c>
      <c r="K277" s="2"/>
      <c r="L277" s="2"/>
      <c r="M277" s="2"/>
      <c r="N277" s="14">
        <v>3.4000000000000002E-2</v>
      </c>
      <c r="O277" s="2"/>
      <c r="P277" s="17">
        <v>4.0000000000000001E-3</v>
      </c>
    </row>
    <row r="278" spans="1:16" x14ac:dyDescent="0.45">
      <c r="A278" s="19">
        <v>7</v>
      </c>
      <c r="B278" s="104">
        <f>_xlfn.XLOOKUP(marketShare[[#This Row],[round]],Years!$A$2:$A$10,Years!$B$2:$B$10,"not found",1,1)</f>
        <v>47848</v>
      </c>
      <c r="C278" s="19" t="s">
        <v>66</v>
      </c>
      <c r="D278" s="20" t="s">
        <v>134</v>
      </c>
      <c r="E278" s="27"/>
      <c r="F278" s="27">
        <v>0.15</v>
      </c>
      <c r="G278" s="1"/>
      <c r="H278" s="27">
        <v>0.1</v>
      </c>
      <c r="I278" s="1"/>
      <c r="J278" s="28">
        <v>6.3E-2</v>
      </c>
      <c r="K278" s="2"/>
      <c r="L278" s="14">
        <v>0.14000000000000001</v>
      </c>
      <c r="M278" s="2"/>
      <c r="N278" s="14">
        <v>3.4000000000000002E-2</v>
      </c>
      <c r="O278" s="2"/>
      <c r="P278" s="17">
        <v>5.5E-2</v>
      </c>
    </row>
    <row r="279" spans="1:16" x14ac:dyDescent="0.45">
      <c r="A279" s="19">
        <v>7</v>
      </c>
      <c r="B279" s="104">
        <f>_xlfn.XLOOKUP(marketShare[[#This Row],[round]],Years!$A$2:$A$10,Years!$B$2:$B$10,"not found",1,1)</f>
        <v>47848</v>
      </c>
      <c r="C279" s="19" t="s">
        <v>67</v>
      </c>
      <c r="D279" s="20" t="s">
        <v>54</v>
      </c>
      <c r="E279" s="27"/>
      <c r="F279" s="27">
        <v>7.5999999999999998E-2</v>
      </c>
      <c r="G279" s="1"/>
      <c r="H279" s="1"/>
      <c r="I279" s="1"/>
      <c r="J279" s="28">
        <v>2.5000000000000001E-2</v>
      </c>
      <c r="K279" s="2"/>
      <c r="L279" s="14">
        <v>1.0999999999999999E-2</v>
      </c>
      <c r="M279" s="2"/>
      <c r="N279" s="2"/>
      <c r="O279" s="2"/>
      <c r="P279" s="17">
        <v>4.0000000000000001E-3</v>
      </c>
    </row>
    <row r="280" spans="1:16" x14ac:dyDescent="0.45">
      <c r="A280" s="19">
        <v>7</v>
      </c>
      <c r="B280" s="104">
        <f>_xlfn.XLOOKUP(marketShare[[#This Row],[round]],Years!$A$2:$A$10,Years!$B$2:$B$10,"not found",1,1)</f>
        <v>47848</v>
      </c>
      <c r="C280" s="19" t="s">
        <v>67</v>
      </c>
      <c r="D280" s="20" t="s">
        <v>55</v>
      </c>
      <c r="E280" s="27"/>
      <c r="F280" s="1"/>
      <c r="G280" s="1"/>
      <c r="H280" s="1"/>
      <c r="I280" s="1"/>
      <c r="J280" s="28"/>
      <c r="K280" s="2"/>
      <c r="L280" s="2"/>
      <c r="M280" s="2"/>
      <c r="N280" s="2"/>
      <c r="O280" s="2"/>
      <c r="P280" s="88"/>
    </row>
    <row r="281" spans="1:16" x14ac:dyDescent="0.45">
      <c r="A281" s="19">
        <v>7</v>
      </c>
      <c r="B281" s="104">
        <f>_xlfn.XLOOKUP(marketShare[[#This Row],[round]],Years!$A$2:$A$10,Years!$B$2:$B$10,"not found",1,1)</f>
        <v>47848</v>
      </c>
      <c r="C281" s="19" t="s">
        <v>67</v>
      </c>
      <c r="D281" s="20" t="s">
        <v>134</v>
      </c>
      <c r="E281" s="27"/>
      <c r="F281" s="27">
        <v>7.5999999999999998E-2</v>
      </c>
      <c r="G281" s="1"/>
      <c r="H281" s="1"/>
      <c r="I281" s="1"/>
      <c r="J281" s="28">
        <v>2.5000000000000001E-2</v>
      </c>
      <c r="K281" s="2"/>
      <c r="L281" s="14">
        <v>1.0999999999999999E-2</v>
      </c>
      <c r="M281" s="2"/>
      <c r="N281" s="2"/>
      <c r="O281" s="2"/>
      <c r="P281" s="17">
        <v>4.0000000000000001E-3</v>
      </c>
    </row>
    <row r="282" spans="1:16" x14ac:dyDescent="0.45">
      <c r="A282" s="19">
        <v>7</v>
      </c>
      <c r="B282" s="104">
        <f>_xlfn.XLOOKUP(marketShare[[#This Row],[round]],Years!$A$2:$A$10,Years!$B$2:$B$10,"not found",1,1)</f>
        <v>47848</v>
      </c>
      <c r="C282" s="19" t="s">
        <v>68</v>
      </c>
      <c r="D282" s="20" t="s">
        <v>59</v>
      </c>
      <c r="E282" s="27"/>
      <c r="F282" s="27">
        <v>7.5999999999999998E-2</v>
      </c>
      <c r="G282" s="1"/>
      <c r="H282" s="1"/>
      <c r="I282" s="1"/>
      <c r="J282" s="28">
        <v>2.5000000000000001E-2</v>
      </c>
      <c r="K282" s="2"/>
      <c r="L282" s="14">
        <v>1.0999999999999999E-2</v>
      </c>
      <c r="M282" s="2"/>
      <c r="N282" s="2"/>
      <c r="O282" s="2"/>
      <c r="P282" s="17">
        <v>4.0000000000000001E-3</v>
      </c>
    </row>
    <row r="283" spans="1:16" x14ac:dyDescent="0.45">
      <c r="A283" s="19">
        <v>7</v>
      </c>
      <c r="B283" s="104">
        <f>_xlfn.XLOOKUP(marketShare[[#This Row],[round]],Years!$A$2:$A$10,Years!$B$2:$B$10,"not found",1,1)</f>
        <v>47848</v>
      </c>
      <c r="C283" s="19" t="s">
        <v>68</v>
      </c>
      <c r="D283" s="20" t="s">
        <v>60</v>
      </c>
      <c r="E283" s="27"/>
      <c r="F283" s="1"/>
      <c r="G283" s="1"/>
      <c r="H283" s="1"/>
      <c r="I283" s="1"/>
      <c r="J283" s="28"/>
      <c r="K283" s="2"/>
      <c r="L283" s="2"/>
      <c r="M283" s="2"/>
      <c r="N283" s="2"/>
      <c r="O283" s="2"/>
      <c r="P283" s="88"/>
    </row>
    <row r="284" spans="1:16" x14ac:dyDescent="0.45">
      <c r="A284" s="19">
        <v>7</v>
      </c>
      <c r="B284" s="104">
        <f>_xlfn.XLOOKUP(marketShare[[#This Row],[round]],Years!$A$2:$A$10,Years!$B$2:$B$10,"not found",1,1)</f>
        <v>47848</v>
      </c>
      <c r="C284" s="19" t="s">
        <v>68</v>
      </c>
      <c r="D284" s="20" t="s">
        <v>134</v>
      </c>
      <c r="E284" s="27"/>
      <c r="F284" s="27">
        <v>7.5999999999999998E-2</v>
      </c>
      <c r="G284" s="1"/>
      <c r="H284" s="1"/>
      <c r="I284" s="1"/>
      <c r="J284" s="28">
        <v>2.5000000000000001E-2</v>
      </c>
      <c r="K284" s="10"/>
      <c r="L284" s="15">
        <v>1.0999999999999999E-2</v>
      </c>
      <c r="M284" s="10"/>
      <c r="N284" s="10"/>
      <c r="O284" s="10"/>
      <c r="P284" s="18">
        <v>4.0000000000000001E-3</v>
      </c>
    </row>
    <row r="285" spans="1:16" x14ac:dyDescent="0.45">
      <c r="A285" s="19">
        <v>8</v>
      </c>
      <c r="B285" s="104">
        <f>_xlfn.XLOOKUP(marketShare[[#This Row],[round]],Years!$A$2:$A$10,Years!$B$2:$B$10,"not found",1,1)</f>
        <v>48213</v>
      </c>
      <c r="C285" s="19" t="s">
        <v>63</v>
      </c>
      <c r="D285" s="20" t="s">
        <v>28</v>
      </c>
      <c r="E285" s="120">
        <v>0.26100000000000001</v>
      </c>
      <c r="F285" s="6"/>
      <c r="G285" s="6"/>
      <c r="H285" s="6"/>
      <c r="I285" s="6"/>
      <c r="J285" s="28">
        <v>8.3000000000000004E-2</v>
      </c>
      <c r="K285" s="113">
        <v>0.16500000000000001</v>
      </c>
      <c r="L285" s="118"/>
      <c r="M285" s="118"/>
      <c r="N285" s="118"/>
      <c r="O285" s="118"/>
      <c r="P285" s="119">
        <v>0.04</v>
      </c>
    </row>
    <row r="286" spans="1:16" x14ac:dyDescent="0.45">
      <c r="A286" s="19">
        <v>8</v>
      </c>
      <c r="B286" s="104">
        <f>_xlfn.XLOOKUP(marketShare[[#This Row],[round]],Years!$A$2:$A$10,Years!$B$2:$B$10,"not found",1,1)</f>
        <v>48213</v>
      </c>
      <c r="C286" s="19" t="s">
        <v>63</v>
      </c>
      <c r="D286" s="20" t="s">
        <v>30</v>
      </c>
      <c r="E286" s="27"/>
      <c r="F286" s="27">
        <v>0.42899999999999999</v>
      </c>
      <c r="G286" s="1"/>
      <c r="H286" s="1"/>
      <c r="I286" s="1"/>
      <c r="J286" s="28">
        <v>6.5000000000000002E-2</v>
      </c>
      <c r="K286" s="2"/>
      <c r="L286" s="14">
        <v>0.46500000000000002</v>
      </c>
      <c r="M286" s="2"/>
      <c r="N286" s="2"/>
      <c r="O286" s="2"/>
      <c r="P286" s="17">
        <v>0.16600000000000001</v>
      </c>
    </row>
    <row r="287" spans="1:16" x14ac:dyDescent="0.45">
      <c r="A287" s="19">
        <v>8</v>
      </c>
      <c r="B287" s="104">
        <f>_xlfn.XLOOKUP(marketShare[[#This Row],[round]],Years!$A$2:$A$10,Years!$B$2:$B$10,"not found",1,1)</f>
        <v>48213</v>
      </c>
      <c r="C287" s="19" t="s">
        <v>63</v>
      </c>
      <c r="D287" s="20" t="s">
        <v>32</v>
      </c>
      <c r="E287" s="27"/>
      <c r="F287" s="1"/>
      <c r="G287" s="27">
        <v>7.0000000000000007E-2</v>
      </c>
      <c r="H287" s="1"/>
      <c r="I287" s="1"/>
      <c r="J287" s="28">
        <v>1.4E-2</v>
      </c>
      <c r="K287" s="2"/>
      <c r="L287" s="2"/>
      <c r="M287" s="14">
        <v>2.5999999999999999E-2</v>
      </c>
      <c r="N287" s="2"/>
      <c r="O287" s="2"/>
      <c r="P287" s="17">
        <v>4.0000000000000001E-3</v>
      </c>
    </row>
    <row r="288" spans="1:16" x14ac:dyDescent="0.45">
      <c r="A288" s="19">
        <v>8</v>
      </c>
      <c r="B288" s="104">
        <f>_xlfn.XLOOKUP(marketShare[[#This Row],[round]],Years!$A$2:$A$10,Years!$B$2:$B$10,"not found",1,1)</f>
        <v>48213</v>
      </c>
      <c r="C288" s="19" t="s">
        <v>63</v>
      </c>
      <c r="D288" s="20" t="s">
        <v>34</v>
      </c>
      <c r="E288" s="27"/>
      <c r="F288" s="1"/>
      <c r="G288" s="1"/>
      <c r="H288" s="27">
        <v>0.13800000000000001</v>
      </c>
      <c r="I288" s="1"/>
      <c r="J288" s="28">
        <v>2.5999999999999999E-2</v>
      </c>
      <c r="K288" s="2"/>
      <c r="L288" s="2"/>
      <c r="M288" s="2"/>
      <c r="N288" s="14">
        <v>5.3999999999999999E-2</v>
      </c>
      <c r="O288" s="2"/>
      <c r="P288" s="17">
        <v>7.0000000000000001E-3</v>
      </c>
    </row>
    <row r="289" spans="1:16" x14ac:dyDescent="0.45">
      <c r="A289" s="19">
        <v>8</v>
      </c>
      <c r="B289" s="104">
        <f>_xlfn.XLOOKUP(marketShare[[#This Row],[round]],Years!$A$2:$A$10,Years!$B$2:$B$10,"not found",1,1)</f>
        <v>48213</v>
      </c>
      <c r="C289" s="19" t="s">
        <v>63</v>
      </c>
      <c r="D289" s="20" t="s">
        <v>36</v>
      </c>
      <c r="E289" s="27"/>
      <c r="F289" s="1"/>
      <c r="G289" s="1"/>
      <c r="H289" s="1"/>
      <c r="I289" s="27">
        <v>0.19800000000000001</v>
      </c>
      <c r="J289" s="28">
        <v>2.8000000000000001E-2</v>
      </c>
      <c r="K289" s="2"/>
      <c r="L289" s="2"/>
      <c r="M289" s="2"/>
      <c r="N289" s="2"/>
      <c r="O289" s="14">
        <v>2.5999999999999999E-2</v>
      </c>
      <c r="P289" s="17">
        <v>3.0000000000000001E-3</v>
      </c>
    </row>
    <row r="290" spans="1:16" x14ac:dyDescent="0.45">
      <c r="A290" s="19">
        <v>8</v>
      </c>
      <c r="B290" s="104">
        <f>_xlfn.XLOOKUP(marketShare[[#This Row],[round]],Years!$A$2:$A$10,Years!$B$2:$B$10,"not found",1,1)</f>
        <v>48213</v>
      </c>
      <c r="C290" s="19" t="s">
        <v>63</v>
      </c>
      <c r="D290" s="20" t="s">
        <v>134</v>
      </c>
      <c r="E290" s="27">
        <v>0.26100000000000001</v>
      </c>
      <c r="F290" s="27">
        <v>0.42899999999999999</v>
      </c>
      <c r="G290" s="27">
        <v>7.0000000000000007E-2</v>
      </c>
      <c r="H290" s="27">
        <v>0.13800000000000001</v>
      </c>
      <c r="I290" s="27">
        <v>0.19800000000000001</v>
      </c>
      <c r="J290" s="28">
        <v>0.216</v>
      </c>
      <c r="K290" s="14">
        <v>0.16500000000000001</v>
      </c>
      <c r="L290" s="14">
        <v>0.46500000000000002</v>
      </c>
      <c r="M290" s="14">
        <v>2.5999999999999999E-2</v>
      </c>
      <c r="N290" s="14">
        <v>5.3999999999999999E-2</v>
      </c>
      <c r="O290" s="14">
        <v>2.5999999999999999E-2</v>
      </c>
      <c r="P290" s="17">
        <v>0.221</v>
      </c>
    </row>
    <row r="291" spans="1:16" x14ac:dyDescent="0.45">
      <c r="A291" s="19">
        <v>8</v>
      </c>
      <c r="B291" s="104">
        <f>_xlfn.XLOOKUP(marketShare[[#This Row],[round]],Years!$A$2:$A$10,Years!$B$2:$B$10,"not found",1,1)</f>
        <v>48213</v>
      </c>
      <c r="C291" s="19" t="s">
        <v>64</v>
      </c>
      <c r="D291" s="20" t="s">
        <v>38</v>
      </c>
      <c r="E291" s="27">
        <v>0.26100000000000001</v>
      </c>
      <c r="F291" s="1"/>
      <c r="G291" s="1"/>
      <c r="H291" s="1"/>
      <c r="I291" s="1"/>
      <c r="J291" s="28">
        <v>8.3000000000000004E-2</v>
      </c>
      <c r="K291" s="14">
        <v>0.32</v>
      </c>
      <c r="L291" s="2"/>
      <c r="M291" s="2"/>
      <c r="N291" s="2"/>
      <c r="O291" s="2"/>
      <c r="P291" s="17">
        <v>7.9000000000000001E-2</v>
      </c>
    </row>
    <row r="292" spans="1:16" x14ac:dyDescent="0.45">
      <c r="A292" s="19">
        <v>8</v>
      </c>
      <c r="B292" s="104">
        <f>_xlfn.XLOOKUP(marketShare[[#This Row],[round]],Years!$A$2:$A$10,Years!$B$2:$B$10,"not found",1,1)</f>
        <v>48213</v>
      </c>
      <c r="C292" s="19" t="s">
        <v>64</v>
      </c>
      <c r="D292" s="20" t="s">
        <v>39</v>
      </c>
      <c r="E292" s="27"/>
      <c r="F292" s="27">
        <v>0.49</v>
      </c>
      <c r="G292" s="1"/>
      <c r="H292" s="1"/>
      <c r="I292" s="1"/>
      <c r="J292" s="28">
        <v>7.3999999999999996E-2</v>
      </c>
      <c r="K292" s="2"/>
      <c r="L292" s="14">
        <v>0.52500000000000002</v>
      </c>
      <c r="M292" s="2"/>
      <c r="N292" s="2"/>
      <c r="O292" s="2"/>
      <c r="P292" s="17">
        <v>0.187</v>
      </c>
    </row>
    <row r="293" spans="1:16" x14ac:dyDescent="0.45">
      <c r="A293" s="19">
        <v>8</v>
      </c>
      <c r="B293" s="104">
        <f>_xlfn.XLOOKUP(marketShare[[#This Row],[round]],Years!$A$2:$A$10,Years!$B$2:$B$10,"not found",1,1)</f>
        <v>48213</v>
      </c>
      <c r="C293" s="19" t="s">
        <v>64</v>
      </c>
      <c r="D293" s="20" t="s">
        <v>40</v>
      </c>
      <c r="E293" s="27"/>
      <c r="F293" s="1"/>
      <c r="G293" s="27">
        <v>0.128</v>
      </c>
      <c r="H293" s="1"/>
      <c r="I293" s="1"/>
      <c r="J293" s="28">
        <v>2.5000000000000001E-2</v>
      </c>
      <c r="K293" s="2"/>
      <c r="L293" s="2"/>
      <c r="M293" s="14">
        <v>5.5E-2</v>
      </c>
      <c r="N293" s="2"/>
      <c r="O293" s="2"/>
      <c r="P293" s="17">
        <v>8.0000000000000002E-3</v>
      </c>
    </row>
    <row r="294" spans="1:16" x14ac:dyDescent="0.45">
      <c r="A294" s="19">
        <v>8</v>
      </c>
      <c r="B294" s="104">
        <f>_xlfn.XLOOKUP(marketShare[[#This Row],[round]],Years!$A$2:$A$10,Years!$B$2:$B$10,"not found",1,1)</f>
        <v>48213</v>
      </c>
      <c r="C294" s="19" t="s">
        <v>64</v>
      </c>
      <c r="D294" s="20" t="s">
        <v>41</v>
      </c>
      <c r="E294" s="27"/>
      <c r="F294" s="1"/>
      <c r="G294" s="1"/>
      <c r="H294" s="27">
        <v>0.19900000000000001</v>
      </c>
      <c r="I294" s="1"/>
      <c r="J294" s="28">
        <v>3.7999999999999999E-2</v>
      </c>
      <c r="K294" s="2"/>
      <c r="L294" s="2"/>
      <c r="M294" s="2"/>
      <c r="N294" s="14">
        <v>0.11899999999999999</v>
      </c>
      <c r="O294" s="2"/>
      <c r="P294" s="17">
        <v>1.6E-2</v>
      </c>
    </row>
    <row r="295" spans="1:16" x14ac:dyDescent="0.45">
      <c r="A295" s="19">
        <v>8</v>
      </c>
      <c r="B295" s="104">
        <f>_xlfn.XLOOKUP(marketShare[[#This Row],[round]],Years!$A$2:$A$10,Years!$B$2:$B$10,"not found",1,1)</f>
        <v>48213</v>
      </c>
      <c r="C295" s="19" t="s">
        <v>64</v>
      </c>
      <c r="D295" s="20" t="s">
        <v>42</v>
      </c>
      <c r="E295" s="27"/>
      <c r="F295" s="1"/>
      <c r="G295" s="1"/>
      <c r="H295" s="1"/>
      <c r="I295" s="27">
        <v>0.26400000000000001</v>
      </c>
      <c r="J295" s="28">
        <v>3.6999999999999998E-2</v>
      </c>
      <c r="K295" s="2"/>
      <c r="L295" s="2"/>
      <c r="M295" s="2"/>
      <c r="N295" s="2"/>
      <c r="O295" s="14">
        <v>0.18099999999999999</v>
      </c>
      <c r="P295" s="17">
        <v>2.3E-2</v>
      </c>
    </row>
    <row r="296" spans="1:16" x14ac:dyDescent="0.45">
      <c r="A296" s="19">
        <v>8</v>
      </c>
      <c r="B296" s="104">
        <f>_xlfn.XLOOKUP(marketShare[[#This Row],[round]],Years!$A$2:$A$10,Years!$B$2:$B$10,"not found",1,1)</f>
        <v>48213</v>
      </c>
      <c r="C296" s="19" t="s">
        <v>64</v>
      </c>
      <c r="D296" s="20" t="s">
        <v>289</v>
      </c>
      <c r="E296" s="27"/>
      <c r="F296" s="1"/>
      <c r="G296" s="27">
        <v>0.11799999999999999</v>
      </c>
      <c r="H296" s="1"/>
      <c r="I296" s="1"/>
      <c r="J296" s="28">
        <v>2.3E-2</v>
      </c>
      <c r="K296" s="2"/>
      <c r="L296" s="2"/>
      <c r="M296" s="14">
        <v>0.08</v>
      </c>
      <c r="N296" s="2"/>
      <c r="O296" s="2"/>
      <c r="P296" s="17">
        <v>1.0999999999999999E-2</v>
      </c>
    </row>
    <row r="297" spans="1:16" x14ac:dyDescent="0.45">
      <c r="A297" s="19">
        <v>8</v>
      </c>
      <c r="B297" s="104">
        <f>_xlfn.XLOOKUP(marketShare[[#This Row],[round]],Years!$A$2:$A$10,Years!$B$2:$B$10,"not found",1,1)</f>
        <v>48213</v>
      </c>
      <c r="C297" s="19" t="s">
        <v>64</v>
      </c>
      <c r="D297" s="20" t="s">
        <v>134</v>
      </c>
      <c r="E297" s="27">
        <v>0.26100000000000001</v>
      </c>
      <c r="F297" s="27">
        <v>0.49</v>
      </c>
      <c r="G297" s="27">
        <v>0.246</v>
      </c>
      <c r="H297" s="27">
        <v>0.19900000000000001</v>
      </c>
      <c r="I297" s="27">
        <v>0.26400000000000001</v>
      </c>
      <c r="J297" s="28">
        <v>0.28100000000000003</v>
      </c>
      <c r="K297" s="14">
        <v>0.32</v>
      </c>
      <c r="L297" s="14">
        <v>0.52500000000000002</v>
      </c>
      <c r="M297" s="14">
        <v>0.13500000000000001</v>
      </c>
      <c r="N297" s="14">
        <v>0.11899999999999999</v>
      </c>
      <c r="O297" s="14">
        <v>0.18099999999999999</v>
      </c>
      <c r="P297" s="17">
        <v>0.32300000000000001</v>
      </c>
    </row>
    <row r="298" spans="1:16" x14ac:dyDescent="0.45">
      <c r="A298" s="19">
        <v>8</v>
      </c>
      <c r="B298" s="104">
        <f>_xlfn.XLOOKUP(marketShare[[#This Row],[round]],Years!$A$2:$A$10,Years!$B$2:$B$10,"not found",1,1)</f>
        <v>48213</v>
      </c>
      <c r="C298" s="19" t="s">
        <v>65</v>
      </c>
      <c r="D298" s="20" t="s">
        <v>43</v>
      </c>
      <c r="E298" s="27">
        <v>0.47</v>
      </c>
      <c r="F298" s="1"/>
      <c r="G298" s="1"/>
      <c r="H298" s="1"/>
      <c r="I298" s="1"/>
      <c r="J298" s="28">
        <v>0.151</v>
      </c>
      <c r="K298" s="14">
        <v>0.51500000000000001</v>
      </c>
      <c r="L298" s="2"/>
      <c r="M298" s="2"/>
      <c r="N298" s="2"/>
      <c r="O298" s="2"/>
      <c r="P298" s="17">
        <v>0.126</v>
      </c>
    </row>
    <row r="299" spans="1:16" x14ac:dyDescent="0.45">
      <c r="A299" s="19">
        <v>8</v>
      </c>
      <c r="B299" s="104">
        <f>_xlfn.XLOOKUP(marketShare[[#This Row],[round]],Years!$A$2:$A$10,Years!$B$2:$B$10,"not found",1,1)</f>
        <v>48213</v>
      </c>
      <c r="C299" s="19" t="s">
        <v>65</v>
      </c>
      <c r="D299" s="20" t="s">
        <v>45</v>
      </c>
      <c r="E299" s="27"/>
      <c r="F299" s="1"/>
      <c r="G299" s="27">
        <v>0.35299999999999998</v>
      </c>
      <c r="H299" s="1"/>
      <c r="I299" s="1"/>
      <c r="J299" s="28">
        <v>7.0000000000000007E-2</v>
      </c>
      <c r="K299" s="2"/>
      <c r="L299" s="2"/>
      <c r="M299" s="14">
        <v>0.48299999999999998</v>
      </c>
      <c r="N299" s="2"/>
      <c r="O299" s="2"/>
      <c r="P299" s="17">
        <v>6.7000000000000004E-2</v>
      </c>
    </row>
    <row r="300" spans="1:16" x14ac:dyDescent="0.45">
      <c r="A300" s="19">
        <v>8</v>
      </c>
      <c r="B300" s="104">
        <f>_xlfn.XLOOKUP(marketShare[[#This Row],[round]],Years!$A$2:$A$10,Years!$B$2:$B$10,"not found",1,1)</f>
        <v>48213</v>
      </c>
      <c r="C300" s="19" t="s">
        <v>65</v>
      </c>
      <c r="D300" s="20" t="s">
        <v>46</v>
      </c>
      <c r="E300" s="27"/>
      <c r="F300" s="1"/>
      <c r="G300" s="1"/>
      <c r="H300" s="27">
        <v>0.39500000000000002</v>
      </c>
      <c r="I300" s="1"/>
      <c r="J300" s="28">
        <v>7.4999999999999997E-2</v>
      </c>
      <c r="K300" s="2"/>
      <c r="L300" s="2"/>
      <c r="M300" s="2"/>
      <c r="N300" s="14">
        <v>0.5</v>
      </c>
      <c r="O300" s="2"/>
      <c r="P300" s="17">
        <v>6.7000000000000004E-2</v>
      </c>
    </row>
    <row r="301" spans="1:16" x14ac:dyDescent="0.45">
      <c r="A301" s="19">
        <v>8</v>
      </c>
      <c r="B301" s="104">
        <f>_xlfn.XLOOKUP(marketShare[[#This Row],[round]],Years!$A$2:$A$10,Years!$B$2:$B$10,"not found",1,1)</f>
        <v>48213</v>
      </c>
      <c r="C301" s="19" t="s">
        <v>65</v>
      </c>
      <c r="D301" s="20" t="s">
        <v>47</v>
      </c>
      <c r="E301" s="27"/>
      <c r="F301" s="1"/>
      <c r="G301" s="1"/>
      <c r="H301" s="1"/>
      <c r="I301" s="27">
        <v>0.53700000000000003</v>
      </c>
      <c r="J301" s="28">
        <v>7.4999999999999997E-2</v>
      </c>
      <c r="K301" s="2"/>
      <c r="L301" s="2"/>
      <c r="M301" s="2"/>
      <c r="N301" s="2"/>
      <c r="O301" s="14">
        <v>0.79300000000000004</v>
      </c>
      <c r="P301" s="17">
        <v>9.9000000000000005E-2</v>
      </c>
    </row>
    <row r="302" spans="1:16" x14ac:dyDescent="0.45">
      <c r="A302" s="19">
        <v>8</v>
      </c>
      <c r="B302" s="104">
        <f>_xlfn.XLOOKUP(marketShare[[#This Row],[round]],Years!$A$2:$A$10,Years!$B$2:$B$10,"not found",1,1)</f>
        <v>48213</v>
      </c>
      <c r="C302" s="19" t="s">
        <v>65</v>
      </c>
      <c r="D302" s="20" t="s">
        <v>324</v>
      </c>
      <c r="E302" s="27"/>
      <c r="F302" s="1"/>
      <c r="G302" s="27">
        <v>0.33200000000000002</v>
      </c>
      <c r="H302" s="1"/>
      <c r="I302" s="1"/>
      <c r="J302" s="28">
        <v>6.6000000000000003E-2</v>
      </c>
      <c r="K302" s="2"/>
      <c r="L302" s="2"/>
      <c r="M302" s="14">
        <v>0.35599999999999998</v>
      </c>
      <c r="N302" s="2"/>
      <c r="O302" s="2"/>
      <c r="P302" s="17">
        <v>0.05</v>
      </c>
    </row>
    <row r="303" spans="1:16" x14ac:dyDescent="0.45">
      <c r="A303" s="19">
        <v>8</v>
      </c>
      <c r="B303" s="104">
        <f>_xlfn.XLOOKUP(marketShare[[#This Row],[round]],Years!$A$2:$A$10,Years!$B$2:$B$10,"not found",1,1)</f>
        <v>48213</v>
      </c>
      <c r="C303" s="19" t="s">
        <v>65</v>
      </c>
      <c r="D303" s="20" t="s">
        <v>327</v>
      </c>
      <c r="E303" s="27"/>
      <c r="F303" s="1"/>
      <c r="G303" s="1"/>
      <c r="H303" s="27">
        <v>0.26800000000000002</v>
      </c>
      <c r="I303" s="1"/>
      <c r="J303" s="28">
        <v>5.0999999999999997E-2</v>
      </c>
      <c r="K303" s="2"/>
      <c r="L303" s="2"/>
      <c r="M303" s="2"/>
      <c r="N303" s="14">
        <v>0.32700000000000001</v>
      </c>
      <c r="O303" s="2"/>
      <c r="P303" s="17">
        <v>4.3999999999999997E-2</v>
      </c>
    </row>
    <row r="304" spans="1:16" x14ac:dyDescent="0.45">
      <c r="A304" s="19">
        <v>8</v>
      </c>
      <c r="B304" s="104">
        <f>_xlfn.XLOOKUP(marketShare[[#This Row],[round]],Years!$A$2:$A$10,Years!$B$2:$B$10,"not found",1,1)</f>
        <v>48213</v>
      </c>
      <c r="C304" s="19" t="s">
        <v>65</v>
      </c>
      <c r="D304" s="20" t="s">
        <v>134</v>
      </c>
      <c r="E304" s="27">
        <v>0.47</v>
      </c>
      <c r="F304" s="1"/>
      <c r="G304" s="27">
        <v>0.68500000000000005</v>
      </c>
      <c r="H304" s="27">
        <v>0.66300000000000003</v>
      </c>
      <c r="I304" s="27">
        <v>0.53700000000000003</v>
      </c>
      <c r="J304" s="28">
        <v>0.48799999999999999</v>
      </c>
      <c r="K304" s="14">
        <v>0.51500000000000001</v>
      </c>
      <c r="L304" s="2"/>
      <c r="M304" s="14">
        <v>0.83799999999999997</v>
      </c>
      <c r="N304" s="14">
        <v>0.82699999999999996</v>
      </c>
      <c r="O304" s="14">
        <v>0.79300000000000004</v>
      </c>
      <c r="P304" s="17">
        <v>0.45300000000000001</v>
      </c>
    </row>
    <row r="305" spans="1:16" x14ac:dyDescent="0.45">
      <c r="A305" s="19">
        <v>8</v>
      </c>
      <c r="B305" s="104">
        <f>_xlfn.XLOOKUP(marketShare[[#This Row],[round]],Years!$A$2:$A$10,Years!$B$2:$B$10,"not found",1,1)</f>
        <v>48213</v>
      </c>
      <c r="C305" s="19" t="s">
        <v>66</v>
      </c>
      <c r="D305" s="20" t="s">
        <v>49</v>
      </c>
      <c r="E305" s="27"/>
      <c r="F305" s="27">
        <v>8.1000000000000003E-2</v>
      </c>
      <c r="G305" s="1"/>
      <c r="H305" s="1"/>
      <c r="I305" s="1"/>
      <c r="J305" s="28">
        <v>1.2E-2</v>
      </c>
      <c r="K305" s="2"/>
      <c r="L305" s="14">
        <v>0.01</v>
      </c>
      <c r="M305" s="2"/>
      <c r="N305" s="2"/>
      <c r="O305" s="2"/>
      <c r="P305" s="17">
        <v>4.0000000000000001E-3</v>
      </c>
    </row>
    <row r="306" spans="1:16" x14ac:dyDescent="0.45">
      <c r="A306" s="19">
        <v>8</v>
      </c>
      <c r="B306" s="104">
        <f>_xlfn.XLOOKUP(marketShare[[#This Row],[round]],Years!$A$2:$A$10,Years!$B$2:$B$10,"not found",1,1)</f>
        <v>48213</v>
      </c>
      <c r="C306" s="19" t="s">
        <v>66</v>
      </c>
      <c r="D306" s="20" t="s">
        <v>328</v>
      </c>
      <c r="E306" s="27">
        <v>8.0000000000000002E-3</v>
      </c>
      <c r="F306" s="1"/>
      <c r="G306" s="1"/>
      <c r="H306" s="1"/>
      <c r="I306" s="1"/>
      <c r="J306" s="28">
        <v>3.0000000000000001E-3</v>
      </c>
      <c r="K306" s="2"/>
      <c r="L306" s="2"/>
      <c r="M306" s="2"/>
      <c r="N306" s="2"/>
      <c r="O306" s="2"/>
      <c r="P306" s="88"/>
    </row>
    <row r="307" spans="1:16" x14ac:dyDescent="0.45">
      <c r="A307" s="19">
        <v>8</v>
      </c>
      <c r="B307" s="104">
        <f>_xlfn.XLOOKUP(marketShare[[#This Row],[round]],Years!$A$2:$A$10,Years!$B$2:$B$10,"not found",1,1)</f>
        <v>48213</v>
      </c>
      <c r="C307" s="19" t="s">
        <v>66</v>
      </c>
      <c r="D307" s="20" t="s">
        <v>134</v>
      </c>
      <c r="E307" s="27">
        <v>8.0000000000000002E-3</v>
      </c>
      <c r="F307" s="27">
        <v>8.1000000000000003E-2</v>
      </c>
      <c r="G307" s="1"/>
      <c r="H307" s="1"/>
      <c r="I307" s="1"/>
      <c r="J307" s="28">
        <v>1.4999999999999999E-2</v>
      </c>
      <c r="K307" s="10"/>
      <c r="L307" s="15">
        <v>0.01</v>
      </c>
      <c r="M307" s="10"/>
      <c r="N307" s="10"/>
      <c r="O307" s="10"/>
      <c r="P307" s="18">
        <v>4.0000000000000001E-3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70F3-4EF3-47E1-A46A-4F52A2592864}">
  <dimension ref="A1:I10"/>
  <sheetViews>
    <sheetView workbookViewId="0">
      <selection activeCell="C1" sqref="C1:C10"/>
    </sheetView>
  </sheetViews>
  <sheetFormatPr defaultRowHeight="14.25" x14ac:dyDescent="0.45"/>
  <cols>
    <col min="2" max="3" width="16.73046875" customWidth="1"/>
    <col min="4" max="4" width="16" customWidth="1"/>
    <col min="5" max="5" width="16.86328125" customWidth="1"/>
    <col min="6" max="6" width="17" customWidth="1"/>
    <col min="7" max="7" width="16.265625" customWidth="1"/>
    <col min="8" max="8" width="12.73046875" customWidth="1"/>
    <col min="11" max="11" width="17.265625" customWidth="1"/>
    <col min="12" max="12" width="16.265625" customWidth="1"/>
    <col min="13" max="13" width="16.86328125" customWidth="1"/>
    <col min="14" max="14" width="19" customWidth="1"/>
    <col min="15" max="15" width="19.1328125" customWidth="1"/>
    <col min="16" max="16" width="16.59765625" customWidth="1"/>
  </cols>
  <sheetData>
    <row r="1" spans="1:9" ht="30.75" thickBot="1" x14ac:dyDescent="0.5">
      <c r="A1" s="91" t="s">
        <v>8</v>
      </c>
      <c r="B1" s="91" t="s">
        <v>210</v>
      </c>
      <c r="C1" s="91" t="s">
        <v>1</v>
      </c>
      <c r="D1" s="92" t="s">
        <v>238</v>
      </c>
      <c r="E1" s="92" t="s">
        <v>239</v>
      </c>
      <c r="F1" s="92" t="s">
        <v>240</v>
      </c>
      <c r="G1" s="92" t="s">
        <v>241</v>
      </c>
      <c r="H1" s="92" t="s">
        <v>242</v>
      </c>
      <c r="I1" s="93" t="s">
        <v>243</v>
      </c>
    </row>
    <row r="2" spans="1:9" x14ac:dyDescent="0.45">
      <c r="A2" s="61">
        <v>0</v>
      </c>
      <c r="B2" s="104">
        <f>_xlfn.XLOOKUP(actMrktShrUnits[[#This Row],[round]],Years!$A$2:$A$10,Years!$B$2:$B$10,"not found",1,1)</f>
        <v>45291</v>
      </c>
      <c r="C2" s="104" t="s">
        <v>65</v>
      </c>
      <c r="D2" s="62">
        <v>7387</v>
      </c>
      <c r="E2" s="62">
        <v>8960</v>
      </c>
      <c r="F2" s="62">
        <v>2554</v>
      </c>
      <c r="G2" s="62">
        <v>1915</v>
      </c>
      <c r="H2" s="62">
        <v>1984</v>
      </c>
      <c r="I2" s="90">
        <v>22800</v>
      </c>
    </row>
    <row r="3" spans="1:9" x14ac:dyDescent="0.45">
      <c r="A3" s="61">
        <v>1</v>
      </c>
      <c r="B3" s="104">
        <f>_xlfn.XLOOKUP(actMrktShrUnits[[#This Row],[round]],Years!$A$2:$A$10,Years!$B$2:$B$10,"not found",1,1)</f>
        <v>45657</v>
      </c>
      <c r="C3" s="104" t="s">
        <v>65</v>
      </c>
      <c r="D3" s="62">
        <v>8067</v>
      </c>
      <c r="E3" s="62">
        <v>10009</v>
      </c>
      <c r="F3" s="62">
        <v>2967</v>
      </c>
      <c r="G3" s="62">
        <v>2294</v>
      </c>
      <c r="H3" s="62">
        <v>2347</v>
      </c>
      <c r="I3" s="90">
        <v>25684</v>
      </c>
    </row>
    <row r="4" spans="1:9" x14ac:dyDescent="0.45">
      <c r="A4" s="61">
        <v>2</v>
      </c>
      <c r="B4" s="104">
        <f>_xlfn.XLOOKUP(actMrktShrUnits[[#This Row],[round]],Years!$A$2:$A$10,Years!$B$2:$B$10,"not found",1,1)</f>
        <v>46022</v>
      </c>
      <c r="C4" s="104" t="s">
        <v>65</v>
      </c>
      <c r="D4" s="62">
        <v>8809</v>
      </c>
      <c r="E4" s="62">
        <v>11180</v>
      </c>
      <c r="F4" s="62">
        <v>3448</v>
      </c>
      <c r="G4" s="62">
        <v>2749</v>
      </c>
      <c r="H4" s="62">
        <v>2776</v>
      </c>
      <c r="I4" s="90">
        <v>28961</v>
      </c>
    </row>
    <row r="5" spans="1:9" x14ac:dyDescent="0.45">
      <c r="A5" s="89">
        <v>3</v>
      </c>
      <c r="B5" s="104">
        <f>_xlfn.XLOOKUP(actMrktShrUnits[[#This Row],[round]],Years!$A$2:$A$10,Years!$B$2:$B$10,"not found",1,1)</f>
        <v>46387</v>
      </c>
      <c r="C5" s="104" t="s">
        <v>65</v>
      </c>
      <c r="D5" s="62">
        <v>9619</v>
      </c>
      <c r="E5" s="62">
        <v>12488</v>
      </c>
      <c r="F5" s="62">
        <v>4007</v>
      </c>
      <c r="G5" s="62">
        <v>3293</v>
      </c>
      <c r="H5" s="62">
        <v>3284</v>
      </c>
      <c r="I5" s="90">
        <v>32691</v>
      </c>
    </row>
    <row r="6" spans="1:9" x14ac:dyDescent="0.45">
      <c r="A6" s="89">
        <v>4</v>
      </c>
      <c r="B6" s="104">
        <f>_xlfn.XLOOKUP(actMrktShrUnits[[#This Row],[round]],Years!$A$2:$A$10,Years!$B$2:$B$10,"not found",1,1)</f>
        <v>46752</v>
      </c>
      <c r="C6" s="104" t="s">
        <v>65</v>
      </c>
      <c r="D6" s="62">
        <v>10504</v>
      </c>
      <c r="E6" s="62">
        <v>10707</v>
      </c>
      <c r="F6" s="62">
        <v>4299</v>
      </c>
      <c r="G6" s="62">
        <v>3945</v>
      </c>
      <c r="H6" s="62">
        <v>3868</v>
      </c>
      <c r="I6" s="90">
        <v>33324</v>
      </c>
    </row>
    <row r="7" spans="1:9" x14ac:dyDescent="0.45">
      <c r="A7" s="89">
        <v>5</v>
      </c>
      <c r="B7" s="104">
        <f>_xlfn.XLOOKUP(actMrktShrUnits[[#This Row],[round]],Years!$A$2:$A$10,Years!$B$2:$B$10,"not found",1,1)</f>
        <v>47118</v>
      </c>
      <c r="C7" s="104" t="s">
        <v>65</v>
      </c>
      <c r="D7" s="62">
        <v>11201</v>
      </c>
      <c r="E7" s="62">
        <v>10436</v>
      </c>
      <c r="F7" s="62">
        <v>4519</v>
      </c>
      <c r="G7" s="62">
        <v>3744</v>
      </c>
      <c r="H7" s="62">
        <v>3248</v>
      </c>
      <c r="I7" s="90">
        <v>33149</v>
      </c>
    </row>
    <row r="8" spans="1:9" x14ac:dyDescent="0.45">
      <c r="A8" s="89">
        <v>6</v>
      </c>
      <c r="B8" s="104">
        <f>_xlfn.XLOOKUP(actMrktShrUnits[[#This Row],[round]],Years!$A$2:$A$10,Years!$B$2:$B$10,"not found",1,1)</f>
        <v>47483</v>
      </c>
      <c r="C8" s="104" t="s">
        <v>65</v>
      </c>
      <c r="D8" s="62">
        <v>10423</v>
      </c>
      <c r="E8" s="62">
        <v>14290</v>
      </c>
      <c r="F8" s="62">
        <v>6286</v>
      </c>
      <c r="G8" s="62">
        <v>4516</v>
      </c>
      <c r="H8" s="62">
        <v>3790</v>
      </c>
      <c r="I8" s="90">
        <v>39304</v>
      </c>
    </row>
    <row r="9" spans="1:9" x14ac:dyDescent="0.45">
      <c r="A9" s="89">
        <v>7</v>
      </c>
      <c r="B9" s="104">
        <f>_xlfn.XLOOKUP(actMrktShrUnits[[#This Row],[round]],Years!$A$2:$A$10,Years!$B$2:$B$10,"not found",1,1)</f>
        <v>47848</v>
      </c>
      <c r="C9" s="104" t="s">
        <v>65</v>
      </c>
      <c r="D9" s="62">
        <v>11628</v>
      </c>
      <c r="E9" s="62">
        <v>13843</v>
      </c>
      <c r="F9" s="62">
        <v>7211</v>
      </c>
      <c r="G9" s="62">
        <v>5756</v>
      </c>
      <c r="H9" s="62">
        <v>4010</v>
      </c>
      <c r="I9" s="90">
        <v>42447</v>
      </c>
    </row>
    <row r="10" spans="1:9" x14ac:dyDescent="0.45">
      <c r="A10" s="89">
        <v>8</v>
      </c>
      <c r="B10" s="104">
        <f>_xlfn.XLOOKUP(actMrktShrUnits[[#This Row],[round]],Years!$A$2:$A$10,Years!$B$2:$B$10,"not found",1,1)</f>
        <v>48213</v>
      </c>
      <c r="C10" s="104" t="s">
        <v>65</v>
      </c>
      <c r="D10" s="97">
        <v>13681</v>
      </c>
      <c r="E10" s="97">
        <v>6461</v>
      </c>
      <c r="F10" s="97">
        <v>8488</v>
      </c>
      <c r="G10" s="97">
        <v>8126</v>
      </c>
      <c r="H10" s="97">
        <v>5990</v>
      </c>
      <c r="I10" s="98">
        <v>42746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3E77-BF1A-4F6E-AF77-1ABDB602491F}">
  <dimension ref="A1:I10"/>
  <sheetViews>
    <sheetView workbookViewId="0">
      <selection activeCell="C1" sqref="C1:C10"/>
    </sheetView>
  </sheetViews>
  <sheetFormatPr defaultRowHeight="14.25" x14ac:dyDescent="0.45"/>
  <cols>
    <col min="1" max="1" width="17.265625" customWidth="1"/>
    <col min="2" max="3" width="16.265625" customWidth="1"/>
    <col min="4" max="4" width="16.86328125" customWidth="1"/>
    <col min="5" max="5" width="19" customWidth="1"/>
    <col min="6" max="6" width="19.1328125" customWidth="1"/>
    <col min="7" max="7" width="16.59765625" customWidth="1"/>
  </cols>
  <sheetData>
    <row r="1" spans="1:9" ht="30.75" thickBot="1" x14ac:dyDescent="0.5">
      <c r="A1" s="91" t="s">
        <v>8</v>
      </c>
      <c r="B1" s="91" t="s">
        <v>210</v>
      </c>
      <c r="C1" s="91" t="s">
        <v>1</v>
      </c>
      <c r="D1" s="92" t="s">
        <v>244</v>
      </c>
      <c r="E1" s="92" t="s">
        <v>245</v>
      </c>
      <c r="F1" s="92" t="s">
        <v>246</v>
      </c>
      <c r="G1" s="92" t="s">
        <v>247</v>
      </c>
      <c r="H1" s="92" t="s">
        <v>248</v>
      </c>
      <c r="I1" s="93" t="s">
        <v>249</v>
      </c>
    </row>
    <row r="2" spans="1:9" x14ac:dyDescent="0.45">
      <c r="A2" s="61">
        <v>0</v>
      </c>
      <c r="B2" s="104">
        <f>_xlfn.XLOOKUP(potMrktShrUnits[[#This Row],[round]],Years!$A$2:$A$10,Years!$B$2:$B$10,"not found",1,1)</f>
        <v>45291</v>
      </c>
      <c r="C2" s="104" t="s">
        <v>65</v>
      </c>
      <c r="D2" s="62">
        <v>7387</v>
      </c>
      <c r="E2" s="62">
        <v>8960</v>
      </c>
      <c r="F2" s="62">
        <v>2554</v>
      </c>
      <c r="G2" s="62">
        <v>1915</v>
      </c>
      <c r="H2" s="62">
        <v>1984</v>
      </c>
      <c r="I2" s="90">
        <v>22800</v>
      </c>
    </row>
    <row r="3" spans="1:9" x14ac:dyDescent="0.45">
      <c r="A3" s="61">
        <v>1</v>
      </c>
      <c r="B3" s="104">
        <f>_xlfn.XLOOKUP(potMrktShrUnits[[#This Row],[round]],Years!$A$2:$A$10,Years!$B$2:$B$10,"not found",1,1)</f>
        <v>45657</v>
      </c>
      <c r="C3" s="104" t="s">
        <v>65</v>
      </c>
      <c r="D3" s="62">
        <v>8067</v>
      </c>
      <c r="E3" s="62">
        <v>10009</v>
      </c>
      <c r="F3" s="62">
        <v>2967</v>
      </c>
      <c r="G3" s="62">
        <v>2294</v>
      </c>
      <c r="H3" s="62">
        <v>2347</v>
      </c>
      <c r="I3" s="90">
        <v>25684</v>
      </c>
    </row>
    <row r="4" spans="1:9" x14ac:dyDescent="0.45">
      <c r="A4" s="61">
        <v>2</v>
      </c>
      <c r="B4" s="104">
        <f>_xlfn.XLOOKUP(potMrktShrUnits[[#This Row],[round]],Years!$A$2:$A$10,Years!$B$2:$B$10,"not found",1,1)</f>
        <v>46022</v>
      </c>
      <c r="C4" s="104" t="s">
        <v>65</v>
      </c>
      <c r="D4" s="62">
        <v>8809</v>
      </c>
      <c r="E4" s="62">
        <v>11180</v>
      </c>
      <c r="F4" s="62">
        <v>3448</v>
      </c>
      <c r="G4" s="62">
        <v>2749</v>
      </c>
      <c r="H4" s="62">
        <v>2776</v>
      </c>
      <c r="I4" s="90">
        <v>28961</v>
      </c>
    </row>
    <row r="5" spans="1:9" x14ac:dyDescent="0.45">
      <c r="A5" s="61">
        <v>3</v>
      </c>
      <c r="B5" s="104">
        <f>_xlfn.XLOOKUP(potMrktShrUnits[[#This Row],[round]],Years!$A$2:$A$10,Years!$B$2:$B$10,"not found",1,1)</f>
        <v>46387</v>
      </c>
      <c r="C5" s="104" t="s">
        <v>65</v>
      </c>
      <c r="D5" s="62">
        <v>9619</v>
      </c>
      <c r="E5" s="62">
        <v>12488</v>
      </c>
      <c r="F5" s="62">
        <v>4007</v>
      </c>
      <c r="G5" s="62">
        <v>3293</v>
      </c>
      <c r="H5" s="62">
        <v>3284</v>
      </c>
      <c r="I5" s="90">
        <v>32691</v>
      </c>
    </row>
    <row r="6" spans="1:9" x14ac:dyDescent="0.45">
      <c r="A6" s="61">
        <v>4</v>
      </c>
      <c r="B6" s="104">
        <f>_xlfn.XLOOKUP(potMrktShrUnits[[#This Row],[round]],Years!$A$2:$A$10,Years!$B$2:$B$10,"not found",1,1)</f>
        <v>46752</v>
      </c>
      <c r="C6" s="104" t="s">
        <v>65</v>
      </c>
      <c r="D6" s="62">
        <v>10504</v>
      </c>
      <c r="E6" s="62">
        <v>13949</v>
      </c>
      <c r="F6" s="62">
        <v>4656</v>
      </c>
      <c r="G6" s="62">
        <v>3945</v>
      </c>
      <c r="H6" s="62">
        <v>3885</v>
      </c>
      <c r="I6" s="62">
        <v>36939</v>
      </c>
    </row>
    <row r="7" spans="1:9" x14ac:dyDescent="0.45">
      <c r="A7" s="61">
        <v>5</v>
      </c>
      <c r="B7" s="104">
        <f>_xlfn.XLOOKUP(potMrktShrUnits[[#This Row],[round]],Years!$A$2:$A$10,Years!$B$2:$B$10,"not found",1,1)</f>
        <v>47118</v>
      </c>
      <c r="C7" s="104" t="s">
        <v>65</v>
      </c>
      <c r="D7" s="62">
        <v>11471</v>
      </c>
      <c r="E7" s="62">
        <v>15581</v>
      </c>
      <c r="F7" s="62">
        <v>5410</v>
      </c>
      <c r="G7" s="62">
        <v>4726</v>
      </c>
      <c r="H7" s="62">
        <v>4596</v>
      </c>
      <c r="I7" s="90">
        <v>41784</v>
      </c>
    </row>
    <row r="8" spans="1:9" x14ac:dyDescent="0.45">
      <c r="A8" s="61">
        <v>6</v>
      </c>
      <c r="B8" s="104">
        <f>_xlfn.XLOOKUP(potMrktShrUnits[[#This Row],[round]],Years!$A$2:$A$10,Years!$B$2:$B$10,"not found",1,1)</f>
        <v>47483</v>
      </c>
      <c r="C8" s="104" t="s">
        <v>65</v>
      </c>
      <c r="D8" s="62">
        <v>12526</v>
      </c>
      <c r="E8" s="62">
        <v>17404</v>
      </c>
      <c r="F8" s="62">
        <v>6286</v>
      </c>
      <c r="G8" s="62">
        <v>5662</v>
      </c>
      <c r="H8" s="62">
        <v>5437</v>
      </c>
      <c r="I8" s="90">
        <v>47315</v>
      </c>
    </row>
    <row r="9" spans="1:9" x14ac:dyDescent="0.45">
      <c r="A9" s="61">
        <v>7</v>
      </c>
      <c r="B9" s="104">
        <f>_xlfn.XLOOKUP(potMrktShrUnits[[#This Row],[round]],Years!$A$2:$A$10,Years!$B$2:$B$10,"not found",1,1)</f>
        <v>47848</v>
      </c>
      <c r="C9" s="104" t="s">
        <v>65</v>
      </c>
      <c r="D9" s="62">
        <v>13678</v>
      </c>
      <c r="E9" s="62">
        <v>19440</v>
      </c>
      <c r="F9" s="62">
        <v>7305</v>
      </c>
      <c r="G9" s="62">
        <v>6783</v>
      </c>
      <c r="H9" s="62">
        <v>6432</v>
      </c>
      <c r="I9" s="90">
        <v>53638</v>
      </c>
    </row>
    <row r="10" spans="1:9" x14ac:dyDescent="0.45">
      <c r="A10" s="61">
        <v>8</v>
      </c>
      <c r="B10" s="104">
        <f>_xlfn.XLOOKUP(potMrktShrUnits[[#This Row],[round]],Years!$A$2:$A$10,Years!$B$2:$B$10,"not found",1,1)</f>
        <v>48213</v>
      </c>
      <c r="C10" s="104" t="s">
        <v>65</v>
      </c>
      <c r="D10" s="97">
        <v>14937</v>
      </c>
      <c r="E10" s="97">
        <v>21715</v>
      </c>
      <c r="F10" s="97">
        <v>8488</v>
      </c>
      <c r="G10" s="97">
        <v>8126</v>
      </c>
      <c r="H10" s="97">
        <v>7609</v>
      </c>
      <c r="I10" s="98">
        <v>60874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2817-7139-49EB-8802-F218B68CA3CA}">
  <dimension ref="A1:I10"/>
  <sheetViews>
    <sheetView workbookViewId="0">
      <selection activeCell="C1" sqref="C1:C10"/>
    </sheetView>
  </sheetViews>
  <sheetFormatPr defaultRowHeight="14.25" x14ac:dyDescent="0.45"/>
  <cols>
    <col min="2" max="3" width="16.73046875" customWidth="1"/>
    <col min="4" max="4" width="16" customWidth="1"/>
    <col min="5" max="5" width="16.86328125" customWidth="1"/>
    <col min="6" max="6" width="17" customWidth="1"/>
    <col min="7" max="7" width="16.265625" customWidth="1"/>
    <col min="8" max="8" width="12.73046875" customWidth="1"/>
  </cols>
  <sheetData>
    <row r="1" spans="1:9" ht="30.75" thickBot="1" x14ac:dyDescent="0.5">
      <c r="A1" s="91" t="s">
        <v>8</v>
      </c>
      <c r="B1" s="91" t="s">
        <v>210</v>
      </c>
      <c r="C1" s="91" t="s">
        <v>1</v>
      </c>
      <c r="D1" s="92" t="s">
        <v>250</v>
      </c>
      <c r="E1" s="92" t="s">
        <v>251</v>
      </c>
      <c r="F1" s="92" t="s">
        <v>252</v>
      </c>
      <c r="G1" s="92" t="s">
        <v>253</v>
      </c>
      <c r="H1" s="92" t="s">
        <v>254</v>
      </c>
      <c r="I1" s="93" t="s">
        <v>255</v>
      </c>
    </row>
    <row r="2" spans="1:9" x14ac:dyDescent="0.45">
      <c r="A2" s="63">
        <v>0</v>
      </c>
      <c r="B2" s="104">
        <f>_xlfn.XLOOKUP(actMrktShrPrcnt[[#This Row],[round]],Years!$A$2:$A$10,Years!$B$2:$B$10,"not found",1,1)</f>
        <v>45291</v>
      </c>
      <c r="C2" s="104" t="s">
        <v>65</v>
      </c>
      <c r="D2" s="64">
        <v>0.32400000000000001</v>
      </c>
      <c r="E2" s="64">
        <v>0.39300000000000002</v>
      </c>
      <c r="F2" s="64">
        <v>0.112</v>
      </c>
      <c r="G2" s="64">
        <v>8.4000000000000005E-2</v>
      </c>
      <c r="H2" s="64">
        <v>8.6999999999999994E-2</v>
      </c>
      <c r="I2" s="94">
        <v>1</v>
      </c>
    </row>
    <row r="3" spans="1:9" x14ac:dyDescent="0.45">
      <c r="A3" s="63">
        <v>1</v>
      </c>
      <c r="B3" s="104">
        <f>_xlfn.XLOOKUP(actMrktShrPrcnt[[#This Row],[round]],Years!$A$2:$A$10,Years!$B$2:$B$10,"not found",1,1)</f>
        <v>45657</v>
      </c>
      <c r="C3" s="104" t="s">
        <v>65</v>
      </c>
      <c r="D3" s="64">
        <v>0.314</v>
      </c>
      <c r="E3" s="64">
        <v>0.39</v>
      </c>
      <c r="F3" s="64">
        <v>0.11600000000000001</v>
      </c>
      <c r="G3" s="64">
        <v>8.8999999999999996E-2</v>
      </c>
      <c r="H3" s="64">
        <v>9.0999999999999998E-2</v>
      </c>
      <c r="I3" s="94">
        <v>1</v>
      </c>
    </row>
    <row r="4" spans="1:9" x14ac:dyDescent="0.45">
      <c r="A4" s="63">
        <v>2</v>
      </c>
      <c r="B4" s="104">
        <f>_xlfn.XLOOKUP(actMrktShrPrcnt[[#This Row],[round]],Years!$A$2:$A$10,Years!$B$2:$B$10,"not found",1,1)</f>
        <v>46022</v>
      </c>
      <c r="C4" s="104" t="s">
        <v>65</v>
      </c>
      <c r="D4" s="64">
        <v>0.30399999999999999</v>
      </c>
      <c r="E4" s="64">
        <v>0.38600000000000001</v>
      </c>
      <c r="F4" s="64">
        <v>0.11899999999999999</v>
      </c>
      <c r="G4" s="64">
        <v>9.5000000000000001E-2</v>
      </c>
      <c r="H4" s="64">
        <v>9.6000000000000002E-2</v>
      </c>
      <c r="I4" s="94">
        <v>1</v>
      </c>
    </row>
    <row r="5" spans="1:9" x14ac:dyDescent="0.45">
      <c r="A5" s="19">
        <v>3</v>
      </c>
      <c r="B5" s="104">
        <f>_xlfn.XLOOKUP(actMrktShrPrcnt[[#This Row],[round]],Years!$A$2:$A$10,Years!$B$2:$B$10,"not found",1,1)</f>
        <v>46387</v>
      </c>
      <c r="C5" s="104" t="s">
        <v>65</v>
      </c>
      <c r="D5" s="64">
        <v>0.29399999999999998</v>
      </c>
      <c r="E5" s="64">
        <v>0.38200000000000001</v>
      </c>
      <c r="F5" s="64">
        <v>0.123</v>
      </c>
      <c r="G5" s="64">
        <v>0.10100000000000001</v>
      </c>
      <c r="H5" s="64">
        <v>0.10100000000000001</v>
      </c>
      <c r="I5" s="94">
        <v>1</v>
      </c>
    </row>
    <row r="6" spans="1:9" x14ac:dyDescent="0.45">
      <c r="A6" s="19">
        <v>4</v>
      </c>
      <c r="B6" s="104">
        <f>_xlfn.XLOOKUP(actMrktShrPrcnt[[#This Row],[round]],Years!$A$2:$A$10,Years!$B$2:$B$10,"not found",1,1)</f>
        <v>46752</v>
      </c>
      <c r="C6" s="104" t="s">
        <v>65</v>
      </c>
      <c r="D6" s="64">
        <v>0.315</v>
      </c>
      <c r="E6" s="64">
        <v>0.32100000000000001</v>
      </c>
      <c r="F6" s="64">
        <v>0.129</v>
      </c>
      <c r="G6" s="64">
        <v>0.11799999999999999</v>
      </c>
      <c r="H6" s="64">
        <v>0.11600000000000001</v>
      </c>
      <c r="I6" s="94">
        <v>1</v>
      </c>
    </row>
    <row r="7" spans="1:9" x14ac:dyDescent="0.45">
      <c r="A7" s="19">
        <v>5</v>
      </c>
      <c r="B7" s="104">
        <f>_xlfn.XLOOKUP(actMrktShrPrcnt[[#This Row],[round]],Years!$A$2:$A$10,Years!$B$2:$B$10,"not found",1,1)</f>
        <v>47118</v>
      </c>
      <c r="C7" s="104" t="s">
        <v>65</v>
      </c>
      <c r="D7" s="64">
        <v>0.33800000000000002</v>
      </c>
      <c r="E7" s="64">
        <v>0.315</v>
      </c>
      <c r="F7" s="64">
        <v>0.13600000000000001</v>
      </c>
      <c r="G7" s="64">
        <v>0.113</v>
      </c>
      <c r="H7" s="64">
        <v>9.8000000000000004E-2</v>
      </c>
      <c r="I7" s="94">
        <v>1</v>
      </c>
    </row>
    <row r="8" spans="1:9" x14ac:dyDescent="0.45">
      <c r="A8" s="19">
        <v>6</v>
      </c>
      <c r="B8" s="104">
        <f>_xlfn.XLOOKUP(actMrktShrPrcnt[[#This Row],[round]],Years!$A$2:$A$10,Years!$B$2:$B$10,"not found",1,1)</f>
        <v>47483</v>
      </c>
      <c r="C8" s="104" t="s">
        <v>65</v>
      </c>
      <c r="D8" s="64">
        <v>0.26500000000000001</v>
      </c>
      <c r="E8" s="64">
        <v>0.36399999999999999</v>
      </c>
      <c r="F8" s="64">
        <v>0.16</v>
      </c>
      <c r="G8" s="64">
        <v>0.115</v>
      </c>
      <c r="H8" s="64">
        <v>9.6000000000000002E-2</v>
      </c>
      <c r="I8" s="94">
        <v>1</v>
      </c>
    </row>
    <row r="9" spans="1:9" x14ac:dyDescent="0.45">
      <c r="A9" s="19">
        <v>7</v>
      </c>
      <c r="B9" s="104">
        <f>_xlfn.XLOOKUP(actMrktShrPrcnt[[#This Row],[round]],Years!$A$2:$A$10,Years!$B$2:$B$10,"not found",1,1)</f>
        <v>47848</v>
      </c>
      <c r="C9" s="104" t="s">
        <v>65</v>
      </c>
      <c r="D9" s="64">
        <v>0.27400000000000002</v>
      </c>
      <c r="E9" s="64">
        <v>0.32600000000000001</v>
      </c>
      <c r="F9" s="64">
        <v>0.17</v>
      </c>
      <c r="G9" s="64">
        <v>0.13600000000000001</v>
      </c>
      <c r="H9" s="64">
        <v>9.4E-2</v>
      </c>
      <c r="I9" s="94">
        <v>1</v>
      </c>
    </row>
    <row r="10" spans="1:9" x14ac:dyDescent="0.45">
      <c r="A10" s="19">
        <v>8</v>
      </c>
      <c r="B10" s="104">
        <f>_xlfn.XLOOKUP(actMrktShrPrcnt[[#This Row],[round]],Years!$A$2:$A$10,Years!$B$2:$B$10,"not found",1,1)</f>
        <v>48213</v>
      </c>
      <c r="C10" s="104" t="s">
        <v>65</v>
      </c>
      <c r="D10" s="64">
        <v>0.32</v>
      </c>
      <c r="E10" s="70">
        <v>0.151</v>
      </c>
      <c r="F10" s="70">
        <v>0.19900000000000001</v>
      </c>
      <c r="G10" s="70">
        <v>0.19</v>
      </c>
      <c r="H10" s="70">
        <v>0.14000000000000001</v>
      </c>
      <c r="I10" s="68"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A91B-9640-4915-80EE-F6D4C651B161}">
  <dimension ref="A1:I10"/>
  <sheetViews>
    <sheetView workbookViewId="0">
      <selection activeCell="C1" sqref="C1:C10"/>
    </sheetView>
  </sheetViews>
  <sheetFormatPr defaultRowHeight="14.25" x14ac:dyDescent="0.45"/>
  <cols>
    <col min="1" max="1" width="17.265625" customWidth="1"/>
    <col min="2" max="3" width="16.265625" customWidth="1"/>
    <col min="4" max="4" width="16.86328125" customWidth="1"/>
    <col min="5" max="5" width="19" customWidth="1"/>
    <col min="6" max="6" width="19.1328125" customWidth="1"/>
    <col min="7" max="7" width="16.59765625" customWidth="1"/>
  </cols>
  <sheetData>
    <row r="1" spans="1:9" ht="30.75" thickBot="1" x14ac:dyDescent="0.5">
      <c r="A1" s="91" t="s">
        <v>8</v>
      </c>
      <c r="B1" s="91" t="s">
        <v>210</v>
      </c>
      <c r="C1" s="91" t="s">
        <v>1</v>
      </c>
      <c r="D1" s="92" t="s">
        <v>256</v>
      </c>
      <c r="E1" s="92" t="s">
        <v>257</v>
      </c>
      <c r="F1" s="92" t="s">
        <v>258</v>
      </c>
      <c r="G1" s="92" t="s">
        <v>259</v>
      </c>
      <c r="H1" s="92" t="s">
        <v>260</v>
      </c>
      <c r="I1" s="93" t="s">
        <v>261</v>
      </c>
    </row>
    <row r="2" spans="1:9" x14ac:dyDescent="0.45">
      <c r="A2" s="63">
        <v>0</v>
      </c>
      <c r="B2" s="104">
        <f>_xlfn.XLOOKUP(potMrktShrPrcnt[[#This Row],[round]],Years!$A$2:$A$10,Years!$B$2:$B$10,"not found",1,1)</f>
        <v>45291</v>
      </c>
      <c r="C2" s="104" t="s">
        <v>65</v>
      </c>
      <c r="D2" s="64">
        <v>0.32400000000000001</v>
      </c>
      <c r="E2" s="64">
        <v>0.39300000000000002</v>
      </c>
      <c r="F2" s="64">
        <v>0.112</v>
      </c>
      <c r="G2" s="64">
        <v>8.4000000000000005E-2</v>
      </c>
      <c r="H2" s="64">
        <v>8.6999999999999994E-2</v>
      </c>
      <c r="I2" s="94">
        <v>1</v>
      </c>
    </row>
    <row r="3" spans="1:9" x14ac:dyDescent="0.45">
      <c r="A3" s="63">
        <v>1</v>
      </c>
      <c r="B3" s="104">
        <f>_xlfn.XLOOKUP(potMrktShrPrcnt[[#This Row],[round]],Years!$A$2:$A$10,Years!$B$2:$B$10,"not found",1,1)</f>
        <v>45657</v>
      </c>
      <c r="C3" s="104" t="s">
        <v>65</v>
      </c>
      <c r="D3" s="64">
        <v>0.314</v>
      </c>
      <c r="E3" s="64">
        <v>0.39</v>
      </c>
      <c r="F3" s="64">
        <v>0.11600000000000001</v>
      </c>
      <c r="G3" s="64">
        <v>8.8999999999999996E-2</v>
      </c>
      <c r="H3" s="64">
        <v>9.0999999999999998E-2</v>
      </c>
      <c r="I3" s="94">
        <v>1</v>
      </c>
    </row>
    <row r="4" spans="1:9" x14ac:dyDescent="0.45">
      <c r="A4" s="63">
        <v>2</v>
      </c>
      <c r="B4" s="104">
        <f>_xlfn.XLOOKUP(potMrktShrPrcnt[[#This Row],[round]],Years!$A$2:$A$10,Years!$B$2:$B$10,"not found",1,1)</f>
        <v>46022</v>
      </c>
      <c r="C4" s="104" t="s">
        <v>65</v>
      </c>
      <c r="D4" s="64">
        <v>0.30399999999999999</v>
      </c>
      <c r="E4" s="64">
        <v>0.38600000000000001</v>
      </c>
      <c r="F4" s="64">
        <v>0.11899999999999999</v>
      </c>
      <c r="G4" s="64">
        <v>9.5000000000000001E-2</v>
      </c>
      <c r="H4" s="64">
        <v>9.6000000000000002E-2</v>
      </c>
      <c r="I4" s="94">
        <v>1</v>
      </c>
    </row>
    <row r="5" spans="1:9" x14ac:dyDescent="0.45">
      <c r="A5" s="63">
        <v>3</v>
      </c>
      <c r="B5" s="104">
        <f>_xlfn.XLOOKUP(potMrktShrPrcnt[[#This Row],[round]],Years!$A$2:$A$10,Years!$B$2:$B$10,"not found",1,1)</f>
        <v>46387</v>
      </c>
      <c r="C5" s="104" t="s">
        <v>65</v>
      </c>
      <c r="D5" s="64">
        <v>0.29399999999999998</v>
      </c>
      <c r="E5" s="64">
        <v>0.38200000000000001</v>
      </c>
      <c r="F5" s="64">
        <v>0.123</v>
      </c>
      <c r="G5" s="64">
        <v>0.10100000000000001</v>
      </c>
      <c r="H5" s="64">
        <v>0.10100000000000001</v>
      </c>
      <c r="I5" s="94">
        <v>1</v>
      </c>
    </row>
    <row r="6" spans="1:9" x14ac:dyDescent="0.45">
      <c r="A6" s="63">
        <v>4</v>
      </c>
      <c r="B6" s="104">
        <f>_xlfn.XLOOKUP(potMrktShrPrcnt[[#This Row],[round]],Years!$A$2:$A$10,Years!$B$2:$B$10,"not found",1,1)</f>
        <v>46752</v>
      </c>
      <c r="C6" s="104" t="s">
        <v>65</v>
      </c>
      <c r="D6" s="64">
        <v>0.28399999999999997</v>
      </c>
      <c r="E6" s="64">
        <v>0.378</v>
      </c>
      <c r="F6" s="64">
        <v>0.126</v>
      </c>
      <c r="G6" s="64">
        <v>0.107</v>
      </c>
      <c r="H6" s="64">
        <v>0.105</v>
      </c>
      <c r="I6" s="94">
        <v>1</v>
      </c>
    </row>
    <row r="7" spans="1:9" x14ac:dyDescent="0.45">
      <c r="A7" s="63">
        <v>5</v>
      </c>
      <c r="B7" s="104">
        <f>_xlfn.XLOOKUP(potMrktShrPrcnt[[#This Row],[round]],Years!$A$2:$A$10,Years!$B$2:$B$10,"not found",1,1)</f>
        <v>47118</v>
      </c>
      <c r="C7" s="104" t="s">
        <v>65</v>
      </c>
      <c r="D7" s="64">
        <v>0.27400000000000002</v>
      </c>
      <c r="E7" s="64">
        <v>0.373</v>
      </c>
      <c r="F7" s="64">
        <v>0.129</v>
      </c>
      <c r="G7" s="64">
        <v>0.113</v>
      </c>
      <c r="H7" s="64">
        <v>0.11</v>
      </c>
      <c r="I7" s="94">
        <v>1</v>
      </c>
    </row>
    <row r="8" spans="1:9" x14ac:dyDescent="0.45">
      <c r="A8" s="63">
        <v>6</v>
      </c>
      <c r="B8" s="104">
        <f>_xlfn.XLOOKUP(potMrktShrPrcnt[[#This Row],[round]],Years!$A$2:$A$10,Years!$B$2:$B$10,"not found",1,1)</f>
        <v>47483</v>
      </c>
      <c r="C8" s="104" t="s">
        <v>65</v>
      </c>
      <c r="D8" s="64">
        <v>0.26500000000000001</v>
      </c>
      <c r="E8" s="64">
        <v>0.36799999999999999</v>
      </c>
      <c r="F8" s="64">
        <v>0.13300000000000001</v>
      </c>
      <c r="G8" s="64">
        <v>0.12</v>
      </c>
      <c r="H8" s="64">
        <v>0.115</v>
      </c>
      <c r="I8" s="94">
        <v>1</v>
      </c>
    </row>
    <row r="9" spans="1:9" x14ac:dyDescent="0.45">
      <c r="A9" s="63">
        <v>7</v>
      </c>
      <c r="B9" s="104">
        <f>_xlfn.XLOOKUP(potMrktShrPrcnt[[#This Row],[round]],Years!$A$2:$A$10,Years!$B$2:$B$10,"not found",1,1)</f>
        <v>47848</v>
      </c>
      <c r="C9" s="104" t="s">
        <v>65</v>
      </c>
      <c r="D9" s="64">
        <v>0.255</v>
      </c>
      <c r="E9" s="64">
        <v>0.36199999999999999</v>
      </c>
      <c r="F9" s="64">
        <v>0.13600000000000001</v>
      </c>
      <c r="G9" s="64">
        <v>0.127</v>
      </c>
      <c r="H9" s="64">
        <v>0.12</v>
      </c>
      <c r="I9" s="94">
        <v>1</v>
      </c>
    </row>
    <row r="10" spans="1:9" x14ac:dyDescent="0.45">
      <c r="A10" s="63">
        <v>8</v>
      </c>
      <c r="B10" s="104">
        <f>_xlfn.XLOOKUP(potMrktShrPrcnt[[#This Row],[round]],Years!$A$2:$A$10,Years!$B$2:$B$10,"not found",1,1)</f>
        <v>48213</v>
      </c>
      <c r="C10" s="104" t="s">
        <v>65</v>
      </c>
      <c r="D10" s="70">
        <v>0.245</v>
      </c>
      <c r="E10" s="70">
        <v>0.35699999999999998</v>
      </c>
      <c r="F10" s="70">
        <v>0.13900000000000001</v>
      </c>
      <c r="G10" s="70">
        <v>0.13300000000000001</v>
      </c>
      <c r="H10" s="70">
        <v>0.125</v>
      </c>
      <c r="I10" s="68">
        <v>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4415-BDB9-456B-B157-FF2558650022}">
  <dimension ref="A1:W55"/>
  <sheetViews>
    <sheetView workbookViewId="0">
      <selection activeCell="G17" sqref="G17"/>
    </sheetView>
  </sheetViews>
  <sheetFormatPr defaultRowHeight="14.25" x14ac:dyDescent="0.45"/>
  <cols>
    <col min="2" max="2" width="11.33203125" style="132" customWidth="1"/>
    <col min="3" max="3" width="9.9296875" customWidth="1"/>
    <col min="4" max="4" width="19.19921875" customWidth="1"/>
    <col min="5" max="5" width="12.6640625" customWidth="1"/>
    <col min="6" max="6" width="19.59765625" customWidth="1"/>
    <col min="7" max="7" width="20.19921875" customWidth="1"/>
    <col min="8" max="8" width="11.33203125" customWidth="1"/>
    <col min="9" max="9" width="13.73046875" customWidth="1"/>
    <col min="10" max="10" width="15.06640625" customWidth="1"/>
    <col min="11" max="11" width="19.3984375" customWidth="1"/>
    <col min="12" max="12" width="15.86328125" customWidth="1"/>
    <col min="13" max="13" width="14.06640625" customWidth="1"/>
    <col min="14" max="14" width="16.796875" customWidth="1"/>
    <col min="15" max="15" width="14.46484375" customWidth="1"/>
    <col min="16" max="16" width="14.9296875" customWidth="1"/>
    <col min="17" max="17" width="12.86328125" customWidth="1"/>
    <col min="18" max="18" width="18.796875" customWidth="1"/>
    <col min="19" max="19" width="22.33203125" customWidth="1"/>
    <col min="22" max="22" width="13.33203125" customWidth="1"/>
    <col min="23" max="23" width="12.73046875" customWidth="1"/>
  </cols>
  <sheetData>
    <row r="1" spans="1:23" x14ac:dyDescent="0.45">
      <c r="A1" t="s">
        <v>8</v>
      </c>
      <c r="B1" s="132" t="s">
        <v>210</v>
      </c>
      <c r="C1" t="s">
        <v>1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132</v>
      </c>
      <c r="W1" t="s">
        <v>185</v>
      </c>
    </row>
    <row r="2" spans="1:23" x14ac:dyDescent="0.45">
      <c r="A2">
        <v>0</v>
      </c>
      <c r="B2" s="132">
        <v>45291</v>
      </c>
      <c r="C2" t="s">
        <v>399</v>
      </c>
      <c r="D2">
        <v>701</v>
      </c>
      <c r="E2">
        <v>700</v>
      </c>
      <c r="F2">
        <v>640</v>
      </c>
      <c r="G2">
        <v>60</v>
      </c>
      <c r="H2">
        <v>2E-3</v>
      </c>
      <c r="I2">
        <v>0.1</v>
      </c>
      <c r="J2">
        <v>70</v>
      </c>
      <c r="K2">
        <v>0</v>
      </c>
      <c r="L2">
        <v>0</v>
      </c>
      <c r="M2">
        <v>0</v>
      </c>
      <c r="N2">
        <v>1</v>
      </c>
      <c r="O2">
        <v>70</v>
      </c>
      <c r="P2">
        <v>0</v>
      </c>
      <c r="Q2">
        <v>0</v>
      </c>
      <c r="R2">
        <v>70</v>
      </c>
      <c r="S2" t="s">
        <v>400</v>
      </c>
      <c r="T2">
        <v>21</v>
      </c>
      <c r="U2">
        <v>2500</v>
      </c>
      <c r="V2">
        <v>0.02</v>
      </c>
      <c r="W2">
        <v>0.05</v>
      </c>
    </row>
    <row r="3" spans="1:23" x14ac:dyDescent="0.45">
      <c r="A3">
        <v>0</v>
      </c>
      <c r="B3" s="132">
        <v>45291</v>
      </c>
      <c r="C3" t="s">
        <v>64</v>
      </c>
      <c r="D3">
        <v>701</v>
      </c>
      <c r="E3">
        <v>700</v>
      </c>
      <c r="F3">
        <v>640</v>
      </c>
      <c r="G3">
        <v>60</v>
      </c>
      <c r="H3">
        <v>2E-3</v>
      </c>
      <c r="I3">
        <v>0.1</v>
      </c>
      <c r="J3">
        <v>70</v>
      </c>
      <c r="K3">
        <v>0</v>
      </c>
      <c r="L3">
        <v>0</v>
      </c>
      <c r="M3">
        <v>0</v>
      </c>
      <c r="N3">
        <v>1</v>
      </c>
      <c r="O3">
        <v>70</v>
      </c>
      <c r="P3">
        <v>0</v>
      </c>
      <c r="Q3">
        <v>0</v>
      </c>
      <c r="R3">
        <v>70</v>
      </c>
      <c r="S3" t="s">
        <v>400</v>
      </c>
      <c r="T3">
        <v>21</v>
      </c>
      <c r="U3">
        <v>2500</v>
      </c>
      <c r="V3">
        <v>0.02</v>
      </c>
      <c r="W3">
        <v>0.05</v>
      </c>
    </row>
    <row r="4" spans="1:23" x14ac:dyDescent="0.45">
      <c r="A4">
        <v>0</v>
      </c>
      <c r="B4" s="132">
        <v>45291</v>
      </c>
      <c r="C4" t="s">
        <v>65</v>
      </c>
      <c r="D4">
        <v>701</v>
      </c>
      <c r="E4">
        <v>700</v>
      </c>
      <c r="F4">
        <v>640</v>
      </c>
      <c r="G4">
        <v>60</v>
      </c>
      <c r="H4">
        <v>2E-3</v>
      </c>
      <c r="I4">
        <v>0.1</v>
      </c>
      <c r="J4">
        <v>70</v>
      </c>
      <c r="K4">
        <v>0</v>
      </c>
      <c r="L4">
        <v>0</v>
      </c>
      <c r="M4">
        <v>0</v>
      </c>
      <c r="N4">
        <v>1</v>
      </c>
      <c r="O4">
        <v>70</v>
      </c>
      <c r="P4">
        <v>0</v>
      </c>
      <c r="Q4">
        <v>0</v>
      </c>
      <c r="R4">
        <v>70</v>
      </c>
      <c r="S4" t="s">
        <v>400</v>
      </c>
      <c r="T4">
        <v>21</v>
      </c>
      <c r="U4">
        <v>2500</v>
      </c>
      <c r="V4">
        <v>0.02</v>
      </c>
      <c r="W4">
        <v>0.05</v>
      </c>
    </row>
    <row r="5" spans="1:23" x14ac:dyDescent="0.45">
      <c r="A5">
        <v>0</v>
      </c>
      <c r="B5" s="132">
        <v>45291</v>
      </c>
      <c r="C5" t="s">
        <v>66</v>
      </c>
      <c r="D5">
        <v>701</v>
      </c>
      <c r="E5">
        <v>700</v>
      </c>
      <c r="F5">
        <v>640</v>
      </c>
      <c r="G5">
        <v>60</v>
      </c>
      <c r="H5">
        <v>2E-3</v>
      </c>
      <c r="I5">
        <v>0.1</v>
      </c>
      <c r="J5">
        <v>70</v>
      </c>
      <c r="K5">
        <v>0</v>
      </c>
      <c r="L5">
        <v>0</v>
      </c>
      <c r="M5">
        <v>0</v>
      </c>
      <c r="N5">
        <v>1</v>
      </c>
      <c r="O5">
        <v>70</v>
      </c>
      <c r="P5">
        <v>0</v>
      </c>
      <c r="Q5">
        <v>0</v>
      </c>
      <c r="R5">
        <v>70</v>
      </c>
      <c r="S5" t="s">
        <v>400</v>
      </c>
      <c r="T5">
        <v>21</v>
      </c>
      <c r="U5">
        <v>2500</v>
      </c>
      <c r="V5">
        <v>0.02</v>
      </c>
      <c r="W5">
        <v>0.05</v>
      </c>
    </row>
    <row r="6" spans="1:23" x14ac:dyDescent="0.45">
      <c r="A6">
        <v>0</v>
      </c>
      <c r="B6" s="132">
        <v>45291</v>
      </c>
      <c r="C6" t="s">
        <v>67</v>
      </c>
      <c r="D6">
        <v>701</v>
      </c>
      <c r="E6">
        <v>700</v>
      </c>
      <c r="F6">
        <v>640</v>
      </c>
      <c r="G6">
        <v>60</v>
      </c>
      <c r="H6">
        <v>2E-3</v>
      </c>
      <c r="I6">
        <v>0.1</v>
      </c>
      <c r="J6">
        <v>70</v>
      </c>
      <c r="K6">
        <v>0</v>
      </c>
      <c r="L6">
        <v>0</v>
      </c>
      <c r="M6">
        <v>0</v>
      </c>
      <c r="N6">
        <v>1</v>
      </c>
      <c r="O6">
        <v>70</v>
      </c>
      <c r="P6">
        <v>0</v>
      </c>
      <c r="Q6">
        <v>0</v>
      </c>
      <c r="R6">
        <v>70</v>
      </c>
      <c r="S6" t="s">
        <v>400</v>
      </c>
      <c r="T6">
        <v>21</v>
      </c>
      <c r="U6">
        <v>2500</v>
      </c>
      <c r="V6">
        <v>0.02</v>
      </c>
      <c r="W6">
        <v>0.05</v>
      </c>
    </row>
    <row r="7" spans="1:23" x14ac:dyDescent="0.45">
      <c r="A7">
        <v>0</v>
      </c>
      <c r="B7" s="132">
        <v>45291</v>
      </c>
      <c r="C7" t="s">
        <v>68</v>
      </c>
      <c r="D7">
        <v>701</v>
      </c>
      <c r="E7">
        <v>700</v>
      </c>
      <c r="F7">
        <v>640</v>
      </c>
      <c r="G7">
        <v>60</v>
      </c>
      <c r="H7">
        <v>2E-3</v>
      </c>
      <c r="I7">
        <v>0.1</v>
      </c>
      <c r="J7">
        <v>70</v>
      </c>
      <c r="K7">
        <v>0</v>
      </c>
      <c r="L7">
        <v>0</v>
      </c>
      <c r="M7">
        <v>0</v>
      </c>
      <c r="N7">
        <v>1</v>
      </c>
      <c r="O7">
        <v>70</v>
      </c>
      <c r="P7">
        <v>0</v>
      </c>
      <c r="Q7">
        <v>0</v>
      </c>
      <c r="R7">
        <v>70</v>
      </c>
      <c r="S7" t="s">
        <v>400</v>
      </c>
      <c r="T7">
        <v>21</v>
      </c>
      <c r="U7">
        <v>2500</v>
      </c>
      <c r="V7">
        <v>0.02</v>
      </c>
      <c r="W7">
        <v>0.05</v>
      </c>
    </row>
    <row r="8" spans="1:23" x14ac:dyDescent="0.45">
      <c r="A8">
        <v>1</v>
      </c>
      <c r="B8" s="132">
        <v>45657</v>
      </c>
      <c r="C8" t="s">
        <v>399</v>
      </c>
      <c r="D8">
        <v>724</v>
      </c>
      <c r="E8">
        <v>724</v>
      </c>
      <c r="F8">
        <v>657</v>
      </c>
      <c r="G8">
        <v>67</v>
      </c>
      <c r="H8">
        <v>1E-3</v>
      </c>
      <c r="I8">
        <v>0.1</v>
      </c>
      <c r="J8">
        <v>96</v>
      </c>
      <c r="K8">
        <v>0</v>
      </c>
      <c r="L8">
        <v>0</v>
      </c>
      <c r="M8">
        <v>0</v>
      </c>
      <c r="N8">
        <v>1</v>
      </c>
      <c r="O8">
        <v>96</v>
      </c>
      <c r="P8">
        <v>0</v>
      </c>
      <c r="Q8">
        <v>0</v>
      </c>
      <c r="R8">
        <v>96</v>
      </c>
      <c r="S8" t="s">
        <v>400</v>
      </c>
      <c r="T8">
        <v>22.05</v>
      </c>
      <c r="U8">
        <v>2500</v>
      </c>
      <c r="V8">
        <v>0.02</v>
      </c>
      <c r="W8">
        <v>0.05</v>
      </c>
    </row>
    <row r="9" spans="1:23" x14ac:dyDescent="0.45">
      <c r="A9">
        <v>1</v>
      </c>
      <c r="B9" s="132">
        <v>45657</v>
      </c>
      <c r="C9" t="s">
        <v>64</v>
      </c>
      <c r="D9">
        <v>1173</v>
      </c>
      <c r="E9">
        <v>1173</v>
      </c>
      <c r="F9">
        <v>840</v>
      </c>
      <c r="G9">
        <v>333</v>
      </c>
      <c r="H9">
        <v>0</v>
      </c>
      <c r="I9">
        <v>0.1</v>
      </c>
      <c r="J9">
        <v>590</v>
      </c>
      <c r="K9">
        <v>0</v>
      </c>
      <c r="L9">
        <v>0</v>
      </c>
      <c r="M9">
        <v>0</v>
      </c>
      <c r="N9">
        <v>1</v>
      </c>
      <c r="O9">
        <v>590</v>
      </c>
      <c r="P9">
        <v>0</v>
      </c>
      <c r="Q9">
        <v>0</v>
      </c>
      <c r="R9">
        <v>590</v>
      </c>
      <c r="S9" t="s">
        <v>400</v>
      </c>
      <c r="T9">
        <v>22.05</v>
      </c>
      <c r="U9">
        <v>2500</v>
      </c>
      <c r="V9">
        <v>0.02</v>
      </c>
      <c r="W9">
        <v>0.05</v>
      </c>
    </row>
    <row r="10" spans="1:23" x14ac:dyDescent="0.45">
      <c r="A10">
        <v>1</v>
      </c>
      <c r="B10" s="132">
        <v>45657</v>
      </c>
      <c r="C10" t="s">
        <v>65</v>
      </c>
      <c r="D10">
        <v>865</v>
      </c>
      <c r="E10">
        <v>865</v>
      </c>
      <c r="F10">
        <v>694</v>
      </c>
      <c r="G10">
        <v>171</v>
      </c>
      <c r="H10">
        <v>0</v>
      </c>
      <c r="I10">
        <v>0.1</v>
      </c>
      <c r="J10">
        <v>252</v>
      </c>
      <c r="K10">
        <v>0</v>
      </c>
      <c r="L10">
        <v>0</v>
      </c>
      <c r="M10">
        <v>0</v>
      </c>
      <c r="N10">
        <v>1</v>
      </c>
      <c r="O10">
        <v>252</v>
      </c>
      <c r="P10">
        <v>0</v>
      </c>
      <c r="Q10">
        <v>0</v>
      </c>
      <c r="R10">
        <v>252</v>
      </c>
      <c r="S10" t="s">
        <v>400</v>
      </c>
      <c r="T10">
        <v>22.05</v>
      </c>
      <c r="U10">
        <v>2500</v>
      </c>
      <c r="V10">
        <v>0.02</v>
      </c>
      <c r="W10">
        <v>0.05</v>
      </c>
    </row>
    <row r="11" spans="1:23" x14ac:dyDescent="0.45">
      <c r="A11">
        <v>1</v>
      </c>
      <c r="B11" s="132">
        <v>45657</v>
      </c>
      <c r="C11" t="s">
        <v>66</v>
      </c>
      <c r="D11">
        <v>563</v>
      </c>
      <c r="E11">
        <v>563</v>
      </c>
      <c r="F11">
        <v>531</v>
      </c>
      <c r="G11">
        <v>32</v>
      </c>
      <c r="H11">
        <v>0</v>
      </c>
      <c r="I11">
        <v>0.1</v>
      </c>
      <c r="J11">
        <v>56</v>
      </c>
      <c r="K11">
        <v>137</v>
      </c>
      <c r="L11">
        <v>0</v>
      </c>
      <c r="M11">
        <v>0</v>
      </c>
      <c r="N11">
        <v>1</v>
      </c>
      <c r="O11">
        <v>56</v>
      </c>
      <c r="P11">
        <v>685</v>
      </c>
      <c r="Q11">
        <v>0</v>
      </c>
      <c r="R11">
        <v>741</v>
      </c>
      <c r="S11" t="s">
        <v>400</v>
      </c>
      <c r="T11">
        <v>22.05</v>
      </c>
      <c r="U11">
        <v>2500</v>
      </c>
      <c r="V11">
        <v>0.02</v>
      </c>
      <c r="W11">
        <v>0.05</v>
      </c>
    </row>
    <row r="12" spans="1:23" x14ac:dyDescent="0.45">
      <c r="A12">
        <v>1</v>
      </c>
      <c r="B12" s="132">
        <v>45657</v>
      </c>
      <c r="C12" t="s">
        <v>67</v>
      </c>
      <c r="D12">
        <v>701</v>
      </c>
      <c r="E12">
        <v>701</v>
      </c>
      <c r="F12">
        <v>640</v>
      </c>
      <c r="G12">
        <v>61</v>
      </c>
      <c r="H12">
        <v>0</v>
      </c>
      <c r="I12">
        <v>0.1</v>
      </c>
      <c r="J12">
        <v>71</v>
      </c>
      <c r="K12">
        <v>0</v>
      </c>
      <c r="L12">
        <v>0</v>
      </c>
      <c r="M12">
        <v>0</v>
      </c>
      <c r="N12">
        <v>1</v>
      </c>
      <c r="O12">
        <v>71</v>
      </c>
      <c r="P12">
        <v>0</v>
      </c>
      <c r="Q12">
        <v>0</v>
      </c>
      <c r="R12">
        <v>71</v>
      </c>
      <c r="S12" t="s">
        <v>400</v>
      </c>
      <c r="T12">
        <v>22.05</v>
      </c>
      <c r="U12">
        <v>2500</v>
      </c>
      <c r="V12">
        <v>0.02</v>
      </c>
      <c r="W12">
        <v>0.05</v>
      </c>
    </row>
    <row r="13" spans="1:23" x14ac:dyDescent="0.45">
      <c r="A13">
        <v>1</v>
      </c>
      <c r="B13" s="132">
        <v>45657</v>
      </c>
      <c r="C13" t="s">
        <v>68</v>
      </c>
      <c r="D13">
        <v>701</v>
      </c>
      <c r="E13">
        <v>701</v>
      </c>
      <c r="F13">
        <v>640</v>
      </c>
      <c r="G13">
        <v>61</v>
      </c>
      <c r="H13">
        <v>0</v>
      </c>
      <c r="I13">
        <v>0.1</v>
      </c>
      <c r="J13">
        <v>71</v>
      </c>
      <c r="K13">
        <v>0</v>
      </c>
      <c r="L13">
        <v>0</v>
      </c>
      <c r="M13">
        <v>0</v>
      </c>
      <c r="N13">
        <v>1</v>
      </c>
      <c r="O13">
        <v>71</v>
      </c>
      <c r="P13">
        <v>0</v>
      </c>
      <c r="Q13">
        <v>0</v>
      </c>
      <c r="R13">
        <v>71</v>
      </c>
      <c r="S13" t="s">
        <v>400</v>
      </c>
      <c r="T13">
        <v>22.05</v>
      </c>
      <c r="U13">
        <v>2500</v>
      </c>
      <c r="V13">
        <v>0.02</v>
      </c>
      <c r="W13">
        <v>0.05</v>
      </c>
    </row>
    <row r="14" spans="1:23" x14ac:dyDescent="0.45">
      <c r="A14">
        <v>2</v>
      </c>
      <c r="B14" s="132">
        <v>46022</v>
      </c>
      <c r="C14" t="s">
        <v>399</v>
      </c>
      <c r="D14">
        <v>711</v>
      </c>
      <c r="E14">
        <v>711</v>
      </c>
      <c r="F14">
        <v>670</v>
      </c>
      <c r="G14">
        <v>41</v>
      </c>
      <c r="H14">
        <v>0</v>
      </c>
      <c r="I14">
        <v>0.1</v>
      </c>
      <c r="J14">
        <v>71</v>
      </c>
      <c r="K14">
        <v>13</v>
      </c>
      <c r="L14">
        <v>0</v>
      </c>
      <c r="M14">
        <v>0</v>
      </c>
      <c r="N14">
        <v>1</v>
      </c>
      <c r="O14">
        <v>71</v>
      </c>
      <c r="P14">
        <v>65</v>
      </c>
      <c r="Q14">
        <v>0</v>
      </c>
      <c r="R14">
        <v>136</v>
      </c>
      <c r="S14" t="s">
        <v>400</v>
      </c>
      <c r="T14">
        <v>23.15</v>
      </c>
      <c r="U14">
        <v>2500</v>
      </c>
      <c r="V14">
        <v>0.02</v>
      </c>
      <c r="W14">
        <v>0.05</v>
      </c>
    </row>
    <row r="15" spans="1:23" x14ac:dyDescent="0.45">
      <c r="A15">
        <v>2</v>
      </c>
      <c r="B15" s="132">
        <v>46022</v>
      </c>
      <c r="C15" t="s">
        <v>64</v>
      </c>
      <c r="D15">
        <v>409</v>
      </c>
      <c r="E15">
        <v>409</v>
      </c>
      <c r="F15">
        <v>409</v>
      </c>
      <c r="G15">
        <v>0</v>
      </c>
      <c r="H15">
        <v>0</v>
      </c>
      <c r="I15">
        <v>7.0000000000000007E-2</v>
      </c>
      <c r="J15">
        <v>29</v>
      </c>
      <c r="K15">
        <v>764</v>
      </c>
      <c r="L15">
        <v>2000</v>
      </c>
      <c r="M15">
        <v>80</v>
      </c>
      <c r="N15">
        <v>1.014</v>
      </c>
      <c r="O15">
        <v>86</v>
      </c>
      <c r="P15">
        <v>3820</v>
      </c>
      <c r="Q15">
        <v>654</v>
      </c>
      <c r="R15">
        <v>4560</v>
      </c>
      <c r="S15" t="s">
        <v>400</v>
      </c>
      <c r="T15">
        <v>23.15</v>
      </c>
      <c r="U15">
        <v>2500</v>
      </c>
      <c r="V15">
        <v>0.02</v>
      </c>
      <c r="W15">
        <v>0.05</v>
      </c>
    </row>
    <row r="16" spans="1:23" x14ac:dyDescent="0.45">
      <c r="A16">
        <v>2</v>
      </c>
      <c r="B16" s="132">
        <v>46022</v>
      </c>
      <c r="C16" t="s">
        <v>65</v>
      </c>
      <c r="D16">
        <v>874</v>
      </c>
      <c r="E16">
        <v>874</v>
      </c>
      <c r="F16">
        <v>627</v>
      </c>
      <c r="G16">
        <v>247</v>
      </c>
      <c r="H16">
        <v>0</v>
      </c>
      <c r="I16">
        <v>7.0000000000000007E-2</v>
      </c>
      <c r="J16">
        <v>70</v>
      </c>
      <c r="K16">
        <v>0</v>
      </c>
      <c r="L16">
        <v>4500</v>
      </c>
      <c r="M16">
        <v>80</v>
      </c>
      <c r="N16">
        <v>1.02</v>
      </c>
      <c r="O16">
        <v>386</v>
      </c>
      <c r="P16">
        <v>0</v>
      </c>
      <c r="Q16">
        <v>1398</v>
      </c>
      <c r="R16">
        <v>1784</v>
      </c>
      <c r="S16" t="s">
        <v>400</v>
      </c>
      <c r="T16">
        <v>23.15</v>
      </c>
      <c r="U16">
        <v>2500</v>
      </c>
      <c r="V16">
        <v>0.02</v>
      </c>
      <c r="W16">
        <v>0.05</v>
      </c>
    </row>
    <row r="17" spans="1:23" x14ac:dyDescent="0.45">
      <c r="A17">
        <v>2</v>
      </c>
      <c r="B17" s="132">
        <v>46022</v>
      </c>
      <c r="C17" t="s">
        <v>66</v>
      </c>
      <c r="D17">
        <v>778</v>
      </c>
      <c r="E17">
        <v>778</v>
      </c>
      <c r="F17">
        <v>728</v>
      </c>
      <c r="G17">
        <v>50</v>
      </c>
      <c r="H17">
        <v>0</v>
      </c>
      <c r="I17">
        <v>8.5000000000000006E-2</v>
      </c>
      <c r="J17">
        <v>281</v>
      </c>
      <c r="K17">
        <v>0</v>
      </c>
      <c r="L17">
        <v>1500</v>
      </c>
      <c r="M17">
        <v>40</v>
      </c>
      <c r="N17">
        <v>1</v>
      </c>
      <c r="O17">
        <v>703</v>
      </c>
      <c r="P17">
        <v>0</v>
      </c>
      <c r="Q17">
        <v>622</v>
      </c>
      <c r="R17">
        <v>1325</v>
      </c>
      <c r="S17" t="s">
        <v>400</v>
      </c>
      <c r="T17">
        <v>23.15</v>
      </c>
      <c r="U17">
        <v>2500</v>
      </c>
      <c r="V17">
        <v>0.02</v>
      </c>
      <c r="W17">
        <v>0.05</v>
      </c>
    </row>
    <row r="18" spans="1:23" x14ac:dyDescent="0.45">
      <c r="A18">
        <v>2</v>
      </c>
      <c r="B18" s="132">
        <v>46022</v>
      </c>
      <c r="C18" t="s">
        <v>67</v>
      </c>
      <c r="D18">
        <v>701</v>
      </c>
      <c r="E18">
        <v>701</v>
      </c>
      <c r="F18">
        <v>640</v>
      </c>
      <c r="G18">
        <v>61</v>
      </c>
      <c r="H18">
        <v>0</v>
      </c>
      <c r="I18">
        <v>0.1</v>
      </c>
      <c r="J18">
        <v>70</v>
      </c>
      <c r="K18">
        <v>0</v>
      </c>
      <c r="L18">
        <v>0</v>
      </c>
      <c r="M18">
        <v>0</v>
      </c>
      <c r="N18">
        <v>1</v>
      </c>
      <c r="O18">
        <v>70</v>
      </c>
      <c r="P18">
        <v>0</v>
      </c>
      <c r="Q18">
        <v>0</v>
      </c>
      <c r="R18">
        <v>70</v>
      </c>
      <c r="S18" t="s">
        <v>400</v>
      </c>
      <c r="T18">
        <v>23.15</v>
      </c>
      <c r="U18">
        <v>2500</v>
      </c>
      <c r="V18">
        <v>0.02</v>
      </c>
      <c r="W18">
        <v>0.05</v>
      </c>
    </row>
    <row r="19" spans="1:23" x14ac:dyDescent="0.45">
      <c r="A19">
        <v>2</v>
      </c>
      <c r="B19" s="132">
        <v>46022</v>
      </c>
      <c r="C19" t="s">
        <v>68</v>
      </c>
      <c r="D19">
        <v>701</v>
      </c>
      <c r="E19">
        <v>701</v>
      </c>
      <c r="F19">
        <v>640</v>
      </c>
      <c r="G19">
        <v>61</v>
      </c>
      <c r="H19">
        <v>0</v>
      </c>
      <c r="I19">
        <v>0.1</v>
      </c>
      <c r="J19">
        <v>70</v>
      </c>
      <c r="K19">
        <v>0</v>
      </c>
      <c r="L19">
        <v>0</v>
      </c>
      <c r="M19">
        <v>0</v>
      </c>
      <c r="N19">
        <v>1</v>
      </c>
      <c r="O19">
        <v>70</v>
      </c>
      <c r="P19">
        <v>0</v>
      </c>
      <c r="Q19">
        <v>0</v>
      </c>
      <c r="R19">
        <v>70</v>
      </c>
      <c r="S19" t="s">
        <v>400</v>
      </c>
      <c r="T19">
        <v>23.15</v>
      </c>
      <c r="U19">
        <v>2500</v>
      </c>
      <c r="V19">
        <v>0.02</v>
      </c>
      <c r="W19">
        <v>0.05</v>
      </c>
    </row>
    <row r="20" spans="1:23" x14ac:dyDescent="0.45">
      <c r="A20">
        <v>3</v>
      </c>
      <c r="B20" s="132">
        <v>46387</v>
      </c>
      <c r="C20" t="s">
        <v>399</v>
      </c>
      <c r="D20">
        <v>856</v>
      </c>
      <c r="E20">
        <v>856</v>
      </c>
      <c r="F20">
        <v>739</v>
      </c>
      <c r="G20">
        <v>117</v>
      </c>
      <c r="H20">
        <v>0</v>
      </c>
      <c r="I20">
        <v>0.1</v>
      </c>
      <c r="J20">
        <v>231</v>
      </c>
      <c r="K20">
        <v>0</v>
      </c>
      <c r="L20">
        <v>0</v>
      </c>
      <c r="M20">
        <v>0</v>
      </c>
      <c r="N20">
        <v>1</v>
      </c>
      <c r="O20">
        <v>231</v>
      </c>
      <c r="P20">
        <v>0</v>
      </c>
      <c r="Q20">
        <v>0</v>
      </c>
      <c r="R20">
        <v>231</v>
      </c>
      <c r="S20" t="s">
        <v>400</v>
      </c>
      <c r="T20">
        <v>24.31</v>
      </c>
      <c r="U20">
        <v>2500</v>
      </c>
      <c r="V20">
        <v>0.02</v>
      </c>
      <c r="W20">
        <v>0.05</v>
      </c>
    </row>
    <row r="21" spans="1:23" x14ac:dyDescent="0.45">
      <c r="A21">
        <v>3</v>
      </c>
      <c r="B21" s="132">
        <v>46387</v>
      </c>
      <c r="C21" t="s">
        <v>64</v>
      </c>
      <c r="D21">
        <v>565</v>
      </c>
      <c r="E21">
        <v>565</v>
      </c>
      <c r="F21">
        <v>442</v>
      </c>
      <c r="G21">
        <v>123</v>
      </c>
      <c r="H21">
        <v>0</v>
      </c>
      <c r="I21">
        <v>7.0000000000000007E-2</v>
      </c>
      <c r="J21">
        <v>195</v>
      </c>
      <c r="K21">
        <v>0</v>
      </c>
      <c r="L21">
        <v>2000</v>
      </c>
      <c r="M21">
        <v>80</v>
      </c>
      <c r="N21">
        <v>1.05</v>
      </c>
      <c r="O21">
        <v>586</v>
      </c>
      <c r="P21">
        <v>0</v>
      </c>
      <c r="Q21">
        <v>904</v>
      </c>
      <c r="R21">
        <v>1490</v>
      </c>
      <c r="S21" t="s">
        <v>400</v>
      </c>
      <c r="T21">
        <v>24.31</v>
      </c>
      <c r="U21">
        <v>2500</v>
      </c>
      <c r="V21">
        <v>0.02</v>
      </c>
      <c r="W21">
        <v>0.05</v>
      </c>
    </row>
    <row r="22" spans="1:23" x14ac:dyDescent="0.45">
      <c r="A22">
        <v>3</v>
      </c>
      <c r="B22" s="132">
        <v>46387</v>
      </c>
      <c r="C22" t="s">
        <v>65</v>
      </c>
      <c r="D22">
        <v>901</v>
      </c>
      <c r="E22">
        <v>902</v>
      </c>
      <c r="F22">
        <v>506</v>
      </c>
      <c r="G22">
        <v>396</v>
      </c>
      <c r="H22">
        <v>0</v>
      </c>
      <c r="I22">
        <v>6.9000000000000006E-2</v>
      </c>
      <c r="J22">
        <v>90</v>
      </c>
      <c r="K22">
        <v>0</v>
      </c>
      <c r="L22">
        <v>4500</v>
      </c>
      <c r="M22">
        <v>80</v>
      </c>
      <c r="N22">
        <v>1.073</v>
      </c>
      <c r="O22">
        <v>496</v>
      </c>
      <c r="P22">
        <v>0</v>
      </c>
      <c r="Q22">
        <v>1443</v>
      </c>
      <c r="R22">
        <v>1939</v>
      </c>
      <c r="S22" t="s">
        <v>400</v>
      </c>
      <c r="T22">
        <v>24.31</v>
      </c>
      <c r="U22">
        <v>2500</v>
      </c>
      <c r="V22">
        <v>0.02</v>
      </c>
      <c r="W22">
        <v>0.05</v>
      </c>
    </row>
    <row r="23" spans="1:23" x14ac:dyDescent="0.45">
      <c r="A23">
        <v>3</v>
      </c>
      <c r="B23" s="132">
        <v>46387</v>
      </c>
      <c r="C23" t="s">
        <v>66</v>
      </c>
      <c r="D23">
        <v>770</v>
      </c>
      <c r="E23">
        <v>770</v>
      </c>
      <c r="F23">
        <v>746</v>
      </c>
      <c r="G23">
        <v>24</v>
      </c>
      <c r="H23">
        <v>0</v>
      </c>
      <c r="I23">
        <v>7.8E-2</v>
      </c>
      <c r="J23">
        <v>60</v>
      </c>
      <c r="K23">
        <v>8</v>
      </c>
      <c r="L23">
        <v>1500</v>
      </c>
      <c r="M23">
        <v>55</v>
      </c>
      <c r="N23">
        <v>1.0409999999999999</v>
      </c>
      <c r="O23">
        <v>150</v>
      </c>
      <c r="P23">
        <v>40</v>
      </c>
      <c r="Q23">
        <v>847</v>
      </c>
      <c r="R23">
        <v>1037</v>
      </c>
      <c r="S23" t="s">
        <v>400</v>
      </c>
      <c r="T23">
        <v>24.31</v>
      </c>
      <c r="U23">
        <v>2500</v>
      </c>
      <c r="V23">
        <v>0.02</v>
      </c>
      <c r="W23">
        <v>0.05</v>
      </c>
    </row>
    <row r="24" spans="1:23" x14ac:dyDescent="0.45">
      <c r="A24">
        <v>3</v>
      </c>
      <c r="B24" s="132">
        <v>46387</v>
      </c>
      <c r="C24" t="s">
        <v>67</v>
      </c>
      <c r="D24">
        <v>701</v>
      </c>
      <c r="E24">
        <v>701</v>
      </c>
      <c r="F24">
        <v>640</v>
      </c>
      <c r="G24">
        <v>61</v>
      </c>
      <c r="H24">
        <v>0</v>
      </c>
      <c r="I24">
        <v>0.1</v>
      </c>
      <c r="J24">
        <v>70</v>
      </c>
      <c r="K24">
        <v>0</v>
      </c>
      <c r="L24">
        <v>0</v>
      </c>
      <c r="M24">
        <v>0</v>
      </c>
      <c r="N24">
        <v>1</v>
      </c>
      <c r="O24">
        <v>70</v>
      </c>
      <c r="P24">
        <v>0</v>
      </c>
      <c r="Q24">
        <v>0</v>
      </c>
      <c r="R24">
        <v>70</v>
      </c>
      <c r="S24" t="s">
        <v>400</v>
      </c>
      <c r="T24">
        <v>24.31</v>
      </c>
      <c r="U24">
        <v>2500</v>
      </c>
      <c r="V24">
        <v>0.02</v>
      </c>
      <c r="W24">
        <v>0.05</v>
      </c>
    </row>
    <row r="25" spans="1:23" x14ac:dyDescent="0.45">
      <c r="A25">
        <v>3</v>
      </c>
      <c r="B25" s="132">
        <v>46387</v>
      </c>
      <c r="C25" t="s">
        <v>68</v>
      </c>
      <c r="D25">
        <v>701</v>
      </c>
      <c r="E25">
        <v>701</v>
      </c>
      <c r="F25">
        <v>640</v>
      </c>
      <c r="G25">
        <v>61</v>
      </c>
      <c r="H25">
        <v>0</v>
      </c>
      <c r="I25">
        <v>0.1</v>
      </c>
      <c r="J25">
        <v>70</v>
      </c>
      <c r="K25">
        <v>0</v>
      </c>
      <c r="L25">
        <v>0</v>
      </c>
      <c r="M25">
        <v>0</v>
      </c>
      <c r="N25">
        <v>1</v>
      </c>
      <c r="O25">
        <v>70</v>
      </c>
      <c r="P25">
        <v>0</v>
      </c>
      <c r="Q25">
        <v>0</v>
      </c>
      <c r="R25">
        <v>70</v>
      </c>
      <c r="S25" t="s">
        <v>400</v>
      </c>
      <c r="T25">
        <v>24.31</v>
      </c>
      <c r="U25">
        <v>2500</v>
      </c>
      <c r="V25">
        <v>0.02</v>
      </c>
      <c r="W25">
        <v>0.05</v>
      </c>
    </row>
    <row r="26" spans="1:23" x14ac:dyDescent="0.45">
      <c r="A26">
        <v>4</v>
      </c>
      <c r="B26" s="132">
        <v>46752</v>
      </c>
      <c r="C26" t="s">
        <v>399</v>
      </c>
      <c r="D26">
        <v>970</v>
      </c>
      <c r="E26">
        <v>970</v>
      </c>
      <c r="F26">
        <v>685</v>
      </c>
      <c r="G26">
        <v>285</v>
      </c>
      <c r="H26">
        <v>0</v>
      </c>
      <c r="I26">
        <v>9.2999999999999999E-2</v>
      </c>
      <c r="J26">
        <v>204</v>
      </c>
      <c r="K26">
        <v>0</v>
      </c>
      <c r="L26">
        <v>500</v>
      </c>
      <c r="M26">
        <v>20</v>
      </c>
      <c r="N26">
        <v>1</v>
      </c>
      <c r="O26">
        <v>306</v>
      </c>
      <c r="P26">
        <v>0</v>
      </c>
      <c r="Q26">
        <v>388</v>
      </c>
      <c r="R26">
        <v>694</v>
      </c>
      <c r="S26" t="s">
        <v>400</v>
      </c>
      <c r="T26">
        <v>25.53</v>
      </c>
      <c r="U26">
        <v>2500</v>
      </c>
      <c r="V26">
        <v>0.02</v>
      </c>
      <c r="W26">
        <v>0.05</v>
      </c>
    </row>
    <row r="27" spans="1:23" x14ac:dyDescent="0.45">
      <c r="A27">
        <v>4</v>
      </c>
      <c r="B27" s="132">
        <v>46752</v>
      </c>
      <c r="C27" t="s">
        <v>64</v>
      </c>
      <c r="D27">
        <v>642</v>
      </c>
      <c r="E27">
        <v>642</v>
      </c>
      <c r="F27">
        <v>379</v>
      </c>
      <c r="G27">
        <v>263</v>
      </c>
      <c r="H27">
        <v>0</v>
      </c>
      <c r="I27">
        <v>7.0999999999999994E-2</v>
      </c>
      <c r="J27">
        <v>123</v>
      </c>
      <c r="K27">
        <v>0</v>
      </c>
      <c r="L27">
        <v>1000</v>
      </c>
      <c r="M27">
        <v>70</v>
      </c>
      <c r="N27">
        <v>1.0780000000000001</v>
      </c>
      <c r="O27">
        <v>246</v>
      </c>
      <c r="P27">
        <v>0</v>
      </c>
      <c r="Q27">
        <v>899</v>
      </c>
      <c r="R27">
        <v>1144</v>
      </c>
      <c r="S27" t="s">
        <v>400</v>
      </c>
      <c r="T27">
        <v>25.53</v>
      </c>
      <c r="U27">
        <v>2500</v>
      </c>
      <c r="V27">
        <v>0.02</v>
      </c>
      <c r="W27">
        <v>0.05</v>
      </c>
    </row>
    <row r="28" spans="1:23" x14ac:dyDescent="0.45">
      <c r="A28">
        <v>4</v>
      </c>
      <c r="B28" s="132">
        <v>46752</v>
      </c>
      <c r="C28" t="s">
        <v>65</v>
      </c>
      <c r="D28">
        <v>877</v>
      </c>
      <c r="E28">
        <v>878</v>
      </c>
      <c r="F28">
        <v>489</v>
      </c>
      <c r="G28">
        <v>389</v>
      </c>
      <c r="H28">
        <v>0</v>
      </c>
      <c r="I28">
        <v>6.8000000000000005E-2</v>
      </c>
      <c r="J28">
        <v>59</v>
      </c>
      <c r="K28">
        <v>24</v>
      </c>
      <c r="L28">
        <v>4500</v>
      </c>
      <c r="M28">
        <v>80</v>
      </c>
      <c r="N28">
        <v>1.123</v>
      </c>
      <c r="O28">
        <v>327</v>
      </c>
      <c r="P28">
        <v>120</v>
      </c>
      <c r="Q28">
        <v>1405</v>
      </c>
      <c r="R28">
        <v>1852</v>
      </c>
      <c r="S28" t="s">
        <v>400</v>
      </c>
      <c r="T28">
        <v>25.53</v>
      </c>
      <c r="U28">
        <v>2500</v>
      </c>
      <c r="V28">
        <v>0.02</v>
      </c>
      <c r="W28">
        <v>0.05</v>
      </c>
    </row>
    <row r="29" spans="1:23" x14ac:dyDescent="0.45">
      <c r="A29">
        <v>4</v>
      </c>
      <c r="B29" s="132">
        <v>46752</v>
      </c>
      <c r="C29" t="s">
        <v>66</v>
      </c>
      <c r="D29">
        <v>739</v>
      </c>
      <c r="E29">
        <v>770</v>
      </c>
      <c r="F29">
        <v>764</v>
      </c>
      <c r="G29">
        <v>6</v>
      </c>
      <c r="H29">
        <v>0</v>
      </c>
      <c r="I29">
        <v>7.8E-2</v>
      </c>
      <c r="J29">
        <v>60</v>
      </c>
      <c r="K29">
        <v>0</v>
      </c>
      <c r="L29">
        <v>1500</v>
      </c>
      <c r="M29">
        <v>55</v>
      </c>
      <c r="N29">
        <v>1.079</v>
      </c>
      <c r="O29">
        <v>149</v>
      </c>
      <c r="P29">
        <v>0</v>
      </c>
      <c r="Q29">
        <v>847</v>
      </c>
      <c r="R29">
        <v>996</v>
      </c>
      <c r="S29" t="s">
        <v>400</v>
      </c>
      <c r="T29">
        <v>25.53</v>
      </c>
      <c r="U29">
        <v>2500</v>
      </c>
      <c r="V29">
        <v>0.02</v>
      </c>
      <c r="W29">
        <v>0.05</v>
      </c>
    </row>
    <row r="30" spans="1:23" x14ac:dyDescent="0.45">
      <c r="A30">
        <v>4</v>
      </c>
      <c r="B30" s="132">
        <v>46752</v>
      </c>
      <c r="C30" t="s">
        <v>67</v>
      </c>
      <c r="D30">
        <v>701</v>
      </c>
      <c r="E30">
        <v>701</v>
      </c>
      <c r="F30">
        <v>640</v>
      </c>
      <c r="G30">
        <v>61</v>
      </c>
      <c r="H30">
        <v>0</v>
      </c>
      <c r="I30">
        <v>0.1</v>
      </c>
      <c r="J30">
        <v>70</v>
      </c>
      <c r="K30">
        <v>0</v>
      </c>
      <c r="L30">
        <v>0</v>
      </c>
      <c r="M30">
        <v>0</v>
      </c>
      <c r="N30">
        <v>1</v>
      </c>
      <c r="O30">
        <v>70</v>
      </c>
      <c r="P30">
        <v>0</v>
      </c>
      <c r="Q30">
        <v>0</v>
      </c>
      <c r="R30">
        <v>70</v>
      </c>
      <c r="S30" t="s">
        <v>400</v>
      </c>
      <c r="T30">
        <v>25.53</v>
      </c>
      <c r="U30">
        <v>2500</v>
      </c>
      <c r="V30">
        <v>0.02</v>
      </c>
      <c r="W30">
        <v>0.05</v>
      </c>
    </row>
    <row r="31" spans="1:23" x14ac:dyDescent="0.45">
      <c r="A31">
        <v>4</v>
      </c>
      <c r="B31" s="132">
        <v>46752</v>
      </c>
      <c r="C31" t="s">
        <v>68</v>
      </c>
      <c r="D31">
        <v>701</v>
      </c>
      <c r="E31">
        <v>701</v>
      </c>
      <c r="F31">
        <v>640</v>
      </c>
      <c r="G31">
        <v>61</v>
      </c>
      <c r="H31">
        <v>0</v>
      </c>
      <c r="I31">
        <v>0.1</v>
      </c>
      <c r="J31">
        <v>70</v>
      </c>
      <c r="K31">
        <v>0</v>
      </c>
      <c r="L31">
        <v>0</v>
      </c>
      <c r="M31">
        <v>0</v>
      </c>
      <c r="N31">
        <v>1</v>
      </c>
      <c r="O31">
        <v>70</v>
      </c>
      <c r="P31">
        <v>0</v>
      </c>
      <c r="Q31">
        <v>0</v>
      </c>
      <c r="R31">
        <v>70</v>
      </c>
      <c r="S31" t="s">
        <v>400</v>
      </c>
      <c r="T31">
        <v>25.53</v>
      </c>
      <c r="U31">
        <v>2500</v>
      </c>
      <c r="V31">
        <v>0.02</v>
      </c>
      <c r="W31">
        <v>0.05</v>
      </c>
    </row>
    <row r="32" spans="1:23" x14ac:dyDescent="0.45">
      <c r="A32">
        <v>5</v>
      </c>
      <c r="B32" s="132">
        <v>47118</v>
      </c>
      <c r="C32" t="s">
        <v>399</v>
      </c>
      <c r="D32">
        <v>1121</v>
      </c>
      <c r="E32">
        <v>1121</v>
      </c>
      <c r="F32">
        <v>685</v>
      </c>
      <c r="G32">
        <v>436</v>
      </c>
      <c r="H32">
        <v>0</v>
      </c>
      <c r="I32">
        <v>9.1999999999999998E-2</v>
      </c>
      <c r="J32">
        <v>254</v>
      </c>
      <c r="K32">
        <v>0</v>
      </c>
      <c r="L32">
        <v>500</v>
      </c>
      <c r="M32">
        <v>20</v>
      </c>
      <c r="N32">
        <v>1</v>
      </c>
      <c r="O32">
        <v>382</v>
      </c>
      <c r="P32">
        <v>0</v>
      </c>
      <c r="Q32">
        <v>448</v>
      </c>
      <c r="R32">
        <v>830</v>
      </c>
      <c r="S32" t="s">
        <v>400</v>
      </c>
      <c r="T32">
        <v>26.81</v>
      </c>
      <c r="U32">
        <v>2500</v>
      </c>
      <c r="V32">
        <v>0.02</v>
      </c>
      <c r="W32">
        <v>0.05</v>
      </c>
    </row>
    <row r="33" spans="1:23" x14ac:dyDescent="0.45">
      <c r="A33">
        <v>5</v>
      </c>
      <c r="B33" s="132">
        <v>47118</v>
      </c>
      <c r="C33" t="s">
        <v>64</v>
      </c>
      <c r="D33">
        <v>647</v>
      </c>
      <c r="E33">
        <v>647</v>
      </c>
      <c r="F33">
        <v>347</v>
      </c>
      <c r="G33">
        <v>300</v>
      </c>
      <c r="H33">
        <v>0</v>
      </c>
      <c r="I33">
        <v>8.3000000000000004E-2</v>
      </c>
      <c r="J33">
        <v>58</v>
      </c>
      <c r="K33">
        <v>0</v>
      </c>
      <c r="L33">
        <v>500</v>
      </c>
      <c r="M33">
        <v>40</v>
      </c>
      <c r="N33">
        <v>1.095</v>
      </c>
      <c r="O33">
        <v>88</v>
      </c>
      <c r="P33">
        <v>0</v>
      </c>
      <c r="Q33">
        <v>518</v>
      </c>
      <c r="R33">
        <v>605</v>
      </c>
      <c r="S33" t="s">
        <v>400</v>
      </c>
      <c r="T33">
        <v>26.81</v>
      </c>
      <c r="U33">
        <v>2500</v>
      </c>
      <c r="V33">
        <v>0.02</v>
      </c>
      <c r="W33">
        <v>0.05</v>
      </c>
    </row>
    <row r="34" spans="1:23" x14ac:dyDescent="0.45">
      <c r="A34">
        <v>5</v>
      </c>
      <c r="B34" s="132">
        <v>47118</v>
      </c>
      <c r="C34" t="s">
        <v>65</v>
      </c>
      <c r="D34">
        <v>853</v>
      </c>
      <c r="E34">
        <v>853</v>
      </c>
      <c r="F34">
        <v>485</v>
      </c>
      <c r="G34">
        <v>368</v>
      </c>
      <c r="H34">
        <v>1E-3</v>
      </c>
      <c r="I34">
        <v>6.7000000000000004E-2</v>
      </c>
      <c r="J34">
        <v>57</v>
      </c>
      <c r="K34">
        <v>25</v>
      </c>
      <c r="L34">
        <v>5000</v>
      </c>
      <c r="M34">
        <v>80</v>
      </c>
      <c r="N34">
        <v>1.17</v>
      </c>
      <c r="O34">
        <v>343</v>
      </c>
      <c r="P34">
        <v>125</v>
      </c>
      <c r="Q34">
        <v>1365</v>
      </c>
      <c r="R34">
        <v>1833</v>
      </c>
      <c r="S34" t="s">
        <v>400</v>
      </c>
      <c r="T34">
        <v>26.81</v>
      </c>
      <c r="U34">
        <v>2500</v>
      </c>
      <c r="V34">
        <v>0.02</v>
      </c>
      <c r="W34">
        <v>0.05</v>
      </c>
    </row>
    <row r="35" spans="1:23" x14ac:dyDescent="0.45">
      <c r="A35">
        <v>5</v>
      </c>
      <c r="B35" s="132">
        <v>47118</v>
      </c>
      <c r="C35" t="s">
        <v>66</v>
      </c>
      <c r="D35">
        <v>500</v>
      </c>
      <c r="E35">
        <v>500</v>
      </c>
      <c r="F35">
        <v>500</v>
      </c>
      <c r="G35">
        <v>0</v>
      </c>
      <c r="H35">
        <v>0</v>
      </c>
      <c r="I35">
        <v>7.1999999999999995E-2</v>
      </c>
      <c r="J35">
        <v>36</v>
      </c>
      <c r="K35">
        <v>270</v>
      </c>
      <c r="L35">
        <v>1000</v>
      </c>
      <c r="M35">
        <v>70</v>
      </c>
      <c r="N35">
        <v>1.121</v>
      </c>
      <c r="O35">
        <v>72</v>
      </c>
      <c r="P35">
        <v>1350</v>
      </c>
      <c r="Q35">
        <v>700</v>
      </c>
      <c r="R35">
        <v>2122</v>
      </c>
      <c r="S35" t="s">
        <v>400</v>
      </c>
      <c r="T35">
        <v>26.81</v>
      </c>
      <c r="U35">
        <v>2500</v>
      </c>
      <c r="V35">
        <v>0.02</v>
      </c>
      <c r="W35">
        <v>0.05</v>
      </c>
    </row>
    <row r="36" spans="1:23" x14ac:dyDescent="0.45">
      <c r="A36">
        <v>5</v>
      </c>
      <c r="B36" s="132">
        <v>47118</v>
      </c>
      <c r="C36" t="s">
        <v>67</v>
      </c>
      <c r="D36">
        <v>701</v>
      </c>
      <c r="E36">
        <v>701</v>
      </c>
      <c r="F36">
        <v>640</v>
      </c>
      <c r="G36">
        <v>61</v>
      </c>
      <c r="H36">
        <v>0</v>
      </c>
      <c r="I36">
        <v>0.1</v>
      </c>
      <c r="J36">
        <v>70</v>
      </c>
      <c r="K36">
        <v>0</v>
      </c>
      <c r="L36">
        <v>0</v>
      </c>
      <c r="M36">
        <v>0</v>
      </c>
      <c r="N36">
        <v>1</v>
      </c>
      <c r="O36">
        <v>70</v>
      </c>
      <c r="P36">
        <v>0</v>
      </c>
      <c r="Q36">
        <v>0</v>
      </c>
      <c r="R36">
        <v>70</v>
      </c>
      <c r="S36" t="s">
        <v>400</v>
      </c>
      <c r="T36">
        <v>26.81</v>
      </c>
      <c r="U36">
        <v>2500</v>
      </c>
      <c r="V36">
        <v>0.02</v>
      </c>
      <c r="W36">
        <v>0.05</v>
      </c>
    </row>
    <row r="37" spans="1:23" x14ac:dyDescent="0.45">
      <c r="A37">
        <v>5</v>
      </c>
      <c r="B37" s="132">
        <v>47118</v>
      </c>
      <c r="C37" t="s">
        <v>68</v>
      </c>
      <c r="D37">
        <v>701</v>
      </c>
      <c r="E37">
        <v>701</v>
      </c>
      <c r="F37">
        <v>640</v>
      </c>
      <c r="G37">
        <v>61</v>
      </c>
      <c r="H37">
        <v>0</v>
      </c>
      <c r="I37">
        <v>0.1</v>
      </c>
      <c r="J37">
        <v>70</v>
      </c>
      <c r="K37">
        <v>0</v>
      </c>
      <c r="L37">
        <v>0</v>
      </c>
      <c r="M37">
        <v>0</v>
      </c>
      <c r="N37">
        <v>1</v>
      </c>
      <c r="O37">
        <v>70</v>
      </c>
      <c r="P37">
        <v>0</v>
      </c>
      <c r="Q37">
        <v>0</v>
      </c>
      <c r="R37">
        <v>70</v>
      </c>
      <c r="S37" t="s">
        <v>400</v>
      </c>
      <c r="T37">
        <v>26.81</v>
      </c>
      <c r="U37">
        <v>2500</v>
      </c>
      <c r="V37">
        <v>0.02</v>
      </c>
      <c r="W37">
        <v>0.05</v>
      </c>
    </row>
    <row r="38" spans="1:23" x14ac:dyDescent="0.45">
      <c r="A38">
        <v>6</v>
      </c>
      <c r="B38" s="132">
        <v>47483</v>
      </c>
      <c r="C38" t="s">
        <v>399</v>
      </c>
      <c r="D38">
        <v>1245</v>
      </c>
      <c r="E38">
        <v>1246</v>
      </c>
      <c r="F38">
        <v>675</v>
      </c>
      <c r="G38">
        <v>571</v>
      </c>
      <c r="H38">
        <v>0</v>
      </c>
      <c r="I38">
        <v>9.0999999999999998E-2</v>
      </c>
      <c r="J38">
        <v>239</v>
      </c>
      <c r="K38">
        <v>0</v>
      </c>
      <c r="L38">
        <v>800</v>
      </c>
      <c r="M38">
        <v>22</v>
      </c>
      <c r="N38">
        <v>1</v>
      </c>
      <c r="O38">
        <v>429</v>
      </c>
      <c r="P38">
        <v>0</v>
      </c>
      <c r="Q38">
        <v>548</v>
      </c>
      <c r="R38">
        <v>978</v>
      </c>
      <c r="S38" t="s">
        <v>400</v>
      </c>
      <c r="T38">
        <v>28.15</v>
      </c>
      <c r="U38">
        <v>2500</v>
      </c>
      <c r="V38">
        <v>0.02</v>
      </c>
      <c r="W38">
        <v>0.05</v>
      </c>
    </row>
    <row r="39" spans="1:23" x14ac:dyDescent="0.45">
      <c r="A39">
        <v>6</v>
      </c>
      <c r="B39" s="132">
        <v>47483</v>
      </c>
      <c r="C39" t="s">
        <v>64</v>
      </c>
      <c r="D39">
        <v>1136</v>
      </c>
      <c r="E39">
        <v>1136</v>
      </c>
      <c r="F39">
        <v>568</v>
      </c>
      <c r="G39">
        <v>568</v>
      </c>
      <c r="H39">
        <v>1E-3</v>
      </c>
      <c r="I39">
        <v>6.8000000000000005E-2</v>
      </c>
      <c r="J39">
        <v>566</v>
      </c>
      <c r="K39">
        <v>0</v>
      </c>
      <c r="L39">
        <v>1500</v>
      </c>
      <c r="M39">
        <v>80</v>
      </c>
      <c r="N39">
        <v>1.0820000000000001</v>
      </c>
      <c r="O39">
        <v>1415</v>
      </c>
      <c r="P39">
        <v>0</v>
      </c>
      <c r="Q39">
        <v>1818</v>
      </c>
      <c r="R39">
        <v>3232</v>
      </c>
      <c r="S39" t="s">
        <v>400</v>
      </c>
      <c r="T39">
        <v>28.15</v>
      </c>
      <c r="U39">
        <v>2500</v>
      </c>
      <c r="V39">
        <v>0.02</v>
      </c>
      <c r="W39">
        <v>0.05</v>
      </c>
    </row>
    <row r="40" spans="1:23" x14ac:dyDescent="0.45">
      <c r="A40">
        <v>6</v>
      </c>
      <c r="B40" s="132">
        <v>47483</v>
      </c>
      <c r="C40" t="s">
        <v>65</v>
      </c>
      <c r="D40">
        <v>1193</v>
      </c>
      <c r="E40">
        <v>1193</v>
      </c>
      <c r="F40">
        <v>611</v>
      </c>
      <c r="G40">
        <v>582</v>
      </c>
      <c r="H40">
        <v>0</v>
      </c>
      <c r="I40">
        <v>6.6000000000000003E-2</v>
      </c>
      <c r="J40">
        <v>419</v>
      </c>
      <c r="K40">
        <v>0</v>
      </c>
      <c r="L40">
        <v>5000</v>
      </c>
      <c r="M40">
        <v>80</v>
      </c>
      <c r="N40">
        <v>1.1879999999999999</v>
      </c>
      <c r="O40">
        <v>2513</v>
      </c>
      <c r="P40">
        <v>0</v>
      </c>
      <c r="Q40">
        <v>1909</v>
      </c>
      <c r="R40">
        <v>4422</v>
      </c>
      <c r="S40" t="s">
        <v>400</v>
      </c>
      <c r="T40">
        <v>28.15</v>
      </c>
      <c r="U40">
        <v>2500</v>
      </c>
      <c r="V40">
        <v>0.02</v>
      </c>
      <c r="W40">
        <v>0.05</v>
      </c>
    </row>
    <row r="41" spans="1:23" x14ac:dyDescent="0.45">
      <c r="A41">
        <v>6</v>
      </c>
      <c r="B41" s="132">
        <v>47483</v>
      </c>
      <c r="C41" t="s">
        <v>66</v>
      </c>
      <c r="D41">
        <v>725</v>
      </c>
      <c r="E41">
        <v>726</v>
      </c>
      <c r="F41">
        <v>544</v>
      </c>
      <c r="G41">
        <v>182</v>
      </c>
      <c r="H41">
        <v>0</v>
      </c>
      <c r="I41">
        <v>7.1999999999999995E-2</v>
      </c>
      <c r="J41">
        <v>278</v>
      </c>
      <c r="K41">
        <v>0</v>
      </c>
      <c r="L41">
        <v>1000</v>
      </c>
      <c r="M41">
        <v>70</v>
      </c>
      <c r="N41">
        <v>1.103</v>
      </c>
      <c r="O41">
        <v>556</v>
      </c>
      <c r="P41">
        <v>0</v>
      </c>
      <c r="Q41">
        <v>1016</v>
      </c>
      <c r="R41">
        <v>1572</v>
      </c>
      <c r="S41" t="s">
        <v>400</v>
      </c>
      <c r="T41">
        <v>28.15</v>
      </c>
      <c r="U41">
        <v>2500</v>
      </c>
      <c r="V41">
        <v>0.02</v>
      </c>
      <c r="W41">
        <v>0.05</v>
      </c>
    </row>
    <row r="42" spans="1:23" x14ac:dyDescent="0.45">
      <c r="A42">
        <v>6</v>
      </c>
      <c r="B42" s="132">
        <v>47483</v>
      </c>
      <c r="C42" t="s">
        <v>67</v>
      </c>
      <c r="D42">
        <v>701</v>
      </c>
      <c r="E42">
        <v>701</v>
      </c>
      <c r="F42">
        <v>640</v>
      </c>
      <c r="G42">
        <v>61</v>
      </c>
      <c r="H42">
        <v>0</v>
      </c>
      <c r="I42">
        <v>0.1</v>
      </c>
      <c r="J42">
        <v>70</v>
      </c>
      <c r="K42">
        <v>0</v>
      </c>
      <c r="L42">
        <v>0</v>
      </c>
      <c r="M42">
        <v>0</v>
      </c>
      <c r="N42">
        <v>1</v>
      </c>
      <c r="O42">
        <v>70</v>
      </c>
      <c r="P42">
        <v>0</v>
      </c>
      <c r="Q42">
        <v>0</v>
      </c>
      <c r="R42">
        <v>70</v>
      </c>
      <c r="S42" t="s">
        <v>400</v>
      </c>
      <c r="T42">
        <v>28.15</v>
      </c>
      <c r="U42">
        <v>2500</v>
      </c>
      <c r="V42">
        <v>0.02</v>
      </c>
      <c r="W42">
        <v>0.05</v>
      </c>
    </row>
    <row r="43" spans="1:23" x14ac:dyDescent="0.45">
      <c r="A43">
        <v>6</v>
      </c>
      <c r="B43" s="132">
        <v>47483</v>
      </c>
      <c r="C43" t="s">
        <v>68</v>
      </c>
      <c r="D43">
        <v>701</v>
      </c>
      <c r="E43">
        <v>701</v>
      </c>
      <c r="F43">
        <v>640</v>
      </c>
      <c r="G43">
        <v>61</v>
      </c>
      <c r="H43">
        <v>0</v>
      </c>
      <c r="I43">
        <v>0.1</v>
      </c>
      <c r="J43">
        <v>70</v>
      </c>
      <c r="K43">
        <v>0</v>
      </c>
      <c r="L43">
        <v>0</v>
      </c>
      <c r="M43">
        <v>0</v>
      </c>
      <c r="N43">
        <v>1</v>
      </c>
      <c r="O43">
        <v>70</v>
      </c>
      <c r="P43">
        <v>0</v>
      </c>
      <c r="Q43">
        <v>0</v>
      </c>
      <c r="R43">
        <v>70</v>
      </c>
      <c r="S43" t="s">
        <v>400</v>
      </c>
      <c r="T43">
        <v>28.15</v>
      </c>
      <c r="U43">
        <v>2500</v>
      </c>
      <c r="V43">
        <v>0.02</v>
      </c>
      <c r="W43">
        <v>0.05</v>
      </c>
    </row>
    <row r="44" spans="1:23" x14ac:dyDescent="0.45">
      <c r="A44">
        <v>7</v>
      </c>
      <c r="B44" s="132">
        <v>47848</v>
      </c>
      <c r="C44" t="s">
        <v>399</v>
      </c>
      <c r="D44">
        <v>1261</v>
      </c>
      <c r="E44">
        <v>1261</v>
      </c>
      <c r="F44">
        <v>666</v>
      </c>
      <c r="G44">
        <v>595</v>
      </c>
      <c r="H44">
        <v>0</v>
      </c>
      <c r="I44">
        <v>9.0999999999999998E-2</v>
      </c>
      <c r="J44">
        <v>130</v>
      </c>
      <c r="K44">
        <v>0</v>
      </c>
      <c r="L44">
        <v>800</v>
      </c>
      <c r="M44">
        <v>22</v>
      </c>
      <c r="N44">
        <v>1.0029999999999999</v>
      </c>
      <c r="O44">
        <v>233</v>
      </c>
      <c r="P44">
        <v>0</v>
      </c>
      <c r="Q44">
        <v>555</v>
      </c>
      <c r="R44">
        <v>788</v>
      </c>
      <c r="S44" t="s">
        <v>400</v>
      </c>
      <c r="T44">
        <v>29.56</v>
      </c>
      <c r="U44">
        <v>2500</v>
      </c>
      <c r="V44">
        <v>0.02</v>
      </c>
      <c r="W44">
        <v>0.05</v>
      </c>
    </row>
    <row r="45" spans="1:23" x14ac:dyDescent="0.45">
      <c r="A45">
        <v>7</v>
      </c>
      <c r="B45" s="132">
        <v>47848</v>
      </c>
      <c r="C45" t="s">
        <v>64</v>
      </c>
      <c r="D45">
        <v>1191</v>
      </c>
      <c r="E45">
        <v>1191</v>
      </c>
      <c r="F45">
        <v>645</v>
      </c>
      <c r="G45">
        <v>546</v>
      </c>
      <c r="H45">
        <v>0</v>
      </c>
      <c r="I45">
        <v>6.7000000000000004E-2</v>
      </c>
      <c r="J45">
        <v>134</v>
      </c>
      <c r="K45">
        <v>0</v>
      </c>
      <c r="L45">
        <v>1500</v>
      </c>
      <c r="M45">
        <v>80</v>
      </c>
      <c r="N45">
        <v>1.119</v>
      </c>
      <c r="O45">
        <v>336</v>
      </c>
      <c r="P45">
        <v>0</v>
      </c>
      <c r="Q45">
        <v>1906</v>
      </c>
      <c r="R45">
        <v>2241</v>
      </c>
      <c r="S45" t="s">
        <v>400</v>
      </c>
      <c r="T45">
        <v>29.56</v>
      </c>
      <c r="U45">
        <v>2500</v>
      </c>
      <c r="V45">
        <v>0.02</v>
      </c>
      <c r="W45">
        <v>0.05</v>
      </c>
    </row>
    <row r="46" spans="1:23" x14ac:dyDescent="0.45">
      <c r="A46">
        <v>7</v>
      </c>
      <c r="B46" s="132">
        <v>47848</v>
      </c>
      <c r="C46" t="s">
        <v>65</v>
      </c>
      <c r="D46">
        <v>1308</v>
      </c>
      <c r="E46">
        <v>1308</v>
      </c>
      <c r="F46">
        <v>740</v>
      </c>
      <c r="G46">
        <v>568</v>
      </c>
      <c r="H46">
        <v>0</v>
      </c>
      <c r="I46">
        <v>6.2E-2</v>
      </c>
      <c r="J46">
        <v>196</v>
      </c>
      <c r="K46">
        <v>0</v>
      </c>
      <c r="L46">
        <v>5000</v>
      </c>
      <c r="M46">
        <v>80</v>
      </c>
      <c r="N46">
        <v>1.2250000000000001</v>
      </c>
      <c r="O46">
        <v>1178</v>
      </c>
      <c r="P46">
        <v>0</v>
      </c>
      <c r="Q46">
        <v>2093</v>
      </c>
      <c r="R46">
        <v>3271</v>
      </c>
      <c r="S46" t="s">
        <v>400</v>
      </c>
      <c r="T46">
        <v>29.56</v>
      </c>
      <c r="U46">
        <v>2500</v>
      </c>
      <c r="V46">
        <v>0.02</v>
      </c>
      <c r="W46">
        <v>0.05</v>
      </c>
    </row>
    <row r="47" spans="1:23" x14ac:dyDescent="0.45">
      <c r="A47">
        <v>7</v>
      </c>
      <c r="B47" s="132">
        <v>47848</v>
      </c>
      <c r="C47" t="s">
        <v>66</v>
      </c>
      <c r="D47">
        <v>1002</v>
      </c>
      <c r="E47">
        <v>1001</v>
      </c>
      <c r="F47">
        <v>916</v>
      </c>
      <c r="G47">
        <v>85</v>
      </c>
      <c r="H47">
        <v>1E-3</v>
      </c>
      <c r="I47">
        <v>6.8000000000000005E-2</v>
      </c>
      <c r="J47">
        <v>343</v>
      </c>
      <c r="K47">
        <v>0</v>
      </c>
      <c r="L47">
        <v>1000</v>
      </c>
      <c r="M47">
        <v>80</v>
      </c>
      <c r="N47">
        <v>1.1000000000000001</v>
      </c>
      <c r="O47">
        <v>685</v>
      </c>
      <c r="P47">
        <v>0</v>
      </c>
      <c r="Q47">
        <v>1602</v>
      </c>
      <c r="R47">
        <v>2287</v>
      </c>
      <c r="S47" t="s">
        <v>400</v>
      </c>
      <c r="T47">
        <v>29.56</v>
      </c>
      <c r="U47">
        <v>2500</v>
      </c>
      <c r="V47">
        <v>0.02</v>
      </c>
      <c r="W47">
        <v>0.05</v>
      </c>
    </row>
    <row r="48" spans="1:23" x14ac:dyDescent="0.45">
      <c r="A48">
        <v>7</v>
      </c>
      <c r="B48" s="132">
        <v>47848</v>
      </c>
      <c r="C48" t="s">
        <v>67</v>
      </c>
      <c r="D48">
        <v>701</v>
      </c>
      <c r="E48">
        <v>701</v>
      </c>
      <c r="F48">
        <v>640</v>
      </c>
      <c r="G48">
        <v>61</v>
      </c>
      <c r="H48">
        <v>0</v>
      </c>
      <c r="I48">
        <v>0.1</v>
      </c>
      <c r="J48">
        <v>70</v>
      </c>
      <c r="K48">
        <v>0</v>
      </c>
      <c r="L48">
        <v>0</v>
      </c>
      <c r="M48">
        <v>0</v>
      </c>
      <c r="N48">
        <v>1</v>
      </c>
      <c r="O48">
        <v>70</v>
      </c>
      <c r="P48">
        <v>0</v>
      </c>
      <c r="Q48">
        <v>0</v>
      </c>
      <c r="R48">
        <v>70</v>
      </c>
      <c r="S48" t="s">
        <v>400</v>
      </c>
      <c r="T48">
        <v>29.56</v>
      </c>
      <c r="U48">
        <v>2500</v>
      </c>
      <c r="V48">
        <v>0.02</v>
      </c>
      <c r="W48">
        <v>0.05</v>
      </c>
    </row>
    <row r="49" spans="1:23" x14ac:dyDescent="0.45">
      <c r="A49">
        <v>7</v>
      </c>
      <c r="B49" s="132">
        <v>47848</v>
      </c>
      <c r="C49" t="s">
        <v>68</v>
      </c>
      <c r="D49">
        <v>701</v>
      </c>
      <c r="E49">
        <v>701</v>
      </c>
      <c r="F49">
        <v>640</v>
      </c>
      <c r="G49">
        <v>61</v>
      </c>
      <c r="H49">
        <v>0</v>
      </c>
      <c r="I49">
        <v>0.1</v>
      </c>
      <c r="J49">
        <v>70</v>
      </c>
      <c r="K49">
        <v>0</v>
      </c>
      <c r="L49">
        <v>0</v>
      </c>
      <c r="M49">
        <v>0</v>
      </c>
      <c r="N49">
        <v>1</v>
      </c>
      <c r="O49">
        <v>70</v>
      </c>
      <c r="P49">
        <v>0</v>
      </c>
      <c r="Q49">
        <v>0</v>
      </c>
      <c r="R49">
        <v>70</v>
      </c>
      <c r="S49" t="s">
        <v>400</v>
      </c>
      <c r="T49">
        <v>29.56</v>
      </c>
      <c r="U49">
        <v>2500</v>
      </c>
      <c r="V49">
        <v>0.02</v>
      </c>
      <c r="W49">
        <v>0.05</v>
      </c>
    </row>
    <row r="50" spans="1:23" x14ac:dyDescent="0.45">
      <c r="A50">
        <v>8</v>
      </c>
      <c r="B50" s="132">
        <v>48213</v>
      </c>
      <c r="C50" t="s">
        <v>399</v>
      </c>
      <c r="D50">
        <v>1328</v>
      </c>
      <c r="E50">
        <v>1328</v>
      </c>
      <c r="F50">
        <v>664</v>
      </c>
      <c r="G50">
        <v>664</v>
      </c>
      <c r="H50">
        <v>0</v>
      </c>
      <c r="I50">
        <v>0.09</v>
      </c>
      <c r="J50">
        <v>186</v>
      </c>
      <c r="K50">
        <v>0</v>
      </c>
      <c r="L50">
        <v>900</v>
      </c>
      <c r="M50">
        <v>25</v>
      </c>
      <c r="N50">
        <v>1.0169999999999999</v>
      </c>
      <c r="O50">
        <v>353</v>
      </c>
      <c r="P50">
        <v>0</v>
      </c>
      <c r="Q50">
        <v>664</v>
      </c>
      <c r="R50">
        <v>1017</v>
      </c>
      <c r="S50" t="s">
        <v>400</v>
      </c>
      <c r="T50">
        <v>31.04</v>
      </c>
      <c r="U50">
        <v>2500</v>
      </c>
      <c r="V50">
        <v>0.02</v>
      </c>
      <c r="W50">
        <v>0.05</v>
      </c>
    </row>
    <row r="51" spans="1:23" x14ac:dyDescent="0.45">
      <c r="A51">
        <v>8</v>
      </c>
      <c r="B51" s="132">
        <v>48213</v>
      </c>
      <c r="C51" t="s">
        <v>64</v>
      </c>
      <c r="D51">
        <v>1422</v>
      </c>
      <c r="E51">
        <v>1422</v>
      </c>
      <c r="F51">
        <v>711</v>
      </c>
      <c r="G51">
        <v>711</v>
      </c>
      <c r="H51">
        <v>0</v>
      </c>
      <c r="I51">
        <v>6.6000000000000003E-2</v>
      </c>
      <c r="J51">
        <v>325</v>
      </c>
      <c r="K51">
        <v>0</v>
      </c>
      <c r="L51">
        <v>500</v>
      </c>
      <c r="M51">
        <v>80</v>
      </c>
      <c r="N51">
        <v>1.1259999999999999</v>
      </c>
      <c r="O51">
        <v>488</v>
      </c>
      <c r="P51">
        <v>0</v>
      </c>
      <c r="Q51">
        <v>2275</v>
      </c>
      <c r="R51">
        <v>2763</v>
      </c>
      <c r="S51" t="s">
        <v>400</v>
      </c>
      <c r="T51">
        <v>31.04</v>
      </c>
      <c r="U51">
        <v>2500</v>
      </c>
      <c r="V51">
        <v>0.02</v>
      </c>
      <c r="W51">
        <v>0.05</v>
      </c>
    </row>
    <row r="52" spans="1:23" x14ac:dyDescent="0.45">
      <c r="A52">
        <v>8</v>
      </c>
      <c r="B52" s="132">
        <v>48213</v>
      </c>
      <c r="C52" t="s">
        <v>65</v>
      </c>
      <c r="D52">
        <v>1886</v>
      </c>
      <c r="E52">
        <v>1886</v>
      </c>
      <c r="F52">
        <v>1039</v>
      </c>
      <c r="G52">
        <v>847</v>
      </c>
      <c r="H52">
        <v>0</v>
      </c>
      <c r="I52">
        <v>6.0999999999999999E-2</v>
      </c>
      <c r="J52">
        <v>693</v>
      </c>
      <c r="K52">
        <v>0</v>
      </c>
      <c r="L52">
        <v>5000</v>
      </c>
      <c r="M52">
        <v>80</v>
      </c>
      <c r="N52">
        <v>1.2210000000000001</v>
      </c>
      <c r="O52">
        <v>4160</v>
      </c>
      <c r="P52">
        <v>0</v>
      </c>
      <c r="Q52">
        <v>3018</v>
      </c>
      <c r="R52">
        <v>7177</v>
      </c>
      <c r="S52" t="s">
        <v>400</v>
      </c>
      <c r="T52">
        <v>31.04</v>
      </c>
      <c r="U52">
        <v>2500</v>
      </c>
      <c r="V52">
        <v>0.02</v>
      </c>
      <c r="W52">
        <v>0.05</v>
      </c>
    </row>
    <row r="53" spans="1:23" x14ac:dyDescent="0.45">
      <c r="A53">
        <v>8</v>
      </c>
      <c r="B53" s="132">
        <v>48213</v>
      </c>
      <c r="C53" t="s">
        <v>66</v>
      </c>
      <c r="D53">
        <v>559</v>
      </c>
      <c r="E53">
        <v>559</v>
      </c>
      <c r="F53">
        <v>559</v>
      </c>
      <c r="G53">
        <v>0</v>
      </c>
      <c r="H53">
        <v>0</v>
      </c>
      <c r="I53">
        <v>9.4E-2</v>
      </c>
      <c r="J53">
        <v>52</v>
      </c>
      <c r="K53">
        <v>442</v>
      </c>
      <c r="L53">
        <v>200</v>
      </c>
      <c r="M53">
        <v>10</v>
      </c>
      <c r="N53">
        <v>1.077</v>
      </c>
      <c r="O53">
        <v>63</v>
      </c>
      <c r="P53">
        <v>2210</v>
      </c>
      <c r="Q53">
        <v>112</v>
      </c>
      <c r="R53">
        <v>2385</v>
      </c>
      <c r="S53" t="s">
        <v>400</v>
      </c>
      <c r="T53">
        <v>31.04</v>
      </c>
      <c r="U53">
        <v>2500</v>
      </c>
      <c r="V53">
        <v>0.02</v>
      </c>
      <c r="W53">
        <v>0.05</v>
      </c>
    </row>
    <row r="54" spans="1:23" x14ac:dyDescent="0.45">
      <c r="A54">
        <v>8</v>
      </c>
      <c r="B54" s="132">
        <v>48213</v>
      </c>
      <c r="C54" t="s">
        <v>67</v>
      </c>
      <c r="D54">
        <v>701</v>
      </c>
      <c r="E54">
        <v>701</v>
      </c>
      <c r="F54">
        <v>640</v>
      </c>
      <c r="G54">
        <v>61</v>
      </c>
      <c r="H54">
        <v>0</v>
      </c>
      <c r="I54">
        <v>0.1</v>
      </c>
      <c r="J54">
        <v>70</v>
      </c>
      <c r="K54">
        <v>0</v>
      </c>
      <c r="L54">
        <v>0</v>
      </c>
      <c r="M54">
        <v>0</v>
      </c>
      <c r="N54">
        <v>1</v>
      </c>
      <c r="O54">
        <v>70</v>
      </c>
      <c r="P54">
        <v>0</v>
      </c>
      <c r="Q54">
        <v>0</v>
      </c>
      <c r="R54">
        <v>70</v>
      </c>
      <c r="S54" t="s">
        <v>400</v>
      </c>
      <c r="T54">
        <v>31.04</v>
      </c>
      <c r="U54">
        <v>2500</v>
      </c>
      <c r="V54">
        <v>0.02</v>
      </c>
      <c r="W54">
        <v>0.05</v>
      </c>
    </row>
    <row r="55" spans="1:23" x14ac:dyDescent="0.45">
      <c r="A55">
        <v>8</v>
      </c>
      <c r="B55" s="132">
        <v>48213</v>
      </c>
      <c r="C55" t="s">
        <v>68</v>
      </c>
      <c r="D55">
        <v>701</v>
      </c>
      <c r="E55">
        <v>701</v>
      </c>
      <c r="F55">
        <v>640</v>
      </c>
      <c r="G55">
        <v>61</v>
      </c>
      <c r="H55">
        <v>0</v>
      </c>
      <c r="I55">
        <v>0.1</v>
      </c>
      <c r="J55">
        <v>70</v>
      </c>
      <c r="K55">
        <v>0</v>
      </c>
      <c r="L55">
        <v>0</v>
      </c>
      <c r="M55">
        <v>0</v>
      </c>
      <c r="N55">
        <v>1</v>
      </c>
      <c r="O55">
        <v>70</v>
      </c>
      <c r="P55">
        <v>0</v>
      </c>
      <c r="Q55">
        <v>0</v>
      </c>
      <c r="R55">
        <v>70</v>
      </c>
      <c r="S55" t="s">
        <v>400</v>
      </c>
      <c r="T55">
        <v>31.04</v>
      </c>
      <c r="U55">
        <v>2500</v>
      </c>
      <c r="V55">
        <v>0.02</v>
      </c>
      <c r="W55">
        <v>0.05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1CED-430C-4715-AB08-E17F39C03B0C}">
  <dimension ref="A1:S55"/>
  <sheetViews>
    <sheetView workbookViewId="0">
      <selection activeCell="H17" sqref="H17"/>
    </sheetView>
  </sheetViews>
  <sheetFormatPr defaultRowHeight="14.25" x14ac:dyDescent="0.45"/>
  <cols>
    <col min="2" max="2" width="15.3984375" bestFit="1" customWidth="1"/>
    <col min="3" max="3" width="23.86328125" customWidth="1"/>
    <col min="4" max="4" width="12.86328125" bestFit="1" customWidth="1"/>
    <col min="5" max="5" width="11.73046875" bestFit="1" customWidth="1"/>
    <col min="6" max="6" width="22.59765625" customWidth="1"/>
    <col min="7" max="7" width="22.3984375" customWidth="1"/>
    <col min="8" max="8" width="21.06640625" customWidth="1"/>
    <col min="9" max="9" width="20.19921875" customWidth="1"/>
    <col min="10" max="10" width="13.796875" customWidth="1"/>
    <col min="11" max="11" width="30.59765625" customWidth="1"/>
    <col min="12" max="12" width="19.33203125" customWidth="1"/>
    <col min="13" max="13" width="31.33203125" customWidth="1"/>
    <col min="14" max="14" width="17.265625" customWidth="1"/>
    <col min="15" max="15" width="21.59765625" customWidth="1"/>
    <col min="16" max="16" width="19.265625" customWidth="1"/>
    <col min="17" max="17" width="23.46484375" customWidth="1"/>
    <col min="18" max="18" width="20.73046875" customWidth="1"/>
    <col min="19" max="19" width="16.1328125" customWidth="1"/>
    <col min="20" max="20" width="9.59765625" customWidth="1"/>
  </cols>
  <sheetData>
    <row r="1" spans="1:19" x14ac:dyDescent="0.45">
      <c r="A1" t="s">
        <v>8</v>
      </c>
      <c r="B1" t="s">
        <v>210</v>
      </c>
      <c r="C1" t="s">
        <v>1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</row>
    <row r="2" spans="1:19" x14ac:dyDescent="0.45">
      <c r="A2">
        <v>0</v>
      </c>
      <c r="B2" s="132">
        <v>45291</v>
      </c>
      <c r="C2" t="s">
        <v>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45">
      <c r="A3">
        <v>0</v>
      </c>
      <c r="B3" s="132">
        <v>45291</v>
      </c>
      <c r="C3" t="s">
        <v>64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45">
      <c r="A4">
        <v>0</v>
      </c>
      <c r="B4" s="132">
        <v>45291</v>
      </c>
      <c r="C4" t="s">
        <v>65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45">
      <c r="A5">
        <v>0</v>
      </c>
      <c r="B5" s="132">
        <v>45291</v>
      </c>
      <c r="C5" t="s">
        <v>66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45">
      <c r="A6">
        <v>0</v>
      </c>
      <c r="B6" s="132">
        <v>45291</v>
      </c>
      <c r="C6" t="s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45">
      <c r="A7">
        <v>0</v>
      </c>
      <c r="B7" s="132">
        <v>45291</v>
      </c>
      <c r="C7" t="s">
        <v>68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45">
      <c r="A8">
        <v>1</v>
      </c>
      <c r="B8" s="132">
        <v>45657</v>
      </c>
      <c r="C8" t="s">
        <v>63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45">
      <c r="A9">
        <v>1</v>
      </c>
      <c r="B9" s="132">
        <v>45657</v>
      </c>
      <c r="C9" t="s">
        <v>64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45">
      <c r="A10">
        <v>1</v>
      </c>
      <c r="B10" s="132">
        <v>45657</v>
      </c>
      <c r="C10" t="s">
        <v>65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45">
      <c r="A11">
        <v>1</v>
      </c>
      <c r="B11" s="132">
        <v>45657</v>
      </c>
      <c r="C11" t="s">
        <v>66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45">
      <c r="A12">
        <v>1</v>
      </c>
      <c r="B12" s="132">
        <v>45657</v>
      </c>
      <c r="C12" t="s">
        <v>67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45">
      <c r="A13">
        <v>1</v>
      </c>
      <c r="B13" s="132">
        <v>45657</v>
      </c>
      <c r="C13" t="s">
        <v>68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45">
      <c r="A14">
        <v>2</v>
      </c>
      <c r="B14" s="132">
        <v>46022</v>
      </c>
      <c r="C14" t="s">
        <v>63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45">
      <c r="A15">
        <v>2</v>
      </c>
      <c r="B15" s="132">
        <v>46022</v>
      </c>
      <c r="C15" t="s">
        <v>64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45">
      <c r="A16">
        <v>2</v>
      </c>
      <c r="B16" s="132">
        <v>46022</v>
      </c>
      <c r="C16" t="s">
        <v>65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45">
      <c r="A17">
        <v>2</v>
      </c>
      <c r="B17" s="132">
        <v>46022</v>
      </c>
      <c r="C17" t="s">
        <v>66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45">
      <c r="A18">
        <v>2</v>
      </c>
      <c r="B18" s="132">
        <v>46022</v>
      </c>
      <c r="C18" t="s">
        <v>67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45">
      <c r="A19">
        <v>2</v>
      </c>
      <c r="B19" s="132">
        <v>46022</v>
      </c>
      <c r="C19" t="s">
        <v>68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45">
      <c r="A20">
        <v>3</v>
      </c>
      <c r="B20" s="132">
        <v>46387</v>
      </c>
      <c r="C20" t="s">
        <v>63</v>
      </c>
      <c r="D20">
        <v>2000</v>
      </c>
      <c r="E20">
        <v>0</v>
      </c>
      <c r="F20">
        <v>2000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1500</v>
      </c>
      <c r="N20">
        <v>5500</v>
      </c>
      <c r="O20">
        <v>1.3299999999999999E-2</v>
      </c>
      <c r="P20">
        <v>3.4299999999999997E-2</v>
      </c>
      <c r="Q20">
        <v>0</v>
      </c>
      <c r="R20">
        <v>0</v>
      </c>
      <c r="S20">
        <v>0</v>
      </c>
    </row>
    <row r="21" spans="1:19" x14ac:dyDescent="0.45">
      <c r="A21">
        <v>3</v>
      </c>
      <c r="B21" s="132">
        <v>46387</v>
      </c>
      <c r="C21" t="s">
        <v>64</v>
      </c>
      <c r="D21">
        <v>750</v>
      </c>
      <c r="E21">
        <v>1000</v>
      </c>
      <c r="F21">
        <v>750</v>
      </c>
      <c r="G21">
        <v>750</v>
      </c>
      <c r="H21">
        <v>1000</v>
      </c>
      <c r="I21">
        <v>1000</v>
      </c>
      <c r="J21">
        <v>1000</v>
      </c>
      <c r="K21">
        <v>1000</v>
      </c>
      <c r="L21">
        <v>750</v>
      </c>
      <c r="M21">
        <v>750</v>
      </c>
      <c r="N21">
        <v>8750</v>
      </c>
      <c r="O21">
        <v>8.9999999999999993E-3</v>
      </c>
      <c r="P21">
        <v>7.3000000000000001E-3</v>
      </c>
      <c r="Q21">
        <v>0.1258</v>
      </c>
      <c r="R21">
        <v>0.20499999999999999</v>
      </c>
      <c r="S21">
        <v>1.6199999999999999E-2</v>
      </c>
    </row>
    <row r="22" spans="1:19" x14ac:dyDescent="0.45">
      <c r="A22">
        <v>3</v>
      </c>
      <c r="B22" s="132">
        <v>46387</v>
      </c>
      <c r="C22" t="s">
        <v>65</v>
      </c>
      <c r="D22">
        <v>1500</v>
      </c>
      <c r="E22">
        <v>1500</v>
      </c>
      <c r="F22">
        <v>1500</v>
      </c>
      <c r="G22">
        <v>1500</v>
      </c>
      <c r="H22">
        <v>1500</v>
      </c>
      <c r="I22">
        <v>1500</v>
      </c>
      <c r="J22">
        <v>1500</v>
      </c>
      <c r="K22">
        <v>1500</v>
      </c>
      <c r="L22">
        <v>1500</v>
      </c>
      <c r="M22">
        <v>1500</v>
      </c>
      <c r="N22">
        <v>15000</v>
      </c>
      <c r="O22">
        <v>5.0299999999999997E-2</v>
      </c>
      <c r="P22">
        <v>6.2100000000000002E-2</v>
      </c>
      <c r="Q22">
        <v>0.27250000000000002</v>
      </c>
      <c r="R22">
        <v>0.43109999999999998</v>
      </c>
      <c r="S22">
        <v>6.6299999999999998E-2</v>
      </c>
    </row>
    <row r="23" spans="1:19" x14ac:dyDescent="0.45">
      <c r="A23">
        <v>3</v>
      </c>
      <c r="B23" s="132">
        <v>46387</v>
      </c>
      <c r="C23" t="s">
        <v>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45">
      <c r="A24">
        <v>3</v>
      </c>
      <c r="B24" s="132">
        <v>46387</v>
      </c>
      <c r="C24" t="s">
        <v>67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45">
      <c r="A25">
        <v>3</v>
      </c>
      <c r="B25" s="132">
        <v>46387</v>
      </c>
      <c r="C25" t="s">
        <v>68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45">
      <c r="A26">
        <v>4</v>
      </c>
      <c r="B26" s="132">
        <v>46752</v>
      </c>
      <c r="C26" t="s">
        <v>63</v>
      </c>
      <c r="D26">
        <v>2000</v>
      </c>
      <c r="E26">
        <v>0</v>
      </c>
      <c r="F26">
        <v>1500</v>
      </c>
      <c r="G26">
        <v>0</v>
      </c>
      <c r="H26">
        <v>0</v>
      </c>
      <c r="I26">
        <v>0</v>
      </c>
      <c r="J26">
        <v>0</v>
      </c>
      <c r="K26">
        <v>0</v>
      </c>
      <c r="L26">
        <v>500</v>
      </c>
      <c r="M26">
        <v>2000</v>
      </c>
      <c r="N26">
        <v>6000</v>
      </c>
      <c r="O26">
        <v>6.3E-2</v>
      </c>
      <c r="P26">
        <v>0.1135</v>
      </c>
      <c r="Q26">
        <v>0</v>
      </c>
      <c r="R26">
        <v>0</v>
      </c>
      <c r="S26">
        <v>0</v>
      </c>
    </row>
    <row r="27" spans="1:19" x14ac:dyDescent="0.45">
      <c r="A27">
        <v>4</v>
      </c>
      <c r="B27" s="132">
        <v>46752</v>
      </c>
      <c r="C27" t="s">
        <v>64</v>
      </c>
      <c r="D27">
        <v>2000</v>
      </c>
      <c r="E27">
        <v>1000</v>
      </c>
      <c r="F27">
        <v>2000</v>
      </c>
      <c r="G27">
        <v>0</v>
      </c>
      <c r="H27">
        <v>0</v>
      </c>
      <c r="I27">
        <v>1000</v>
      </c>
      <c r="J27">
        <v>0</v>
      </c>
      <c r="K27">
        <v>0</v>
      </c>
      <c r="L27">
        <v>1000</v>
      </c>
      <c r="M27">
        <v>2000</v>
      </c>
      <c r="N27">
        <v>9000</v>
      </c>
      <c r="O27">
        <v>8.0500000000000002E-2</v>
      </c>
      <c r="P27">
        <v>9.8500000000000004E-2</v>
      </c>
      <c r="Q27">
        <v>0.1258</v>
      </c>
      <c r="R27">
        <v>0.34620000000000001</v>
      </c>
      <c r="S27">
        <v>3.6499999999999998E-2</v>
      </c>
    </row>
    <row r="28" spans="1:19" x14ac:dyDescent="0.45">
      <c r="A28">
        <v>4</v>
      </c>
      <c r="B28" s="132">
        <v>46752</v>
      </c>
      <c r="C28" t="s">
        <v>65</v>
      </c>
      <c r="D28">
        <v>1500</v>
      </c>
      <c r="E28">
        <v>1500</v>
      </c>
      <c r="F28">
        <v>1500</v>
      </c>
      <c r="G28">
        <v>1500</v>
      </c>
      <c r="H28">
        <v>1500</v>
      </c>
      <c r="I28">
        <v>1500</v>
      </c>
      <c r="J28">
        <v>1500</v>
      </c>
      <c r="K28">
        <v>1500</v>
      </c>
      <c r="L28">
        <v>1500</v>
      </c>
      <c r="M28">
        <v>1500</v>
      </c>
      <c r="N28">
        <v>15000</v>
      </c>
      <c r="O28">
        <v>0.1135</v>
      </c>
      <c r="P28">
        <v>0.13569999999999999</v>
      </c>
      <c r="Q28">
        <v>0.40010000000000001</v>
      </c>
      <c r="R28">
        <v>0.60019999999999996</v>
      </c>
      <c r="S28">
        <v>0.1404</v>
      </c>
    </row>
    <row r="29" spans="1:19" x14ac:dyDescent="0.45">
      <c r="A29">
        <v>4</v>
      </c>
      <c r="B29" s="132">
        <v>46752</v>
      </c>
      <c r="C29" t="s">
        <v>66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45">
      <c r="A30">
        <v>4</v>
      </c>
      <c r="B30" s="132">
        <v>46752</v>
      </c>
      <c r="C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45">
      <c r="A31">
        <v>4</v>
      </c>
      <c r="B31" s="132">
        <v>46752</v>
      </c>
      <c r="C31" t="s">
        <v>68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45">
      <c r="A32">
        <v>5</v>
      </c>
      <c r="B32" s="132">
        <v>47118</v>
      </c>
      <c r="C32" t="s">
        <v>63</v>
      </c>
      <c r="D32">
        <v>100</v>
      </c>
      <c r="E32">
        <v>0</v>
      </c>
      <c r="F32">
        <v>100</v>
      </c>
      <c r="G32">
        <v>0</v>
      </c>
      <c r="H32">
        <v>0</v>
      </c>
      <c r="I32">
        <v>0</v>
      </c>
      <c r="J32">
        <v>100</v>
      </c>
      <c r="K32">
        <v>0</v>
      </c>
      <c r="L32">
        <v>0</v>
      </c>
      <c r="M32">
        <v>100</v>
      </c>
      <c r="N32">
        <v>400</v>
      </c>
      <c r="O32">
        <v>6.3100000000000003E-2</v>
      </c>
      <c r="P32">
        <v>0.11360000000000001</v>
      </c>
      <c r="Q32">
        <v>0</v>
      </c>
      <c r="R32">
        <v>0</v>
      </c>
      <c r="S32">
        <v>0</v>
      </c>
    </row>
    <row r="33" spans="1:19" x14ac:dyDescent="0.45">
      <c r="A33">
        <v>5</v>
      </c>
      <c r="B33" s="132">
        <v>47118</v>
      </c>
      <c r="C33" t="s">
        <v>64</v>
      </c>
      <c r="D33">
        <v>1500</v>
      </c>
      <c r="E33">
        <v>1500</v>
      </c>
      <c r="F33">
        <v>1000</v>
      </c>
      <c r="G33">
        <v>0</v>
      </c>
      <c r="H33">
        <v>0</v>
      </c>
      <c r="I33">
        <v>0</v>
      </c>
      <c r="J33">
        <v>0</v>
      </c>
      <c r="K33">
        <v>0</v>
      </c>
      <c r="L33">
        <v>1500</v>
      </c>
      <c r="M33">
        <v>1000</v>
      </c>
      <c r="N33">
        <v>6500</v>
      </c>
      <c r="O33">
        <v>0.1157</v>
      </c>
      <c r="P33">
        <v>0.13800000000000001</v>
      </c>
      <c r="Q33">
        <v>0.1258</v>
      </c>
      <c r="R33">
        <v>0.51690000000000003</v>
      </c>
      <c r="S33">
        <v>4.1200000000000001E-2</v>
      </c>
    </row>
    <row r="34" spans="1:19" x14ac:dyDescent="0.45">
      <c r="A34">
        <v>5</v>
      </c>
      <c r="B34" s="132">
        <v>47118</v>
      </c>
      <c r="C34" t="s">
        <v>65</v>
      </c>
      <c r="D34">
        <v>1000</v>
      </c>
      <c r="E34">
        <v>1000</v>
      </c>
      <c r="F34">
        <v>1000</v>
      </c>
      <c r="G34">
        <v>1000</v>
      </c>
      <c r="H34">
        <v>1000</v>
      </c>
      <c r="I34">
        <v>1000</v>
      </c>
      <c r="J34">
        <v>1000</v>
      </c>
      <c r="K34">
        <v>1000</v>
      </c>
      <c r="L34">
        <v>1000</v>
      </c>
      <c r="M34">
        <v>1000</v>
      </c>
      <c r="N34">
        <v>10000</v>
      </c>
      <c r="O34">
        <v>0.11799999999999999</v>
      </c>
      <c r="P34">
        <v>0.14000000000000001</v>
      </c>
      <c r="Q34">
        <v>0.40010000000000001</v>
      </c>
      <c r="R34">
        <v>0.60019999999999996</v>
      </c>
      <c r="S34">
        <v>0.14399999999999999</v>
      </c>
    </row>
    <row r="35" spans="1:19" x14ac:dyDescent="0.45">
      <c r="A35">
        <v>5</v>
      </c>
      <c r="B35" s="132">
        <v>47118</v>
      </c>
      <c r="C35" t="s">
        <v>66</v>
      </c>
      <c r="D35">
        <v>400</v>
      </c>
      <c r="E35">
        <v>250</v>
      </c>
      <c r="F35">
        <v>0</v>
      </c>
      <c r="G35">
        <v>500</v>
      </c>
      <c r="H35">
        <v>500</v>
      </c>
      <c r="I35">
        <v>750</v>
      </c>
      <c r="J35">
        <v>0</v>
      </c>
      <c r="K35">
        <v>1000</v>
      </c>
      <c r="L35">
        <v>0</v>
      </c>
      <c r="M35">
        <v>750</v>
      </c>
      <c r="N35">
        <v>4150</v>
      </c>
      <c r="O35">
        <v>8.0000000000000004E-4</v>
      </c>
      <c r="P35">
        <v>1E-4</v>
      </c>
      <c r="Q35">
        <v>2.5499999999999998E-2</v>
      </c>
      <c r="R35">
        <v>0</v>
      </c>
      <c r="S35">
        <v>5.3E-3</v>
      </c>
    </row>
    <row r="36" spans="1:19" x14ac:dyDescent="0.45">
      <c r="A36">
        <v>5</v>
      </c>
      <c r="B36" s="132">
        <v>47118</v>
      </c>
      <c r="C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45">
      <c r="A37">
        <v>5</v>
      </c>
      <c r="B37" s="132">
        <v>47118</v>
      </c>
      <c r="C37" t="s">
        <v>68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45">
      <c r="A38">
        <v>6</v>
      </c>
      <c r="B38" s="132">
        <v>47483</v>
      </c>
      <c r="C38" t="s">
        <v>63</v>
      </c>
      <c r="D38">
        <v>1000</v>
      </c>
      <c r="E38">
        <v>0</v>
      </c>
      <c r="F38">
        <v>500</v>
      </c>
      <c r="G38">
        <v>0</v>
      </c>
      <c r="H38">
        <v>1200</v>
      </c>
      <c r="I38">
        <v>300</v>
      </c>
      <c r="J38">
        <v>0</v>
      </c>
      <c r="K38">
        <v>0</v>
      </c>
      <c r="L38">
        <v>0</v>
      </c>
      <c r="M38">
        <v>1000</v>
      </c>
      <c r="N38">
        <v>4000</v>
      </c>
      <c r="O38">
        <v>9.11E-2</v>
      </c>
      <c r="P38">
        <v>0.12770000000000001</v>
      </c>
      <c r="Q38">
        <v>8.9899999999999994E-2</v>
      </c>
      <c r="R38">
        <v>0</v>
      </c>
      <c r="S38">
        <v>0</v>
      </c>
    </row>
    <row r="39" spans="1:19" x14ac:dyDescent="0.45">
      <c r="A39">
        <v>6</v>
      </c>
      <c r="B39" s="132">
        <v>47483</v>
      </c>
      <c r="C39" t="s">
        <v>64</v>
      </c>
      <c r="D39">
        <v>1000</v>
      </c>
      <c r="E39">
        <v>1000</v>
      </c>
      <c r="F39">
        <v>500</v>
      </c>
      <c r="G39">
        <v>1000</v>
      </c>
      <c r="H39">
        <v>0</v>
      </c>
      <c r="I39">
        <v>0</v>
      </c>
      <c r="J39">
        <v>0</v>
      </c>
      <c r="K39">
        <v>0</v>
      </c>
      <c r="L39">
        <v>1000</v>
      </c>
      <c r="M39">
        <v>500</v>
      </c>
      <c r="N39">
        <v>5000</v>
      </c>
      <c r="O39">
        <v>0.11799999999999999</v>
      </c>
      <c r="P39">
        <v>0.14000000000000001</v>
      </c>
      <c r="Q39">
        <v>0.1258</v>
      </c>
      <c r="R39">
        <v>0.57179999999999997</v>
      </c>
      <c r="S39">
        <v>7.7499999999999999E-2</v>
      </c>
    </row>
    <row r="40" spans="1:19" x14ac:dyDescent="0.45">
      <c r="A40">
        <v>6</v>
      </c>
      <c r="B40" s="132">
        <v>47483</v>
      </c>
      <c r="C40" t="s">
        <v>65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0.11799999999999999</v>
      </c>
      <c r="P40">
        <v>0.14000000000000001</v>
      </c>
      <c r="Q40">
        <v>0.40010000000000001</v>
      </c>
      <c r="R40">
        <v>0.60019999999999996</v>
      </c>
      <c r="S40">
        <v>0.14399999999999999</v>
      </c>
    </row>
    <row r="41" spans="1:19" x14ac:dyDescent="0.45">
      <c r="A41">
        <v>6</v>
      </c>
      <c r="B41" s="132">
        <v>47483</v>
      </c>
      <c r="C41" t="s">
        <v>66</v>
      </c>
      <c r="D41">
        <v>0</v>
      </c>
      <c r="E41">
        <v>0</v>
      </c>
      <c r="F41">
        <v>0</v>
      </c>
      <c r="G41">
        <v>500</v>
      </c>
      <c r="H41">
        <v>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3000</v>
      </c>
      <c r="O41">
        <v>2.2000000000000001E-3</v>
      </c>
      <c r="P41">
        <v>5.0000000000000001E-4</v>
      </c>
      <c r="Q41">
        <v>3.6799999999999999E-2</v>
      </c>
      <c r="R41">
        <v>3.3999999999999998E-3</v>
      </c>
      <c r="S41">
        <v>1.37E-2</v>
      </c>
    </row>
    <row r="42" spans="1:19" x14ac:dyDescent="0.45">
      <c r="A42">
        <v>6</v>
      </c>
      <c r="B42" s="132">
        <v>47483</v>
      </c>
      <c r="C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45">
      <c r="A43">
        <v>6</v>
      </c>
      <c r="B43" s="132">
        <v>47483</v>
      </c>
      <c r="C43" t="s">
        <v>68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45">
      <c r="A44">
        <v>7</v>
      </c>
      <c r="B44" s="132">
        <v>47848</v>
      </c>
      <c r="C44" t="s">
        <v>63</v>
      </c>
      <c r="D44">
        <v>1000</v>
      </c>
      <c r="E44">
        <v>500</v>
      </c>
      <c r="F44">
        <v>1000</v>
      </c>
      <c r="G44">
        <v>0</v>
      </c>
      <c r="H44">
        <v>0</v>
      </c>
      <c r="I44">
        <v>0</v>
      </c>
      <c r="J44">
        <v>0</v>
      </c>
      <c r="K44">
        <v>0</v>
      </c>
      <c r="L44">
        <v>500</v>
      </c>
      <c r="M44">
        <v>1000</v>
      </c>
      <c r="N44">
        <v>4000</v>
      </c>
      <c r="O44">
        <v>0.11020000000000001</v>
      </c>
      <c r="P44">
        <v>0.13930000000000001</v>
      </c>
      <c r="Q44">
        <v>8.9899999999999994E-2</v>
      </c>
      <c r="R44">
        <v>5.0000000000000001E-4</v>
      </c>
      <c r="S44">
        <v>0</v>
      </c>
    </row>
    <row r="45" spans="1:19" x14ac:dyDescent="0.45">
      <c r="A45">
        <v>7</v>
      </c>
      <c r="B45" s="132">
        <v>47848</v>
      </c>
      <c r="C45" t="s">
        <v>64</v>
      </c>
      <c r="D45">
        <v>0</v>
      </c>
      <c r="E45">
        <v>0</v>
      </c>
      <c r="F45">
        <v>0</v>
      </c>
      <c r="G45">
        <v>0</v>
      </c>
      <c r="H45">
        <v>2000</v>
      </c>
      <c r="I45">
        <v>0</v>
      </c>
      <c r="J45">
        <v>0</v>
      </c>
      <c r="K45">
        <v>0</v>
      </c>
      <c r="L45">
        <v>0</v>
      </c>
      <c r="M45">
        <v>0</v>
      </c>
      <c r="N45">
        <v>2000</v>
      </c>
      <c r="O45">
        <v>0.11799999999999999</v>
      </c>
      <c r="P45">
        <v>0.14000000000000001</v>
      </c>
      <c r="Q45">
        <v>0.36890000000000001</v>
      </c>
      <c r="R45">
        <v>0.57179999999999997</v>
      </c>
      <c r="S45">
        <v>7.7499999999999999E-2</v>
      </c>
    </row>
    <row r="46" spans="1:19" x14ac:dyDescent="0.45">
      <c r="A46">
        <v>7</v>
      </c>
      <c r="B46" s="132">
        <v>47848</v>
      </c>
      <c r="C46" t="s">
        <v>65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0.11799999999999999</v>
      </c>
      <c r="P46">
        <v>0.14000000000000001</v>
      </c>
      <c r="Q46">
        <v>0.40010000000000001</v>
      </c>
      <c r="R46">
        <v>0.60019999999999996</v>
      </c>
      <c r="S46">
        <v>0.14399999999999999</v>
      </c>
    </row>
    <row r="47" spans="1:19" x14ac:dyDescent="0.45">
      <c r="A47">
        <v>7</v>
      </c>
      <c r="B47" s="132">
        <v>47848</v>
      </c>
      <c r="C47" t="s">
        <v>66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2.2000000000000001E-3</v>
      </c>
      <c r="P47">
        <v>5.0000000000000001E-4</v>
      </c>
      <c r="Q47">
        <v>3.6799999999999999E-2</v>
      </c>
      <c r="R47">
        <v>3.3999999999999998E-3</v>
      </c>
      <c r="S47">
        <v>1.37E-2</v>
      </c>
    </row>
    <row r="48" spans="1:19" x14ac:dyDescent="0.45">
      <c r="A48">
        <v>7</v>
      </c>
      <c r="B48" s="132">
        <v>47848</v>
      </c>
      <c r="C48" t="s">
        <v>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45">
      <c r="A49">
        <v>7</v>
      </c>
      <c r="B49" s="132">
        <v>47848</v>
      </c>
      <c r="C49" t="s">
        <v>68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45">
      <c r="A50">
        <v>8</v>
      </c>
      <c r="B50" s="132">
        <v>48213</v>
      </c>
      <c r="C50" t="s">
        <v>63</v>
      </c>
      <c r="D50">
        <v>500</v>
      </c>
      <c r="E50">
        <v>0</v>
      </c>
      <c r="F50">
        <v>500</v>
      </c>
      <c r="G50">
        <v>100</v>
      </c>
      <c r="H50">
        <v>100</v>
      </c>
      <c r="I50">
        <v>1000</v>
      </c>
      <c r="J50">
        <v>0</v>
      </c>
      <c r="K50">
        <v>1200</v>
      </c>
      <c r="L50">
        <v>200</v>
      </c>
      <c r="M50">
        <v>0</v>
      </c>
      <c r="N50">
        <v>3600</v>
      </c>
      <c r="O50">
        <v>0.1132</v>
      </c>
      <c r="P50">
        <v>0.1399</v>
      </c>
      <c r="Q50">
        <v>0.20280000000000001</v>
      </c>
      <c r="R50">
        <v>5.0000000000000001E-4</v>
      </c>
      <c r="S50">
        <v>8.9999999999999993E-3</v>
      </c>
    </row>
    <row r="51" spans="1:19" x14ac:dyDescent="0.45">
      <c r="A51">
        <v>8</v>
      </c>
      <c r="B51" s="132">
        <v>48213</v>
      </c>
      <c r="C51" t="s">
        <v>64</v>
      </c>
      <c r="D51">
        <v>0</v>
      </c>
      <c r="E51">
        <v>0</v>
      </c>
      <c r="F51">
        <v>0</v>
      </c>
      <c r="G51">
        <v>2000</v>
      </c>
      <c r="H51">
        <v>0</v>
      </c>
      <c r="I51">
        <v>0</v>
      </c>
      <c r="J51">
        <v>0</v>
      </c>
      <c r="K51">
        <v>1000</v>
      </c>
      <c r="L51">
        <v>0</v>
      </c>
      <c r="M51">
        <v>0</v>
      </c>
      <c r="N51">
        <v>3000</v>
      </c>
      <c r="O51">
        <v>0.11799999999999999</v>
      </c>
      <c r="P51">
        <v>0.14000000000000001</v>
      </c>
      <c r="Q51">
        <v>0.39140000000000003</v>
      </c>
      <c r="R51">
        <v>0.57179999999999997</v>
      </c>
      <c r="S51">
        <v>0.1308</v>
      </c>
    </row>
    <row r="52" spans="1:19" x14ac:dyDescent="0.45">
      <c r="A52">
        <v>8</v>
      </c>
      <c r="B52" s="132">
        <v>48213</v>
      </c>
      <c r="C52" t="s">
        <v>65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0.11799999999999999</v>
      </c>
      <c r="P52">
        <v>0.14000000000000001</v>
      </c>
      <c r="Q52">
        <v>0.40010000000000001</v>
      </c>
      <c r="R52">
        <v>0.60019999999999996</v>
      </c>
      <c r="S52">
        <v>0.14399999999999999</v>
      </c>
    </row>
    <row r="53" spans="1:19" x14ac:dyDescent="0.45">
      <c r="A53">
        <v>8</v>
      </c>
      <c r="B53" s="132">
        <v>48213</v>
      </c>
      <c r="C53" t="s">
        <v>66</v>
      </c>
      <c r="D53">
        <v>100</v>
      </c>
      <c r="E53">
        <v>0</v>
      </c>
      <c r="F53">
        <v>0</v>
      </c>
      <c r="G53">
        <v>100</v>
      </c>
      <c r="H53">
        <v>0</v>
      </c>
      <c r="I53">
        <v>150</v>
      </c>
      <c r="J53">
        <v>0</v>
      </c>
      <c r="K53">
        <v>0</v>
      </c>
      <c r="L53">
        <v>0</v>
      </c>
      <c r="M53">
        <v>0</v>
      </c>
      <c r="N53">
        <v>350</v>
      </c>
      <c r="O53">
        <v>2.3E-3</v>
      </c>
      <c r="P53">
        <v>5.0000000000000001E-4</v>
      </c>
      <c r="Q53">
        <v>3.6799999999999999E-2</v>
      </c>
      <c r="R53">
        <v>3.3999999999999998E-3</v>
      </c>
      <c r="S53">
        <v>1.4E-2</v>
      </c>
    </row>
    <row r="54" spans="1:19" x14ac:dyDescent="0.45">
      <c r="A54">
        <v>8</v>
      </c>
      <c r="B54" s="132">
        <v>48213</v>
      </c>
      <c r="C54" t="s">
        <v>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45">
      <c r="A55">
        <v>8</v>
      </c>
      <c r="B55" s="132">
        <v>48213</v>
      </c>
      <c r="C55" t="s">
        <v>68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FBA8-E3F2-4715-92C2-022F0EA5CDE1}">
  <dimension ref="A1:J64"/>
  <sheetViews>
    <sheetView workbookViewId="0">
      <selection activeCell="E13" sqref="E13"/>
    </sheetView>
  </sheetViews>
  <sheetFormatPr defaultRowHeight="14.25" x14ac:dyDescent="0.45"/>
  <cols>
    <col min="1" max="1" width="7.265625" customWidth="1"/>
    <col min="2" max="2" width="11.33203125" customWidth="1"/>
    <col min="3" max="3" width="9.9296875" customWidth="1"/>
    <col min="4" max="4" width="24.3984375" customWidth="1"/>
    <col min="5" max="5" width="14.59765625" customWidth="1"/>
    <col min="6" max="6" width="19.06640625" customWidth="1"/>
    <col min="7" max="7" width="17.46484375" customWidth="1"/>
    <col min="8" max="8" width="17.9296875" customWidth="1"/>
    <col min="9" max="9" width="16.9296875" customWidth="1"/>
    <col min="10" max="10" width="18" customWidth="1"/>
    <col min="11" max="17" width="6.59765625" customWidth="1"/>
  </cols>
  <sheetData>
    <row r="1" spans="1:10" x14ac:dyDescent="0.45">
      <c r="A1" t="s">
        <v>8</v>
      </c>
      <c r="B1" t="s">
        <v>210</v>
      </c>
      <c r="C1" t="s">
        <v>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</row>
    <row r="2" spans="1:10" x14ac:dyDescent="0.45">
      <c r="A2">
        <v>0</v>
      </c>
      <c r="B2" s="132">
        <v>45291</v>
      </c>
      <c r="C2" t="s">
        <v>209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45">
      <c r="A3">
        <v>0</v>
      </c>
      <c r="B3" s="132">
        <v>45291</v>
      </c>
      <c r="C3" t="s">
        <v>63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45">
      <c r="A4">
        <v>0</v>
      </c>
      <c r="B4" s="132">
        <v>45291</v>
      </c>
      <c r="C4" t="s">
        <v>64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45">
      <c r="A5">
        <v>0</v>
      </c>
      <c r="B5" s="132">
        <v>45291</v>
      </c>
      <c r="C5" t="s">
        <v>65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45">
      <c r="A6">
        <v>0</v>
      </c>
      <c r="B6" s="132">
        <v>45291</v>
      </c>
      <c r="C6" t="s">
        <v>66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45">
      <c r="A7">
        <v>0</v>
      </c>
      <c r="B7" s="132">
        <v>45291</v>
      </c>
      <c r="C7" t="s">
        <v>67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45">
      <c r="A8">
        <v>0</v>
      </c>
      <c r="B8" s="132">
        <v>45291</v>
      </c>
      <c r="C8" t="s">
        <v>68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45">
      <c r="A9">
        <v>1</v>
      </c>
      <c r="B9" s="132">
        <v>45657</v>
      </c>
      <c r="C9" t="s">
        <v>209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45">
      <c r="A10">
        <v>1</v>
      </c>
      <c r="B10" s="132">
        <v>45657</v>
      </c>
      <c r="C10" t="s">
        <v>63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45">
      <c r="A11">
        <v>1</v>
      </c>
      <c r="B11" s="132">
        <v>45657</v>
      </c>
      <c r="C11" t="s">
        <v>64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45">
      <c r="A12">
        <v>1</v>
      </c>
      <c r="B12" s="132">
        <v>45657</v>
      </c>
      <c r="C12" t="s">
        <v>65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45">
      <c r="A13">
        <v>1</v>
      </c>
      <c r="B13" s="132">
        <v>45657</v>
      </c>
      <c r="C13" t="s">
        <v>66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45">
      <c r="A14">
        <v>1</v>
      </c>
      <c r="B14" s="132">
        <v>45657</v>
      </c>
      <c r="C14" t="s">
        <v>67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45">
      <c r="A15">
        <v>1</v>
      </c>
      <c r="B15" s="132">
        <v>45657</v>
      </c>
      <c r="C15" t="s">
        <v>68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45">
      <c r="A16">
        <v>2</v>
      </c>
      <c r="B16" s="132">
        <v>46022</v>
      </c>
      <c r="C16" t="s">
        <v>209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45">
      <c r="A17">
        <v>2</v>
      </c>
      <c r="B17" s="132">
        <v>46022</v>
      </c>
      <c r="C17" t="s">
        <v>63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45">
      <c r="A18">
        <v>2</v>
      </c>
      <c r="B18" s="132">
        <v>46022</v>
      </c>
      <c r="C18" t="s">
        <v>64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45">
      <c r="A19">
        <v>2</v>
      </c>
      <c r="B19" s="132">
        <v>46022</v>
      </c>
      <c r="C19" t="s">
        <v>65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45">
      <c r="A20">
        <v>2</v>
      </c>
      <c r="B20" s="132">
        <v>46022</v>
      </c>
      <c r="C20" t="s">
        <v>66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45">
      <c r="A21">
        <v>2</v>
      </c>
      <c r="B21" s="132">
        <v>46022</v>
      </c>
      <c r="C21" t="s">
        <v>67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45">
      <c r="A22">
        <v>2</v>
      </c>
      <c r="B22" s="132">
        <v>46022</v>
      </c>
      <c r="C22" t="s">
        <v>68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45">
      <c r="A23">
        <v>3</v>
      </c>
      <c r="B23" s="132">
        <v>46387</v>
      </c>
      <c r="C23" t="s">
        <v>209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45">
      <c r="A24">
        <v>3</v>
      </c>
      <c r="B24" s="132">
        <v>46387</v>
      </c>
      <c r="C24" t="s">
        <v>63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45">
      <c r="A25">
        <v>3</v>
      </c>
      <c r="B25" s="132">
        <v>46387</v>
      </c>
      <c r="C25" t="s">
        <v>64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45">
      <c r="A26">
        <v>3</v>
      </c>
      <c r="B26" s="132">
        <v>46387</v>
      </c>
      <c r="C26" t="s">
        <v>65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45">
      <c r="A27">
        <v>3</v>
      </c>
      <c r="B27" s="132">
        <v>46387</v>
      </c>
      <c r="C27" t="s">
        <v>66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45">
      <c r="A28">
        <v>3</v>
      </c>
      <c r="B28" s="132">
        <v>46387</v>
      </c>
      <c r="C28" t="s">
        <v>67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45">
      <c r="A29">
        <v>3</v>
      </c>
      <c r="B29" s="132">
        <v>46387</v>
      </c>
      <c r="C29" t="s">
        <v>68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45">
      <c r="A30">
        <v>4</v>
      </c>
      <c r="B30" s="132">
        <v>46752</v>
      </c>
      <c r="C30" t="s">
        <v>209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45">
      <c r="A31">
        <v>4</v>
      </c>
      <c r="B31" s="132">
        <v>46752</v>
      </c>
      <c r="C31" t="s">
        <v>63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45">
      <c r="A32">
        <v>4</v>
      </c>
      <c r="B32" s="132">
        <v>46752</v>
      </c>
      <c r="C32" t="s">
        <v>64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45">
      <c r="A33">
        <v>4</v>
      </c>
      <c r="B33" s="132">
        <v>46752</v>
      </c>
      <c r="C33" t="s">
        <v>65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45">
      <c r="A34">
        <v>4</v>
      </c>
      <c r="B34" s="132">
        <v>46752</v>
      </c>
      <c r="C34" t="s">
        <v>66</v>
      </c>
      <c r="D34">
        <v>0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45">
      <c r="A35">
        <v>4</v>
      </c>
      <c r="B35" s="132">
        <v>46752</v>
      </c>
      <c r="C35" t="s">
        <v>67</v>
      </c>
      <c r="D35">
        <v>0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45">
      <c r="A36">
        <v>4</v>
      </c>
      <c r="B36" s="132">
        <v>46752</v>
      </c>
      <c r="C36" t="s">
        <v>68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45">
      <c r="A37">
        <v>5</v>
      </c>
      <c r="B37" s="132">
        <v>47118</v>
      </c>
      <c r="C37" t="s">
        <v>209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45">
      <c r="A38">
        <v>5</v>
      </c>
      <c r="B38" s="132">
        <v>47118</v>
      </c>
      <c r="C38" t="s">
        <v>63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45">
      <c r="A39">
        <v>5</v>
      </c>
      <c r="B39" s="132">
        <v>47118</v>
      </c>
      <c r="C39" t="s">
        <v>64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45">
      <c r="A40">
        <v>5</v>
      </c>
      <c r="B40" s="132">
        <v>47118</v>
      </c>
      <c r="C40" t="s">
        <v>65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45">
      <c r="A41">
        <v>5</v>
      </c>
      <c r="B41" s="132">
        <v>47118</v>
      </c>
      <c r="C41" t="s">
        <v>66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45">
      <c r="A42">
        <v>5</v>
      </c>
      <c r="B42" s="132">
        <v>47118</v>
      </c>
      <c r="C42" t="s">
        <v>67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45">
      <c r="A43">
        <v>5</v>
      </c>
      <c r="B43" s="132">
        <v>47118</v>
      </c>
      <c r="C43" t="s">
        <v>68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45">
      <c r="A44">
        <v>6</v>
      </c>
      <c r="B44" s="132">
        <v>47483</v>
      </c>
      <c r="C44" t="s">
        <v>209</v>
      </c>
      <c r="D44">
        <v>0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45">
      <c r="A45">
        <v>6</v>
      </c>
      <c r="B45" s="132">
        <v>47483</v>
      </c>
      <c r="C45" t="s">
        <v>63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45">
      <c r="A46">
        <v>6</v>
      </c>
      <c r="B46" s="132">
        <v>47483</v>
      </c>
      <c r="C46" t="s">
        <v>64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45">
      <c r="A47">
        <v>6</v>
      </c>
      <c r="B47" s="132">
        <v>47483</v>
      </c>
      <c r="C47" t="s">
        <v>65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45">
      <c r="A48">
        <v>6</v>
      </c>
      <c r="B48" s="132">
        <v>47483</v>
      </c>
      <c r="C48" t="s">
        <v>66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45">
      <c r="A49">
        <v>6</v>
      </c>
      <c r="B49" s="132">
        <v>47483</v>
      </c>
      <c r="C49" t="s">
        <v>67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45">
      <c r="A50">
        <v>6</v>
      </c>
      <c r="B50" s="132">
        <v>47483</v>
      </c>
      <c r="C50" t="s">
        <v>68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45">
      <c r="A51">
        <v>7</v>
      </c>
      <c r="B51" s="132">
        <v>47848</v>
      </c>
      <c r="C51" t="s">
        <v>209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45">
      <c r="A52">
        <v>7</v>
      </c>
      <c r="B52" s="132">
        <v>47848</v>
      </c>
      <c r="C52" t="s">
        <v>63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45">
      <c r="A53">
        <v>7</v>
      </c>
      <c r="B53" s="132">
        <v>47848</v>
      </c>
      <c r="C53" t="s">
        <v>64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45">
      <c r="A54">
        <v>7</v>
      </c>
      <c r="B54" s="132">
        <v>47848</v>
      </c>
      <c r="C54" t="s">
        <v>65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45">
      <c r="A55">
        <v>7</v>
      </c>
      <c r="B55" s="132">
        <v>47848</v>
      </c>
      <c r="C55" t="s">
        <v>66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45">
      <c r="A56">
        <v>7</v>
      </c>
      <c r="B56" s="132">
        <v>47848</v>
      </c>
      <c r="C56" t="s">
        <v>67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45">
      <c r="A57">
        <v>7</v>
      </c>
      <c r="B57" s="132">
        <v>47848</v>
      </c>
      <c r="C57" t="s">
        <v>68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45">
      <c r="A58">
        <v>8</v>
      </c>
      <c r="B58" s="132">
        <v>48213</v>
      </c>
      <c r="C58" t="s">
        <v>209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45">
      <c r="A59">
        <v>8</v>
      </c>
      <c r="B59" s="132">
        <v>48213</v>
      </c>
      <c r="C59" t="s">
        <v>63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45">
      <c r="A60">
        <v>8</v>
      </c>
      <c r="B60" s="132">
        <v>48213</v>
      </c>
      <c r="C60" t="s">
        <v>64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45">
      <c r="A61">
        <v>8</v>
      </c>
      <c r="B61" s="132">
        <v>48213</v>
      </c>
      <c r="C61" t="s">
        <v>65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45">
      <c r="A62">
        <v>8</v>
      </c>
      <c r="B62" s="132">
        <v>48213</v>
      </c>
      <c r="C62" t="s">
        <v>66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45">
      <c r="A63">
        <v>8</v>
      </c>
      <c r="B63" s="132">
        <v>48213</v>
      </c>
      <c r="C63" t="s">
        <v>67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45">
      <c r="A64">
        <v>8</v>
      </c>
      <c r="B64" s="132">
        <v>48213</v>
      </c>
      <c r="C64" t="s">
        <v>68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DB0A-5B62-474C-AE34-2D431043EF1D}">
  <dimension ref="A1:P46"/>
  <sheetViews>
    <sheetView workbookViewId="0">
      <selection activeCell="E14" sqref="E14"/>
    </sheetView>
  </sheetViews>
  <sheetFormatPr defaultRowHeight="14.25" x14ac:dyDescent="0.45"/>
  <cols>
    <col min="2" max="3" width="13" customWidth="1"/>
    <col min="4" max="4" width="18.265625" customWidth="1"/>
    <col min="5" max="5" width="17.3984375" customWidth="1"/>
    <col min="6" max="6" width="18.73046875" customWidth="1"/>
    <col min="7" max="7" width="13.1328125" customWidth="1"/>
    <col min="8" max="8" width="18.265625" customWidth="1"/>
    <col min="9" max="9" width="19.86328125" customWidth="1"/>
    <col min="10" max="10" width="18.1328125" customWidth="1"/>
    <col min="11" max="11" width="15.1328125" customWidth="1"/>
    <col min="12" max="12" width="19.1328125" customWidth="1"/>
    <col min="13" max="13" width="21" customWidth="1"/>
    <col min="14" max="14" width="19" customWidth="1"/>
    <col min="15" max="15" width="18" customWidth="1"/>
    <col min="16" max="16" width="15.265625" customWidth="1"/>
    <col min="20" max="20" width="18.86328125" bestFit="1" customWidth="1"/>
    <col min="21" max="21" width="17" bestFit="1" customWidth="1"/>
    <col min="22" max="22" width="11.265625" bestFit="1" customWidth="1"/>
    <col min="23" max="23" width="16.59765625" bestFit="1" customWidth="1"/>
    <col min="24" max="24" width="18.265625" bestFit="1" customWidth="1"/>
    <col min="25" max="25" width="16.59765625" bestFit="1" customWidth="1"/>
    <col min="26" max="26" width="13.3984375" bestFit="1" customWidth="1"/>
    <col min="27" max="27" width="17.59765625" bestFit="1" customWidth="1"/>
    <col min="28" max="28" width="19.3984375" bestFit="1" customWidth="1"/>
    <col min="29" max="29" width="17.3984375" bestFit="1" customWidth="1"/>
    <col min="30" max="30" width="16.59765625" bestFit="1" customWidth="1"/>
    <col min="31" max="31" width="13.265625" bestFit="1" customWidth="1"/>
    <col min="32" max="32" width="7.265625" bestFit="1" customWidth="1"/>
    <col min="33" max="35" width="4" bestFit="1" customWidth="1"/>
    <col min="36" max="36" width="5.265625" bestFit="1" customWidth="1"/>
    <col min="37" max="37" width="4.86328125" bestFit="1" customWidth="1"/>
    <col min="38" max="38" width="13.265625" bestFit="1" customWidth="1"/>
    <col min="39" max="39" width="11.265625" bestFit="1" customWidth="1"/>
  </cols>
  <sheetData>
    <row r="1" spans="1:16" x14ac:dyDescent="0.45">
      <c r="A1" s="19" t="s">
        <v>0</v>
      </c>
      <c r="B1" s="19" t="s">
        <v>210</v>
      </c>
      <c r="C1" s="19" t="s">
        <v>1</v>
      </c>
      <c r="D1" s="19" t="s">
        <v>350</v>
      </c>
      <c r="E1" s="19" t="s">
        <v>352</v>
      </c>
      <c r="F1" s="19" t="s">
        <v>362</v>
      </c>
      <c r="G1" s="19" t="s">
        <v>354</v>
      </c>
      <c r="H1" s="19" t="s">
        <v>361</v>
      </c>
      <c r="I1" s="19" t="s">
        <v>360</v>
      </c>
      <c r="J1" s="19" t="s">
        <v>351</v>
      </c>
      <c r="K1" s="19" t="s">
        <v>363</v>
      </c>
      <c r="L1" s="19" t="s">
        <v>358</v>
      </c>
      <c r="M1" s="19" t="s">
        <v>357</v>
      </c>
      <c r="N1" s="19" t="s">
        <v>355</v>
      </c>
      <c r="O1" s="19" t="s">
        <v>353</v>
      </c>
      <c r="P1" s="19" t="s">
        <v>356</v>
      </c>
    </row>
    <row r="2" spans="1:16" x14ac:dyDescent="0.45">
      <c r="A2" s="19">
        <v>2</v>
      </c>
      <c r="B2" s="104">
        <f>_xlfn.XLOOKUP(officialDecMrkt[[#This Row],[Round]],Years!$A$2:$A$10,Years!$B$2:$B$10,"not found",1,1)</f>
        <v>46022</v>
      </c>
      <c r="C2" s="104" t="s">
        <v>65</v>
      </c>
      <c r="D2" s="19" t="s">
        <v>29</v>
      </c>
      <c r="E2" s="19">
        <v>350</v>
      </c>
      <c r="F2" s="19">
        <v>17</v>
      </c>
      <c r="G2" s="19">
        <v>150</v>
      </c>
      <c r="H2" s="19">
        <v>18</v>
      </c>
      <c r="I2" s="19">
        <v>21</v>
      </c>
      <c r="J2" s="19">
        <v>350</v>
      </c>
      <c r="K2" s="19">
        <v>0</v>
      </c>
      <c r="L2" s="19" t="s">
        <v>359</v>
      </c>
      <c r="M2" s="19">
        <v>0.2</v>
      </c>
      <c r="N2" s="19">
        <v>200</v>
      </c>
      <c r="O2" s="19">
        <v>150</v>
      </c>
      <c r="P2" s="19" t="s">
        <v>43</v>
      </c>
    </row>
    <row r="3" spans="1:16" x14ac:dyDescent="0.45">
      <c r="A3" s="19">
        <v>2</v>
      </c>
      <c r="B3" s="104">
        <f>_xlfn.XLOOKUP(officialDecMrkt[[#This Row],[Round]],Years!$A$2:$A$10,Years!$B$2:$B$10,"not found",1,1)</f>
        <v>46022</v>
      </c>
      <c r="C3" s="104" t="s">
        <v>65</v>
      </c>
      <c r="D3" s="19" t="s">
        <v>31</v>
      </c>
      <c r="E3" s="19">
        <v>350</v>
      </c>
      <c r="F3" s="19">
        <v>7</v>
      </c>
      <c r="G3" s="19">
        <v>150</v>
      </c>
      <c r="H3" s="19">
        <v>3</v>
      </c>
      <c r="I3" s="19">
        <v>2</v>
      </c>
      <c r="J3" s="19">
        <v>350</v>
      </c>
      <c r="K3" s="19">
        <v>0</v>
      </c>
      <c r="L3" s="19" t="s">
        <v>29</v>
      </c>
      <c r="M3" s="19">
        <v>0.2</v>
      </c>
      <c r="N3" s="19">
        <v>200</v>
      </c>
      <c r="O3" s="19">
        <v>150</v>
      </c>
      <c r="P3" s="19" t="s">
        <v>44</v>
      </c>
    </row>
    <row r="4" spans="1:16" x14ac:dyDescent="0.45">
      <c r="A4" s="19">
        <v>2</v>
      </c>
      <c r="B4" s="104">
        <f>_xlfn.XLOOKUP(officialDecMrkt[[#This Row],[Round]],Years!$A$2:$A$10,Years!$B$2:$B$10,"not found",1,1)</f>
        <v>46022</v>
      </c>
      <c r="C4" s="104" t="s">
        <v>65</v>
      </c>
      <c r="D4" s="19" t="s">
        <v>33</v>
      </c>
      <c r="E4" s="19">
        <v>200</v>
      </c>
      <c r="F4" s="19">
        <v>3</v>
      </c>
      <c r="G4" s="19">
        <v>200</v>
      </c>
      <c r="H4" s="19">
        <v>2</v>
      </c>
      <c r="I4" s="19">
        <v>5</v>
      </c>
      <c r="J4" s="19">
        <v>100</v>
      </c>
      <c r="K4" s="19">
        <v>0</v>
      </c>
      <c r="L4" s="19" t="s">
        <v>31</v>
      </c>
      <c r="M4" s="19">
        <v>0.2</v>
      </c>
      <c r="N4" s="19">
        <v>300</v>
      </c>
      <c r="O4" s="19">
        <v>200</v>
      </c>
      <c r="P4" s="19" t="s">
        <v>45</v>
      </c>
    </row>
    <row r="5" spans="1:16" x14ac:dyDescent="0.45">
      <c r="A5" s="19">
        <v>2</v>
      </c>
      <c r="B5" s="104">
        <f>_xlfn.XLOOKUP(officialDecMrkt[[#This Row],[Round]],Years!$A$2:$A$10,Years!$B$2:$B$10,"not found",1,1)</f>
        <v>46022</v>
      </c>
      <c r="C5" s="104" t="s">
        <v>65</v>
      </c>
      <c r="D5" s="19" t="s">
        <v>135</v>
      </c>
      <c r="E5" s="19">
        <v>100</v>
      </c>
      <c r="F5" s="19">
        <v>2</v>
      </c>
      <c r="G5" s="19">
        <v>275</v>
      </c>
      <c r="H5" s="19">
        <v>3</v>
      </c>
      <c r="I5" s="19">
        <v>5</v>
      </c>
      <c r="J5" s="19">
        <v>100</v>
      </c>
      <c r="K5" s="19">
        <v>0</v>
      </c>
      <c r="L5" s="19" t="s">
        <v>33</v>
      </c>
      <c r="M5" s="19">
        <v>0.2</v>
      </c>
      <c r="N5" s="19">
        <v>150</v>
      </c>
      <c r="O5" s="19">
        <v>275</v>
      </c>
      <c r="P5" s="19" t="s">
        <v>46</v>
      </c>
    </row>
    <row r="6" spans="1:16" x14ac:dyDescent="0.45">
      <c r="A6" s="19">
        <v>2</v>
      </c>
      <c r="B6" s="104">
        <f>_xlfn.XLOOKUP(officialDecMrkt[[#This Row],[Round]],Years!$A$2:$A$10,Years!$B$2:$B$10,"not found",1,1)</f>
        <v>46022</v>
      </c>
      <c r="C6" s="104" t="s">
        <v>65</v>
      </c>
      <c r="D6" s="19" t="s">
        <v>37</v>
      </c>
      <c r="E6" s="19">
        <v>100</v>
      </c>
      <c r="F6" s="19">
        <v>3</v>
      </c>
      <c r="G6" s="19">
        <v>250</v>
      </c>
      <c r="H6" s="19">
        <v>7</v>
      </c>
      <c r="I6" s="19">
        <v>4</v>
      </c>
      <c r="J6" s="19">
        <v>200</v>
      </c>
      <c r="K6" s="19">
        <v>0</v>
      </c>
      <c r="L6" s="19" t="s">
        <v>135</v>
      </c>
      <c r="M6" s="19">
        <v>0.2</v>
      </c>
      <c r="N6" s="19">
        <v>100</v>
      </c>
      <c r="O6" s="19">
        <v>250</v>
      </c>
      <c r="P6" s="19" t="s">
        <v>47</v>
      </c>
    </row>
    <row r="7" spans="1:16" x14ac:dyDescent="0.45">
      <c r="A7" s="19">
        <v>3</v>
      </c>
      <c r="B7" s="104">
        <f>_xlfn.XLOOKUP(officialDecMrkt[[#This Row],[Round]],Years!$A$2:$A$10,Years!$B$2:$B$10,"not found",1,1)</f>
        <v>46387</v>
      </c>
      <c r="C7" s="104" t="s">
        <v>65</v>
      </c>
      <c r="D7" s="19" t="s">
        <v>29</v>
      </c>
      <c r="E7" s="19">
        <v>500</v>
      </c>
      <c r="F7" s="19">
        <v>16</v>
      </c>
      <c r="G7" s="19">
        <v>125</v>
      </c>
      <c r="H7" s="19">
        <v>17</v>
      </c>
      <c r="I7" s="19">
        <v>23</v>
      </c>
      <c r="J7" s="19">
        <v>500</v>
      </c>
      <c r="K7" s="19">
        <v>0</v>
      </c>
      <c r="L7" s="19" t="s">
        <v>359</v>
      </c>
      <c r="M7" s="19">
        <v>0.18</v>
      </c>
      <c r="N7" s="19">
        <v>150</v>
      </c>
      <c r="O7" s="19">
        <v>125</v>
      </c>
      <c r="P7" s="19" t="s">
        <v>43</v>
      </c>
    </row>
    <row r="8" spans="1:16" x14ac:dyDescent="0.45">
      <c r="A8" s="19">
        <v>3</v>
      </c>
      <c r="B8" s="104">
        <f>_xlfn.XLOOKUP(officialDecMrkt[[#This Row],[Round]],Years!$A$2:$A$10,Years!$B$2:$B$10,"not found",1,1)</f>
        <v>46387</v>
      </c>
      <c r="C8" s="104" t="s">
        <v>65</v>
      </c>
      <c r="D8" s="19" t="s">
        <v>31</v>
      </c>
      <c r="E8" s="19">
        <v>500</v>
      </c>
      <c r="F8" s="19">
        <v>6</v>
      </c>
      <c r="G8" s="19">
        <v>125</v>
      </c>
      <c r="H8" s="19">
        <v>4</v>
      </c>
      <c r="I8" s="19">
        <v>2</v>
      </c>
      <c r="J8" s="19">
        <v>500</v>
      </c>
      <c r="K8" s="19">
        <v>0</v>
      </c>
      <c r="L8" s="19" t="s">
        <v>29</v>
      </c>
      <c r="M8" s="19">
        <v>0.18</v>
      </c>
      <c r="N8" s="19">
        <v>150</v>
      </c>
      <c r="O8" s="19">
        <v>125</v>
      </c>
      <c r="P8" s="19" t="s">
        <v>44</v>
      </c>
    </row>
    <row r="9" spans="1:16" x14ac:dyDescent="0.45">
      <c r="A9" s="19">
        <v>3</v>
      </c>
      <c r="B9" s="104">
        <f>_xlfn.XLOOKUP(officialDecMrkt[[#This Row],[Round]],Years!$A$2:$A$10,Years!$B$2:$B$10,"not found",1,1)</f>
        <v>46387</v>
      </c>
      <c r="C9" s="104" t="s">
        <v>65</v>
      </c>
      <c r="D9" s="19" t="s">
        <v>33</v>
      </c>
      <c r="E9" s="19">
        <v>200</v>
      </c>
      <c r="F9" s="19">
        <v>6</v>
      </c>
      <c r="G9" s="19">
        <v>300</v>
      </c>
      <c r="H9" s="19">
        <v>2</v>
      </c>
      <c r="I9" s="19">
        <v>3</v>
      </c>
      <c r="J9" s="19">
        <v>75</v>
      </c>
      <c r="K9" s="19">
        <v>0</v>
      </c>
      <c r="L9" s="19" t="s">
        <v>31</v>
      </c>
      <c r="M9" s="19">
        <v>0.18</v>
      </c>
      <c r="N9" s="19">
        <v>300</v>
      </c>
      <c r="O9" s="19">
        <v>300</v>
      </c>
      <c r="P9" s="19" t="s">
        <v>45</v>
      </c>
    </row>
    <row r="10" spans="1:16" x14ac:dyDescent="0.45">
      <c r="A10" s="19">
        <v>3</v>
      </c>
      <c r="B10" s="104">
        <f>_xlfn.XLOOKUP(officialDecMrkt[[#This Row],[Round]],Years!$A$2:$A$10,Years!$B$2:$B$10,"not found",1,1)</f>
        <v>46387</v>
      </c>
      <c r="C10" s="104" t="s">
        <v>65</v>
      </c>
      <c r="D10" s="19" t="s">
        <v>135</v>
      </c>
      <c r="E10" s="19">
        <v>75</v>
      </c>
      <c r="F10" s="19">
        <v>1</v>
      </c>
      <c r="G10" s="19">
        <v>325</v>
      </c>
      <c r="H10" s="19">
        <v>3</v>
      </c>
      <c r="I10" s="19">
        <v>7</v>
      </c>
      <c r="J10" s="19">
        <v>75</v>
      </c>
      <c r="K10" s="19">
        <v>0</v>
      </c>
      <c r="L10" s="19" t="s">
        <v>33</v>
      </c>
      <c r="M10" s="19">
        <v>0.18</v>
      </c>
      <c r="N10" s="19">
        <v>200</v>
      </c>
      <c r="O10" s="19">
        <v>325</v>
      </c>
      <c r="P10" s="19" t="s">
        <v>46</v>
      </c>
    </row>
    <row r="11" spans="1:16" x14ac:dyDescent="0.45">
      <c r="A11" s="19">
        <v>3</v>
      </c>
      <c r="B11" s="104">
        <f>_xlfn.XLOOKUP(officialDecMrkt[[#This Row],[Round]],Years!$A$2:$A$10,Years!$B$2:$B$10,"not found",1,1)</f>
        <v>46387</v>
      </c>
      <c r="C11" s="104" t="s">
        <v>65</v>
      </c>
      <c r="D11" s="19" t="s">
        <v>37</v>
      </c>
      <c r="E11" s="19">
        <v>75</v>
      </c>
      <c r="F11" s="19">
        <v>1</v>
      </c>
      <c r="G11" s="19">
        <v>325</v>
      </c>
      <c r="H11" s="19">
        <v>5</v>
      </c>
      <c r="I11" s="19">
        <v>5</v>
      </c>
      <c r="J11" s="19">
        <v>200</v>
      </c>
      <c r="K11" s="19">
        <v>0</v>
      </c>
      <c r="L11" s="19" t="s">
        <v>135</v>
      </c>
      <c r="M11" s="19">
        <v>0.18</v>
      </c>
      <c r="N11" s="19">
        <v>75</v>
      </c>
      <c r="O11" s="19">
        <v>325</v>
      </c>
      <c r="P11" s="19" t="s">
        <v>47</v>
      </c>
    </row>
    <row r="12" spans="1:16" x14ac:dyDescent="0.45">
      <c r="A12" s="19">
        <v>3</v>
      </c>
      <c r="B12" s="104">
        <f>_xlfn.XLOOKUP(officialDecMrkt[[#This Row],[Round]],Years!$A$2:$A$10,Years!$B$2:$B$10,"not found",1,1)</f>
        <v>46387</v>
      </c>
      <c r="C12" s="104" t="s">
        <v>65</v>
      </c>
      <c r="D12" s="19" t="s">
        <v>364</v>
      </c>
      <c r="E12" s="19">
        <v>125</v>
      </c>
      <c r="F12" s="19">
        <v>2</v>
      </c>
      <c r="G12" s="19">
        <v>225</v>
      </c>
      <c r="H12" s="19">
        <v>3</v>
      </c>
      <c r="I12" s="19">
        <v>6</v>
      </c>
      <c r="J12" s="19">
        <v>75</v>
      </c>
      <c r="K12" s="19">
        <v>0</v>
      </c>
      <c r="L12" s="19" t="s">
        <v>37</v>
      </c>
      <c r="M12" s="19">
        <v>0</v>
      </c>
      <c r="N12" s="19">
        <v>300</v>
      </c>
      <c r="O12" s="19">
        <v>225</v>
      </c>
      <c r="P12" s="19" t="s">
        <v>45</v>
      </c>
    </row>
    <row r="13" spans="1:16" x14ac:dyDescent="0.45">
      <c r="A13" s="19">
        <v>4</v>
      </c>
      <c r="B13" s="104">
        <f>_xlfn.XLOOKUP(officialDecMrkt[[#This Row],[Round]],Years!$A$2:$A$10,Years!$B$2:$B$10,"not found",1,1)</f>
        <v>46752</v>
      </c>
      <c r="C13" s="104" t="s">
        <v>65</v>
      </c>
      <c r="D13" s="19" t="s">
        <v>29</v>
      </c>
      <c r="E13" s="19">
        <v>550</v>
      </c>
      <c r="F13" s="19">
        <v>28</v>
      </c>
      <c r="G13" s="19">
        <v>125</v>
      </c>
      <c r="H13" s="19">
        <v>28</v>
      </c>
      <c r="I13" s="19">
        <v>27</v>
      </c>
      <c r="J13" s="19">
        <v>550</v>
      </c>
      <c r="K13" s="19">
        <v>0</v>
      </c>
      <c r="L13" s="19" t="s">
        <v>359</v>
      </c>
      <c r="M13" s="19">
        <v>0.16</v>
      </c>
      <c r="N13" s="19">
        <v>150</v>
      </c>
      <c r="O13" s="19">
        <v>125</v>
      </c>
      <c r="P13" s="19" t="s">
        <v>43</v>
      </c>
    </row>
    <row r="14" spans="1:16" x14ac:dyDescent="0.45">
      <c r="A14" s="19">
        <v>4</v>
      </c>
      <c r="B14" s="104">
        <f>_xlfn.XLOOKUP(officialDecMrkt[[#This Row],[Round]],Years!$A$2:$A$10,Years!$B$2:$B$10,"not found",1,1)</f>
        <v>46752</v>
      </c>
      <c r="C14" s="104" t="s">
        <v>65</v>
      </c>
      <c r="D14" s="19" t="s">
        <v>31</v>
      </c>
      <c r="E14" s="19">
        <v>550</v>
      </c>
      <c r="F14" s="19">
        <v>10</v>
      </c>
      <c r="G14" s="19">
        <v>125</v>
      </c>
      <c r="H14" s="19">
        <v>5</v>
      </c>
      <c r="I14" s="19">
        <v>2</v>
      </c>
      <c r="J14" s="19">
        <v>550</v>
      </c>
      <c r="K14" s="19">
        <v>0</v>
      </c>
      <c r="L14" s="19" t="s">
        <v>29</v>
      </c>
      <c r="M14" s="19">
        <v>0.15</v>
      </c>
      <c r="N14" s="19">
        <v>150</v>
      </c>
      <c r="O14" s="19">
        <v>125</v>
      </c>
      <c r="P14" s="19" t="s">
        <v>44</v>
      </c>
    </row>
    <row r="15" spans="1:16" x14ac:dyDescent="0.45">
      <c r="A15" s="19">
        <v>4</v>
      </c>
      <c r="B15" s="104">
        <f>_xlfn.XLOOKUP(officialDecMrkt[[#This Row],[Round]],Years!$A$2:$A$10,Years!$B$2:$B$10,"not found",1,1)</f>
        <v>46752</v>
      </c>
      <c r="C15" s="104" t="s">
        <v>65</v>
      </c>
      <c r="D15" s="19" t="s">
        <v>33</v>
      </c>
      <c r="E15" s="19">
        <v>150</v>
      </c>
      <c r="F15" s="19">
        <v>10</v>
      </c>
      <c r="G15" s="19">
        <v>500</v>
      </c>
      <c r="H15" s="19">
        <v>3</v>
      </c>
      <c r="I15" s="19">
        <v>3</v>
      </c>
      <c r="J15" s="19">
        <v>100</v>
      </c>
      <c r="K15" s="19">
        <v>0</v>
      </c>
      <c r="L15" s="19" t="s">
        <v>31</v>
      </c>
      <c r="M15" s="19">
        <v>0.15</v>
      </c>
      <c r="N15" s="19">
        <v>300</v>
      </c>
      <c r="O15" s="19">
        <v>500</v>
      </c>
      <c r="P15" s="19" t="s">
        <v>45</v>
      </c>
    </row>
    <row r="16" spans="1:16" x14ac:dyDescent="0.45">
      <c r="A16" s="19">
        <v>4</v>
      </c>
      <c r="B16" s="104">
        <f>_xlfn.XLOOKUP(officialDecMrkt[[#This Row],[Round]],Years!$A$2:$A$10,Years!$B$2:$B$10,"not found",1,1)</f>
        <v>46752</v>
      </c>
      <c r="C16" s="104" t="s">
        <v>65</v>
      </c>
      <c r="D16" s="19" t="s">
        <v>135</v>
      </c>
      <c r="E16" s="19">
        <v>100</v>
      </c>
      <c r="F16" s="19">
        <v>2</v>
      </c>
      <c r="G16" s="19">
        <v>500</v>
      </c>
      <c r="H16" s="19">
        <v>4</v>
      </c>
      <c r="I16" s="19">
        <v>9</v>
      </c>
      <c r="J16" s="19">
        <v>100</v>
      </c>
      <c r="K16" s="19">
        <v>0</v>
      </c>
      <c r="L16" s="19" t="s">
        <v>33</v>
      </c>
      <c r="M16" s="19">
        <v>0.17</v>
      </c>
      <c r="N16" s="19">
        <v>300</v>
      </c>
      <c r="O16" s="19">
        <v>500</v>
      </c>
      <c r="P16" s="19" t="s">
        <v>46</v>
      </c>
    </row>
    <row r="17" spans="1:16" x14ac:dyDescent="0.45">
      <c r="A17" s="19">
        <v>4</v>
      </c>
      <c r="B17" s="104">
        <f>_xlfn.XLOOKUP(officialDecMrkt[[#This Row],[Round]],Years!$A$2:$A$10,Years!$B$2:$B$10,"not found",1,1)</f>
        <v>46752</v>
      </c>
      <c r="C17" s="104" t="s">
        <v>65</v>
      </c>
      <c r="D17" s="19" t="s">
        <v>37</v>
      </c>
      <c r="E17" s="19">
        <v>125</v>
      </c>
      <c r="F17" s="19">
        <v>4</v>
      </c>
      <c r="G17" s="19">
        <v>500</v>
      </c>
      <c r="H17" s="19">
        <v>12</v>
      </c>
      <c r="I17" s="19">
        <v>4</v>
      </c>
      <c r="J17" s="19">
        <v>250</v>
      </c>
      <c r="K17" s="19">
        <v>0</v>
      </c>
      <c r="L17" s="19" t="s">
        <v>135</v>
      </c>
      <c r="M17" s="19">
        <v>0.17</v>
      </c>
      <c r="N17" s="19">
        <v>125</v>
      </c>
      <c r="O17" s="19">
        <v>500</v>
      </c>
      <c r="P17" s="19" t="s">
        <v>47</v>
      </c>
    </row>
    <row r="18" spans="1:16" x14ac:dyDescent="0.45">
      <c r="A18" s="19">
        <v>4</v>
      </c>
      <c r="B18" s="104">
        <f>_xlfn.XLOOKUP(officialDecMrkt[[#This Row],[Round]],Years!$A$2:$A$10,Years!$B$2:$B$10,"not found",1,1)</f>
        <v>46752</v>
      </c>
      <c r="C18" s="104" t="s">
        <v>65</v>
      </c>
      <c r="D18" s="19" t="s">
        <v>364</v>
      </c>
      <c r="E18" s="19">
        <v>150</v>
      </c>
      <c r="F18" s="19">
        <v>2</v>
      </c>
      <c r="G18" s="19">
        <v>500</v>
      </c>
      <c r="H18" s="19">
        <v>4</v>
      </c>
      <c r="I18" s="19">
        <v>9</v>
      </c>
      <c r="J18" s="19">
        <v>100</v>
      </c>
      <c r="K18" s="19">
        <v>0</v>
      </c>
      <c r="L18" s="19" t="s">
        <v>37</v>
      </c>
      <c r="M18" s="19">
        <v>0.2</v>
      </c>
      <c r="N18" s="19">
        <v>300</v>
      </c>
      <c r="O18" s="19">
        <v>500</v>
      </c>
      <c r="P18" s="19" t="s">
        <v>45</v>
      </c>
    </row>
    <row r="19" spans="1:16" x14ac:dyDescent="0.45">
      <c r="A19" s="19">
        <v>5</v>
      </c>
      <c r="B19" s="104">
        <f>_xlfn.XLOOKUP(officialDecMrkt[[#This Row],[Round]],Years!$A$2:$A$10,Years!$B$2:$B$10,"not found",1,1)</f>
        <v>47118</v>
      </c>
      <c r="C19" s="104" t="s">
        <v>65</v>
      </c>
      <c r="D19" s="19" t="s">
        <v>29</v>
      </c>
      <c r="E19" s="19">
        <v>800</v>
      </c>
      <c r="F19" s="19">
        <v>38</v>
      </c>
      <c r="G19" s="19">
        <v>125</v>
      </c>
      <c r="H19" s="19">
        <v>34</v>
      </c>
      <c r="I19" s="19">
        <v>36</v>
      </c>
      <c r="J19" s="19">
        <v>700</v>
      </c>
      <c r="K19" s="19">
        <v>0</v>
      </c>
      <c r="L19" s="19" t="s">
        <v>359</v>
      </c>
      <c r="M19" s="19">
        <v>0.15</v>
      </c>
      <c r="N19" s="19">
        <v>250</v>
      </c>
      <c r="O19" s="19">
        <v>125</v>
      </c>
      <c r="P19" s="19" t="s">
        <v>43</v>
      </c>
    </row>
    <row r="20" spans="1:16" x14ac:dyDescent="0.45">
      <c r="A20" s="19">
        <v>5</v>
      </c>
      <c r="B20" s="104">
        <f>_xlfn.XLOOKUP(officialDecMrkt[[#This Row],[Round]],Years!$A$2:$A$10,Years!$B$2:$B$10,"not found",1,1)</f>
        <v>47118</v>
      </c>
      <c r="C20" s="104" t="s">
        <v>65</v>
      </c>
      <c r="D20" s="19" t="s">
        <v>31</v>
      </c>
      <c r="E20" s="19">
        <v>800</v>
      </c>
      <c r="F20" s="19">
        <v>15</v>
      </c>
      <c r="G20" s="19">
        <v>125</v>
      </c>
      <c r="H20" s="19">
        <v>5</v>
      </c>
      <c r="I20" s="19">
        <v>2</v>
      </c>
      <c r="J20" s="19">
        <v>700</v>
      </c>
      <c r="K20" s="19">
        <v>0</v>
      </c>
      <c r="L20" s="19" t="s">
        <v>29</v>
      </c>
      <c r="M20" s="19">
        <v>0.15</v>
      </c>
      <c r="N20" s="19">
        <v>250</v>
      </c>
      <c r="O20" s="19">
        <v>125</v>
      </c>
      <c r="P20" s="19" t="s">
        <v>44</v>
      </c>
    </row>
    <row r="21" spans="1:16" x14ac:dyDescent="0.45">
      <c r="A21" s="19">
        <v>5</v>
      </c>
      <c r="B21" s="104">
        <f>_xlfn.XLOOKUP(officialDecMrkt[[#This Row],[Round]],Years!$A$2:$A$10,Years!$B$2:$B$10,"not found",1,1)</f>
        <v>47118</v>
      </c>
      <c r="C21" s="104" t="s">
        <v>65</v>
      </c>
      <c r="D21" s="19" t="s">
        <v>33</v>
      </c>
      <c r="E21" s="19">
        <v>350</v>
      </c>
      <c r="F21" s="19">
        <v>14</v>
      </c>
      <c r="G21" s="19">
        <v>600</v>
      </c>
      <c r="H21" s="19">
        <v>2</v>
      </c>
      <c r="I21" s="19">
        <v>4</v>
      </c>
      <c r="J21" s="19">
        <v>250</v>
      </c>
      <c r="K21" s="19">
        <v>0</v>
      </c>
      <c r="L21" s="19" t="s">
        <v>31</v>
      </c>
      <c r="M21" s="19">
        <v>0.15</v>
      </c>
      <c r="N21" s="19">
        <v>300</v>
      </c>
      <c r="O21" s="19">
        <v>500</v>
      </c>
      <c r="P21" s="19" t="s">
        <v>45</v>
      </c>
    </row>
    <row r="22" spans="1:16" x14ac:dyDescent="0.45">
      <c r="A22" s="19">
        <v>5</v>
      </c>
      <c r="B22" s="104">
        <f>_xlfn.XLOOKUP(officialDecMrkt[[#This Row],[Round]],Years!$A$2:$A$10,Years!$B$2:$B$10,"not found",1,1)</f>
        <v>47118</v>
      </c>
      <c r="C22" s="104" t="s">
        <v>65</v>
      </c>
      <c r="D22" s="19" t="s">
        <v>135</v>
      </c>
      <c r="E22" s="19">
        <v>300</v>
      </c>
      <c r="F22" s="19">
        <v>3</v>
      </c>
      <c r="G22" s="19">
        <v>600</v>
      </c>
      <c r="H22" s="19">
        <v>4</v>
      </c>
      <c r="I22" s="19">
        <v>12</v>
      </c>
      <c r="J22" s="19">
        <v>300</v>
      </c>
      <c r="K22" s="19">
        <v>0</v>
      </c>
      <c r="L22" s="19" t="s">
        <v>33</v>
      </c>
      <c r="M22" s="19">
        <v>0.17</v>
      </c>
      <c r="N22" s="19">
        <v>300</v>
      </c>
      <c r="O22" s="19">
        <v>500</v>
      </c>
      <c r="P22" s="19" t="s">
        <v>46</v>
      </c>
    </row>
    <row r="23" spans="1:16" x14ac:dyDescent="0.45">
      <c r="A23" s="19">
        <v>5</v>
      </c>
      <c r="B23" s="104">
        <f>_xlfn.XLOOKUP(officialDecMrkt[[#This Row],[Round]],Years!$A$2:$A$10,Years!$B$2:$B$10,"not found",1,1)</f>
        <v>47118</v>
      </c>
      <c r="C23" s="104" t="s">
        <v>65</v>
      </c>
      <c r="D23" s="19" t="s">
        <v>37</v>
      </c>
      <c r="E23" s="19">
        <v>150</v>
      </c>
      <c r="F23" s="19">
        <v>4</v>
      </c>
      <c r="G23" s="19">
        <v>600</v>
      </c>
      <c r="H23" s="19">
        <v>17</v>
      </c>
      <c r="I23" s="19">
        <v>6</v>
      </c>
      <c r="J23" s="19">
        <v>600</v>
      </c>
      <c r="K23" s="19">
        <v>0</v>
      </c>
      <c r="L23" s="19" t="s">
        <v>135</v>
      </c>
      <c r="M23" s="19">
        <v>0.18</v>
      </c>
      <c r="N23" s="19">
        <v>150</v>
      </c>
      <c r="O23" s="19">
        <v>500</v>
      </c>
      <c r="P23" s="19" t="s">
        <v>47</v>
      </c>
    </row>
    <row r="24" spans="1:16" x14ac:dyDescent="0.45">
      <c r="A24" s="19">
        <v>5</v>
      </c>
      <c r="B24" s="104">
        <f>_xlfn.XLOOKUP(officialDecMrkt[[#This Row],[Round]],Years!$A$2:$A$10,Years!$B$2:$B$10,"not found",1,1)</f>
        <v>47118</v>
      </c>
      <c r="C24" s="104" t="s">
        <v>65</v>
      </c>
      <c r="D24" s="19" t="s">
        <v>364</v>
      </c>
      <c r="E24" s="19">
        <v>500</v>
      </c>
      <c r="F24" s="19">
        <v>2</v>
      </c>
      <c r="G24" s="19">
        <v>600</v>
      </c>
      <c r="H24" s="19">
        <v>6</v>
      </c>
      <c r="I24" s="19">
        <v>12</v>
      </c>
      <c r="J24" s="19">
        <v>100</v>
      </c>
      <c r="K24" s="19">
        <v>0</v>
      </c>
      <c r="L24" s="19" t="s">
        <v>37</v>
      </c>
      <c r="M24" s="19">
        <v>0.15</v>
      </c>
      <c r="N24" s="19">
        <v>300</v>
      </c>
      <c r="O24" s="19">
        <v>500</v>
      </c>
      <c r="P24" s="19" t="s">
        <v>45</v>
      </c>
    </row>
    <row r="25" spans="1:16" x14ac:dyDescent="0.45">
      <c r="A25" s="19">
        <v>5</v>
      </c>
      <c r="B25" s="104">
        <f>_xlfn.XLOOKUP(officialDecMrkt[[#This Row],[Round]],Years!$A$2:$A$10,Years!$B$2:$B$10,"not found",1,1)</f>
        <v>47118</v>
      </c>
      <c r="C25" s="104" t="s">
        <v>65</v>
      </c>
      <c r="D25" s="19" t="s">
        <v>365</v>
      </c>
      <c r="E25" s="19">
        <v>150</v>
      </c>
      <c r="F25" s="19">
        <v>0</v>
      </c>
      <c r="G25" s="19">
        <v>300</v>
      </c>
      <c r="H25" s="19">
        <v>0</v>
      </c>
      <c r="I25" s="19">
        <v>0</v>
      </c>
      <c r="J25" s="19">
        <v>150</v>
      </c>
      <c r="K25" s="19">
        <v>0</v>
      </c>
      <c r="L25" s="19" t="s">
        <v>135</v>
      </c>
      <c r="M25" s="19">
        <v>0</v>
      </c>
      <c r="N25" s="19">
        <v>150</v>
      </c>
      <c r="O25" s="19">
        <v>250</v>
      </c>
      <c r="P25" s="19" t="s">
        <v>327</v>
      </c>
    </row>
    <row r="26" spans="1:16" x14ac:dyDescent="0.45">
      <c r="A26" s="19">
        <v>6</v>
      </c>
      <c r="B26" s="104">
        <f>_xlfn.XLOOKUP(officialDecMrkt[[#This Row],[Round]],Years!$A$2:$A$10,Years!$B$2:$B$10,"not found",1,1)</f>
        <v>47483</v>
      </c>
      <c r="C26" s="104" t="s">
        <v>65</v>
      </c>
      <c r="D26" s="19" t="s">
        <v>29</v>
      </c>
      <c r="E26" s="19">
        <v>800</v>
      </c>
      <c r="F26" s="19">
        <v>15</v>
      </c>
      <c r="G26" s="19">
        <v>125</v>
      </c>
      <c r="H26" s="19">
        <v>5</v>
      </c>
      <c r="I26" s="19">
        <v>2</v>
      </c>
      <c r="J26" s="19">
        <v>700</v>
      </c>
      <c r="K26" s="19">
        <v>0</v>
      </c>
      <c r="L26" s="19" t="s">
        <v>29</v>
      </c>
      <c r="M26" s="19">
        <v>0.14000000000000001</v>
      </c>
      <c r="N26" s="19">
        <v>250</v>
      </c>
      <c r="O26" s="19">
        <v>125</v>
      </c>
      <c r="P26" s="19" t="s">
        <v>43</v>
      </c>
    </row>
    <row r="27" spans="1:16" x14ac:dyDescent="0.45">
      <c r="A27" s="19">
        <v>6</v>
      </c>
      <c r="B27" s="104">
        <f>_xlfn.XLOOKUP(officialDecMrkt[[#This Row],[Round]],Years!$A$2:$A$10,Years!$B$2:$B$10,"not found",1,1)</f>
        <v>47483</v>
      </c>
      <c r="C27" s="104" t="s">
        <v>65</v>
      </c>
      <c r="D27" s="19" t="s">
        <v>31</v>
      </c>
      <c r="E27" s="19">
        <v>800</v>
      </c>
      <c r="F27" s="19">
        <v>14</v>
      </c>
      <c r="G27" s="19">
        <v>125</v>
      </c>
      <c r="H27" s="19">
        <v>2</v>
      </c>
      <c r="I27" s="19">
        <v>4</v>
      </c>
      <c r="J27" s="19">
        <v>700</v>
      </c>
      <c r="K27" s="19">
        <v>0</v>
      </c>
      <c r="L27" s="19" t="s">
        <v>31</v>
      </c>
      <c r="M27" s="19">
        <v>0.14000000000000001</v>
      </c>
      <c r="N27" s="19">
        <v>250</v>
      </c>
      <c r="O27" s="19">
        <v>125</v>
      </c>
      <c r="P27" s="19" t="s">
        <v>44</v>
      </c>
    </row>
    <row r="28" spans="1:16" x14ac:dyDescent="0.45">
      <c r="A28" s="19">
        <v>6</v>
      </c>
      <c r="B28" s="104">
        <f>_xlfn.XLOOKUP(officialDecMrkt[[#This Row],[Round]],Years!$A$2:$A$10,Years!$B$2:$B$10,"not found",1,1)</f>
        <v>47483</v>
      </c>
      <c r="C28" s="104" t="s">
        <v>65</v>
      </c>
      <c r="D28" s="19" t="s">
        <v>33</v>
      </c>
      <c r="E28" s="19">
        <v>350</v>
      </c>
      <c r="F28" s="19">
        <v>3</v>
      </c>
      <c r="G28" s="19">
        <v>600</v>
      </c>
      <c r="H28" s="19">
        <v>4</v>
      </c>
      <c r="I28" s="19">
        <v>12</v>
      </c>
      <c r="J28" s="19">
        <v>250</v>
      </c>
      <c r="K28" s="19">
        <v>0</v>
      </c>
      <c r="L28" s="19" t="s">
        <v>33</v>
      </c>
      <c r="M28" s="19">
        <v>0.14000000000000001</v>
      </c>
      <c r="N28" s="19">
        <v>300</v>
      </c>
      <c r="O28" s="19">
        <v>500</v>
      </c>
      <c r="P28" s="19" t="s">
        <v>45</v>
      </c>
    </row>
    <row r="29" spans="1:16" x14ac:dyDescent="0.45">
      <c r="A29" s="19">
        <v>6</v>
      </c>
      <c r="B29" s="104">
        <f>_xlfn.XLOOKUP(officialDecMrkt[[#This Row],[Round]],Years!$A$2:$A$10,Years!$B$2:$B$10,"not found",1,1)</f>
        <v>47483</v>
      </c>
      <c r="C29" s="104" t="s">
        <v>65</v>
      </c>
      <c r="D29" s="19" t="s">
        <v>135</v>
      </c>
      <c r="E29" s="19">
        <v>300</v>
      </c>
      <c r="F29" s="19">
        <v>4</v>
      </c>
      <c r="G29" s="19">
        <v>600</v>
      </c>
      <c r="H29" s="19">
        <v>17</v>
      </c>
      <c r="I29" s="19">
        <v>6</v>
      </c>
      <c r="J29" s="19">
        <v>300</v>
      </c>
      <c r="K29" s="19">
        <v>0</v>
      </c>
      <c r="L29" s="19" t="s">
        <v>135</v>
      </c>
      <c r="M29" s="19">
        <v>0.14000000000000001</v>
      </c>
      <c r="N29" s="19">
        <v>300</v>
      </c>
      <c r="O29" s="19">
        <v>500</v>
      </c>
      <c r="P29" s="19" t="s">
        <v>46</v>
      </c>
    </row>
    <row r="30" spans="1:16" x14ac:dyDescent="0.45">
      <c r="A30" s="19">
        <v>6</v>
      </c>
      <c r="B30" s="104">
        <f>_xlfn.XLOOKUP(officialDecMrkt[[#This Row],[Round]],Years!$A$2:$A$10,Years!$B$2:$B$10,"not found",1,1)</f>
        <v>47483</v>
      </c>
      <c r="C30" s="104" t="s">
        <v>65</v>
      </c>
      <c r="D30" s="19" t="s">
        <v>37</v>
      </c>
      <c r="E30" s="19">
        <v>150</v>
      </c>
      <c r="F30" s="19">
        <v>2</v>
      </c>
      <c r="G30" s="19">
        <v>600</v>
      </c>
      <c r="H30" s="19">
        <v>6</v>
      </c>
      <c r="I30" s="19">
        <v>12</v>
      </c>
      <c r="J30" s="19">
        <v>600</v>
      </c>
      <c r="K30" s="19">
        <v>0</v>
      </c>
      <c r="L30" s="19" t="s">
        <v>37</v>
      </c>
      <c r="M30" s="19">
        <v>0.14000000000000001</v>
      </c>
      <c r="N30" s="19">
        <v>150</v>
      </c>
      <c r="O30" s="19">
        <v>500</v>
      </c>
      <c r="P30" s="19" t="s">
        <v>47</v>
      </c>
    </row>
    <row r="31" spans="1:16" x14ac:dyDescent="0.45">
      <c r="A31" s="19">
        <v>6</v>
      </c>
      <c r="B31" s="104">
        <f>_xlfn.XLOOKUP(officialDecMrkt[[#This Row],[Round]],Years!$A$2:$A$10,Years!$B$2:$B$10,"not found",1,1)</f>
        <v>47483</v>
      </c>
      <c r="C31" s="104" t="s">
        <v>65</v>
      </c>
      <c r="D31" s="19" t="s">
        <v>364</v>
      </c>
      <c r="E31" s="19">
        <v>500</v>
      </c>
      <c r="F31" s="19">
        <v>0</v>
      </c>
      <c r="G31" s="19">
        <v>600</v>
      </c>
      <c r="H31" s="19">
        <v>0</v>
      </c>
      <c r="I31" s="19">
        <v>0</v>
      </c>
      <c r="J31" s="19">
        <v>100</v>
      </c>
      <c r="K31" s="19">
        <v>0</v>
      </c>
      <c r="L31" s="19" t="s">
        <v>33</v>
      </c>
      <c r="M31" s="19">
        <v>0.14000000000000001</v>
      </c>
      <c r="N31" s="19">
        <v>300</v>
      </c>
      <c r="O31" s="19">
        <v>500</v>
      </c>
      <c r="P31" s="19" t="s">
        <v>45</v>
      </c>
    </row>
    <row r="32" spans="1:16" x14ac:dyDescent="0.45">
      <c r="A32" s="19">
        <v>6</v>
      </c>
      <c r="B32" s="104">
        <f>_xlfn.XLOOKUP(officialDecMrkt[[#This Row],[Round]],Years!$A$2:$A$10,Years!$B$2:$B$10,"not found",1,1)</f>
        <v>47483</v>
      </c>
      <c r="C32" s="104" t="s">
        <v>65</v>
      </c>
      <c r="D32" s="19" t="s">
        <v>365</v>
      </c>
      <c r="E32" s="19">
        <v>300</v>
      </c>
      <c r="F32" s="19">
        <v>0</v>
      </c>
      <c r="G32" s="19">
        <v>600</v>
      </c>
      <c r="H32" s="19">
        <v>0</v>
      </c>
      <c r="I32" s="19">
        <v>0</v>
      </c>
      <c r="J32" s="19">
        <v>300</v>
      </c>
      <c r="K32" s="19">
        <v>0</v>
      </c>
      <c r="L32" s="19" t="s">
        <v>135</v>
      </c>
      <c r="M32" s="19">
        <v>0.16</v>
      </c>
      <c r="N32" s="19">
        <v>300</v>
      </c>
      <c r="O32" s="19">
        <v>500</v>
      </c>
      <c r="P32" s="19" t="s">
        <v>327</v>
      </c>
    </row>
    <row r="33" spans="1:16" x14ac:dyDescent="0.45">
      <c r="A33" s="19">
        <v>7</v>
      </c>
      <c r="B33" s="104">
        <f>_xlfn.XLOOKUP(officialDecMrkt[[#This Row],[Round]],Years!$A$2:$A$10,Years!$B$2:$B$10,"not found",1,1)</f>
        <v>47848</v>
      </c>
      <c r="C33" s="104" t="s">
        <v>65</v>
      </c>
      <c r="D33" s="19" t="s">
        <v>29</v>
      </c>
      <c r="E33" s="19">
        <v>800</v>
      </c>
      <c r="F33" s="19">
        <v>39</v>
      </c>
      <c r="G33" s="19">
        <v>125</v>
      </c>
      <c r="H33" s="19">
        <v>37</v>
      </c>
      <c r="I33" s="19">
        <v>38</v>
      </c>
      <c r="J33" s="19">
        <v>700</v>
      </c>
      <c r="K33" s="19">
        <v>0</v>
      </c>
      <c r="L33" s="19" t="s">
        <v>359</v>
      </c>
      <c r="M33" s="19">
        <v>0.14000000000000001</v>
      </c>
      <c r="N33" s="19">
        <v>250</v>
      </c>
      <c r="O33" s="19">
        <v>125</v>
      </c>
      <c r="P33" s="19" t="s">
        <v>43</v>
      </c>
    </row>
    <row r="34" spans="1:16" x14ac:dyDescent="0.45">
      <c r="A34" s="19">
        <v>7</v>
      </c>
      <c r="B34" s="104">
        <f>_xlfn.XLOOKUP(officialDecMrkt[[#This Row],[Round]],Years!$A$2:$A$10,Years!$B$2:$B$10,"not found",1,1)</f>
        <v>47848</v>
      </c>
      <c r="C34" s="104" t="s">
        <v>65</v>
      </c>
      <c r="D34" s="19" t="s">
        <v>31</v>
      </c>
      <c r="E34" s="19">
        <v>800</v>
      </c>
      <c r="F34" s="19">
        <v>15</v>
      </c>
      <c r="G34" s="19">
        <v>125</v>
      </c>
      <c r="H34" s="19">
        <v>5</v>
      </c>
      <c r="I34" s="19">
        <v>2</v>
      </c>
      <c r="J34" s="19">
        <v>700</v>
      </c>
      <c r="K34" s="19">
        <v>0</v>
      </c>
      <c r="L34" s="19" t="s">
        <v>29</v>
      </c>
      <c r="M34" s="19">
        <v>0.14000000000000001</v>
      </c>
      <c r="N34" s="19">
        <v>250</v>
      </c>
      <c r="O34" s="19">
        <v>125</v>
      </c>
      <c r="P34" s="19" t="s">
        <v>44</v>
      </c>
    </row>
    <row r="35" spans="1:16" x14ac:dyDescent="0.45">
      <c r="A35" s="19">
        <v>7</v>
      </c>
      <c r="B35" s="104">
        <f>_xlfn.XLOOKUP(officialDecMrkt[[#This Row],[Round]],Years!$A$2:$A$10,Years!$B$2:$B$10,"not found",1,1)</f>
        <v>47848</v>
      </c>
      <c r="C35" s="104" t="s">
        <v>65</v>
      </c>
      <c r="D35" s="19" t="s">
        <v>33</v>
      </c>
      <c r="E35" s="19">
        <v>350</v>
      </c>
      <c r="F35" s="19">
        <v>15</v>
      </c>
      <c r="G35" s="19">
        <v>600</v>
      </c>
      <c r="H35" s="19">
        <v>2</v>
      </c>
      <c r="I35" s="19">
        <v>4</v>
      </c>
      <c r="J35" s="19">
        <v>250</v>
      </c>
      <c r="K35" s="19">
        <v>0</v>
      </c>
      <c r="L35" s="19" t="s">
        <v>31</v>
      </c>
      <c r="M35" s="19">
        <v>0.14000000000000001</v>
      </c>
      <c r="N35" s="19">
        <v>300</v>
      </c>
      <c r="O35" s="19">
        <v>500</v>
      </c>
      <c r="P35" s="19" t="s">
        <v>45</v>
      </c>
    </row>
    <row r="36" spans="1:16" x14ac:dyDescent="0.45">
      <c r="A36" s="19">
        <v>7</v>
      </c>
      <c r="B36" s="104">
        <f>_xlfn.XLOOKUP(officialDecMrkt[[#This Row],[Round]],Years!$A$2:$A$10,Years!$B$2:$B$10,"not found",1,1)</f>
        <v>47848</v>
      </c>
      <c r="C36" s="104" t="s">
        <v>65</v>
      </c>
      <c r="D36" s="19" t="s">
        <v>135</v>
      </c>
      <c r="E36" s="19">
        <v>300</v>
      </c>
      <c r="F36" s="19">
        <v>3</v>
      </c>
      <c r="G36" s="19">
        <v>600</v>
      </c>
      <c r="H36" s="19">
        <v>4</v>
      </c>
      <c r="I36" s="19">
        <v>12</v>
      </c>
      <c r="J36" s="19">
        <v>300</v>
      </c>
      <c r="K36" s="19">
        <v>0</v>
      </c>
      <c r="L36" s="19" t="s">
        <v>33</v>
      </c>
      <c r="M36" s="19">
        <v>0.14000000000000001</v>
      </c>
      <c r="N36" s="19">
        <v>300</v>
      </c>
      <c r="O36" s="19">
        <v>500</v>
      </c>
      <c r="P36" s="19" t="s">
        <v>46</v>
      </c>
    </row>
    <row r="37" spans="1:16" x14ac:dyDescent="0.45">
      <c r="A37" s="19">
        <v>7</v>
      </c>
      <c r="B37" s="104">
        <f>_xlfn.XLOOKUP(officialDecMrkt[[#This Row],[Round]],Years!$A$2:$A$10,Years!$B$2:$B$10,"not found",1,1)</f>
        <v>47848</v>
      </c>
      <c r="C37" s="104" t="s">
        <v>65</v>
      </c>
      <c r="D37" s="19" t="s">
        <v>37</v>
      </c>
      <c r="E37" s="19">
        <v>150</v>
      </c>
      <c r="F37" s="19">
        <v>4</v>
      </c>
      <c r="G37" s="19">
        <v>600</v>
      </c>
      <c r="H37" s="19">
        <v>20</v>
      </c>
      <c r="I37" s="19">
        <v>8</v>
      </c>
      <c r="J37" s="19">
        <v>600</v>
      </c>
      <c r="K37" s="19">
        <v>0</v>
      </c>
      <c r="L37" s="19" t="s">
        <v>135</v>
      </c>
      <c r="M37" s="19">
        <v>0.14000000000000001</v>
      </c>
      <c r="N37" s="19">
        <v>150</v>
      </c>
      <c r="O37" s="19">
        <v>500</v>
      </c>
      <c r="P37" s="19" t="s">
        <v>47</v>
      </c>
    </row>
    <row r="38" spans="1:16" x14ac:dyDescent="0.45">
      <c r="A38" s="19">
        <v>7</v>
      </c>
      <c r="B38" s="104">
        <f>_xlfn.XLOOKUP(officialDecMrkt[[#This Row],[Round]],Years!$A$2:$A$10,Years!$B$2:$B$10,"not found",1,1)</f>
        <v>47848</v>
      </c>
      <c r="C38" s="104" t="s">
        <v>65</v>
      </c>
      <c r="D38" s="19" t="s">
        <v>364</v>
      </c>
      <c r="E38" s="19">
        <v>500</v>
      </c>
      <c r="F38" s="19">
        <v>2</v>
      </c>
      <c r="G38" s="19">
        <v>600</v>
      </c>
      <c r="H38" s="19">
        <v>6</v>
      </c>
      <c r="I38" s="19">
        <v>12</v>
      </c>
      <c r="J38" s="19">
        <v>100</v>
      </c>
      <c r="K38" s="19">
        <v>0</v>
      </c>
      <c r="L38" s="19" t="s">
        <v>37</v>
      </c>
      <c r="M38" s="19">
        <v>0.15</v>
      </c>
      <c r="N38" s="19">
        <v>300</v>
      </c>
      <c r="O38" s="19">
        <v>500</v>
      </c>
      <c r="P38" s="19" t="s">
        <v>45</v>
      </c>
    </row>
    <row r="39" spans="1:16" x14ac:dyDescent="0.45">
      <c r="A39" s="19">
        <v>7</v>
      </c>
      <c r="B39" s="104">
        <f>_xlfn.XLOOKUP(officialDecMrkt[[#This Row],[Round]],Years!$A$2:$A$10,Years!$B$2:$B$10,"not found",1,1)</f>
        <v>47848</v>
      </c>
      <c r="C39" s="104" t="s">
        <v>65</v>
      </c>
      <c r="D39" s="19" t="s">
        <v>365</v>
      </c>
      <c r="E39" s="19">
        <v>300</v>
      </c>
      <c r="F39" s="19">
        <v>0</v>
      </c>
      <c r="G39" s="19">
        <v>600</v>
      </c>
      <c r="H39" s="19">
        <v>0</v>
      </c>
      <c r="I39" s="19">
        <v>0</v>
      </c>
      <c r="J39" s="19">
        <v>300</v>
      </c>
      <c r="K39" s="19">
        <v>0</v>
      </c>
      <c r="L39" s="19" t="s">
        <v>398</v>
      </c>
      <c r="M39" s="19">
        <v>0.15</v>
      </c>
      <c r="N39" s="19">
        <v>300</v>
      </c>
      <c r="O39" s="19">
        <v>500</v>
      </c>
      <c r="P39" s="19" t="s">
        <v>327</v>
      </c>
    </row>
    <row r="40" spans="1:16" x14ac:dyDescent="0.45">
      <c r="A40" s="19">
        <v>8</v>
      </c>
      <c r="B40" s="104">
        <f>_xlfn.XLOOKUP(officialDecMrkt[[#This Row],[Round]],Years!$A$2:$A$10,Years!$B$2:$B$10,"not found",1,1)</f>
        <v>48213</v>
      </c>
      <c r="C40" s="104" t="s">
        <v>65</v>
      </c>
      <c r="D40" s="19" t="s">
        <v>29</v>
      </c>
      <c r="E40" s="19">
        <v>800</v>
      </c>
      <c r="F40" s="19">
        <v>52</v>
      </c>
      <c r="G40" s="19">
        <v>600</v>
      </c>
      <c r="H40" s="19">
        <v>132</v>
      </c>
      <c r="I40" s="19">
        <v>60</v>
      </c>
      <c r="J40" s="19">
        <v>700</v>
      </c>
      <c r="K40" s="19">
        <v>0</v>
      </c>
      <c r="L40" s="19" t="s">
        <v>359</v>
      </c>
      <c r="M40" s="19">
        <v>0.14000000000000001</v>
      </c>
      <c r="N40" s="19">
        <v>300</v>
      </c>
      <c r="O40" s="19">
        <v>500</v>
      </c>
      <c r="P40" s="19" t="s">
        <v>43</v>
      </c>
    </row>
    <row r="41" spans="1:16" x14ac:dyDescent="0.45">
      <c r="A41" s="19">
        <v>8</v>
      </c>
      <c r="B41" s="104">
        <f>_xlfn.XLOOKUP(officialDecMrkt[[#This Row],[Round]],Years!$A$2:$A$10,Years!$B$2:$B$10,"not found",1,1)</f>
        <v>48213</v>
      </c>
      <c r="C41" s="104" t="s">
        <v>65</v>
      </c>
      <c r="D41" s="19" t="s">
        <v>31</v>
      </c>
      <c r="E41" s="19">
        <v>800</v>
      </c>
      <c r="F41" s="19">
        <v>15</v>
      </c>
      <c r="G41" s="19">
        <v>600</v>
      </c>
      <c r="H41" s="19">
        <v>25</v>
      </c>
      <c r="I41" s="19">
        <v>12</v>
      </c>
      <c r="J41" s="19">
        <v>700</v>
      </c>
      <c r="K41" s="19">
        <v>0</v>
      </c>
      <c r="L41" s="19" t="s">
        <v>29</v>
      </c>
      <c r="M41" s="19">
        <v>0.15</v>
      </c>
      <c r="N41" s="19">
        <v>300</v>
      </c>
      <c r="O41" s="19">
        <v>500</v>
      </c>
      <c r="P41" s="19" t="s">
        <v>44</v>
      </c>
    </row>
    <row r="42" spans="1:16" x14ac:dyDescent="0.45">
      <c r="A42" s="19">
        <v>8</v>
      </c>
      <c r="B42" s="104">
        <f>_xlfn.XLOOKUP(officialDecMrkt[[#This Row],[Round]],Years!$A$2:$A$10,Years!$B$2:$B$10,"not found",1,1)</f>
        <v>48213</v>
      </c>
      <c r="C42" s="104" t="s">
        <v>65</v>
      </c>
      <c r="D42" s="19" t="s">
        <v>33</v>
      </c>
      <c r="E42" s="19">
        <v>800</v>
      </c>
      <c r="F42" s="19">
        <v>15</v>
      </c>
      <c r="G42" s="19">
        <v>600</v>
      </c>
      <c r="H42" s="19">
        <v>24</v>
      </c>
      <c r="I42" s="19">
        <v>12</v>
      </c>
      <c r="J42" s="19">
        <v>300</v>
      </c>
      <c r="K42" s="19">
        <v>0</v>
      </c>
      <c r="L42" s="19" t="s">
        <v>31</v>
      </c>
      <c r="M42" s="19">
        <v>0.14000000000000001</v>
      </c>
      <c r="N42" s="19">
        <v>300</v>
      </c>
      <c r="O42" s="19">
        <v>500</v>
      </c>
      <c r="P42" s="19" t="s">
        <v>45</v>
      </c>
    </row>
    <row r="43" spans="1:16" x14ac:dyDescent="0.45">
      <c r="A43" s="19">
        <v>8</v>
      </c>
      <c r="B43" s="104">
        <f>_xlfn.XLOOKUP(officialDecMrkt[[#This Row],[Round]],Years!$A$2:$A$10,Years!$B$2:$B$10,"not found",1,1)</f>
        <v>48213</v>
      </c>
      <c r="C43" s="104" t="s">
        <v>65</v>
      </c>
      <c r="D43" s="19" t="s">
        <v>135</v>
      </c>
      <c r="E43" s="19">
        <v>550</v>
      </c>
      <c r="F43" s="19">
        <v>10</v>
      </c>
      <c r="G43" s="19">
        <v>600</v>
      </c>
      <c r="H43" s="19">
        <v>30</v>
      </c>
      <c r="I43" s="19">
        <v>12</v>
      </c>
      <c r="J43" s="19">
        <v>550</v>
      </c>
      <c r="K43" s="19">
        <v>0</v>
      </c>
      <c r="L43" s="19" t="s">
        <v>33</v>
      </c>
      <c r="M43" s="19">
        <v>0.14000000000000001</v>
      </c>
      <c r="N43" s="19">
        <v>300</v>
      </c>
      <c r="O43" s="19">
        <v>500</v>
      </c>
      <c r="P43" s="19" t="s">
        <v>46</v>
      </c>
    </row>
    <row r="44" spans="1:16" x14ac:dyDescent="0.45">
      <c r="A44" s="19">
        <v>8</v>
      </c>
      <c r="B44" s="104">
        <f>_xlfn.XLOOKUP(officialDecMrkt[[#This Row],[Round]],Years!$A$2:$A$10,Years!$B$2:$B$10,"not found",1,1)</f>
        <v>48213</v>
      </c>
      <c r="C44" s="104" t="s">
        <v>65</v>
      </c>
      <c r="D44" s="19" t="s">
        <v>37</v>
      </c>
      <c r="E44" s="19">
        <v>500</v>
      </c>
      <c r="F44" s="19">
        <v>2</v>
      </c>
      <c r="G44" s="19">
        <v>600</v>
      </c>
      <c r="H44" s="19">
        <v>23</v>
      </c>
      <c r="I44" s="19">
        <v>12</v>
      </c>
      <c r="J44" s="19">
        <v>700</v>
      </c>
      <c r="K44" s="19">
        <v>0</v>
      </c>
      <c r="L44" s="19" t="s">
        <v>135</v>
      </c>
      <c r="M44" s="19">
        <v>0.14000000000000001</v>
      </c>
      <c r="N44" s="19">
        <v>300</v>
      </c>
      <c r="O44" s="19">
        <v>500</v>
      </c>
      <c r="P44" s="19" t="s">
        <v>47</v>
      </c>
    </row>
    <row r="45" spans="1:16" x14ac:dyDescent="0.45">
      <c r="A45" s="19">
        <v>8</v>
      </c>
      <c r="B45" s="104">
        <f>_xlfn.XLOOKUP(officialDecMrkt[[#This Row],[Round]],Years!$A$2:$A$10,Years!$B$2:$B$10,"not found",1,1)</f>
        <v>48213</v>
      </c>
      <c r="C45" s="104" t="s">
        <v>65</v>
      </c>
      <c r="D45" s="19" t="s">
        <v>364</v>
      </c>
      <c r="E45" s="19">
        <v>800</v>
      </c>
      <c r="F45" s="19">
        <v>10</v>
      </c>
      <c r="G45" s="19">
        <v>600</v>
      </c>
      <c r="H45" s="19">
        <v>30</v>
      </c>
      <c r="I45" s="19">
        <v>12</v>
      </c>
      <c r="J45" s="19">
        <v>300</v>
      </c>
      <c r="K45" s="19">
        <v>0</v>
      </c>
      <c r="L45" s="19" t="s">
        <v>37</v>
      </c>
      <c r="M45" s="19">
        <v>0.14000000000000001</v>
      </c>
      <c r="N45" s="19">
        <v>300</v>
      </c>
      <c r="O45" s="19">
        <v>500</v>
      </c>
      <c r="P45" s="19" t="s">
        <v>45</v>
      </c>
    </row>
    <row r="46" spans="1:16" x14ac:dyDescent="0.45">
      <c r="A46" s="19">
        <v>8</v>
      </c>
      <c r="B46" s="104">
        <f>_xlfn.XLOOKUP(officialDecMrkt[[#This Row],[Round]],Years!$A$2:$A$10,Years!$B$2:$B$10,"not found",1,1)</f>
        <v>48213</v>
      </c>
      <c r="C46" s="104" t="s">
        <v>65</v>
      </c>
      <c r="D46" s="19" t="s">
        <v>365</v>
      </c>
      <c r="E46" s="19">
        <v>600</v>
      </c>
      <c r="F46" s="19">
        <v>0</v>
      </c>
      <c r="G46" s="19">
        <v>600</v>
      </c>
      <c r="H46" s="19">
        <v>0</v>
      </c>
      <c r="I46" s="19">
        <v>0</v>
      </c>
      <c r="J46" s="19">
        <v>500</v>
      </c>
      <c r="K46" s="19">
        <v>0</v>
      </c>
      <c r="L46" s="19" t="s">
        <v>398</v>
      </c>
      <c r="M46" s="19">
        <v>0.15</v>
      </c>
      <c r="N46" s="19">
        <v>300</v>
      </c>
      <c r="O46" s="19">
        <v>500</v>
      </c>
      <c r="P46" s="19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0AED-A919-49AD-809F-EC171E474EF0}">
  <dimension ref="A1:O21"/>
  <sheetViews>
    <sheetView workbookViewId="0">
      <selection activeCell="D15" sqref="D15"/>
    </sheetView>
  </sheetViews>
  <sheetFormatPr defaultRowHeight="14.25" x14ac:dyDescent="0.45"/>
  <cols>
    <col min="2" max="2" width="11.265625" bestFit="1" customWidth="1"/>
    <col min="3" max="3" width="11.265625" customWidth="1"/>
    <col min="4" max="4" width="24.3984375" customWidth="1"/>
    <col min="5" max="5" width="29.19921875" customWidth="1"/>
    <col min="6" max="6" width="25.796875" customWidth="1"/>
    <col min="7" max="7" width="30.265625" customWidth="1"/>
    <col min="8" max="8" width="14.06640625" customWidth="1"/>
    <col min="9" max="9" width="33.3984375" customWidth="1"/>
    <col min="10" max="10" width="5" bestFit="1" customWidth="1"/>
    <col min="11" max="11" width="34.265625" customWidth="1"/>
    <col min="12" max="12" width="24.19921875" customWidth="1"/>
    <col min="13" max="15" width="34.265625" customWidth="1"/>
    <col min="17" max="17" width="9.1328125" customWidth="1"/>
    <col min="18" max="18" width="2" customWidth="1"/>
    <col min="19" max="19" width="19.3984375" customWidth="1"/>
  </cols>
  <sheetData>
    <row r="1" spans="1:15" x14ac:dyDescent="0.45">
      <c r="A1" t="s">
        <v>0</v>
      </c>
      <c r="B1" t="s">
        <v>2</v>
      </c>
      <c r="C1" t="s">
        <v>1</v>
      </c>
      <c r="D1" t="s">
        <v>136</v>
      </c>
      <c r="E1" t="s">
        <v>139</v>
      </c>
      <c r="F1" t="s">
        <v>275</v>
      </c>
      <c r="G1" t="s">
        <v>290</v>
      </c>
      <c r="H1" t="s">
        <v>276</v>
      </c>
      <c r="I1" t="s">
        <v>277</v>
      </c>
      <c r="J1" t="s">
        <v>291</v>
      </c>
      <c r="K1" t="s">
        <v>278</v>
      </c>
      <c r="L1" t="s">
        <v>274</v>
      </c>
      <c r="M1" t="s">
        <v>292</v>
      </c>
      <c r="N1" t="s">
        <v>293</v>
      </c>
      <c r="O1" t="s">
        <v>294</v>
      </c>
    </row>
    <row r="2" spans="1:15" x14ac:dyDescent="0.45">
      <c r="A2">
        <v>3</v>
      </c>
      <c r="B2" t="s">
        <v>29</v>
      </c>
      <c r="C2" t="s">
        <v>65</v>
      </c>
      <c r="D2">
        <v>9619</v>
      </c>
      <c r="E2">
        <v>9.1999999999999998E-2</v>
      </c>
      <c r="F2">
        <v>884.94799999999998</v>
      </c>
      <c r="G2">
        <v>10503.948</v>
      </c>
      <c r="H2">
        <v>2675</v>
      </c>
      <c r="I2">
        <v>2921.1000000000004</v>
      </c>
      <c r="J2">
        <v>1.2465753424657535</v>
      </c>
      <c r="K2">
        <v>3641.3712328767133</v>
      </c>
      <c r="L2">
        <v>0</v>
      </c>
      <c r="M2">
        <v>3641.3712328767133</v>
      </c>
      <c r="N2">
        <v>3445.2949440000002</v>
      </c>
      <c r="O2">
        <v>4294.8197247123289</v>
      </c>
    </row>
    <row r="3" spans="1:15" x14ac:dyDescent="0.45">
      <c r="A3">
        <v>3</v>
      </c>
      <c r="B3" t="s">
        <v>31</v>
      </c>
      <c r="C3" t="s">
        <v>65</v>
      </c>
      <c r="D3">
        <v>12488</v>
      </c>
      <c r="E3">
        <v>0.11700000000000001</v>
      </c>
      <c r="F3">
        <v>1461.096</v>
      </c>
      <c r="G3">
        <v>13949.096</v>
      </c>
      <c r="H3">
        <v>3348</v>
      </c>
      <c r="I3">
        <v>3739.7159999999999</v>
      </c>
      <c r="J3">
        <v>1.2465753424657535</v>
      </c>
      <c r="K3">
        <v>4661.8377534246574</v>
      </c>
      <c r="L3">
        <v>0</v>
      </c>
      <c r="M3">
        <v>4661.8377534246574</v>
      </c>
      <c r="N3">
        <v>1687.840616</v>
      </c>
      <c r="O3">
        <v>2104.0204939178084</v>
      </c>
    </row>
    <row r="4" spans="1:15" x14ac:dyDescent="0.45">
      <c r="A4">
        <v>3</v>
      </c>
      <c r="B4" t="s">
        <v>33</v>
      </c>
      <c r="C4" t="s">
        <v>65</v>
      </c>
      <c r="D4">
        <v>4007</v>
      </c>
      <c r="E4">
        <v>0.16200000000000001</v>
      </c>
      <c r="F4">
        <v>649.13400000000001</v>
      </c>
      <c r="G4">
        <v>4656.134</v>
      </c>
      <c r="H4">
        <v>1086</v>
      </c>
      <c r="I4">
        <v>1261.932</v>
      </c>
      <c r="J4">
        <v>1.2465753424657535</v>
      </c>
      <c r="K4">
        <v>1573.0933150684932</v>
      </c>
      <c r="L4">
        <v>0</v>
      </c>
      <c r="M4">
        <v>1573.0933150684932</v>
      </c>
      <c r="N4">
        <v>2188.3829799999999</v>
      </c>
      <c r="O4">
        <v>2727.9842627397261</v>
      </c>
    </row>
    <row r="5" spans="1:15" x14ac:dyDescent="0.45">
      <c r="A5">
        <v>3</v>
      </c>
      <c r="B5" t="s">
        <v>135</v>
      </c>
      <c r="C5" t="s">
        <v>65</v>
      </c>
      <c r="D5">
        <v>3293</v>
      </c>
      <c r="E5">
        <v>0.19800000000000001</v>
      </c>
      <c r="F5">
        <v>652.01400000000001</v>
      </c>
      <c r="G5">
        <v>3945.0140000000001</v>
      </c>
      <c r="H5">
        <v>820</v>
      </c>
      <c r="I5">
        <v>982.36</v>
      </c>
      <c r="J5">
        <v>1.2465753424657535</v>
      </c>
      <c r="K5">
        <v>1224.5857534246577</v>
      </c>
      <c r="L5">
        <v>0</v>
      </c>
      <c r="M5">
        <v>1224.5857534246577</v>
      </c>
      <c r="N5">
        <v>1179.559186</v>
      </c>
      <c r="O5">
        <v>1470.4093962465754</v>
      </c>
    </row>
    <row r="6" spans="1:15" x14ac:dyDescent="0.45">
      <c r="A6">
        <v>3</v>
      </c>
      <c r="B6" t="s">
        <v>37</v>
      </c>
      <c r="C6" t="s">
        <v>65</v>
      </c>
      <c r="D6">
        <v>3284</v>
      </c>
      <c r="E6">
        <v>0.183</v>
      </c>
      <c r="F6">
        <v>600.97199999999998</v>
      </c>
      <c r="G6">
        <v>3884.9719999999998</v>
      </c>
      <c r="H6">
        <v>792</v>
      </c>
      <c r="I6">
        <v>936.93600000000004</v>
      </c>
      <c r="J6">
        <v>1.2465753424657535</v>
      </c>
      <c r="K6">
        <v>1167.9613150684934</v>
      </c>
      <c r="L6">
        <v>0</v>
      </c>
      <c r="M6">
        <v>1167.9613150684934</v>
      </c>
      <c r="N6">
        <v>1561.758744</v>
      </c>
      <c r="O6">
        <v>1946.849941150685</v>
      </c>
    </row>
    <row r="7" spans="1:15" x14ac:dyDescent="0.45">
      <c r="A7">
        <v>2</v>
      </c>
      <c r="B7" t="s">
        <v>29</v>
      </c>
      <c r="C7" t="s">
        <v>65</v>
      </c>
      <c r="D7">
        <v>8809</v>
      </c>
      <c r="E7">
        <v>9.1999999999999998E-2</v>
      </c>
      <c r="F7">
        <v>810.428</v>
      </c>
      <c r="G7">
        <v>9619.4279999999999</v>
      </c>
      <c r="H7">
        <v>1966</v>
      </c>
      <c r="I7">
        <v>2146.8720000000003</v>
      </c>
      <c r="J7">
        <v>1.2465753424657535</v>
      </c>
      <c r="K7">
        <v>2676.2376986301374</v>
      </c>
      <c r="L7">
        <v>0</v>
      </c>
      <c r="M7">
        <v>2676.2376986301374</v>
      </c>
      <c r="N7">
        <v>3155.172384</v>
      </c>
      <c r="O7">
        <v>3933.1600951232881</v>
      </c>
    </row>
    <row r="8" spans="1:15" x14ac:dyDescent="0.45">
      <c r="A8">
        <v>2</v>
      </c>
      <c r="B8" t="s">
        <v>31</v>
      </c>
      <c r="C8" t="s">
        <v>65</v>
      </c>
      <c r="D8">
        <v>11180</v>
      </c>
      <c r="E8">
        <v>0.11700000000000001</v>
      </c>
      <c r="F8">
        <v>1308.0600000000002</v>
      </c>
      <c r="G8">
        <v>12488.06</v>
      </c>
      <c r="H8">
        <v>2847</v>
      </c>
      <c r="I8">
        <v>3180.0990000000002</v>
      </c>
      <c r="J8">
        <v>1.2465753424657535</v>
      </c>
      <c r="K8">
        <v>3964.2330000000006</v>
      </c>
      <c r="L8">
        <v>278</v>
      </c>
      <c r="M8">
        <v>3686.2330000000006</v>
      </c>
      <c r="N8">
        <v>1511.0552599999999</v>
      </c>
      <c r="O8">
        <v>1883.6442282191781</v>
      </c>
    </row>
    <row r="9" spans="1:15" x14ac:dyDescent="0.45">
      <c r="A9">
        <v>2</v>
      </c>
      <c r="B9" t="s">
        <v>33</v>
      </c>
      <c r="C9" t="s">
        <v>65</v>
      </c>
      <c r="D9">
        <v>3448</v>
      </c>
      <c r="E9">
        <v>0.16200000000000001</v>
      </c>
      <c r="F9">
        <v>558.57600000000002</v>
      </c>
      <c r="G9">
        <v>4006.576</v>
      </c>
      <c r="H9">
        <v>757</v>
      </c>
      <c r="I9">
        <v>879.6339999999999</v>
      </c>
      <c r="J9">
        <v>1.2465753424657535</v>
      </c>
      <c r="K9">
        <v>1096.5300547945205</v>
      </c>
      <c r="L9">
        <v>0</v>
      </c>
      <c r="M9">
        <v>1096.5300547945205</v>
      </c>
      <c r="N9">
        <v>1883.0907199999999</v>
      </c>
      <c r="O9">
        <v>2347.4144591780823</v>
      </c>
    </row>
    <row r="10" spans="1:15" x14ac:dyDescent="0.45">
      <c r="A10">
        <v>2</v>
      </c>
      <c r="B10" t="s">
        <v>135</v>
      </c>
      <c r="C10" t="s">
        <v>65</v>
      </c>
      <c r="D10">
        <v>2749</v>
      </c>
      <c r="E10">
        <v>0.19800000000000001</v>
      </c>
      <c r="F10">
        <v>544.30200000000002</v>
      </c>
      <c r="G10">
        <v>3293.3020000000001</v>
      </c>
      <c r="H10">
        <v>554</v>
      </c>
      <c r="I10">
        <v>663.69200000000001</v>
      </c>
      <c r="J10">
        <v>1.2465753424657535</v>
      </c>
      <c r="K10">
        <v>827.34208219178095</v>
      </c>
      <c r="L10">
        <v>114</v>
      </c>
      <c r="M10">
        <v>713.34208219178095</v>
      </c>
      <c r="N10">
        <v>984.69729800000005</v>
      </c>
      <c r="O10">
        <v>1227.4993714794523</v>
      </c>
    </row>
    <row r="11" spans="1:15" x14ac:dyDescent="0.45">
      <c r="A11">
        <v>2</v>
      </c>
      <c r="B11" t="s">
        <v>37</v>
      </c>
      <c r="C11" t="s">
        <v>65</v>
      </c>
      <c r="D11">
        <v>2776</v>
      </c>
      <c r="E11">
        <v>0.183</v>
      </c>
      <c r="F11">
        <v>508.00799999999998</v>
      </c>
      <c r="G11">
        <v>3284.0079999999998</v>
      </c>
      <c r="H11">
        <v>614</v>
      </c>
      <c r="I11">
        <v>726.36200000000008</v>
      </c>
      <c r="J11">
        <v>1.2465753424657535</v>
      </c>
      <c r="K11">
        <v>905.46495890410972</v>
      </c>
      <c r="L11">
        <v>0</v>
      </c>
      <c r="M11">
        <v>905.46495890410972</v>
      </c>
      <c r="N11">
        <v>1320.171216</v>
      </c>
      <c r="O11">
        <v>1645.6928856986301</v>
      </c>
    </row>
    <row r="12" spans="1:15" x14ac:dyDescent="0.45">
      <c r="A12">
        <v>1</v>
      </c>
      <c r="B12" t="s">
        <v>29</v>
      </c>
      <c r="C12" t="s">
        <v>65</v>
      </c>
      <c r="D12">
        <v>7387</v>
      </c>
      <c r="E12">
        <v>9.1999999999999998E-2</v>
      </c>
      <c r="F12">
        <v>679.60400000000004</v>
      </c>
      <c r="G12">
        <v>8066.6040000000003</v>
      </c>
      <c r="H12">
        <v>1441</v>
      </c>
      <c r="I12">
        <v>1573.5720000000001</v>
      </c>
      <c r="J12">
        <v>1.2465753424657535</v>
      </c>
      <c r="K12">
        <v>1961.5760547945208</v>
      </c>
      <c r="L12">
        <v>121</v>
      </c>
      <c r="M12">
        <v>1840.5760547945208</v>
      </c>
      <c r="N12">
        <v>2645.8461120000002</v>
      </c>
      <c r="O12">
        <v>3298.2465231780825</v>
      </c>
    </row>
    <row r="13" spans="1:15" x14ac:dyDescent="0.45">
      <c r="A13">
        <v>1</v>
      </c>
      <c r="B13" t="s">
        <v>31</v>
      </c>
      <c r="C13" t="s">
        <v>65</v>
      </c>
      <c r="D13">
        <v>8960</v>
      </c>
      <c r="E13">
        <v>0.11700000000000001</v>
      </c>
      <c r="F13">
        <v>1048.3200000000002</v>
      </c>
      <c r="G13">
        <v>10008.32</v>
      </c>
      <c r="H13">
        <v>2239</v>
      </c>
      <c r="I13">
        <v>2500.9630000000002</v>
      </c>
      <c r="J13">
        <v>1.2465753424657535</v>
      </c>
      <c r="K13">
        <v>3117.6388082191784</v>
      </c>
      <c r="L13">
        <v>362</v>
      </c>
      <c r="M13">
        <v>2755.6388082191784</v>
      </c>
      <c r="N13">
        <v>1211.0067199999999</v>
      </c>
      <c r="O13">
        <v>1509.6111167123288</v>
      </c>
    </row>
    <row r="14" spans="1:15" x14ac:dyDescent="0.45">
      <c r="A14">
        <v>1</v>
      </c>
      <c r="B14" t="s">
        <v>33</v>
      </c>
      <c r="C14" t="s">
        <v>65</v>
      </c>
      <c r="D14">
        <v>2554</v>
      </c>
      <c r="E14">
        <v>0.16200000000000001</v>
      </c>
      <c r="F14">
        <v>413.74799999999999</v>
      </c>
      <c r="G14">
        <v>2967.748</v>
      </c>
      <c r="H14">
        <v>521</v>
      </c>
      <c r="I14">
        <v>605.40199999999993</v>
      </c>
      <c r="J14">
        <v>1.2465753424657535</v>
      </c>
      <c r="K14">
        <v>754.67920547945198</v>
      </c>
      <c r="L14">
        <v>42</v>
      </c>
      <c r="M14">
        <v>712.67920547945198</v>
      </c>
      <c r="N14">
        <v>1394.8415599999998</v>
      </c>
      <c r="O14">
        <v>1738.7750953424656</v>
      </c>
    </row>
    <row r="15" spans="1:15" x14ac:dyDescent="0.45">
      <c r="A15">
        <v>1</v>
      </c>
      <c r="B15" t="s">
        <v>135</v>
      </c>
      <c r="C15" t="s">
        <v>65</v>
      </c>
      <c r="D15">
        <v>1915</v>
      </c>
      <c r="E15">
        <v>0.19800000000000001</v>
      </c>
      <c r="F15">
        <v>379.17</v>
      </c>
      <c r="G15">
        <v>2294.17</v>
      </c>
      <c r="H15">
        <v>446</v>
      </c>
      <c r="I15">
        <v>534.30799999999999</v>
      </c>
      <c r="J15">
        <v>1.2465753424657535</v>
      </c>
      <c r="K15">
        <v>666.05517808219179</v>
      </c>
      <c r="L15">
        <v>121</v>
      </c>
      <c r="M15">
        <v>545.05517808219179</v>
      </c>
      <c r="N15">
        <v>685.95682999999997</v>
      </c>
      <c r="O15">
        <v>855.09687027397263</v>
      </c>
    </row>
    <row r="16" spans="1:15" x14ac:dyDescent="0.45">
      <c r="A16">
        <v>1</v>
      </c>
      <c r="B16" t="s">
        <v>37</v>
      </c>
      <c r="C16" t="s">
        <v>65</v>
      </c>
      <c r="D16">
        <v>1984</v>
      </c>
      <c r="E16">
        <v>0.183</v>
      </c>
      <c r="F16">
        <v>363.072</v>
      </c>
      <c r="G16">
        <v>2347.0720000000001</v>
      </c>
      <c r="H16">
        <v>416</v>
      </c>
      <c r="I16">
        <v>492.12800000000004</v>
      </c>
      <c r="J16">
        <v>1.2465753424657535</v>
      </c>
      <c r="K16">
        <v>613.47463013698643</v>
      </c>
      <c r="L16">
        <v>75</v>
      </c>
      <c r="M16">
        <v>538.47463013698643</v>
      </c>
      <c r="N16">
        <v>943.52294400000005</v>
      </c>
      <c r="O16">
        <v>1176.1724370410961</v>
      </c>
    </row>
    <row r="17" spans="1:15" x14ac:dyDescent="0.45">
      <c r="A17">
        <v>0</v>
      </c>
      <c r="B17" t="s">
        <v>29</v>
      </c>
      <c r="C17" t="s">
        <v>65</v>
      </c>
      <c r="D17">
        <v>7387</v>
      </c>
      <c r="E17">
        <v>9.1999999999999998E-2</v>
      </c>
      <c r="F17">
        <v>679.60400000000004</v>
      </c>
      <c r="G17">
        <v>8066.6040000000003</v>
      </c>
      <c r="H17">
        <v>999</v>
      </c>
      <c r="I17">
        <v>1090.9080000000001</v>
      </c>
      <c r="J17">
        <v>1.3333333333333333</v>
      </c>
      <c r="K17">
        <v>1454.5440000000001</v>
      </c>
      <c r="L17">
        <v>189</v>
      </c>
      <c r="M17">
        <v>1265.5440000000001</v>
      </c>
      <c r="N17">
        <v>2645.8461120000002</v>
      </c>
      <c r="O17">
        <v>3527.7948160000001</v>
      </c>
    </row>
    <row r="18" spans="1:15" x14ac:dyDescent="0.45">
      <c r="A18">
        <v>0</v>
      </c>
      <c r="B18" t="s">
        <v>31</v>
      </c>
      <c r="C18" t="s">
        <v>65</v>
      </c>
      <c r="D18">
        <v>8960</v>
      </c>
      <c r="E18">
        <v>0.11700000000000001</v>
      </c>
      <c r="F18">
        <v>1048.3200000000002</v>
      </c>
      <c r="G18">
        <v>10008.32</v>
      </c>
      <c r="H18">
        <v>1763</v>
      </c>
      <c r="I18">
        <v>1969.271</v>
      </c>
      <c r="J18">
        <v>1.3333333333333333</v>
      </c>
      <c r="K18">
        <v>2625.6946666666663</v>
      </c>
      <c r="L18">
        <v>39</v>
      </c>
      <c r="M18">
        <v>2586.6946666666663</v>
      </c>
      <c r="N18">
        <v>1211.0067199999999</v>
      </c>
      <c r="O18">
        <v>1614.6756266666664</v>
      </c>
    </row>
    <row r="19" spans="1:15" x14ac:dyDescent="0.45">
      <c r="A19">
        <v>0</v>
      </c>
      <c r="B19" t="s">
        <v>33</v>
      </c>
      <c r="C19" t="s">
        <v>65</v>
      </c>
      <c r="D19">
        <v>2554</v>
      </c>
      <c r="E19">
        <v>0.16200000000000001</v>
      </c>
      <c r="F19">
        <v>413.74799999999999</v>
      </c>
      <c r="G19">
        <v>2967.748</v>
      </c>
      <c r="H19">
        <v>366</v>
      </c>
      <c r="I19">
        <v>425.29199999999997</v>
      </c>
      <c r="J19">
        <v>1.3333333333333333</v>
      </c>
      <c r="K19">
        <v>567.05599999999993</v>
      </c>
      <c r="L19">
        <v>40</v>
      </c>
      <c r="M19">
        <v>527.05599999999993</v>
      </c>
      <c r="N19">
        <v>1394.8415599999998</v>
      </c>
      <c r="O19">
        <v>1859.7887466666664</v>
      </c>
    </row>
    <row r="20" spans="1:15" x14ac:dyDescent="0.45">
      <c r="A20">
        <v>0</v>
      </c>
      <c r="B20" t="s">
        <v>135</v>
      </c>
      <c r="C20" t="s">
        <v>65</v>
      </c>
      <c r="D20">
        <v>1915</v>
      </c>
      <c r="E20">
        <v>0.19800000000000001</v>
      </c>
      <c r="F20">
        <v>379.17</v>
      </c>
      <c r="G20">
        <v>2294.17</v>
      </c>
      <c r="H20">
        <v>358</v>
      </c>
      <c r="I20">
        <v>428.88399999999996</v>
      </c>
      <c r="J20">
        <v>1.3333333333333333</v>
      </c>
      <c r="K20">
        <v>571.8453333333332</v>
      </c>
      <c r="L20">
        <v>78</v>
      </c>
      <c r="M20">
        <v>493.8453333333332</v>
      </c>
      <c r="N20">
        <v>685.95682999999997</v>
      </c>
      <c r="O20">
        <v>914.60910666666655</v>
      </c>
    </row>
    <row r="21" spans="1:15" x14ac:dyDescent="0.45">
      <c r="A21">
        <v>0</v>
      </c>
      <c r="B21" t="s">
        <v>37</v>
      </c>
      <c r="C21" t="s">
        <v>65</v>
      </c>
      <c r="D21">
        <v>1984</v>
      </c>
      <c r="E21">
        <v>0.183</v>
      </c>
      <c r="F21">
        <v>363.072</v>
      </c>
      <c r="G21">
        <v>2347.0720000000001</v>
      </c>
      <c r="H21">
        <v>314</v>
      </c>
      <c r="I21">
        <v>371.46199999999999</v>
      </c>
      <c r="J21">
        <v>1.3333333333333333</v>
      </c>
      <c r="K21">
        <v>495.28266666666661</v>
      </c>
      <c r="L21">
        <v>62</v>
      </c>
      <c r="M21">
        <v>433.28266666666661</v>
      </c>
      <c r="N21">
        <v>943.52294400000005</v>
      </c>
      <c r="O21">
        <v>1258.0305920000001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782E-BFFD-4B55-96E6-F284A1983297}">
  <dimension ref="A1:O57"/>
  <sheetViews>
    <sheetView workbookViewId="0">
      <selection activeCell="E2" sqref="E2:E57"/>
    </sheetView>
  </sheetViews>
  <sheetFormatPr defaultRowHeight="14.25" x14ac:dyDescent="0.45"/>
  <cols>
    <col min="2" max="2" width="13" customWidth="1"/>
    <col min="4" max="5" width="12.59765625" customWidth="1"/>
    <col min="6" max="6" width="9.1328125" customWidth="1"/>
    <col min="7" max="7" width="8.1328125" customWidth="1"/>
    <col min="8" max="8" width="14.59765625" customWidth="1"/>
    <col min="9" max="9" width="17.73046875" customWidth="1"/>
    <col min="10" max="10" width="11.59765625" customWidth="1"/>
    <col min="11" max="11" width="14.1328125" customWidth="1"/>
    <col min="12" max="12" width="14.73046875" customWidth="1"/>
    <col min="14" max="14" width="10" customWidth="1"/>
  </cols>
  <sheetData>
    <row r="1" spans="1:15" ht="42.75" x14ac:dyDescent="0.45">
      <c r="A1" s="123" t="s">
        <v>0</v>
      </c>
      <c r="B1" s="123" t="s">
        <v>210</v>
      </c>
      <c r="C1" s="123" t="s">
        <v>2</v>
      </c>
      <c r="D1" s="123" t="s">
        <v>3</v>
      </c>
      <c r="E1" s="123" t="s">
        <v>1</v>
      </c>
      <c r="F1" s="123" t="s">
        <v>323</v>
      </c>
      <c r="G1" s="123" t="s">
        <v>322</v>
      </c>
      <c r="H1" s="123" t="s">
        <v>317</v>
      </c>
      <c r="I1" s="123" t="s">
        <v>316</v>
      </c>
      <c r="J1" s="123" t="s">
        <v>144</v>
      </c>
      <c r="K1" s="123" t="s">
        <v>321</v>
      </c>
      <c r="L1" s="123" t="s">
        <v>318</v>
      </c>
      <c r="M1" s="123" t="s">
        <v>319</v>
      </c>
      <c r="N1" s="123" t="s">
        <v>37</v>
      </c>
      <c r="O1" s="123" t="s">
        <v>320</v>
      </c>
    </row>
    <row r="2" spans="1:15" x14ac:dyDescent="0.45">
      <c r="A2" s="19">
        <v>1</v>
      </c>
      <c r="B2" s="104">
        <f>_xlfn.XLOOKUP(officialDecPrd[[#This Row],[Round]],Years!$A$2:$A$10,Years!$B$2:$B$10,"not found",1,1)</f>
        <v>45657</v>
      </c>
      <c r="C2" s="104" t="s">
        <v>29</v>
      </c>
      <c r="D2" s="19" t="s">
        <v>43</v>
      </c>
      <c r="E2" s="19" t="s">
        <v>65</v>
      </c>
      <c r="F2" s="100">
        <v>6</v>
      </c>
      <c r="G2" s="87">
        <v>-400</v>
      </c>
      <c r="H2" s="87">
        <v>17500</v>
      </c>
      <c r="I2" s="100">
        <v>5</v>
      </c>
      <c r="J2" s="101">
        <v>26.5</v>
      </c>
      <c r="K2" s="87">
        <v>1264</v>
      </c>
      <c r="L2" s="101">
        <v>1000</v>
      </c>
      <c r="M2" s="101">
        <v>1000</v>
      </c>
      <c r="N2" s="100">
        <v>15</v>
      </c>
      <c r="O2" s="87">
        <v>1090</v>
      </c>
    </row>
    <row r="3" spans="1:15" x14ac:dyDescent="0.45">
      <c r="A3" s="19">
        <v>1</v>
      </c>
      <c r="B3" s="104">
        <f>_xlfn.XLOOKUP(officialDecPrd[[#This Row],[Round]],Years!$A$2:$A$10,Years!$B$2:$B$10,"not found",1,1)</f>
        <v>45657</v>
      </c>
      <c r="C3" s="104" t="s">
        <v>31</v>
      </c>
      <c r="D3" s="19" t="s">
        <v>44</v>
      </c>
      <c r="E3" s="19" t="s">
        <v>65</v>
      </c>
      <c r="F3" s="100">
        <v>6.5</v>
      </c>
      <c r="G3" s="87">
        <v>100</v>
      </c>
      <c r="H3" s="87">
        <v>14100</v>
      </c>
      <c r="I3" s="100">
        <v>1.7</v>
      </c>
      <c r="J3" s="101">
        <v>20</v>
      </c>
      <c r="K3" s="87">
        <v>2587</v>
      </c>
      <c r="L3" s="101">
        <v>900</v>
      </c>
      <c r="M3" s="101">
        <v>900</v>
      </c>
      <c r="N3" s="100">
        <v>18.3</v>
      </c>
      <c r="O3" s="87">
        <v>1969</v>
      </c>
    </row>
    <row r="4" spans="1:15" x14ac:dyDescent="0.45">
      <c r="A4" s="19">
        <v>1</v>
      </c>
      <c r="B4" s="104">
        <f>_xlfn.XLOOKUP(officialDecPrd[[#This Row],[Round]],Years!$A$2:$A$10,Years!$B$2:$B$10,"not found",1,1)</f>
        <v>45657</v>
      </c>
      <c r="C4" s="104" t="s">
        <v>33</v>
      </c>
      <c r="D4" s="19" t="s">
        <v>45</v>
      </c>
      <c r="E4" s="19" t="s">
        <v>65</v>
      </c>
      <c r="F4" s="100">
        <v>4</v>
      </c>
      <c r="G4" s="87">
        <v>-150</v>
      </c>
      <c r="H4" s="87">
        <v>22900</v>
      </c>
      <c r="I4" s="100">
        <v>8.9</v>
      </c>
      <c r="J4" s="101">
        <v>35</v>
      </c>
      <c r="K4" s="87">
        <v>527</v>
      </c>
      <c r="L4" s="101">
        <v>800</v>
      </c>
      <c r="M4" s="101">
        <v>800</v>
      </c>
      <c r="N4" s="100">
        <v>11.1</v>
      </c>
      <c r="O4" s="87">
        <v>425</v>
      </c>
    </row>
    <row r="5" spans="1:15" x14ac:dyDescent="0.45">
      <c r="A5" s="19">
        <v>1</v>
      </c>
      <c r="B5" s="104">
        <f>_xlfn.XLOOKUP(officialDecPrd[[#This Row],[Round]],Years!$A$2:$A$10,Years!$B$2:$B$10,"not found",1,1)</f>
        <v>45657</v>
      </c>
      <c r="C5" s="104" t="s">
        <v>135</v>
      </c>
      <c r="D5" s="19" t="s">
        <v>46</v>
      </c>
      <c r="E5" s="19" t="s">
        <v>65</v>
      </c>
      <c r="F5" s="100">
        <v>4.5</v>
      </c>
      <c r="G5" s="87">
        <v>0</v>
      </c>
      <c r="H5" s="87">
        <v>25110</v>
      </c>
      <c r="I5" s="100">
        <v>9.4</v>
      </c>
      <c r="J5" s="101">
        <v>32.5</v>
      </c>
      <c r="K5" s="87">
        <v>494</v>
      </c>
      <c r="L5" s="101">
        <v>700</v>
      </c>
      <c r="M5" s="101">
        <v>700</v>
      </c>
      <c r="N5" s="100">
        <v>16</v>
      </c>
      <c r="O5" s="87">
        <v>429</v>
      </c>
    </row>
    <row r="6" spans="1:15" x14ac:dyDescent="0.45">
      <c r="A6" s="19">
        <v>1</v>
      </c>
      <c r="B6" s="104">
        <f>_xlfn.XLOOKUP(officialDecPrd[[#This Row],[Round]],Years!$A$2:$A$10,Years!$B$2:$B$10,"not found",1,1)</f>
        <v>45657</v>
      </c>
      <c r="C6" s="104" t="s">
        <v>37</v>
      </c>
      <c r="D6" s="19" t="s">
        <v>47</v>
      </c>
      <c r="E6" s="19" t="s">
        <v>65</v>
      </c>
      <c r="F6" s="100">
        <v>4</v>
      </c>
      <c r="G6" s="87">
        <v>0</v>
      </c>
      <c r="H6" s="87">
        <v>16890</v>
      </c>
      <c r="I6" s="100">
        <v>4</v>
      </c>
      <c r="J6" s="101">
        <v>32.5</v>
      </c>
      <c r="K6" s="87">
        <v>432</v>
      </c>
      <c r="L6" s="101">
        <v>700</v>
      </c>
      <c r="M6" s="101">
        <v>700</v>
      </c>
      <c r="N6" s="100">
        <v>10.6</v>
      </c>
      <c r="O6" s="87">
        <v>370</v>
      </c>
    </row>
    <row r="7" spans="1:15" x14ac:dyDescent="0.45">
      <c r="A7" s="19">
        <v>1</v>
      </c>
      <c r="B7" s="104">
        <f>_xlfn.XLOOKUP(officialDecPrd[[#This Row],[Round]],Years!$A$2:$A$10,Years!$B$2:$B$10,"not found",1,1)</f>
        <v>45657</v>
      </c>
      <c r="C7" s="104" t="s">
        <v>33</v>
      </c>
      <c r="D7" s="19" t="s">
        <v>324</v>
      </c>
      <c r="E7" s="19" t="s">
        <v>65</v>
      </c>
      <c r="F7" s="100">
        <v>0</v>
      </c>
      <c r="G7" s="87">
        <v>0</v>
      </c>
      <c r="H7" s="87">
        <v>0</v>
      </c>
      <c r="I7" s="100">
        <v>0</v>
      </c>
      <c r="J7" s="101">
        <v>0</v>
      </c>
      <c r="K7" s="87">
        <v>0</v>
      </c>
      <c r="L7" s="101">
        <v>0</v>
      </c>
      <c r="M7" s="101">
        <v>0</v>
      </c>
      <c r="N7" s="100">
        <v>0</v>
      </c>
      <c r="O7" s="87">
        <v>0</v>
      </c>
    </row>
    <row r="8" spans="1:15" x14ac:dyDescent="0.45">
      <c r="A8" s="19">
        <v>1</v>
      </c>
      <c r="B8" s="104">
        <f>_xlfn.XLOOKUP(officialDecPrd[[#This Row],[Round]],Years!$A$2:$A$10,Years!$B$2:$B$10,"not found",1,1)</f>
        <v>45657</v>
      </c>
      <c r="C8" s="104" t="s">
        <v>135</v>
      </c>
      <c r="D8" s="19" t="s">
        <v>327</v>
      </c>
      <c r="E8" s="19" t="s">
        <v>65</v>
      </c>
      <c r="F8" s="100">
        <v>0</v>
      </c>
      <c r="G8" s="87">
        <v>0</v>
      </c>
      <c r="H8" s="87">
        <v>0</v>
      </c>
      <c r="I8" s="100">
        <v>0</v>
      </c>
      <c r="J8" s="101">
        <v>0</v>
      </c>
      <c r="K8" s="87">
        <v>0</v>
      </c>
      <c r="L8" s="101">
        <v>0</v>
      </c>
      <c r="M8" s="101">
        <v>0</v>
      </c>
      <c r="N8" s="100">
        <v>0</v>
      </c>
      <c r="O8" s="87">
        <v>0</v>
      </c>
    </row>
    <row r="9" spans="1:15" x14ac:dyDescent="0.45">
      <c r="A9" s="19">
        <v>2</v>
      </c>
      <c r="B9" s="104">
        <f>_xlfn.XLOOKUP(officialDecPrd[[#This Row],[Round]],Years!$A$2:$A$10,Years!$B$2:$B$10,"not found",1,1)</f>
        <v>46022</v>
      </c>
      <c r="C9" s="104" t="s">
        <v>29</v>
      </c>
      <c r="D9" s="19" t="s">
        <v>43</v>
      </c>
      <c r="E9" s="19" t="s">
        <v>65</v>
      </c>
      <c r="F9" s="100">
        <v>6.5</v>
      </c>
      <c r="G9" s="87">
        <v>0</v>
      </c>
      <c r="H9" s="87">
        <v>19000</v>
      </c>
      <c r="I9" s="100">
        <v>5.7</v>
      </c>
      <c r="J9" s="101">
        <v>24</v>
      </c>
      <c r="K9" s="87">
        <v>1986</v>
      </c>
      <c r="L9" s="101">
        <v>1200</v>
      </c>
      <c r="M9" s="101">
        <v>1045</v>
      </c>
      <c r="N9" s="100">
        <v>14.3</v>
      </c>
      <c r="O9" s="87">
        <v>1574</v>
      </c>
    </row>
    <row r="10" spans="1:15" x14ac:dyDescent="0.45">
      <c r="A10" s="19">
        <v>2</v>
      </c>
      <c r="B10" s="104">
        <f>_xlfn.XLOOKUP(officialDecPrd[[#This Row],[Round]],Years!$A$2:$A$10,Years!$B$2:$B$10,"not found",1,1)</f>
        <v>46022</v>
      </c>
      <c r="C10" s="104" t="s">
        <v>31</v>
      </c>
      <c r="D10" s="19" t="s">
        <v>44</v>
      </c>
      <c r="E10" s="19" t="s">
        <v>65</v>
      </c>
      <c r="F10" s="100">
        <v>7.5</v>
      </c>
      <c r="G10" s="87">
        <v>50</v>
      </c>
      <c r="H10" s="87">
        <v>14100</v>
      </c>
      <c r="I10" s="100">
        <v>1.7</v>
      </c>
      <c r="J10" s="101">
        <v>20</v>
      </c>
      <c r="K10" s="87">
        <v>2791</v>
      </c>
      <c r="L10" s="101">
        <v>1200</v>
      </c>
      <c r="M10" s="101">
        <v>1045</v>
      </c>
      <c r="N10" s="100">
        <v>18.3</v>
      </c>
      <c r="O10" s="87">
        <v>2501</v>
      </c>
    </row>
    <row r="11" spans="1:15" x14ac:dyDescent="0.45">
      <c r="A11" s="19">
        <v>2</v>
      </c>
      <c r="B11" s="104">
        <f>_xlfn.XLOOKUP(officialDecPrd[[#This Row],[Round]],Years!$A$2:$A$10,Years!$B$2:$B$10,"not found",1,1)</f>
        <v>46022</v>
      </c>
      <c r="C11" s="104" t="s">
        <v>33</v>
      </c>
      <c r="D11" s="19" t="s">
        <v>45</v>
      </c>
      <c r="E11" s="19" t="s">
        <v>65</v>
      </c>
      <c r="F11" s="100">
        <v>4.5</v>
      </c>
      <c r="G11" s="87">
        <v>-70</v>
      </c>
      <c r="H11" s="87">
        <v>22500</v>
      </c>
      <c r="I11" s="100">
        <v>9.8000000000000007</v>
      </c>
      <c r="J11" s="101">
        <v>34</v>
      </c>
      <c r="K11" s="87">
        <v>722</v>
      </c>
      <c r="L11" s="101">
        <v>1000</v>
      </c>
      <c r="M11" s="101">
        <v>1045</v>
      </c>
      <c r="N11" s="100">
        <v>10.199999999999999</v>
      </c>
      <c r="O11" s="87">
        <v>605</v>
      </c>
    </row>
    <row r="12" spans="1:15" x14ac:dyDescent="0.45">
      <c r="A12" s="19">
        <v>2</v>
      </c>
      <c r="B12" s="104">
        <f>_xlfn.XLOOKUP(officialDecPrd[[#This Row],[Round]],Years!$A$2:$A$10,Years!$B$2:$B$10,"not found",1,1)</f>
        <v>46022</v>
      </c>
      <c r="C12" s="104" t="s">
        <v>135</v>
      </c>
      <c r="D12" s="19" t="s">
        <v>46</v>
      </c>
      <c r="E12" s="19" t="s">
        <v>65</v>
      </c>
      <c r="F12" s="100">
        <v>5</v>
      </c>
      <c r="G12" s="87">
        <v>-75</v>
      </c>
      <c r="H12" s="87">
        <v>25200</v>
      </c>
      <c r="I12" s="100">
        <v>10.4</v>
      </c>
      <c r="J12" s="101">
        <v>31.8</v>
      </c>
      <c r="K12" s="87">
        <v>552</v>
      </c>
      <c r="L12" s="101">
        <v>900</v>
      </c>
      <c r="M12" s="101">
        <v>1045</v>
      </c>
      <c r="N12" s="100">
        <v>15.3</v>
      </c>
      <c r="O12" s="87">
        <v>534</v>
      </c>
    </row>
    <row r="13" spans="1:15" x14ac:dyDescent="0.45">
      <c r="A13" s="19">
        <v>2</v>
      </c>
      <c r="B13" s="104">
        <f>_xlfn.XLOOKUP(officialDecPrd[[#This Row],[Round]],Years!$A$2:$A$10,Years!$B$2:$B$10,"not found",1,1)</f>
        <v>46022</v>
      </c>
      <c r="C13" s="104" t="s">
        <v>37</v>
      </c>
      <c r="D13" s="19" t="s">
        <v>47</v>
      </c>
      <c r="E13" s="19" t="s">
        <v>65</v>
      </c>
      <c r="F13" s="100">
        <v>5</v>
      </c>
      <c r="G13" s="87">
        <v>-150</v>
      </c>
      <c r="H13" s="87">
        <v>18500</v>
      </c>
      <c r="I13" s="100">
        <v>4.7</v>
      </c>
      <c r="J13" s="101">
        <v>31.25</v>
      </c>
      <c r="K13" s="87">
        <v>545</v>
      </c>
      <c r="L13" s="101">
        <v>900</v>
      </c>
      <c r="M13" s="101">
        <v>1045</v>
      </c>
      <c r="N13" s="100">
        <v>9.6</v>
      </c>
      <c r="O13" s="87">
        <v>492</v>
      </c>
    </row>
    <row r="14" spans="1:15" x14ac:dyDescent="0.45">
      <c r="A14" s="19">
        <v>2</v>
      </c>
      <c r="B14" s="104">
        <f>_xlfn.XLOOKUP(officialDecPrd[[#This Row],[Round]],Years!$A$2:$A$10,Years!$B$2:$B$10,"not found",1,1)</f>
        <v>46022</v>
      </c>
      <c r="C14" s="104" t="s">
        <v>33</v>
      </c>
      <c r="D14" s="19" t="s">
        <v>324</v>
      </c>
      <c r="E14" s="19" t="s">
        <v>65</v>
      </c>
      <c r="F14" s="100">
        <v>0</v>
      </c>
      <c r="G14" s="87">
        <v>0</v>
      </c>
      <c r="H14" s="87">
        <v>0</v>
      </c>
      <c r="I14" s="100">
        <v>0</v>
      </c>
      <c r="J14" s="101">
        <v>0</v>
      </c>
      <c r="K14" s="87">
        <v>0</v>
      </c>
      <c r="L14" s="101">
        <v>0</v>
      </c>
      <c r="M14" s="101">
        <v>0</v>
      </c>
      <c r="N14" s="100">
        <v>0</v>
      </c>
      <c r="O14" s="87">
        <v>0</v>
      </c>
    </row>
    <row r="15" spans="1:15" x14ac:dyDescent="0.45">
      <c r="A15" s="19">
        <v>2</v>
      </c>
      <c r="B15" s="104">
        <f>_xlfn.XLOOKUP(officialDecPrd[[#This Row],[Round]],Years!$A$2:$A$10,Years!$B$2:$B$10,"not found",1,1)</f>
        <v>46022</v>
      </c>
      <c r="C15" s="104" t="s">
        <v>135</v>
      </c>
      <c r="D15" s="19" t="s">
        <v>327</v>
      </c>
      <c r="E15" s="19" t="s">
        <v>65</v>
      </c>
      <c r="F15" s="100">
        <v>0</v>
      </c>
      <c r="G15" s="87">
        <v>0</v>
      </c>
      <c r="H15" s="87">
        <v>0</v>
      </c>
      <c r="I15" s="100">
        <v>0</v>
      </c>
      <c r="J15" s="101">
        <v>0</v>
      </c>
      <c r="K15" s="87">
        <v>0</v>
      </c>
      <c r="L15" s="101">
        <v>0</v>
      </c>
      <c r="M15" s="101">
        <v>0</v>
      </c>
      <c r="N15" s="100">
        <v>0</v>
      </c>
      <c r="O15" s="87">
        <v>0</v>
      </c>
    </row>
    <row r="16" spans="1:15" x14ac:dyDescent="0.45">
      <c r="A16" s="19">
        <v>3</v>
      </c>
      <c r="B16" s="104">
        <f>_xlfn.XLOOKUP(officialDecPrd[[#This Row],[Round]],Years!$A$2:$A$10,Years!$B$2:$B$10,"not found",1,1)</f>
        <v>46387</v>
      </c>
      <c r="C16" s="104" t="s">
        <v>29</v>
      </c>
      <c r="D16" s="19" t="s">
        <v>43</v>
      </c>
      <c r="E16" s="19" t="s">
        <v>65</v>
      </c>
      <c r="F16" s="100">
        <v>6.5</v>
      </c>
      <c r="G16" s="87">
        <v>0</v>
      </c>
      <c r="H16" s="87">
        <v>19000</v>
      </c>
      <c r="I16" s="100">
        <v>6.5</v>
      </c>
      <c r="J16" s="101">
        <v>23.85</v>
      </c>
      <c r="K16" s="87">
        <v>2702</v>
      </c>
      <c r="L16" s="101">
        <v>1400</v>
      </c>
      <c r="M16" s="101">
        <v>959</v>
      </c>
      <c r="N16" s="100">
        <v>13.7</v>
      </c>
      <c r="O16" s="87">
        <v>2147</v>
      </c>
    </row>
    <row r="17" spans="1:15" x14ac:dyDescent="0.45">
      <c r="A17" s="19">
        <v>3</v>
      </c>
      <c r="B17" s="104">
        <f>_xlfn.XLOOKUP(officialDecPrd[[#This Row],[Round]],Years!$A$2:$A$10,Years!$B$2:$B$10,"not found",1,1)</f>
        <v>46387</v>
      </c>
      <c r="C17" s="104" t="s">
        <v>31</v>
      </c>
      <c r="D17" s="19" t="s">
        <v>44</v>
      </c>
      <c r="E17" s="19" t="s">
        <v>65</v>
      </c>
      <c r="F17" s="100">
        <v>7.5</v>
      </c>
      <c r="G17" s="87">
        <v>150</v>
      </c>
      <c r="H17" s="87">
        <v>14100</v>
      </c>
      <c r="I17" s="100">
        <v>2.7</v>
      </c>
      <c r="J17" s="101">
        <v>19.5</v>
      </c>
      <c r="K17" s="87">
        <v>3100</v>
      </c>
      <c r="L17" s="101">
        <v>1400</v>
      </c>
      <c r="M17" s="101">
        <v>959</v>
      </c>
      <c r="N17" s="100">
        <v>17.399999999999999</v>
      </c>
      <c r="O17" s="87">
        <v>3000</v>
      </c>
    </row>
    <row r="18" spans="1:15" x14ac:dyDescent="0.45">
      <c r="A18" s="19">
        <v>3</v>
      </c>
      <c r="B18" s="104">
        <f>_xlfn.XLOOKUP(officialDecPrd[[#This Row],[Round]],Years!$A$2:$A$10,Years!$B$2:$B$10,"not found",1,1)</f>
        <v>46387</v>
      </c>
      <c r="C18" s="104" t="s">
        <v>33</v>
      </c>
      <c r="D18" s="19" t="s">
        <v>45</v>
      </c>
      <c r="E18" s="19" t="s">
        <v>65</v>
      </c>
      <c r="F18" s="100">
        <v>4.5</v>
      </c>
      <c r="G18" s="87">
        <v>0</v>
      </c>
      <c r="H18" s="87">
        <v>22500</v>
      </c>
      <c r="I18" s="100">
        <v>10.7</v>
      </c>
      <c r="J18" s="101">
        <v>33.85</v>
      </c>
      <c r="K18" s="87">
        <v>1097</v>
      </c>
      <c r="L18" s="101">
        <v>1175</v>
      </c>
      <c r="M18" s="101">
        <v>959</v>
      </c>
      <c r="N18" s="100">
        <v>9.3000000000000007</v>
      </c>
      <c r="O18" s="87">
        <v>880</v>
      </c>
    </row>
    <row r="19" spans="1:15" x14ac:dyDescent="0.45">
      <c r="A19" s="19">
        <v>3</v>
      </c>
      <c r="B19" s="104">
        <f>_xlfn.XLOOKUP(officialDecPrd[[#This Row],[Round]],Years!$A$2:$A$10,Years!$B$2:$B$10,"not found",1,1)</f>
        <v>46387</v>
      </c>
      <c r="C19" s="104" t="s">
        <v>135</v>
      </c>
      <c r="D19" s="19" t="s">
        <v>46</v>
      </c>
      <c r="E19" s="19" t="s">
        <v>65</v>
      </c>
      <c r="F19" s="100">
        <v>5</v>
      </c>
      <c r="G19" s="87">
        <v>0</v>
      </c>
      <c r="H19" s="87">
        <v>27000</v>
      </c>
      <c r="I19" s="100">
        <v>11.4</v>
      </c>
      <c r="J19" s="101">
        <v>31.75</v>
      </c>
      <c r="K19" s="87">
        <v>713</v>
      </c>
      <c r="L19" s="101">
        <v>1000</v>
      </c>
      <c r="M19" s="101">
        <v>959</v>
      </c>
      <c r="N19" s="100">
        <v>14.6</v>
      </c>
      <c r="O19" s="87">
        <v>664</v>
      </c>
    </row>
    <row r="20" spans="1:15" x14ac:dyDescent="0.45">
      <c r="A20" s="19">
        <v>3</v>
      </c>
      <c r="B20" s="104">
        <f>_xlfn.XLOOKUP(officialDecPrd[[#This Row],[Round]],Years!$A$2:$A$10,Years!$B$2:$B$10,"not found",1,1)</f>
        <v>46387</v>
      </c>
      <c r="C20" s="104" t="s">
        <v>37</v>
      </c>
      <c r="D20" s="19" t="s">
        <v>47</v>
      </c>
      <c r="E20" s="19" t="s">
        <v>65</v>
      </c>
      <c r="F20" s="100">
        <v>5</v>
      </c>
      <c r="G20" s="87">
        <v>0</v>
      </c>
      <c r="H20" s="87">
        <v>21000</v>
      </c>
      <c r="I20" s="100">
        <v>5.4</v>
      </c>
      <c r="J20" s="101">
        <v>31</v>
      </c>
      <c r="K20" s="87">
        <v>800</v>
      </c>
      <c r="L20" s="101">
        <v>1000</v>
      </c>
      <c r="M20" s="101">
        <v>959</v>
      </c>
      <c r="N20" s="100">
        <v>8.6</v>
      </c>
      <c r="O20" s="87">
        <v>726</v>
      </c>
    </row>
    <row r="21" spans="1:15" x14ac:dyDescent="0.45">
      <c r="A21" s="19">
        <v>3</v>
      </c>
      <c r="B21" s="104">
        <f>_xlfn.XLOOKUP(officialDecPrd[[#This Row],[Round]],Years!$A$2:$A$10,Years!$B$2:$B$10,"not found",1,1)</f>
        <v>46387</v>
      </c>
      <c r="C21" s="104" t="s">
        <v>33</v>
      </c>
      <c r="D21" s="19" t="s">
        <v>324</v>
      </c>
      <c r="E21" s="19" t="s">
        <v>65</v>
      </c>
      <c r="F21" s="100">
        <v>2.5</v>
      </c>
      <c r="G21" s="87">
        <v>300</v>
      </c>
      <c r="H21" s="87">
        <v>20000</v>
      </c>
      <c r="I21" s="100">
        <v>11.6</v>
      </c>
      <c r="J21" s="101">
        <v>0</v>
      </c>
      <c r="K21" s="87">
        <v>0</v>
      </c>
      <c r="L21" s="101">
        <v>950</v>
      </c>
      <c r="M21" s="101">
        <v>0</v>
      </c>
      <c r="N21" s="100">
        <v>8.4</v>
      </c>
      <c r="O21" s="87">
        <v>0</v>
      </c>
    </row>
    <row r="22" spans="1:15" x14ac:dyDescent="0.45">
      <c r="A22" s="19">
        <v>3</v>
      </c>
      <c r="B22" s="104">
        <f>_xlfn.XLOOKUP(officialDecPrd[[#This Row],[Round]],Years!$A$2:$A$10,Years!$B$2:$B$10,"not found",1,1)</f>
        <v>46387</v>
      </c>
      <c r="C22" s="104" t="s">
        <v>135</v>
      </c>
      <c r="D22" s="19" t="s">
        <v>327</v>
      </c>
      <c r="E22" s="19" t="s">
        <v>65</v>
      </c>
      <c r="F22" s="100">
        <v>0</v>
      </c>
      <c r="G22" s="87">
        <v>0</v>
      </c>
      <c r="H22" s="87">
        <v>0</v>
      </c>
      <c r="I22" s="100">
        <v>0</v>
      </c>
      <c r="J22" s="101">
        <v>0</v>
      </c>
      <c r="K22" s="87">
        <v>0</v>
      </c>
      <c r="L22" s="101">
        <v>0</v>
      </c>
      <c r="M22" s="101">
        <v>0</v>
      </c>
      <c r="N22" s="100">
        <v>0</v>
      </c>
      <c r="O22" s="87">
        <v>0</v>
      </c>
    </row>
    <row r="23" spans="1:15" x14ac:dyDescent="0.45">
      <c r="A23" s="19">
        <v>4</v>
      </c>
      <c r="B23" s="104">
        <f>_xlfn.XLOOKUP(officialDecPrd[[#This Row],[Round]],Years!$A$2:$A$10,Years!$B$2:$B$10,"not found",1,1)</f>
        <v>46752</v>
      </c>
      <c r="C23" s="104" t="s">
        <v>29</v>
      </c>
      <c r="D23" s="19" t="s">
        <v>43</v>
      </c>
      <c r="E23" s="19" t="s">
        <v>65</v>
      </c>
      <c r="F23" s="100">
        <v>7</v>
      </c>
      <c r="G23" s="87">
        <v>200</v>
      </c>
      <c r="H23" s="87">
        <v>17800</v>
      </c>
      <c r="I23" s="100">
        <v>7.1</v>
      </c>
      <c r="J23" s="101">
        <v>23.8</v>
      </c>
      <c r="K23" s="87">
        <v>2800</v>
      </c>
      <c r="L23" s="101">
        <v>1500</v>
      </c>
      <c r="M23" s="101">
        <v>1212</v>
      </c>
      <c r="N23" s="100">
        <v>12.9</v>
      </c>
      <c r="O23" s="87">
        <v>2600</v>
      </c>
    </row>
    <row r="24" spans="1:15" x14ac:dyDescent="0.45">
      <c r="A24" s="19">
        <v>4</v>
      </c>
      <c r="B24" s="104">
        <f>_xlfn.XLOOKUP(officialDecPrd[[#This Row],[Round]],Years!$A$2:$A$10,Years!$B$2:$B$10,"not found",1,1)</f>
        <v>46752</v>
      </c>
      <c r="C24" s="104" t="s">
        <v>31</v>
      </c>
      <c r="D24" s="19" t="s">
        <v>44</v>
      </c>
      <c r="E24" s="19" t="s">
        <v>65</v>
      </c>
      <c r="F24" s="100">
        <v>8</v>
      </c>
      <c r="G24" s="87">
        <v>50</v>
      </c>
      <c r="H24" s="87">
        <v>13900</v>
      </c>
      <c r="I24" s="100">
        <v>3.2</v>
      </c>
      <c r="J24" s="101">
        <v>19.25</v>
      </c>
      <c r="K24" s="87">
        <v>2000</v>
      </c>
      <c r="L24" s="101">
        <v>1500</v>
      </c>
      <c r="M24" s="101">
        <v>1136</v>
      </c>
      <c r="N24" s="100">
        <v>16.8</v>
      </c>
      <c r="O24" s="87">
        <v>1534</v>
      </c>
    </row>
    <row r="25" spans="1:15" x14ac:dyDescent="0.45">
      <c r="A25" s="19">
        <v>4</v>
      </c>
      <c r="B25" s="104">
        <f>_xlfn.XLOOKUP(officialDecPrd[[#This Row],[Round]],Years!$A$2:$A$10,Years!$B$2:$B$10,"not found",1,1)</f>
        <v>46752</v>
      </c>
      <c r="C25" s="104" t="s">
        <v>33</v>
      </c>
      <c r="D25" s="19" t="s">
        <v>45</v>
      </c>
      <c r="E25" s="19" t="s">
        <v>65</v>
      </c>
      <c r="F25" s="100">
        <v>5</v>
      </c>
      <c r="G25" s="87">
        <v>20</v>
      </c>
      <c r="H25" s="87">
        <v>22900</v>
      </c>
      <c r="I25" s="100">
        <v>11.4</v>
      </c>
      <c r="J25" s="101">
        <v>33.799999999999997</v>
      </c>
      <c r="K25" s="87">
        <v>1360</v>
      </c>
      <c r="L25" s="101">
        <v>1550</v>
      </c>
      <c r="M25" s="101">
        <v>1136</v>
      </c>
      <c r="N25" s="100">
        <v>8.6</v>
      </c>
      <c r="O25" s="87">
        <v>1300</v>
      </c>
    </row>
    <row r="26" spans="1:15" x14ac:dyDescent="0.45">
      <c r="A26" s="19">
        <v>4</v>
      </c>
      <c r="B26" s="104">
        <f>_xlfn.XLOOKUP(officialDecPrd[[#This Row],[Round]],Years!$A$2:$A$10,Years!$B$2:$B$10,"not found",1,1)</f>
        <v>46752</v>
      </c>
      <c r="C26" s="104" t="s">
        <v>135</v>
      </c>
      <c r="D26" s="19" t="s">
        <v>46</v>
      </c>
      <c r="E26" s="19" t="s">
        <v>65</v>
      </c>
      <c r="F26" s="100">
        <v>5.5</v>
      </c>
      <c r="G26" s="87">
        <v>125</v>
      </c>
      <c r="H26" s="87">
        <v>27000</v>
      </c>
      <c r="I26" s="100">
        <v>12.4</v>
      </c>
      <c r="J26" s="101">
        <v>31.5</v>
      </c>
      <c r="K26" s="87">
        <v>1050</v>
      </c>
      <c r="L26" s="101">
        <v>1500</v>
      </c>
      <c r="M26" s="101">
        <v>1288</v>
      </c>
      <c r="N26" s="100">
        <v>13.9</v>
      </c>
      <c r="O26" s="87">
        <v>1025</v>
      </c>
    </row>
    <row r="27" spans="1:15" x14ac:dyDescent="0.45">
      <c r="A27" s="19">
        <v>4</v>
      </c>
      <c r="B27" s="104">
        <f>_xlfn.XLOOKUP(officialDecPrd[[#This Row],[Round]],Years!$A$2:$A$10,Years!$B$2:$B$10,"not found",1,1)</f>
        <v>46752</v>
      </c>
      <c r="C27" s="104" t="s">
        <v>37</v>
      </c>
      <c r="D27" s="19" t="s">
        <v>47</v>
      </c>
      <c r="E27" s="19" t="s">
        <v>65</v>
      </c>
      <c r="F27" s="100">
        <v>5.5</v>
      </c>
      <c r="G27" s="87">
        <v>150</v>
      </c>
      <c r="H27" s="87">
        <v>16000</v>
      </c>
      <c r="I27" s="100">
        <v>6.1</v>
      </c>
      <c r="J27" s="101">
        <v>30.75</v>
      </c>
      <c r="K27" s="87">
        <v>900</v>
      </c>
      <c r="L27" s="101">
        <v>1500</v>
      </c>
      <c r="M27" s="101">
        <v>1288</v>
      </c>
      <c r="N27" s="100">
        <v>7.6</v>
      </c>
      <c r="O27" s="87">
        <v>800</v>
      </c>
    </row>
    <row r="28" spans="1:15" x14ac:dyDescent="0.45">
      <c r="A28" s="19">
        <v>4</v>
      </c>
      <c r="B28" s="104">
        <f>_xlfn.XLOOKUP(officialDecPrd[[#This Row],[Round]],Years!$A$2:$A$10,Years!$B$2:$B$10,"not found",1,1)</f>
        <v>46752</v>
      </c>
      <c r="C28" s="104" t="s">
        <v>33</v>
      </c>
      <c r="D28" s="19" t="s">
        <v>324</v>
      </c>
      <c r="E28" s="19" t="s">
        <v>65</v>
      </c>
      <c r="F28" s="100">
        <v>4.5</v>
      </c>
      <c r="G28" s="87">
        <v>100</v>
      </c>
      <c r="H28" s="87">
        <v>20000</v>
      </c>
      <c r="I28" s="100">
        <v>11.6</v>
      </c>
      <c r="J28" s="101">
        <v>34.299999999999997</v>
      </c>
      <c r="K28" s="87">
        <v>600</v>
      </c>
      <c r="L28" s="101">
        <v>1550</v>
      </c>
      <c r="M28" s="101">
        <v>1515</v>
      </c>
      <c r="N28" s="100">
        <v>8.4</v>
      </c>
      <c r="O28" s="87">
        <v>310</v>
      </c>
    </row>
    <row r="29" spans="1:15" x14ac:dyDescent="0.45">
      <c r="A29" s="19">
        <v>4</v>
      </c>
      <c r="B29" s="104">
        <f>_xlfn.XLOOKUP(officialDecPrd[[#This Row],[Round]],Years!$A$2:$A$10,Years!$B$2:$B$10,"not found",1,1)</f>
        <v>46752</v>
      </c>
      <c r="C29" s="104" t="s">
        <v>135</v>
      </c>
      <c r="D29" s="19" t="s">
        <v>327</v>
      </c>
      <c r="E29" s="19" t="s">
        <v>65</v>
      </c>
      <c r="F29" s="100">
        <v>0</v>
      </c>
      <c r="G29" s="87">
        <v>0</v>
      </c>
      <c r="H29" s="87">
        <v>0</v>
      </c>
      <c r="I29" s="100">
        <v>0</v>
      </c>
      <c r="J29" s="101">
        <v>0</v>
      </c>
      <c r="K29" s="87">
        <v>0</v>
      </c>
      <c r="L29" s="101">
        <v>0</v>
      </c>
      <c r="M29" s="101">
        <v>0</v>
      </c>
      <c r="N29" s="100">
        <v>0</v>
      </c>
      <c r="O29" s="87">
        <v>0</v>
      </c>
    </row>
    <row r="30" spans="1:15" x14ac:dyDescent="0.45">
      <c r="A30" s="19">
        <v>5</v>
      </c>
      <c r="B30" s="104">
        <f>_xlfn.XLOOKUP(officialDecPrd[[#This Row],[Round]],Years!$A$2:$A$10,Years!$B$2:$B$10,"not found",1,1)</f>
        <v>47118</v>
      </c>
      <c r="C30" s="104" t="s">
        <v>29</v>
      </c>
      <c r="D30" s="19" t="s">
        <v>43</v>
      </c>
      <c r="E30" s="19" t="s">
        <v>65</v>
      </c>
      <c r="F30" s="100">
        <v>7.2</v>
      </c>
      <c r="G30" s="87">
        <v>450</v>
      </c>
      <c r="H30" s="87">
        <v>14700</v>
      </c>
      <c r="I30" s="100">
        <v>7.8</v>
      </c>
      <c r="J30" s="101">
        <v>23.8</v>
      </c>
      <c r="K30" s="87">
        <v>3000</v>
      </c>
      <c r="L30" s="101">
        <v>2000</v>
      </c>
      <c r="M30" s="101">
        <v>1500</v>
      </c>
      <c r="N30" s="100">
        <v>12.2</v>
      </c>
      <c r="O30" s="87">
        <v>4033</v>
      </c>
    </row>
    <row r="31" spans="1:15" x14ac:dyDescent="0.45">
      <c r="A31" s="19">
        <v>5</v>
      </c>
      <c r="B31" s="104">
        <f>_xlfn.XLOOKUP(officialDecPrd[[#This Row],[Round]],Years!$A$2:$A$10,Years!$B$2:$B$10,"not found",1,1)</f>
        <v>47118</v>
      </c>
      <c r="C31" s="104" t="s">
        <v>31</v>
      </c>
      <c r="D31" s="19" t="s">
        <v>44</v>
      </c>
      <c r="E31" s="19" t="s">
        <v>65</v>
      </c>
      <c r="F31" s="100">
        <v>8.1999999999999993</v>
      </c>
      <c r="G31" s="87">
        <v>250</v>
      </c>
      <c r="H31" s="87">
        <v>17000</v>
      </c>
      <c r="I31" s="100">
        <v>3.2</v>
      </c>
      <c r="J31" s="101">
        <v>19.25</v>
      </c>
      <c r="K31" s="87">
        <v>2200</v>
      </c>
      <c r="L31" s="101">
        <v>2000</v>
      </c>
      <c r="M31" s="101">
        <v>1500</v>
      </c>
      <c r="N31" s="100">
        <v>16.8</v>
      </c>
      <c r="O31" s="87">
        <v>3246</v>
      </c>
    </row>
    <row r="32" spans="1:15" x14ac:dyDescent="0.45">
      <c r="A32" s="19">
        <v>5</v>
      </c>
      <c r="B32" s="104">
        <f>_xlfn.XLOOKUP(officialDecPrd[[#This Row],[Round]],Years!$A$2:$A$10,Years!$B$2:$B$10,"not found",1,1)</f>
        <v>47118</v>
      </c>
      <c r="C32" s="104" t="s">
        <v>33</v>
      </c>
      <c r="D32" s="19" t="s">
        <v>45</v>
      </c>
      <c r="E32" s="19" t="s">
        <v>65</v>
      </c>
      <c r="F32" s="100">
        <v>5.2</v>
      </c>
      <c r="G32" s="87">
        <v>150</v>
      </c>
      <c r="H32" s="87">
        <v>23100</v>
      </c>
      <c r="I32" s="100">
        <v>12.5</v>
      </c>
      <c r="J32" s="101">
        <v>33.799999999999997</v>
      </c>
      <c r="K32" s="87">
        <v>1360</v>
      </c>
      <c r="L32" s="101">
        <v>2000</v>
      </c>
      <c r="M32" s="101">
        <v>1500</v>
      </c>
      <c r="N32" s="100">
        <v>7.5</v>
      </c>
      <c r="O32" s="87">
        <v>1846</v>
      </c>
    </row>
    <row r="33" spans="1:15" x14ac:dyDescent="0.45">
      <c r="A33" s="19">
        <v>5</v>
      </c>
      <c r="B33" s="104">
        <f>_xlfn.XLOOKUP(officialDecPrd[[#This Row],[Round]],Years!$A$2:$A$10,Years!$B$2:$B$10,"not found",1,1)</f>
        <v>47118</v>
      </c>
      <c r="C33" s="104" t="s">
        <v>135</v>
      </c>
      <c r="D33" s="19" t="s">
        <v>46</v>
      </c>
      <c r="E33" s="19" t="s">
        <v>65</v>
      </c>
      <c r="F33" s="100">
        <v>5.5</v>
      </c>
      <c r="G33" s="87">
        <v>150</v>
      </c>
      <c r="H33" s="87">
        <v>27000</v>
      </c>
      <c r="I33" s="100">
        <v>13.4</v>
      </c>
      <c r="J33" s="101">
        <v>31.5</v>
      </c>
      <c r="K33" s="87">
        <v>1250</v>
      </c>
      <c r="L33" s="101">
        <v>2000</v>
      </c>
      <c r="M33" s="101">
        <v>1700</v>
      </c>
      <c r="N33" s="100">
        <v>13.2</v>
      </c>
      <c r="O33" s="87">
        <v>1413</v>
      </c>
    </row>
    <row r="34" spans="1:15" x14ac:dyDescent="0.45">
      <c r="A34" s="19">
        <v>5</v>
      </c>
      <c r="B34" s="104">
        <f>_xlfn.XLOOKUP(officialDecPrd[[#This Row],[Round]],Years!$A$2:$A$10,Years!$B$2:$B$10,"not found",1,1)</f>
        <v>47118</v>
      </c>
      <c r="C34" s="104" t="s">
        <v>37</v>
      </c>
      <c r="D34" s="19" t="s">
        <v>47</v>
      </c>
      <c r="E34" s="19" t="s">
        <v>65</v>
      </c>
      <c r="F34" s="100">
        <v>5.5</v>
      </c>
      <c r="G34" s="87">
        <v>75</v>
      </c>
      <c r="H34" s="87">
        <v>16100</v>
      </c>
      <c r="I34" s="100">
        <v>6.8</v>
      </c>
      <c r="J34" s="101">
        <v>30.75</v>
      </c>
      <c r="K34" s="87">
        <v>1100</v>
      </c>
      <c r="L34" s="101">
        <v>2000</v>
      </c>
      <c r="M34" s="101">
        <v>1800</v>
      </c>
      <c r="N34" s="100">
        <v>6.6</v>
      </c>
      <c r="O34" s="87">
        <v>1994</v>
      </c>
    </row>
    <row r="35" spans="1:15" x14ac:dyDescent="0.45">
      <c r="A35" s="19">
        <v>5</v>
      </c>
      <c r="B35" s="104">
        <f>_xlfn.XLOOKUP(officialDecPrd[[#This Row],[Round]],Years!$A$2:$A$10,Years!$B$2:$B$10,"not found",1,1)</f>
        <v>47118</v>
      </c>
      <c r="C35" s="104" t="s">
        <v>33</v>
      </c>
      <c r="D35" s="19" t="s">
        <v>324</v>
      </c>
      <c r="E35" s="19" t="s">
        <v>65</v>
      </c>
      <c r="F35" s="100">
        <v>4.7</v>
      </c>
      <c r="G35" s="87">
        <v>325</v>
      </c>
      <c r="H35" s="87">
        <v>20080</v>
      </c>
      <c r="I35" s="100">
        <v>12.5</v>
      </c>
      <c r="J35" s="101">
        <v>34.299999999999997</v>
      </c>
      <c r="K35" s="87">
        <v>750</v>
      </c>
      <c r="L35" s="101">
        <v>2000</v>
      </c>
      <c r="M35" s="101">
        <v>1500</v>
      </c>
      <c r="N35" s="100">
        <v>7.5</v>
      </c>
      <c r="O35" s="87">
        <v>2037</v>
      </c>
    </row>
    <row r="36" spans="1:15" x14ac:dyDescent="0.45">
      <c r="A36" s="19">
        <v>5</v>
      </c>
      <c r="B36" s="104">
        <f>_xlfn.XLOOKUP(officialDecPrd[[#This Row],[Round]],Years!$A$2:$A$10,Years!$B$2:$B$10,"not found",1,1)</f>
        <v>47118</v>
      </c>
      <c r="C36" s="104" t="s">
        <v>135</v>
      </c>
      <c r="D36" s="19" t="s">
        <v>327</v>
      </c>
      <c r="E36" s="19" t="s">
        <v>65</v>
      </c>
      <c r="F36" s="100">
        <v>2.7</v>
      </c>
      <c r="G36" s="87">
        <v>400</v>
      </c>
      <c r="H36" s="87">
        <v>25000</v>
      </c>
      <c r="I36" s="100">
        <v>14.4</v>
      </c>
      <c r="J36" s="101">
        <v>0</v>
      </c>
      <c r="K36" s="87">
        <v>0</v>
      </c>
      <c r="L36" s="101">
        <v>1000</v>
      </c>
      <c r="M36" s="101">
        <v>500</v>
      </c>
      <c r="N36" s="100">
        <v>12.5</v>
      </c>
      <c r="O36" s="87">
        <v>0</v>
      </c>
    </row>
    <row r="37" spans="1:15" x14ac:dyDescent="0.45">
      <c r="A37" s="19">
        <v>6</v>
      </c>
      <c r="B37" s="104">
        <f>_xlfn.XLOOKUP(officialDecPrd[[#This Row],[Round]],Years!$A$2:$A$10,Years!$B$2:$B$10,"not found",1,1)</f>
        <v>47483</v>
      </c>
      <c r="C37" s="104" t="s">
        <v>29</v>
      </c>
      <c r="D37" s="19" t="s">
        <v>43</v>
      </c>
      <c r="E37" s="19" t="s">
        <v>65</v>
      </c>
      <c r="F37" s="100">
        <v>8</v>
      </c>
      <c r="G37" s="87">
        <v>450</v>
      </c>
      <c r="H37" s="87">
        <v>15000</v>
      </c>
      <c r="I37" s="100">
        <v>8.5</v>
      </c>
      <c r="J37" s="101">
        <v>25</v>
      </c>
      <c r="K37" s="87">
        <v>4050</v>
      </c>
      <c r="L37" s="101">
        <v>2000</v>
      </c>
      <c r="M37" s="101">
        <v>1400</v>
      </c>
      <c r="N37" s="100">
        <v>11.5</v>
      </c>
      <c r="O37" s="87">
        <v>6300</v>
      </c>
    </row>
    <row r="38" spans="1:15" x14ac:dyDescent="0.45">
      <c r="A38" s="19">
        <v>6</v>
      </c>
      <c r="B38" s="104">
        <f>_xlfn.XLOOKUP(officialDecPrd[[#This Row],[Round]],Years!$A$2:$A$10,Years!$B$2:$B$10,"not found",1,1)</f>
        <v>47483</v>
      </c>
      <c r="C38" s="104" t="s">
        <v>31</v>
      </c>
      <c r="D38" s="19" t="s">
        <v>44</v>
      </c>
      <c r="E38" s="19" t="s">
        <v>65</v>
      </c>
      <c r="F38" s="100">
        <v>8.5</v>
      </c>
      <c r="G38" s="87">
        <v>500</v>
      </c>
      <c r="H38" s="87">
        <v>17000</v>
      </c>
      <c r="I38" s="100">
        <v>3.2</v>
      </c>
      <c r="J38" s="101">
        <v>19.25</v>
      </c>
      <c r="K38" s="87">
        <v>3950</v>
      </c>
      <c r="L38" s="101">
        <v>2000</v>
      </c>
      <c r="M38" s="101">
        <v>1400</v>
      </c>
      <c r="N38" s="100">
        <v>16.8</v>
      </c>
      <c r="O38" s="87">
        <v>5000</v>
      </c>
    </row>
    <row r="39" spans="1:15" x14ac:dyDescent="0.45">
      <c r="A39" s="19">
        <v>6</v>
      </c>
      <c r="B39" s="104">
        <f>_xlfn.XLOOKUP(officialDecPrd[[#This Row],[Round]],Years!$A$2:$A$10,Years!$B$2:$B$10,"not found",1,1)</f>
        <v>47483</v>
      </c>
      <c r="C39" s="104" t="s">
        <v>33</v>
      </c>
      <c r="D39" s="19" t="s">
        <v>45</v>
      </c>
      <c r="E39" s="19" t="s">
        <v>65</v>
      </c>
      <c r="F39" s="100">
        <v>5.2</v>
      </c>
      <c r="G39" s="87">
        <v>150</v>
      </c>
      <c r="H39" s="87">
        <v>23200</v>
      </c>
      <c r="I39" s="100">
        <v>13.4</v>
      </c>
      <c r="J39" s="101">
        <v>35</v>
      </c>
      <c r="K39" s="87">
        <v>1650</v>
      </c>
      <c r="L39" s="101">
        <v>2000</v>
      </c>
      <c r="M39" s="101">
        <v>1400</v>
      </c>
      <c r="N39" s="100">
        <v>6.6</v>
      </c>
      <c r="O39" s="87">
        <v>2980</v>
      </c>
    </row>
    <row r="40" spans="1:15" x14ac:dyDescent="0.45">
      <c r="A40" s="19">
        <v>6</v>
      </c>
      <c r="B40" s="104">
        <f>_xlfn.XLOOKUP(officialDecPrd[[#This Row],[Round]],Years!$A$2:$A$10,Years!$B$2:$B$10,"not found",1,1)</f>
        <v>47483</v>
      </c>
      <c r="C40" s="104" t="s">
        <v>135</v>
      </c>
      <c r="D40" s="19" t="s">
        <v>46</v>
      </c>
      <c r="E40" s="19" t="s">
        <v>65</v>
      </c>
      <c r="F40" s="100">
        <v>5.5</v>
      </c>
      <c r="G40" s="87">
        <v>200</v>
      </c>
      <c r="H40" s="87">
        <v>27000</v>
      </c>
      <c r="I40" s="100">
        <v>14.4</v>
      </c>
      <c r="J40" s="101">
        <v>31.5</v>
      </c>
      <c r="K40" s="87">
        <v>1550</v>
      </c>
      <c r="L40" s="101">
        <v>2000</v>
      </c>
      <c r="M40" s="101">
        <v>1400</v>
      </c>
      <c r="N40" s="100">
        <v>12.5</v>
      </c>
      <c r="O40" s="87">
        <v>2800</v>
      </c>
    </row>
    <row r="41" spans="1:15" x14ac:dyDescent="0.45">
      <c r="A41" s="19">
        <v>6</v>
      </c>
      <c r="B41" s="104">
        <f>_xlfn.XLOOKUP(officialDecPrd[[#This Row],[Round]],Years!$A$2:$A$10,Years!$B$2:$B$10,"not found",1,1)</f>
        <v>47483</v>
      </c>
      <c r="C41" s="104" t="s">
        <v>37</v>
      </c>
      <c r="D41" s="19" t="s">
        <v>47</v>
      </c>
      <c r="E41" s="19" t="s">
        <v>65</v>
      </c>
      <c r="F41" s="100">
        <v>5.5</v>
      </c>
      <c r="G41" s="87">
        <v>325</v>
      </c>
      <c r="H41" s="87">
        <v>16000</v>
      </c>
      <c r="I41" s="100">
        <v>7.5</v>
      </c>
      <c r="J41" s="101">
        <v>31.5</v>
      </c>
      <c r="K41" s="87">
        <v>1250</v>
      </c>
      <c r="L41" s="101">
        <v>2000</v>
      </c>
      <c r="M41" s="101">
        <v>1400</v>
      </c>
      <c r="N41" s="100">
        <v>5.6</v>
      </c>
      <c r="O41" s="87">
        <v>3000</v>
      </c>
    </row>
    <row r="42" spans="1:15" x14ac:dyDescent="0.45">
      <c r="A42" s="19">
        <v>6</v>
      </c>
      <c r="B42" s="104">
        <f>_xlfn.XLOOKUP(officialDecPrd[[#This Row],[Round]],Years!$A$2:$A$10,Years!$B$2:$B$10,"not found",1,1)</f>
        <v>47483</v>
      </c>
      <c r="C42" s="104" t="s">
        <v>33</v>
      </c>
      <c r="D42" s="19" t="s">
        <v>324</v>
      </c>
      <c r="E42" s="19" t="s">
        <v>65</v>
      </c>
      <c r="F42" s="100">
        <v>5.2</v>
      </c>
      <c r="G42" s="87">
        <v>175</v>
      </c>
      <c r="H42" s="87">
        <v>20000</v>
      </c>
      <c r="I42" s="100">
        <v>13.4</v>
      </c>
      <c r="J42" s="101">
        <v>35.5</v>
      </c>
      <c r="K42" s="87">
        <v>1425</v>
      </c>
      <c r="L42" s="101">
        <v>2000</v>
      </c>
      <c r="M42" s="101">
        <v>1400</v>
      </c>
      <c r="N42" s="100">
        <v>6.6</v>
      </c>
      <c r="O42" s="87">
        <v>2410</v>
      </c>
    </row>
    <row r="43" spans="1:15" x14ac:dyDescent="0.45">
      <c r="A43" s="19">
        <v>6</v>
      </c>
      <c r="B43" s="104">
        <f>_xlfn.XLOOKUP(officialDecPrd[[#This Row],[Round]],Years!$A$2:$A$10,Years!$B$2:$B$10,"not found",1,1)</f>
        <v>47483</v>
      </c>
      <c r="C43" s="104" t="s">
        <v>135</v>
      </c>
      <c r="D43" s="19" t="s">
        <v>327</v>
      </c>
      <c r="E43" s="19" t="s">
        <v>65</v>
      </c>
      <c r="F43" s="100">
        <v>3.7</v>
      </c>
      <c r="G43" s="87">
        <v>300</v>
      </c>
      <c r="H43" s="87">
        <v>25000</v>
      </c>
      <c r="I43" s="100">
        <v>14.4</v>
      </c>
      <c r="J43" s="101">
        <v>32</v>
      </c>
      <c r="K43" s="87">
        <v>750</v>
      </c>
      <c r="L43" s="101">
        <v>2000</v>
      </c>
      <c r="M43" s="101">
        <v>1600</v>
      </c>
      <c r="N43" s="100">
        <v>12.5</v>
      </c>
      <c r="O43" s="87">
        <v>1800</v>
      </c>
    </row>
    <row r="44" spans="1:15" x14ac:dyDescent="0.45">
      <c r="A44" s="19">
        <v>7</v>
      </c>
      <c r="B44" s="104">
        <f>_xlfn.XLOOKUP(officialDecPrd[[#This Row],[Round]],Years!$A$2:$A$10,Years!$B$2:$B$10,"not found",1,1)</f>
        <v>47848</v>
      </c>
      <c r="C44" s="104" t="s">
        <v>29</v>
      </c>
      <c r="D44" s="19" t="s">
        <v>43</v>
      </c>
      <c r="E44" s="19" t="s">
        <v>65</v>
      </c>
      <c r="F44" s="100">
        <v>8.5</v>
      </c>
      <c r="G44" s="87">
        <v>1000</v>
      </c>
      <c r="H44" s="87">
        <v>15000</v>
      </c>
      <c r="I44" s="100">
        <v>9.1999999999999993</v>
      </c>
      <c r="J44" s="101">
        <v>25.5</v>
      </c>
      <c r="K44" s="87">
        <v>4750</v>
      </c>
      <c r="L44" s="101">
        <v>2000</v>
      </c>
      <c r="M44" s="101">
        <v>1470</v>
      </c>
      <c r="N44" s="100">
        <v>10.7</v>
      </c>
      <c r="O44" s="87">
        <v>5904</v>
      </c>
    </row>
    <row r="45" spans="1:15" x14ac:dyDescent="0.45">
      <c r="A45" s="19">
        <v>7</v>
      </c>
      <c r="B45" s="104">
        <f>_xlfn.XLOOKUP(officialDecPrd[[#This Row],[Round]],Years!$A$2:$A$10,Years!$B$2:$B$10,"not found",1,1)</f>
        <v>47848</v>
      </c>
      <c r="C45" s="104" t="s">
        <v>31</v>
      </c>
      <c r="D45" s="19" t="s">
        <v>44</v>
      </c>
      <c r="E45" s="19" t="s">
        <v>65</v>
      </c>
      <c r="F45" s="100">
        <v>9.5</v>
      </c>
      <c r="G45" s="87">
        <v>1000</v>
      </c>
      <c r="H45" s="87">
        <v>16500</v>
      </c>
      <c r="I45" s="100">
        <v>3.2</v>
      </c>
      <c r="J45" s="101">
        <v>20.25</v>
      </c>
      <c r="K45" s="87">
        <v>4750</v>
      </c>
      <c r="L45" s="101">
        <v>2000</v>
      </c>
      <c r="M45" s="101">
        <v>1470</v>
      </c>
      <c r="N45" s="100">
        <v>16.8</v>
      </c>
      <c r="O45" s="87">
        <v>5874</v>
      </c>
    </row>
    <row r="46" spans="1:15" x14ac:dyDescent="0.45">
      <c r="A46" s="19">
        <v>7</v>
      </c>
      <c r="B46" s="104">
        <f>_xlfn.XLOOKUP(officialDecPrd[[#This Row],[Round]],Years!$A$2:$A$10,Years!$B$2:$B$10,"not found",1,1)</f>
        <v>47848</v>
      </c>
      <c r="C46" s="104" t="s">
        <v>33</v>
      </c>
      <c r="D46" s="19" t="s">
        <v>45</v>
      </c>
      <c r="E46" s="19" t="s">
        <v>65</v>
      </c>
      <c r="F46" s="100">
        <v>5.5</v>
      </c>
      <c r="G46" s="87">
        <v>650</v>
      </c>
      <c r="H46" s="87">
        <v>24000</v>
      </c>
      <c r="I46" s="100">
        <v>14.3</v>
      </c>
      <c r="J46" s="101">
        <v>35</v>
      </c>
      <c r="K46" s="87">
        <v>1750</v>
      </c>
      <c r="L46" s="101">
        <v>2000</v>
      </c>
      <c r="M46" s="101">
        <v>1470</v>
      </c>
      <c r="N46" s="100">
        <v>5.7</v>
      </c>
      <c r="O46" s="87">
        <v>3331</v>
      </c>
    </row>
    <row r="47" spans="1:15" x14ac:dyDescent="0.45">
      <c r="A47" s="19">
        <v>7</v>
      </c>
      <c r="B47" s="104">
        <f>_xlfn.XLOOKUP(officialDecPrd[[#This Row],[Round]],Years!$A$2:$A$10,Years!$B$2:$B$10,"not found",1,1)</f>
        <v>47848</v>
      </c>
      <c r="C47" s="104" t="s">
        <v>135</v>
      </c>
      <c r="D47" s="19" t="s">
        <v>46</v>
      </c>
      <c r="E47" s="19" t="s">
        <v>65</v>
      </c>
      <c r="F47" s="100">
        <v>5.5</v>
      </c>
      <c r="G47" s="87">
        <v>800</v>
      </c>
      <c r="H47" s="87">
        <v>26999</v>
      </c>
      <c r="I47" s="100">
        <v>15.4</v>
      </c>
      <c r="J47" s="101">
        <v>31.49</v>
      </c>
      <c r="K47" s="87">
        <v>1700</v>
      </c>
      <c r="L47" s="101">
        <v>2000</v>
      </c>
      <c r="M47" s="101">
        <v>1470</v>
      </c>
      <c r="N47" s="100">
        <v>11.8</v>
      </c>
      <c r="O47" s="87">
        <v>3168</v>
      </c>
    </row>
    <row r="48" spans="1:15" x14ac:dyDescent="0.45">
      <c r="A48" s="19">
        <v>7</v>
      </c>
      <c r="B48" s="104">
        <f>_xlfn.XLOOKUP(officialDecPrd[[#This Row],[Round]],Years!$A$2:$A$10,Years!$B$2:$B$10,"not found",1,1)</f>
        <v>47848</v>
      </c>
      <c r="C48" s="104" t="s">
        <v>37</v>
      </c>
      <c r="D48" s="19" t="s">
        <v>47</v>
      </c>
      <c r="E48" s="19" t="s">
        <v>65</v>
      </c>
      <c r="F48" s="100">
        <v>5.5</v>
      </c>
      <c r="G48" s="87">
        <v>800</v>
      </c>
      <c r="H48" s="87">
        <v>21000</v>
      </c>
      <c r="I48" s="100">
        <v>8.1999999999999993</v>
      </c>
      <c r="J48" s="101">
        <v>31.99</v>
      </c>
      <c r="K48" s="87">
        <v>1750</v>
      </c>
      <c r="L48" s="101">
        <v>2000</v>
      </c>
      <c r="M48" s="101">
        <v>1470</v>
      </c>
      <c r="N48" s="100">
        <v>4.5999999999999996</v>
      </c>
      <c r="O48" s="87">
        <v>3975</v>
      </c>
    </row>
    <row r="49" spans="1:15" x14ac:dyDescent="0.45">
      <c r="A49" s="19">
        <v>7</v>
      </c>
      <c r="B49" s="104">
        <f>_xlfn.XLOOKUP(officialDecPrd[[#This Row],[Round]],Years!$A$2:$A$10,Years!$B$2:$B$10,"not found",1,1)</f>
        <v>47848</v>
      </c>
      <c r="C49" s="104" t="s">
        <v>33</v>
      </c>
      <c r="D49" s="19" t="s">
        <v>324</v>
      </c>
      <c r="E49" s="19" t="s">
        <v>65</v>
      </c>
      <c r="F49" s="100">
        <v>5.5</v>
      </c>
      <c r="G49" s="87">
        <v>650</v>
      </c>
      <c r="H49" s="87">
        <v>20000</v>
      </c>
      <c r="I49" s="100">
        <v>14.3</v>
      </c>
      <c r="J49" s="101">
        <v>35.5</v>
      </c>
      <c r="K49" s="87">
        <v>1550</v>
      </c>
      <c r="L49" s="101">
        <v>2000</v>
      </c>
      <c r="M49" s="101">
        <v>1575</v>
      </c>
      <c r="N49" s="100">
        <v>5.7</v>
      </c>
      <c r="O49" s="87">
        <v>2586</v>
      </c>
    </row>
    <row r="50" spans="1:15" x14ac:dyDescent="0.45">
      <c r="A50" s="19">
        <v>7</v>
      </c>
      <c r="B50" s="104">
        <f>_xlfn.XLOOKUP(officialDecPrd[[#This Row],[Round]],Years!$A$2:$A$10,Years!$B$2:$B$10,"not found",1,1)</f>
        <v>47848</v>
      </c>
      <c r="C50" s="104" t="s">
        <v>135</v>
      </c>
      <c r="D50" s="19" t="s">
        <v>327</v>
      </c>
      <c r="E50" s="19" t="s">
        <v>65</v>
      </c>
      <c r="F50" s="100">
        <v>4.5</v>
      </c>
      <c r="G50" s="87">
        <v>500</v>
      </c>
      <c r="H50" s="87">
        <v>25000</v>
      </c>
      <c r="I50" s="100">
        <v>15.4</v>
      </c>
      <c r="J50" s="101">
        <v>31.99</v>
      </c>
      <c r="K50" s="87">
        <v>1100</v>
      </c>
      <c r="L50" s="101">
        <v>2000</v>
      </c>
      <c r="M50" s="101">
        <v>1575</v>
      </c>
      <c r="N50" s="100">
        <v>11.8</v>
      </c>
      <c r="O50" s="87">
        <v>1640</v>
      </c>
    </row>
    <row r="51" spans="1:15" x14ac:dyDescent="0.45">
      <c r="A51" s="19">
        <v>8</v>
      </c>
      <c r="B51" s="104">
        <f>_xlfn.XLOOKUP(officialDecPrd[[#This Row],[Round]],Years!$A$2:$A$10,Years!$B$2:$B$10,"not found",1,1)</f>
        <v>48213</v>
      </c>
      <c r="C51" s="104" t="s">
        <v>29</v>
      </c>
      <c r="D51" s="19" t="s">
        <v>43</v>
      </c>
      <c r="E51" s="19" t="s">
        <v>65</v>
      </c>
      <c r="F51" s="100">
        <v>9</v>
      </c>
      <c r="G51" s="87">
        <v>500</v>
      </c>
      <c r="H51" s="87">
        <v>18400</v>
      </c>
      <c r="I51" s="100">
        <v>9.9</v>
      </c>
      <c r="J51" s="101">
        <v>25.75</v>
      </c>
      <c r="K51" s="87">
        <v>6500</v>
      </c>
      <c r="L51" s="101">
        <v>2900</v>
      </c>
      <c r="M51" s="101">
        <v>2702</v>
      </c>
      <c r="N51" s="100">
        <v>10.3</v>
      </c>
      <c r="O51" s="87">
        <v>7946</v>
      </c>
    </row>
    <row r="52" spans="1:15" x14ac:dyDescent="0.45">
      <c r="A52" s="19">
        <v>8</v>
      </c>
      <c r="B52" s="104">
        <f>_xlfn.XLOOKUP(officialDecPrd[[#This Row],[Round]],Years!$A$2:$A$10,Years!$B$2:$B$10,"not found",1,1)</f>
        <v>48213</v>
      </c>
      <c r="C52" s="104" t="s">
        <v>31</v>
      </c>
      <c r="D52" s="19" t="s">
        <v>44</v>
      </c>
      <c r="E52" s="19" t="s">
        <v>65</v>
      </c>
      <c r="F52" s="100">
        <v>10</v>
      </c>
      <c r="G52" s="87">
        <v>500</v>
      </c>
      <c r="H52" s="87">
        <v>16600</v>
      </c>
      <c r="I52" s="100">
        <v>3.2</v>
      </c>
      <c r="J52" s="101">
        <v>20.25</v>
      </c>
      <c r="K52" s="87">
        <v>5950</v>
      </c>
      <c r="L52" s="101">
        <v>2900</v>
      </c>
      <c r="M52" s="101">
        <v>2895</v>
      </c>
      <c r="N52" s="100">
        <v>16.8</v>
      </c>
      <c r="O52" s="87">
        <v>3778</v>
      </c>
    </row>
    <row r="53" spans="1:15" x14ac:dyDescent="0.45">
      <c r="A53" s="19">
        <v>8</v>
      </c>
      <c r="B53" s="104">
        <f>_xlfn.XLOOKUP(officialDecPrd[[#This Row],[Round]],Years!$A$2:$A$10,Years!$B$2:$B$10,"not found",1,1)</f>
        <v>48213</v>
      </c>
      <c r="C53" s="104" t="s">
        <v>33</v>
      </c>
      <c r="D53" s="19" t="s">
        <v>45</v>
      </c>
      <c r="E53" s="19" t="s">
        <v>65</v>
      </c>
      <c r="F53" s="100">
        <v>6</v>
      </c>
      <c r="G53" s="87">
        <v>500</v>
      </c>
      <c r="H53" s="87">
        <v>21980</v>
      </c>
      <c r="I53" s="100">
        <v>15.2</v>
      </c>
      <c r="J53" s="101">
        <v>35.25</v>
      </c>
      <c r="K53" s="87">
        <v>3025</v>
      </c>
      <c r="L53" s="101">
        <v>2500</v>
      </c>
      <c r="M53" s="101">
        <v>2702</v>
      </c>
      <c r="N53" s="100">
        <v>4.8</v>
      </c>
      <c r="O53" s="87">
        <v>4355</v>
      </c>
    </row>
    <row r="54" spans="1:15" x14ac:dyDescent="0.45">
      <c r="A54" s="19">
        <v>8</v>
      </c>
      <c r="B54" s="104">
        <f>_xlfn.XLOOKUP(officialDecPrd[[#This Row],[Round]],Years!$A$2:$A$10,Years!$B$2:$B$10,"not found",1,1)</f>
        <v>48213</v>
      </c>
      <c r="C54" s="104" t="s">
        <v>135</v>
      </c>
      <c r="D54" s="19" t="s">
        <v>46</v>
      </c>
      <c r="E54" s="19" t="s">
        <v>65</v>
      </c>
      <c r="F54" s="100">
        <v>6</v>
      </c>
      <c r="G54" s="87">
        <v>500</v>
      </c>
      <c r="H54" s="87">
        <v>27000</v>
      </c>
      <c r="I54" s="100">
        <v>16.399999999999999</v>
      </c>
      <c r="J54" s="101">
        <v>30.98</v>
      </c>
      <c r="K54" s="87">
        <v>3240</v>
      </c>
      <c r="L54" s="101">
        <v>2500</v>
      </c>
      <c r="M54" s="101">
        <v>2702</v>
      </c>
      <c r="N54" s="100">
        <v>11.1</v>
      </c>
      <c r="O54" s="87">
        <v>3925</v>
      </c>
    </row>
    <row r="55" spans="1:15" x14ac:dyDescent="0.45">
      <c r="A55" s="19">
        <v>8</v>
      </c>
      <c r="B55" s="104">
        <f>_xlfn.XLOOKUP(officialDecPrd[[#This Row],[Round]],Years!$A$2:$A$10,Years!$B$2:$B$10,"not found",1,1)</f>
        <v>48213</v>
      </c>
      <c r="C55" s="104" t="s">
        <v>37</v>
      </c>
      <c r="D55" s="19" t="s">
        <v>47</v>
      </c>
      <c r="E55" s="19" t="s">
        <v>65</v>
      </c>
      <c r="F55" s="100">
        <v>6</v>
      </c>
      <c r="G55" s="87">
        <v>600</v>
      </c>
      <c r="H55" s="87">
        <v>21100</v>
      </c>
      <c r="I55" s="100">
        <v>8.9</v>
      </c>
      <c r="J55" s="101">
        <v>30.98</v>
      </c>
      <c r="K55" s="87">
        <v>3250</v>
      </c>
      <c r="L55" s="101">
        <v>2600</v>
      </c>
      <c r="M55" s="101">
        <v>2702</v>
      </c>
      <c r="N55" s="100">
        <v>3.6</v>
      </c>
      <c r="O55" s="87">
        <v>4664</v>
      </c>
    </row>
    <row r="56" spans="1:15" x14ac:dyDescent="0.45">
      <c r="A56" s="19">
        <v>8</v>
      </c>
      <c r="B56" s="104">
        <f>_xlfn.XLOOKUP(officialDecPrd[[#This Row],[Round]],Years!$A$2:$A$10,Years!$B$2:$B$10,"not found",1,1)</f>
        <v>48213</v>
      </c>
      <c r="C56" s="104" t="s">
        <v>33</v>
      </c>
      <c r="D56" s="19" t="s">
        <v>324</v>
      </c>
      <c r="E56" s="19" t="s">
        <v>65</v>
      </c>
      <c r="F56" s="100">
        <v>6</v>
      </c>
      <c r="G56" s="87">
        <v>50</v>
      </c>
      <c r="H56" s="87">
        <v>20000</v>
      </c>
      <c r="I56" s="100">
        <v>15.2</v>
      </c>
      <c r="J56" s="101">
        <v>35.5</v>
      </c>
      <c r="K56" s="87">
        <v>2845</v>
      </c>
      <c r="L56" s="101">
        <v>2500</v>
      </c>
      <c r="M56" s="101">
        <v>2702</v>
      </c>
      <c r="N56" s="100">
        <v>4.8</v>
      </c>
      <c r="O56" s="87">
        <v>2988</v>
      </c>
    </row>
    <row r="57" spans="1:15" x14ac:dyDescent="0.45">
      <c r="A57" s="19">
        <v>8</v>
      </c>
      <c r="B57" s="104">
        <f>_xlfn.XLOOKUP(officialDecPrd[[#This Row],[Round]],Years!$A$2:$A$10,Years!$B$2:$B$10,"not found",1,1)</f>
        <v>48213</v>
      </c>
      <c r="C57" s="104" t="s">
        <v>135</v>
      </c>
      <c r="D57" s="19" t="s">
        <v>327</v>
      </c>
      <c r="E57" s="19" t="s">
        <v>65</v>
      </c>
      <c r="F57" s="100">
        <v>5.5</v>
      </c>
      <c r="G57" s="87">
        <v>100</v>
      </c>
      <c r="H57" s="87">
        <v>25000</v>
      </c>
      <c r="I57" s="100">
        <v>16.399999999999999</v>
      </c>
      <c r="J57" s="101">
        <v>30.98</v>
      </c>
      <c r="K57" s="87">
        <v>2200</v>
      </c>
      <c r="L57" s="101">
        <v>2500</v>
      </c>
      <c r="M57" s="101">
        <v>2895</v>
      </c>
      <c r="N57" s="100">
        <v>11.1</v>
      </c>
      <c r="O57" s="87">
        <v>2283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CC6E-417D-4BAB-9CD6-97903CC0AF8C}">
  <dimension ref="A1:F15"/>
  <sheetViews>
    <sheetView workbookViewId="0">
      <selection activeCell="C2" sqref="C2:C15"/>
    </sheetView>
  </sheetViews>
  <sheetFormatPr defaultRowHeight="14.25" x14ac:dyDescent="0.45"/>
  <cols>
    <col min="2" max="3" width="13" customWidth="1"/>
    <col min="4" max="4" width="14.73046875" customWidth="1"/>
    <col min="5" max="5" width="12.59765625" customWidth="1"/>
    <col min="6" max="6" width="10.3984375" customWidth="1"/>
  </cols>
  <sheetData>
    <row r="1" spans="1:6" x14ac:dyDescent="0.45">
      <c r="A1" t="s">
        <v>0</v>
      </c>
      <c r="B1" t="s">
        <v>210</v>
      </c>
      <c r="C1" t="s">
        <v>1</v>
      </c>
      <c r="D1" t="s">
        <v>168</v>
      </c>
      <c r="E1" t="s">
        <v>375</v>
      </c>
      <c r="F1" t="s">
        <v>376</v>
      </c>
    </row>
    <row r="2" spans="1:6" x14ac:dyDescent="0.45">
      <c r="A2" s="19">
        <v>2</v>
      </c>
      <c r="B2" s="104">
        <f>_xlfn.XLOOKUP(officialDecHR[[#This Row],[Round]],Years!$A$2:$A$10,Years!$B$2:$B$10,"not found",1,1)</f>
        <v>46022</v>
      </c>
      <c r="C2" s="104" t="s">
        <v>65</v>
      </c>
      <c r="D2" s="19">
        <v>874</v>
      </c>
      <c r="E2" s="19">
        <v>4500</v>
      </c>
      <c r="F2" s="19">
        <v>80</v>
      </c>
    </row>
    <row r="3" spans="1:6" x14ac:dyDescent="0.45">
      <c r="A3" s="19">
        <v>2</v>
      </c>
      <c r="B3" s="104">
        <f>_xlfn.XLOOKUP(officialDecHR[[#This Row],[Round]],Years!$A$2:$A$10,Years!$B$2:$B$10,"not found",1,1)</f>
        <v>46022</v>
      </c>
      <c r="C3" s="104" t="s">
        <v>65</v>
      </c>
      <c r="D3" s="19">
        <v>100</v>
      </c>
      <c r="E3" s="19">
        <v>0</v>
      </c>
      <c r="F3" s="19">
        <v>0</v>
      </c>
    </row>
    <row r="4" spans="1:6" x14ac:dyDescent="0.45">
      <c r="A4" s="19">
        <v>3</v>
      </c>
      <c r="B4" s="104">
        <f>_xlfn.XLOOKUP(officialDecHR[[#This Row],[Round]],Years!$A$2:$A$10,Years!$B$2:$B$10,"not found",1,1)</f>
        <v>46387</v>
      </c>
      <c r="C4" s="104" t="s">
        <v>65</v>
      </c>
      <c r="D4" s="19">
        <v>902</v>
      </c>
      <c r="E4" s="19">
        <v>4500</v>
      </c>
      <c r="F4" s="19">
        <v>80</v>
      </c>
    </row>
    <row r="5" spans="1:6" x14ac:dyDescent="0.45">
      <c r="A5" s="19">
        <v>3</v>
      </c>
      <c r="B5" s="104">
        <f>_xlfn.XLOOKUP(officialDecHR[[#This Row],[Round]],Years!$A$2:$A$10,Years!$B$2:$B$10,"not found",1,1)</f>
        <v>46387</v>
      </c>
      <c r="C5" s="104" t="s">
        <v>65</v>
      </c>
      <c r="D5" s="19">
        <v>100</v>
      </c>
      <c r="E5" s="19">
        <v>0</v>
      </c>
      <c r="F5" s="19">
        <v>0</v>
      </c>
    </row>
    <row r="6" spans="1:6" x14ac:dyDescent="0.45">
      <c r="A6" s="19">
        <v>4</v>
      </c>
      <c r="B6" s="104">
        <f>_xlfn.XLOOKUP(officialDecHR[[#This Row],[Round]],Years!$A$2:$A$10,Years!$B$2:$B$10,"not found",1,1)</f>
        <v>46752</v>
      </c>
      <c r="C6" s="104" t="s">
        <v>65</v>
      </c>
      <c r="D6" s="19">
        <v>878</v>
      </c>
      <c r="E6" s="19">
        <v>4500</v>
      </c>
      <c r="F6" s="19">
        <v>80</v>
      </c>
    </row>
    <row r="7" spans="1:6" x14ac:dyDescent="0.45">
      <c r="A7" s="19">
        <v>4</v>
      </c>
      <c r="B7" s="104">
        <f>_xlfn.XLOOKUP(officialDecHR[[#This Row],[Round]],Years!$A$2:$A$10,Years!$B$2:$B$10,"not found",1,1)</f>
        <v>46752</v>
      </c>
      <c r="C7" s="104" t="s">
        <v>65</v>
      </c>
      <c r="D7" s="19">
        <v>100</v>
      </c>
      <c r="E7" s="19">
        <v>0</v>
      </c>
      <c r="F7" s="19">
        <v>0</v>
      </c>
    </row>
    <row r="8" spans="1:6" x14ac:dyDescent="0.45">
      <c r="A8" s="19">
        <v>5</v>
      </c>
      <c r="B8" s="104">
        <f>_xlfn.XLOOKUP(officialDecHR[[#This Row],[Round]],Years!$A$2:$A$10,Years!$B$2:$B$10,"not found",1,1)</f>
        <v>47118</v>
      </c>
      <c r="C8" s="104" t="s">
        <v>65</v>
      </c>
      <c r="D8" s="19">
        <v>853</v>
      </c>
      <c r="E8" s="19">
        <v>5000</v>
      </c>
      <c r="F8" s="19">
        <v>80</v>
      </c>
    </row>
    <row r="9" spans="1:6" x14ac:dyDescent="0.45">
      <c r="A9" s="19">
        <v>5</v>
      </c>
      <c r="B9" s="104">
        <f>_xlfn.XLOOKUP(officialDecHR[[#This Row],[Round]],Years!$A$2:$A$10,Years!$B$2:$B$10,"not found",1,1)</f>
        <v>47118</v>
      </c>
      <c r="C9" s="104" t="s">
        <v>65</v>
      </c>
      <c r="D9" s="19">
        <v>100</v>
      </c>
      <c r="E9" s="19">
        <v>0</v>
      </c>
      <c r="F9" s="19">
        <v>0</v>
      </c>
    </row>
    <row r="10" spans="1:6" x14ac:dyDescent="0.45">
      <c r="A10" s="19">
        <v>6</v>
      </c>
      <c r="B10" s="104">
        <f>_xlfn.XLOOKUP(officialDecHR[[#This Row],[Round]],Years!$A$2:$A$10,Years!$B$2:$B$10,"not found",1,1)</f>
        <v>47483</v>
      </c>
      <c r="C10" s="104" t="s">
        <v>65</v>
      </c>
      <c r="D10" s="19">
        <v>1193</v>
      </c>
      <c r="E10" s="19">
        <v>5000</v>
      </c>
      <c r="F10" s="19">
        <v>80</v>
      </c>
    </row>
    <row r="11" spans="1:6" x14ac:dyDescent="0.45">
      <c r="A11" s="19">
        <v>6</v>
      </c>
      <c r="B11" s="104">
        <f>_xlfn.XLOOKUP(officialDecHR[[#This Row],[Round]],Years!$A$2:$A$10,Years!$B$2:$B$10,"not found",1,1)</f>
        <v>47483</v>
      </c>
      <c r="C11" s="104" t="s">
        <v>65</v>
      </c>
      <c r="D11" s="19">
        <v>100</v>
      </c>
      <c r="E11" s="19">
        <v>0</v>
      </c>
      <c r="F11" s="19">
        <v>0</v>
      </c>
    </row>
    <row r="12" spans="1:6" x14ac:dyDescent="0.45">
      <c r="A12" s="19">
        <v>7</v>
      </c>
      <c r="B12" s="104">
        <f>_xlfn.XLOOKUP(officialDecHR[[#This Row],[Round]],Years!$A$2:$A$10,Years!$B$2:$B$10,"not found",1,1)</f>
        <v>47848</v>
      </c>
      <c r="C12" s="104" t="s">
        <v>65</v>
      </c>
      <c r="D12" s="19">
        <v>1308</v>
      </c>
      <c r="E12" s="19">
        <v>5000</v>
      </c>
      <c r="F12" s="19">
        <v>80</v>
      </c>
    </row>
    <row r="13" spans="1:6" x14ac:dyDescent="0.45">
      <c r="A13" s="19">
        <v>7</v>
      </c>
      <c r="B13" s="104">
        <f>_xlfn.XLOOKUP(officialDecHR[[#This Row],[Round]],Years!$A$2:$A$10,Years!$B$2:$B$10,"not found",1,1)</f>
        <v>47848</v>
      </c>
      <c r="C13" s="104" t="s">
        <v>65</v>
      </c>
      <c r="D13" s="19">
        <v>100</v>
      </c>
      <c r="E13" s="19">
        <v>0</v>
      </c>
      <c r="F13" s="19">
        <v>0</v>
      </c>
    </row>
    <row r="14" spans="1:6" x14ac:dyDescent="0.45">
      <c r="A14" s="19">
        <v>8</v>
      </c>
      <c r="B14" s="104">
        <f>_xlfn.XLOOKUP(officialDecHR[[#This Row],[Round]],Years!$A$2:$A$10,Years!$B$2:$B$10,"not found",1,1)</f>
        <v>48213</v>
      </c>
      <c r="C14" s="104" t="s">
        <v>65</v>
      </c>
      <c r="D14" s="19">
        <v>1886</v>
      </c>
      <c r="E14" s="19">
        <v>5000</v>
      </c>
      <c r="F14" s="19">
        <v>80</v>
      </c>
    </row>
    <row r="15" spans="1:6" x14ac:dyDescent="0.45">
      <c r="A15" s="19">
        <v>8</v>
      </c>
      <c r="B15" s="104">
        <f>_xlfn.XLOOKUP(officialDecHR[[#This Row],[Round]],Years!$A$2:$A$10,Years!$B$2:$B$10,"not found",1,1)</f>
        <v>48213</v>
      </c>
      <c r="C15" s="104" t="s">
        <v>65</v>
      </c>
      <c r="D15" s="19">
        <v>100</v>
      </c>
      <c r="E15" s="19">
        <v>0</v>
      </c>
      <c r="F15" s="19"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0CE3-3AD1-4369-BB69-06CC577A2F0B}">
  <dimension ref="A1:L9"/>
  <sheetViews>
    <sheetView workbookViewId="0">
      <selection activeCell="H35" sqref="H35"/>
    </sheetView>
  </sheetViews>
  <sheetFormatPr defaultRowHeight="14.25" x14ac:dyDescent="0.45"/>
  <cols>
    <col min="2" max="2" width="13" customWidth="1"/>
    <col min="3" max="4" width="17.73046875" customWidth="1"/>
    <col min="5" max="5" width="9.3984375" customWidth="1"/>
    <col min="6" max="6" width="10.265625" customWidth="1"/>
    <col min="7" max="7" width="11.1328125" customWidth="1"/>
    <col min="8" max="8" width="12.1328125" customWidth="1"/>
    <col min="9" max="9" width="13.1328125" customWidth="1"/>
    <col min="10" max="10" width="12.265625" customWidth="1"/>
  </cols>
  <sheetData>
    <row r="1" spans="1:12" x14ac:dyDescent="0.45">
      <c r="A1" t="s">
        <v>0</v>
      </c>
      <c r="B1" t="s">
        <v>210</v>
      </c>
      <c r="C1" t="s">
        <v>366</v>
      </c>
      <c r="D1" t="s">
        <v>1</v>
      </c>
      <c r="E1" t="s">
        <v>367</v>
      </c>
      <c r="F1" t="s">
        <v>368</v>
      </c>
      <c r="G1" t="s">
        <v>78</v>
      </c>
      <c r="H1" t="s">
        <v>369</v>
      </c>
      <c r="I1" t="s">
        <v>370</v>
      </c>
      <c r="J1" t="s">
        <v>371</v>
      </c>
      <c r="K1" t="s">
        <v>372</v>
      </c>
      <c r="L1" t="s">
        <v>373</v>
      </c>
    </row>
    <row r="2" spans="1:12" x14ac:dyDescent="0.45">
      <c r="A2" s="19">
        <v>1</v>
      </c>
      <c r="B2" s="104">
        <f>_xlfn.XLOOKUP(officialDecFin[[#This Row],[Round]],Years!$A$2:$A$10,Years!$B$2:$B$10,"not found",1,1)</f>
        <v>45657</v>
      </c>
      <c r="C2" t="s">
        <v>374</v>
      </c>
      <c r="D2" t="s">
        <v>65</v>
      </c>
      <c r="E2" s="19">
        <v>0</v>
      </c>
      <c r="F2" s="19">
        <v>0</v>
      </c>
      <c r="G2" s="19">
        <v>0</v>
      </c>
      <c r="H2" s="19">
        <v>15000</v>
      </c>
      <c r="I2" s="19">
        <v>0</v>
      </c>
      <c r="J2" s="19">
        <v>18000</v>
      </c>
      <c r="K2" s="19">
        <v>30</v>
      </c>
      <c r="L2" s="19">
        <v>30</v>
      </c>
    </row>
    <row r="3" spans="1:12" x14ac:dyDescent="0.45">
      <c r="A3" s="19">
        <v>2</v>
      </c>
      <c r="B3" s="104">
        <f>_xlfn.XLOOKUP(officialDecFin[[#This Row],[Round]],Years!$A$2:$A$10,Years!$B$2:$B$10,"not found",1,1)</f>
        <v>46022</v>
      </c>
      <c r="C3" t="s">
        <v>374</v>
      </c>
      <c r="D3" t="s">
        <v>65</v>
      </c>
      <c r="E3" s="19">
        <v>0</v>
      </c>
      <c r="F3" s="19">
        <v>0</v>
      </c>
      <c r="G3" s="19">
        <v>0.25</v>
      </c>
      <c r="H3" s="19">
        <v>0</v>
      </c>
      <c r="I3" s="19">
        <v>0</v>
      </c>
      <c r="J3" s="19">
        <v>10000</v>
      </c>
      <c r="K3" s="19">
        <v>30</v>
      </c>
      <c r="L3" s="19">
        <v>30</v>
      </c>
    </row>
    <row r="4" spans="1:12" x14ac:dyDescent="0.45">
      <c r="A4" s="19">
        <v>3</v>
      </c>
      <c r="B4" s="104">
        <f>_xlfn.XLOOKUP(officialDecFin[[#This Row],[Round]],Years!$A$2:$A$10,Years!$B$2:$B$10,"not found",1,1)</f>
        <v>46387</v>
      </c>
      <c r="C4" t="s">
        <v>374</v>
      </c>
      <c r="D4" t="s">
        <v>65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30</v>
      </c>
      <c r="L4" s="19">
        <v>30</v>
      </c>
    </row>
    <row r="5" spans="1:12" x14ac:dyDescent="0.45">
      <c r="A5" s="19">
        <v>4</v>
      </c>
      <c r="B5" s="104">
        <f>_xlfn.XLOOKUP(officialDecFin[[#This Row],[Round]],Years!$A$2:$A$10,Years!$B$2:$B$10,"not found",1,1)</f>
        <v>46752</v>
      </c>
      <c r="C5" t="s">
        <v>374</v>
      </c>
      <c r="D5" t="s">
        <v>65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30</v>
      </c>
      <c r="L5" s="19">
        <v>30</v>
      </c>
    </row>
    <row r="6" spans="1:12" x14ac:dyDescent="0.45">
      <c r="A6" s="19">
        <v>5</v>
      </c>
      <c r="B6" s="104">
        <f>_xlfn.XLOOKUP(officialDecFin[[#This Row],[Round]],Years!$A$2:$A$10,Years!$B$2:$B$10,"not found",1,1)</f>
        <v>47118</v>
      </c>
      <c r="C6" t="s">
        <v>374</v>
      </c>
      <c r="D6" t="s">
        <v>65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30</v>
      </c>
      <c r="L6" s="19">
        <v>30</v>
      </c>
    </row>
    <row r="7" spans="1:12" x14ac:dyDescent="0.45">
      <c r="A7" s="19">
        <v>6</v>
      </c>
      <c r="B7" s="104">
        <f>_xlfn.XLOOKUP(officialDecFin[[#This Row],[Round]],Years!$A$2:$A$10,Years!$B$2:$B$10,"not found",1,1)</f>
        <v>47483</v>
      </c>
      <c r="C7" t="s">
        <v>374</v>
      </c>
      <c r="D7" t="s">
        <v>65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30</v>
      </c>
      <c r="L7" s="19">
        <v>30</v>
      </c>
    </row>
    <row r="8" spans="1:12" x14ac:dyDescent="0.45">
      <c r="A8" s="19">
        <v>7</v>
      </c>
      <c r="B8" s="104">
        <f>_xlfn.XLOOKUP(officialDecFin[[#This Row],[Round]],Years!$A$2:$A$10,Years!$B$2:$B$10,"not found",1,1)</f>
        <v>47848</v>
      </c>
      <c r="C8" t="s">
        <v>374</v>
      </c>
      <c r="D8" t="s">
        <v>65</v>
      </c>
      <c r="E8" s="19">
        <v>0</v>
      </c>
      <c r="F8" s="19">
        <v>15000</v>
      </c>
      <c r="G8" s="19">
        <v>10</v>
      </c>
      <c r="H8" s="19">
        <v>0</v>
      </c>
      <c r="I8" s="19">
        <v>0</v>
      </c>
      <c r="J8" s="19">
        <v>135000</v>
      </c>
      <c r="K8" s="19">
        <v>30</v>
      </c>
      <c r="L8" s="19">
        <v>30</v>
      </c>
    </row>
    <row r="9" spans="1:12" x14ac:dyDescent="0.45">
      <c r="A9" s="19">
        <v>8</v>
      </c>
      <c r="B9" s="104">
        <f>_xlfn.XLOOKUP(officialDecFin[[#This Row],[Round]],Years!$A$2:$A$10,Years!$B$2:$B$10,"not found",1,1)</f>
        <v>48213</v>
      </c>
      <c r="C9" t="s">
        <v>374</v>
      </c>
      <c r="D9" t="s">
        <v>65</v>
      </c>
      <c r="E9" s="19">
        <v>0</v>
      </c>
      <c r="F9" s="19">
        <v>20000</v>
      </c>
      <c r="G9" s="19">
        <v>30</v>
      </c>
      <c r="H9" s="19">
        <v>0</v>
      </c>
      <c r="I9" s="19">
        <v>0</v>
      </c>
      <c r="J9" s="19">
        <v>100000</v>
      </c>
      <c r="K9" s="19">
        <v>30</v>
      </c>
      <c r="L9" s="19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4C5A-886E-4B0B-9A42-D941EC38568F}">
  <dimension ref="A1:O55"/>
  <sheetViews>
    <sheetView workbookViewId="0">
      <selection activeCell="B17" sqref="B17"/>
    </sheetView>
  </sheetViews>
  <sheetFormatPr defaultRowHeight="14.25" x14ac:dyDescent="0.45"/>
  <cols>
    <col min="1" max="1" width="9.1328125" style="19"/>
    <col min="2" max="2" width="15.3984375" bestFit="1" customWidth="1"/>
    <col min="3" max="3" width="19.265625" style="19" customWidth="1"/>
    <col min="4" max="4" width="10.86328125" bestFit="1" customWidth="1"/>
    <col min="5" max="5" width="14.73046875" bestFit="1" customWidth="1"/>
    <col min="6" max="7" width="10.86328125" bestFit="1" customWidth="1"/>
    <col min="9" max="9" width="16.59765625" bestFit="1" customWidth="1"/>
    <col min="10" max="10" width="14.86328125" bestFit="1" customWidth="1"/>
    <col min="11" max="12" width="13.86328125" bestFit="1" customWidth="1"/>
    <col min="13" max="13" width="18" bestFit="1" customWidth="1"/>
    <col min="14" max="14" width="13.73046875" bestFit="1" customWidth="1"/>
    <col min="15" max="15" width="12.265625" customWidth="1"/>
    <col min="16" max="16" width="5.265625" customWidth="1"/>
    <col min="17" max="17" width="4.73046875" customWidth="1"/>
    <col min="18" max="18" width="4.59765625" customWidth="1"/>
    <col min="19" max="19" width="4.86328125" customWidth="1"/>
    <col min="21" max="21" width="13" customWidth="1"/>
    <col min="22" max="22" width="11.3984375" customWidth="1"/>
    <col min="23" max="23" width="10.3984375" customWidth="1"/>
    <col min="24" max="24" width="9.265625" customWidth="1"/>
    <col min="25" max="25" width="9.59765625" customWidth="1"/>
  </cols>
  <sheetData>
    <row r="1" spans="1:15" ht="20.65" thickBot="1" x14ac:dyDescent="0.5">
      <c r="A1" s="102" t="s">
        <v>0</v>
      </c>
      <c r="B1" s="102" t="s">
        <v>210</v>
      </c>
      <c r="C1" s="59" t="s">
        <v>1</v>
      </c>
      <c r="D1" s="59" t="s">
        <v>295</v>
      </c>
      <c r="E1" s="59" t="s">
        <v>299</v>
      </c>
      <c r="F1" s="59" t="s">
        <v>296</v>
      </c>
      <c r="G1" s="59" t="s">
        <v>300</v>
      </c>
      <c r="H1" s="59" t="s">
        <v>297</v>
      </c>
      <c r="I1" s="59" t="s">
        <v>301</v>
      </c>
      <c r="J1" s="59" t="s">
        <v>123</v>
      </c>
      <c r="K1" s="59" t="s">
        <v>129</v>
      </c>
      <c r="L1" s="59" t="s">
        <v>298</v>
      </c>
      <c r="M1" s="59" t="s">
        <v>302</v>
      </c>
      <c r="N1" s="59" t="s">
        <v>303</v>
      </c>
      <c r="O1" s="59" t="s">
        <v>304</v>
      </c>
    </row>
    <row r="2" spans="1:15" x14ac:dyDescent="0.45">
      <c r="A2" s="63">
        <v>0</v>
      </c>
      <c r="B2" s="104">
        <f>_xlfn.XLOOKUP(selectFinancials[[#This Row],[Round]],Years!$A$2:$A$10,Years!$B$2:$B$10,"not found",1,1)</f>
        <v>45291</v>
      </c>
      <c r="C2" s="59" t="s">
        <v>63</v>
      </c>
      <c r="D2" s="86">
        <v>4.1000000000000002E-2</v>
      </c>
      <c r="E2" s="99">
        <v>1.05</v>
      </c>
      <c r="F2" s="86">
        <v>4.3999999999999997E-2</v>
      </c>
      <c r="G2" s="100">
        <v>2</v>
      </c>
      <c r="H2" s="86">
        <v>8.6999999999999994E-2</v>
      </c>
      <c r="I2" s="101">
        <v>0</v>
      </c>
      <c r="J2" s="101">
        <v>101073437</v>
      </c>
      <c r="K2" s="101">
        <v>11996365</v>
      </c>
      <c r="L2" s="101">
        <v>4188507</v>
      </c>
      <c r="M2" s="101">
        <v>4188507</v>
      </c>
      <c r="N2" s="86">
        <v>8.8999999999999996E-2</v>
      </c>
      <c r="O2" s="86">
        <v>0.28299999999999997</v>
      </c>
    </row>
    <row r="3" spans="1:15" x14ac:dyDescent="0.45">
      <c r="A3" s="63">
        <v>0</v>
      </c>
      <c r="B3" s="104">
        <f>_xlfn.XLOOKUP(selectFinancials[[#This Row],[Round]],Years!$A$2:$A$10,Years!$B$2:$B$10,"not found",1,1)</f>
        <v>45291</v>
      </c>
      <c r="C3" s="59" t="s">
        <v>64</v>
      </c>
      <c r="D3" s="86">
        <v>4.1000000000000002E-2</v>
      </c>
      <c r="E3" s="99">
        <v>1.05</v>
      </c>
      <c r="F3" s="86">
        <v>4.3999999999999997E-2</v>
      </c>
      <c r="G3" s="100">
        <v>2</v>
      </c>
      <c r="H3" s="86">
        <v>8.6999999999999994E-2</v>
      </c>
      <c r="I3" s="101">
        <v>0</v>
      </c>
      <c r="J3" s="101">
        <v>101073437</v>
      </c>
      <c r="K3" s="101">
        <v>11996365</v>
      </c>
      <c r="L3" s="101">
        <v>4188507</v>
      </c>
      <c r="M3" s="101">
        <v>4188507</v>
      </c>
      <c r="N3" s="86">
        <v>8.8999999999999996E-2</v>
      </c>
      <c r="O3" s="86">
        <v>0.28299999999999997</v>
      </c>
    </row>
    <row r="4" spans="1:15" x14ac:dyDescent="0.45">
      <c r="A4" s="63">
        <v>0</v>
      </c>
      <c r="B4" s="104">
        <f>_xlfn.XLOOKUP(selectFinancials[[#This Row],[Round]],Years!$A$2:$A$10,Years!$B$2:$B$10,"not found",1,1)</f>
        <v>45291</v>
      </c>
      <c r="C4" s="59" t="s">
        <v>65</v>
      </c>
      <c r="D4" s="86">
        <v>4.1000000000000002E-2</v>
      </c>
      <c r="E4" s="99">
        <v>1.05</v>
      </c>
      <c r="F4" s="86">
        <v>4.3999999999999997E-2</v>
      </c>
      <c r="G4" s="100">
        <v>2</v>
      </c>
      <c r="H4" s="86">
        <v>8.6999999999999994E-2</v>
      </c>
      <c r="I4" s="101">
        <v>0</v>
      </c>
      <c r="J4" s="101">
        <v>101073437</v>
      </c>
      <c r="K4" s="101">
        <v>11996365</v>
      </c>
      <c r="L4" s="101">
        <v>4188507</v>
      </c>
      <c r="M4" s="101">
        <v>4188507</v>
      </c>
      <c r="N4" s="86">
        <v>8.8999999999999996E-2</v>
      </c>
      <c r="O4" s="86">
        <v>0.28299999999999997</v>
      </c>
    </row>
    <row r="5" spans="1:15" x14ac:dyDescent="0.45">
      <c r="A5" s="63">
        <v>0</v>
      </c>
      <c r="B5" s="104">
        <f>_xlfn.XLOOKUP(selectFinancials[[#This Row],[Round]],Years!$A$2:$A$10,Years!$B$2:$B$10,"not found",1,1)</f>
        <v>45291</v>
      </c>
      <c r="C5" s="59" t="s">
        <v>66</v>
      </c>
      <c r="D5" s="86">
        <v>4.1000000000000002E-2</v>
      </c>
      <c r="E5" s="99">
        <v>1.05</v>
      </c>
      <c r="F5" s="86">
        <v>4.3999999999999997E-2</v>
      </c>
      <c r="G5" s="100">
        <v>2</v>
      </c>
      <c r="H5" s="86">
        <v>8.6999999999999994E-2</v>
      </c>
      <c r="I5" s="101">
        <v>0</v>
      </c>
      <c r="J5" s="101">
        <v>101073437</v>
      </c>
      <c r="K5" s="101">
        <v>11996365</v>
      </c>
      <c r="L5" s="101">
        <v>4188507</v>
      </c>
      <c r="M5" s="101">
        <v>4188507</v>
      </c>
      <c r="N5" s="86">
        <v>8.8999999999999996E-2</v>
      </c>
      <c r="O5" s="86">
        <v>0.28299999999999997</v>
      </c>
    </row>
    <row r="6" spans="1:15" x14ac:dyDescent="0.45">
      <c r="A6" s="63">
        <v>0</v>
      </c>
      <c r="B6" s="104">
        <f>_xlfn.XLOOKUP(selectFinancials[[#This Row],[Round]],Years!$A$2:$A$10,Years!$B$2:$B$10,"not found",1,1)</f>
        <v>45291</v>
      </c>
      <c r="C6" s="59" t="s">
        <v>67</v>
      </c>
      <c r="D6" s="86">
        <v>4.1000000000000002E-2</v>
      </c>
      <c r="E6" s="99">
        <v>1.05</v>
      </c>
      <c r="F6" s="86">
        <v>4.3999999999999997E-2</v>
      </c>
      <c r="G6" s="100">
        <v>2</v>
      </c>
      <c r="H6" s="86">
        <v>8.6999999999999994E-2</v>
      </c>
      <c r="I6" s="101">
        <v>0</v>
      </c>
      <c r="J6" s="101">
        <v>101073437</v>
      </c>
      <c r="K6" s="101">
        <v>11996365</v>
      </c>
      <c r="L6" s="101">
        <v>4188507</v>
      </c>
      <c r="M6" s="101">
        <v>4188507</v>
      </c>
      <c r="N6" s="86">
        <v>8.8999999999999996E-2</v>
      </c>
      <c r="O6" s="86">
        <v>0.28299999999999997</v>
      </c>
    </row>
    <row r="7" spans="1:15" x14ac:dyDescent="0.45">
      <c r="A7" s="63">
        <v>0</v>
      </c>
      <c r="B7" s="104">
        <f>_xlfn.XLOOKUP(selectFinancials[[#This Row],[Round]],Years!$A$2:$A$10,Years!$B$2:$B$10,"not found",1,1)</f>
        <v>45291</v>
      </c>
      <c r="C7" s="59" t="s">
        <v>68</v>
      </c>
      <c r="D7" s="86">
        <v>4.1000000000000002E-2</v>
      </c>
      <c r="E7" s="99">
        <v>1.05</v>
      </c>
      <c r="F7" s="86">
        <v>4.3999999999999997E-2</v>
      </c>
      <c r="G7" s="100">
        <v>2</v>
      </c>
      <c r="H7" s="86">
        <v>8.6999999999999994E-2</v>
      </c>
      <c r="I7" s="101">
        <v>0</v>
      </c>
      <c r="J7" s="101">
        <v>101073437</v>
      </c>
      <c r="K7" s="101">
        <v>11996365</v>
      </c>
      <c r="L7" s="101">
        <v>4188507</v>
      </c>
      <c r="M7" s="101">
        <v>4188507</v>
      </c>
      <c r="N7" s="86">
        <v>8.8999999999999996E-2</v>
      </c>
      <c r="O7" s="86">
        <v>0.28299999999999997</v>
      </c>
    </row>
    <row r="8" spans="1:15" x14ac:dyDescent="0.45">
      <c r="A8" s="19">
        <v>1</v>
      </c>
      <c r="B8" s="104">
        <f>_xlfn.XLOOKUP(selectFinancials[[#This Row],[Round]],Years!$A$2:$A$10,Years!$B$2:$B$10,"not found",1,1)</f>
        <v>45657</v>
      </c>
      <c r="C8" s="59" t="s">
        <v>63</v>
      </c>
      <c r="D8" s="86">
        <v>1.7000000000000001E-2</v>
      </c>
      <c r="E8" s="99">
        <v>0.97</v>
      </c>
      <c r="F8" s="86">
        <v>1.7000000000000001E-2</v>
      </c>
      <c r="G8" s="100">
        <v>2.1</v>
      </c>
      <c r="H8" s="86">
        <v>3.4000000000000002E-2</v>
      </c>
      <c r="I8" s="101">
        <v>0</v>
      </c>
      <c r="J8" s="101">
        <v>127709678</v>
      </c>
      <c r="K8" s="101">
        <v>10981272</v>
      </c>
      <c r="L8" s="101">
        <v>2174686</v>
      </c>
      <c r="M8" s="101">
        <v>6363193</v>
      </c>
      <c r="N8" s="86">
        <v>0.161</v>
      </c>
      <c r="O8" s="86">
        <v>0.33200000000000002</v>
      </c>
    </row>
    <row r="9" spans="1:15" x14ac:dyDescent="0.45">
      <c r="A9" s="19">
        <v>1</v>
      </c>
      <c r="B9" s="104">
        <f>_xlfn.XLOOKUP(selectFinancials[[#This Row],[Round]],Years!$A$2:$A$10,Years!$B$2:$B$10,"not found",1,1)</f>
        <v>45657</v>
      </c>
      <c r="C9" s="59" t="s">
        <v>64</v>
      </c>
      <c r="D9" s="86">
        <v>3.3000000000000002E-2</v>
      </c>
      <c r="E9" s="99">
        <v>1</v>
      </c>
      <c r="F9" s="86">
        <v>3.3000000000000002E-2</v>
      </c>
      <c r="G9" s="100">
        <v>2.4</v>
      </c>
      <c r="H9" s="86">
        <v>7.8E-2</v>
      </c>
      <c r="I9" s="101">
        <v>8574961</v>
      </c>
      <c r="J9" s="101">
        <v>139924481</v>
      </c>
      <c r="K9" s="101">
        <v>16188068</v>
      </c>
      <c r="L9" s="101">
        <v>4635816</v>
      </c>
      <c r="M9" s="101">
        <v>8824324</v>
      </c>
      <c r="N9" s="86">
        <v>0.09</v>
      </c>
      <c r="O9" s="86">
        <v>0.27100000000000002</v>
      </c>
    </row>
    <row r="10" spans="1:15" x14ac:dyDescent="0.45">
      <c r="A10" s="19">
        <v>1</v>
      </c>
      <c r="B10" s="104">
        <f>_xlfn.XLOOKUP(selectFinancials[[#This Row],[Round]],Years!$A$2:$A$10,Years!$B$2:$B$10,"not found",1,1)</f>
        <v>45657</v>
      </c>
      <c r="C10" s="59" t="s">
        <v>65</v>
      </c>
      <c r="D10" s="86">
        <v>1.2999999999999999E-2</v>
      </c>
      <c r="E10" s="99">
        <v>0.98</v>
      </c>
      <c r="F10" s="86">
        <v>1.2999999999999999E-2</v>
      </c>
      <c r="G10" s="100">
        <v>2.7</v>
      </c>
      <c r="H10" s="86">
        <v>3.4000000000000002E-2</v>
      </c>
      <c r="I10" s="101">
        <v>0</v>
      </c>
      <c r="J10" s="101">
        <v>129160952</v>
      </c>
      <c r="K10" s="101">
        <v>11558472</v>
      </c>
      <c r="L10" s="101">
        <v>1667967</v>
      </c>
      <c r="M10" s="101">
        <v>5856474</v>
      </c>
      <c r="N10" s="86">
        <v>9.2999999999999999E-2</v>
      </c>
      <c r="O10" s="86">
        <v>0.26</v>
      </c>
    </row>
    <row r="11" spans="1:15" x14ac:dyDescent="0.45">
      <c r="A11" s="19">
        <v>1</v>
      </c>
      <c r="B11" s="104">
        <f>_xlfn.XLOOKUP(selectFinancials[[#This Row],[Round]],Years!$A$2:$A$10,Years!$B$2:$B$10,"not found",1,1)</f>
        <v>45657</v>
      </c>
      <c r="C11" s="59" t="s">
        <v>66</v>
      </c>
      <c r="D11" s="86">
        <v>-3.3000000000000002E-2</v>
      </c>
      <c r="E11" s="99">
        <v>0.8</v>
      </c>
      <c r="F11" s="86">
        <v>-2.7E-2</v>
      </c>
      <c r="G11" s="100">
        <v>2.1</v>
      </c>
      <c r="H11" s="86">
        <v>-5.6000000000000001E-2</v>
      </c>
      <c r="I11" s="101">
        <v>0</v>
      </c>
      <c r="J11" s="101">
        <v>95387936</v>
      </c>
      <c r="K11" s="101">
        <v>2186341</v>
      </c>
      <c r="L11" s="101">
        <v>-3158779</v>
      </c>
      <c r="M11" s="101">
        <v>1029729</v>
      </c>
      <c r="N11" s="86">
        <v>0.125</v>
      </c>
      <c r="O11" s="86">
        <v>0.254</v>
      </c>
    </row>
    <row r="12" spans="1:15" x14ac:dyDescent="0.45">
      <c r="A12" s="19">
        <v>1</v>
      </c>
      <c r="B12" s="104">
        <f>_xlfn.XLOOKUP(selectFinancials[[#This Row],[Round]],Years!$A$2:$A$10,Years!$B$2:$B$10,"not found",1,1)</f>
        <v>45657</v>
      </c>
      <c r="C12" s="59" t="s">
        <v>67</v>
      </c>
      <c r="D12" s="86">
        <v>3.6999999999999998E-2</v>
      </c>
      <c r="E12" s="99">
        <v>0.97</v>
      </c>
      <c r="F12" s="86">
        <v>3.5999999999999997E-2</v>
      </c>
      <c r="G12" s="100">
        <v>1.9</v>
      </c>
      <c r="H12" s="86">
        <v>7.0000000000000007E-2</v>
      </c>
      <c r="I12" s="101">
        <v>0</v>
      </c>
      <c r="J12" s="101">
        <v>96647705</v>
      </c>
      <c r="K12" s="101">
        <v>11064648</v>
      </c>
      <c r="L12" s="101">
        <v>3595004</v>
      </c>
      <c r="M12" s="101">
        <v>7783511</v>
      </c>
      <c r="N12" s="86">
        <v>9.2999999999999999E-2</v>
      </c>
      <c r="O12" s="86">
        <v>0.28599999999999998</v>
      </c>
    </row>
    <row r="13" spans="1:15" x14ac:dyDescent="0.45">
      <c r="A13" s="19">
        <v>1</v>
      </c>
      <c r="B13" s="104">
        <f>_xlfn.XLOOKUP(selectFinancials[[#This Row],[Round]],Years!$A$2:$A$10,Years!$B$2:$B$10,"not found",1,1)</f>
        <v>45657</v>
      </c>
      <c r="C13" s="59" t="s">
        <v>68</v>
      </c>
      <c r="D13" s="86">
        <v>3.6999999999999998E-2</v>
      </c>
      <c r="E13" s="99">
        <v>0.97</v>
      </c>
      <c r="F13" s="86">
        <v>3.5999999999999997E-2</v>
      </c>
      <c r="G13" s="100">
        <v>1.9</v>
      </c>
      <c r="H13" s="86">
        <v>7.0000000000000007E-2</v>
      </c>
      <c r="I13" s="101">
        <v>0</v>
      </c>
      <c r="J13" s="101">
        <v>96647705</v>
      </c>
      <c r="K13" s="101">
        <v>11064648</v>
      </c>
      <c r="L13" s="101">
        <v>3595004</v>
      </c>
      <c r="M13" s="101">
        <v>7783511</v>
      </c>
      <c r="N13" s="86">
        <v>9.2999999999999999E-2</v>
      </c>
      <c r="O13" s="86">
        <v>0.28599999999999998</v>
      </c>
    </row>
    <row r="14" spans="1:15" x14ac:dyDescent="0.45">
      <c r="A14" s="19">
        <v>2</v>
      </c>
      <c r="B14" s="104">
        <f>_xlfn.XLOOKUP(selectFinancials[[#This Row],[Round]],Years!$A$2:$A$10,Years!$B$2:$B$10,"not found",1,1)</f>
        <v>46022</v>
      </c>
      <c r="C14" s="59" t="s">
        <v>63</v>
      </c>
      <c r="D14" s="86">
        <v>0.108</v>
      </c>
      <c r="E14" s="99">
        <v>1</v>
      </c>
      <c r="F14" s="86">
        <v>0.108</v>
      </c>
      <c r="G14" s="100">
        <v>1.8</v>
      </c>
      <c r="H14" s="86">
        <v>0.2</v>
      </c>
      <c r="I14" s="101">
        <v>0</v>
      </c>
      <c r="J14" s="101">
        <v>147559892</v>
      </c>
      <c r="K14" s="101">
        <v>32510103</v>
      </c>
      <c r="L14" s="101">
        <v>15910687</v>
      </c>
      <c r="M14" s="101">
        <v>22273880</v>
      </c>
      <c r="N14" s="86">
        <v>0.124</v>
      </c>
      <c r="O14" s="86">
        <v>0.40699999999999997</v>
      </c>
    </row>
    <row r="15" spans="1:15" x14ac:dyDescent="0.45">
      <c r="A15" s="19">
        <v>2</v>
      </c>
      <c r="B15" s="104">
        <f>_xlfn.XLOOKUP(selectFinancials[[#This Row],[Round]],Years!$A$2:$A$10,Years!$B$2:$B$10,"not found",1,1)</f>
        <v>46022</v>
      </c>
      <c r="C15" s="59" t="s">
        <v>64</v>
      </c>
      <c r="D15" s="86">
        <v>5.7000000000000002E-2</v>
      </c>
      <c r="E15" s="99">
        <v>0.98</v>
      </c>
      <c r="F15" s="86">
        <v>5.6000000000000001E-2</v>
      </c>
      <c r="G15" s="100">
        <v>2</v>
      </c>
      <c r="H15" s="86">
        <v>0.11</v>
      </c>
      <c r="I15" s="101">
        <v>0</v>
      </c>
      <c r="J15" s="101">
        <v>129084121</v>
      </c>
      <c r="K15" s="101">
        <v>19185610</v>
      </c>
      <c r="L15" s="101">
        <v>7396422</v>
      </c>
      <c r="M15" s="101">
        <v>16220746</v>
      </c>
      <c r="N15" s="86">
        <v>0.13600000000000001</v>
      </c>
      <c r="O15" s="86">
        <v>0.31</v>
      </c>
    </row>
    <row r="16" spans="1:15" x14ac:dyDescent="0.45">
      <c r="A16" s="19">
        <v>2</v>
      </c>
      <c r="B16" s="104">
        <f>_xlfn.XLOOKUP(selectFinancials[[#This Row],[Round]],Years!$A$2:$A$10,Years!$B$2:$B$10,"not found",1,1)</f>
        <v>46022</v>
      </c>
      <c r="C16" s="59" t="s">
        <v>65</v>
      </c>
      <c r="D16" s="86">
        <v>7.1999999999999995E-2</v>
      </c>
      <c r="E16" s="99">
        <v>1.19</v>
      </c>
      <c r="F16" s="86">
        <v>8.5999999999999993E-2</v>
      </c>
      <c r="G16" s="100">
        <v>2.2999999999999998</v>
      </c>
      <c r="H16" s="86">
        <v>0.19700000000000001</v>
      </c>
      <c r="I16" s="101">
        <v>0</v>
      </c>
      <c r="J16" s="101">
        <v>166664543</v>
      </c>
      <c r="K16" s="101">
        <v>27659474</v>
      </c>
      <c r="L16" s="101">
        <v>12026384</v>
      </c>
      <c r="M16" s="101">
        <v>17882858</v>
      </c>
      <c r="N16" s="86">
        <v>0.1</v>
      </c>
      <c r="O16" s="86">
        <v>0.32700000000000001</v>
      </c>
    </row>
    <row r="17" spans="1:15" x14ac:dyDescent="0.45">
      <c r="A17" s="19">
        <v>2</v>
      </c>
      <c r="B17" s="104">
        <f>_xlfn.XLOOKUP(selectFinancials[[#This Row],[Round]],Years!$A$2:$A$10,Years!$B$2:$B$10,"not found",1,1)</f>
        <v>46022</v>
      </c>
      <c r="C17" s="59" t="s">
        <v>66</v>
      </c>
      <c r="D17" s="86">
        <v>5.8999999999999997E-2</v>
      </c>
      <c r="E17" s="99">
        <v>1.1599999999999999</v>
      </c>
      <c r="F17" s="86">
        <v>6.9000000000000006E-2</v>
      </c>
      <c r="G17" s="100">
        <v>1.8</v>
      </c>
      <c r="H17" s="86">
        <v>0.125</v>
      </c>
      <c r="I17" s="101">
        <v>0</v>
      </c>
      <c r="J17" s="101">
        <v>147037905</v>
      </c>
      <c r="K17" s="101">
        <v>20008865</v>
      </c>
      <c r="L17" s="101">
        <v>8726629</v>
      </c>
      <c r="M17" s="101">
        <v>9756358</v>
      </c>
      <c r="N17" s="86">
        <v>0.17899999999999999</v>
      </c>
      <c r="O17" s="86">
        <v>0.38300000000000001</v>
      </c>
    </row>
    <row r="18" spans="1:15" x14ac:dyDescent="0.45">
      <c r="A18" s="19">
        <v>2</v>
      </c>
      <c r="B18" s="104">
        <f>_xlfn.XLOOKUP(selectFinancials[[#This Row],[Round]],Years!$A$2:$A$10,Years!$B$2:$B$10,"not found",1,1)</f>
        <v>46022</v>
      </c>
      <c r="C18" s="59" t="s">
        <v>67</v>
      </c>
      <c r="D18" s="86">
        <v>4.2999999999999997E-2</v>
      </c>
      <c r="E18" s="99">
        <v>0.94</v>
      </c>
      <c r="F18" s="86">
        <v>4.1000000000000002E-2</v>
      </c>
      <c r="G18" s="100">
        <v>1.9</v>
      </c>
      <c r="H18" s="86">
        <v>7.5999999999999998E-2</v>
      </c>
      <c r="I18" s="101">
        <v>0</v>
      </c>
      <c r="J18" s="101">
        <v>97949447</v>
      </c>
      <c r="K18" s="101">
        <v>12013591</v>
      </c>
      <c r="L18" s="101">
        <v>4234897</v>
      </c>
      <c r="M18" s="101">
        <v>12018408</v>
      </c>
      <c r="N18" s="86">
        <v>8.8999999999999996E-2</v>
      </c>
      <c r="O18" s="86">
        <v>0.28899999999999998</v>
      </c>
    </row>
    <row r="19" spans="1:15" x14ac:dyDescent="0.45">
      <c r="A19" s="19">
        <v>2</v>
      </c>
      <c r="B19" s="104">
        <f>_xlfn.XLOOKUP(selectFinancials[[#This Row],[Round]],Years!$A$2:$A$10,Years!$B$2:$B$10,"not found",1,1)</f>
        <v>46022</v>
      </c>
      <c r="C19" s="59" t="s">
        <v>68</v>
      </c>
      <c r="D19" s="86">
        <v>4.2999999999999997E-2</v>
      </c>
      <c r="E19" s="99">
        <v>0.94</v>
      </c>
      <c r="F19" s="86">
        <v>4.1000000000000002E-2</v>
      </c>
      <c r="G19" s="100">
        <v>1.9</v>
      </c>
      <c r="H19" s="86">
        <v>7.5999999999999998E-2</v>
      </c>
      <c r="I19" s="101">
        <v>0</v>
      </c>
      <c r="J19" s="101">
        <v>97949447</v>
      </c>
      <c r="K19" s="101">
        <v>12013591</v>
      </c>
      <c r="L19" s="101">
        <v>4234897</v>
      </c>
      <c r="M19" s="101">
        <v>12018408</v>
      </c>
      <c r="N19" s="86">
        <v>8.8999999999999996E-2</v>
      </c>
      <c r="O19" s="86">
        <v>0.28899999999999998</v>
      </c>
    </row>
    <row r="20" spans="1:15" x14ac:dyDescent="0.45">
      <c r="A20" s="89">
        <v>3</v>
      </c>
      <c r="B20" s="104">
        <f>_xlfn.XLOOKUP(selectFinancials[[#This Row],[Round]],Years!$A$2:$A$10,Years!$B$2:$B$10,"not found",1,1)</f>
        <v>46387</v>
      </c>
      <c r="C20" s="59" t="s">
        <v>63</v>
      </c>
      <c r="D20" s="86">
        <v>0.113</v>
      </c>
      <c r="E20" s="99">
        <v>1.1000000000000001</v>
      </c>
      <c r="F20" s="86">
        <v>0.124</v>
      </c>
      <c r="G20" s="100">
        <v>1.6</v>
      </c>
      <c r="H20" s="86">
        <v>0.20100000000000001</v>
      </c>
      <c r="I20" s="101">
        <v>0</v>
      </c>
      <c r="J20" s="101">
        <v>178763550</v>
      </c>
      <c r="K20" s="101">
        <v>38380078</v>
      </c>
      <c r="L20" s="101">
        <v>20114712</v>
      </c>
      <c r="M20" s="101">
        <v>42388592</v>
      </c>
      <c r="N20" s="86">
        <v>0.11600000000000001</v>
      </c>
      <c r="O20" s="86">
        <v>0.41199999999999998</v>
      </c>
    </row>
    <row r="21" spans="1:15" x14ac:dyDescent="0.45">
      <c r="A21" s="89">
        <v>3</v>
      </c>
      <c r="B21" s="104">
        <f>_xlfn.XLOOKUP(selectFinancials[[#This Row],[Round]],Years!$A$2:$A$10,Years!$B$2:$B$10,"not found",1,1)</f>
        <v>46387</v>
      </c>
      <c r="C21" s="59" t="s">
        <v>64</v>
      </c>
      <c r="D21" s="86">
        <v>-3.0000000000000001E-3</v>
      </c>
      <c r="E21" s="99">
        <v>0.86</v>
      </c>
      <c r="F21" s="86">
        <v>-2E-3</v>
      </c>
      <c r="G21" s="100">
        <v>1.9</v>
      </c>
      <c r="H21" s="86">
        <v>-5.0000000000000001E-3</v>
      </c>
      <c r="I21" s="101">
        <v>0</v>
      </c>
      <c r="J21" s="101">
        <v>106073885</v>
      </c>
      <c r="K21" s="101">
        <v>6335557</v>
      </c>
      <c r="L21" s="101">
        <v>-303722</v>
      </c>
      <c r="M21" s="101">
        <v>15917024</v>
      </c>
      <c r="N21" s="86">
        <v>0.14599999999999999</v>
      </c>
      <c r="O21" s="86">
        <v>0.33900000000000002</v>
      </c>
    </row>
    <row r="22" spans="1:15" x14ac:dyDescent="0.45">
      <c r="A22" s="89">
        <v>3</v>
      </c>
      <c r="B22" s="104">
        <f>_xlfn.XLOOKUP(selectFinancials[[#This Row],[Round]],Years!$A$2:$A$10,Years!$B$2:$B$10,"not found",1,1)</f>
        <v>46387</v>
      </c>
      <c r="C22" s="59" t="s">
        <v>65</v>
      </c>
      <c r="D22" s="86">
        <v>8.8999999999999996E-2</v>
      </c>
      <c r="E22" s="99">
        <v>1.41</v>
      </c>
      <c r="F22" s="86">
        <v>0.125</v>
      </c>
      <c r="G22" s="100">
        <v>1.9</v>
      </c>
      <c r="H22" s="86">
        <v>0.23899999999999999</v>
      </c>
      <c r="I22" s="101">
        <v>0</v>
      </c>
      <c r="J22" s="101">
        <v>216436464</v>
      </c>
      <c r="K22" s="101">
        <v>38120843</v>
      </c>
      <c r="L22" s="101">
        <v>19199398</v>
      </c>
      <c r="M22" s="101">
        <v>37082256</v>
      </c>
      <c r="N22" s="86">
        <v>8.6999999999999994E-2</v>
      </c>
      <c r="O22" s="86">
        <v>0.378</v>
      </c>
    </row>
    <row r="23" spans="1:15" x14ac:dyDescent="0.45">
      <c r="A23" s="89">
        <v>3</v>
      </c>
      <c r="B23" s="104">
        <f>_xlfn.XLOOKUP(selectFinancials[[#This Row],[Round]],Years!$A$2:$A$10,Years!$B$2:$B$10,"not found",1,1)</f>
        <v>46387</v>
      </c>
      <c r="C23" s="59" t="s">
        <v>66</v>
      </c>
      <c r="D23" s="86">
        <v>8.6999999999999994E-2</v>
      </c>
      <c r="E23" s="99">
        <v>1.03</v>
      </c>
      <c r="F23" s="86">
        <v>0.09</v>
      </c>
      <c r="G23" s="100">
        <v>1.7</v>
      </c>
      <c r="H23" s="86">
        <v>0.155</v>
      </c>
      <c r="I23" s="101">
        <v>0</v>
      </c>
      <c r="J23" s="101">
        <v>152587480</v>
      </c>
      <c r="K23" s="101">
        <v>27653110</v>
      </c>
      <c r="L23" s="101">
        <v>13344569</v>
      </c>
      <c r="M23" s="101">
        <v>23100927</v>
      </c>
      <c r="N23" s="86">
        <v>0.159</v>
      </c>
      <c r="O23" s="86">
        <v>0.41199999999999998</v>
      </c>
    </row>
    <row r="24" spans="1:15" x14ac:dyDescent="0.45">
      <c r="A24" s="89">
        <v>3</v>
      </c>
      <c r="B24" s="104">
        <f>_xlfn.XLOOKUP(selectFinancials[[#This Row],[Round]],Years!$A$2:$A$10,Years!$B$2:$B$10,"not found",1,1)</f>
        <v>46387</v>
      </c>
      <c r="C24" s="59" t="s">
        <v>67</v>
      </c>
      <c r="D24" s="86">
        <v>8.8999999999999996E-2</v>
      </c>
      <c r="E24" s="99">
        <v>1.1100000000000001</v>
      </c>
      <c r="F24" s="86">
        <v>9.9000000000000005E-2</v>
      </c>
      <c r="G24" s="100">
        <v>1.6</v>
      </c>
      <c r="H24" s="86">
        <v>0.16</v>
      </c>
      <c r="I24" s="101">
        <v>0</v>
      </c>
      <c r="J24" s="101">
        <v>119523311</v>
      </c>
      <c r="K24" s="101">
        <v>21371796</v>
      </c>
      <c r="L24" s="101">
        <v>10647644</v>
      </c>
      <c r="M24" s="101">
        <v>22666052</v>
      </c>
      <c r="N24" s="86">
        <v>7.4999999999999997E-2</v>
      </c>
      <c r="O24" s="86">
        <v>0.317</v>
      </c>
    </row>
    <row r="25" spans="1:15" x14ac:dyDescent="0.45">
      <c r="A25" s="89">
        <v>3</v>
      </c>
      <c r="B25" s="104">
        <f>_xlfn.XLOOKUP(selectFinancials[[#This Row],[Round]],Years!$A$2:$A$10,Years!$B$2:$B$10,"not found",1,1)</f>
        <v>46387</v>
      </c>
      <c r="C25" s="59" t="s">
        <v>68</v>
      </c>
      <c r="D25" s="86">
        <v>8.8999999999999996E-2</v>
      </c>
      <c r="E25" s="99">
        <v>1.1100000000000001</v>
      </c>
      <c r="F25" s="86">
        <v>9.9000000000000005E-2</v>
      </c>
      <c r="G25" s="100">
        <v>1.6</v>
      </c>
      <c r="H25" s="86">
        <v>0.16</v>
      </c>
      <c r="I25" s="101">
        <v>0</v>
      </c>
      <c r="J25" s="101">
        <v>119523311</v>
      </c>
      <c r="K25" s="101">
        <v>21371796</v>
      </c>
      <c r="L25" s="101">
        <v>10647644</v>
      </c>
      <c r="M25" s="101">
        <v>22666052</v>
      </c>
      <c r="N25" s="86">
        <v>7.4999999999999997E-2</v>
      </c>
      <c r="O25" s="86">
        <v>0.317</v>
      </c>
    </row>
    <row r="26" spans="1:15" x14ac:dyDescent="0.45">
      <c r="A26" s="19">
        <v>4</v>
      </c>
      <c r="B26" s="104">
        <f>_xlfn.XLOOKUP(selectFinancials[[#This Row],[Round]],Years!$A$2:$A$10,Years!$B$2:$B$10,"not found",1,1)</f>
        <v>46752</v>
      </c>
      <c r="C26" s="59" t="s">
        <v>63</v>
      </c>
      <c r="D26" s="86">
        <v>0.14399999999999999</v>
      </c>
      <c r="E26" s="99">
        <v>1.1299999999999999</v>
      </c>
      <c r="F26" s="86">
        <v>0.16200000000000001</v>
      </c>
      <c r="G26" s="100">
        <v>1.5</v>
      </c>
      <c r="H26" s="86">
        <v>0.24</v>
      </c>
      <c r="I26" s="101">
        <v>0</v>
      </c>
      <c r="J26" s="101">
        <v>219815598</v>
      </c>
      <c r="K26" s="101">
        <v>56051529</v>
      </c>
      <c r="L26" s="101">
        <v>31583929</v>
      </c>
      <c r="M26" s="101">
        <v>73972522</v>
      </c>
      <c r="N26" s="86">
        <v>0.109</v>
      </c>
      <c r="O26" s="86">
        <v>0.433</v>
      </c>
    </row>
    <row r="27" spans="1:15" x14ac:dyDescent="0.45">
      <c r="A27" s="19">
        <v>4</v>
      </c>
      <c r="B27" s="104">
        <f>_xlfn.XLOOKUP(selectFinancials[[#This Row],[Round]],Years!$A$2:$A$10,Years!$B$2:$B$10,"not found",1,1)</f>
        <v>46752</v>
      </c>
      <c r="C27" s="59" t="s">
        <v>64</v>
      </c>
      <c r="D27" s="86">
        <v>0.10299999999999999</v>
      </c>
      <c r="E27" s="99">
        <v>1.05</v>
      </c>
      <c r="F27" s="86">
        <v>0.108</v>
      </c>
      <c r="G27" s="100">
        <v>1.8</v>
      </c>
      <c r="H27" s="86">
        <v>0.19</v>
      </c>
      <c r="I27" s="101">
        <v>0</v>
      </c>
      <c r="J27" s="101">
        <v>147025445</v>
      </c>
      <c r="K27" s="101">
        <v>30371435</v>
      </c>
      <c r="L27" s="101">
        <v>15137167</v>
      </c>
      <c r="M27" s="101">
        <v>31054191</v>
      </c>
      <c r="N27" s="86">
        <v>0.112</v>
      </c>
      <c r="O27" s="86">
        <v>0.41699999999999998</v>
      </c>
    </row>
    <row r="28" spans="1:15" x14ac:dyDescent="0.45">
      <c r="A28" s="19">
        <v>4</v>
      </c>
      <c r="B28" s="104">
        <f>_xlfn.XLOOKUP(selectFinancials[[#This Row],[Round]],Years!$A$2:$A$10,Years!$B$2:$B$10,"not found",1,1)</f>
        <v>46752</v>
      </c>
      <c r="C28" s="59" t="s">
        <v>65</v>
      </c>
      <c r="D28" s="86">
        <v>9.0999999999999998E-2</v>
      </c>
      <c r="E28" s="99">
        <v>1.28</v>
      </c>
      <c r="F28" s="86">
        <v>0.11600000000000001</v>
      </c>
      <c r="G28" s="100">
        <v>1.7</v>
      </c>
      <c r="H28" s="86">
        <v>0.20100000000000001</v>
      </c>
      <c r="I28" s="101">
        <v>0</v>
      </c>
      <c r="J28" s="101">
        <v>223553038</v>
      </c>
      <c r="K28" s="101">
        <v>39590035</v>
      </c>
      <c r="L28" s="101">
        <v>20259234</v>
      </c>
      <c r="M28" s="101">
        <v>57341491</v>
      </c>
      <c r="N28" s="86">
        <v>9.8000000000000004E-2</v>
      </c>
      <c r="O28" s="86">
        <v>0.39700000000000002</v>
      </c>
    </row>
    <row r="29" spans="1:15" x14ac:dyDescent="0.45">
      <c r="A29" s="19">
        <v>4</v>
      </c>
      <c r="B29" s="104">
        <f>_xlfn.XLOOKUP(selectFinancials[[#This Row],[Round]],Years!$A$2:$A$10,Years!$B$2:$B$10,"not found",1,1)</f>
        <v>46752</v>
      </c>
      <c r="C29" s="59" t="s">
        <v>66</v>
      </c>
      <c r="D29" s="86">
        <v>4.2000000000000003E-2</v>
      </c>
      <c r="E29" s="99">
        <v>0.83</v>
      </c>
      <c r="F29" s="86">
        <v>3.5000000000000003E-2</v>
      </c>
      <c r="G29" s="100">
        <v>1.5</v>
      </c>
      <c r="H29" s="86">
        <v>5.3999999999999999E-2</v>
      </c>
      <c r="I29" s="101">
        <v>0</v>
      </c>
      <c r="J29" s="101">
        <v>116203448</v>
      </c>
      <c r="K29" s="101">
        <v>12868114</v>
      </c>
      <c r="L29" s="101">
        <v>4893011</v>
      </c>
      <c r="M29" s="101">
        <v>27993938</v>
      </c>
      <c r="N29" s="86">
        <v>0.20599999999999999</v>
      </c>
      <c r="O29" s="86">
        <v>0.40899999999999997</v>
      </c>
    </row>
    <row r="30" spans="1:15" x14ac:dyDescent="0.45">
      <c r="A30" s="19">
        <v>4</v>
      </c>
      <c r="B30" s="104">
        <f>_xlfn.XLOOKUP(selectFinancials[[#This Row],[Round]],Years!$A$2:$A$10,Years!$B$2:$B$10,"not found",1,1)</f>
        <v>46752</v>
      </c>
      <c r="C30" s="59" t="s">
        <v>67</v>
      </c>
      <c r="D30" s="86">
        <v>8.1000000000000003E-2</v>
      </c>
      <c r="E30" s="99">
        <v>0.94</v>
      </c>
      <c r="F30" s="86">
        <v>7.6999999999999999E-2</v>
      </c>
      <c r="G30" s="100">
        <v>1.5</v>
      </c>
      <c r="H30" s="86">
        <v>0.11799999999999999</v>
      </c>
      <c r="I30" s="101">
        <v>0</v>
      </c>
      <c r="J30" s="101">
        <v>109400371</v>
      </c>
      <c r="K30" s="101">
        <v>18287228</v>
      </c>
      <c r="L30" s="101">
        <v>8895277</v>
      </c>
      <c r="M30" s="101">
        <v>31561329</v>
      </c>
      <c r="N30" s="86">
        <v>8.1000000000000003E-2</v>
      </c>
      <c r="O30" s="86">
        <v>0.317</v>
      </c>
    </row>
    <row r="31" spans="1:15" x14ac:dyDescent="0.45">
      <c r="A31" s="19">
        <v>4</v>
      </c>
      <c r="B31" s="104">
        <f>_xlfn.XLOOKUP(selectFinancials[[#This Row],[Round]],Years!$A$2:$A$10,Years!$B$2:$B$10,"not found",1,1)</f>
        <v>46752</v>
      </c>
      <c r="C31" s="59" t="s">
        <v>68</v>
      </c>
      <c r="D31" s="86">
        <v>8.1000000000000003E-2</v>
      </c>
      <c r="E31" s="99">
        <v>0.94</v>
      </c>
      <c r="F31" s="86">
        <v>7.6999999999999999E-2</v>
      </c>
      <c r="G31" s="100">
        <v>1.5</v>
      </c>
      <c r="H31" s="86">
        <v>0.11799999999999999</v>
      </c>
      <c r="I31" s="101">
        <v>0</v>
      </c>
      <c r="J31" s="101">
        <v>109400371</v>
      </c>
      <c r="K31" s="101">
        <v>18287228</v>
      </c>
      <c r="L31" s="101">
        <v>8895277</v>
      </c>
      <c r="M31" s="101">
        <v>31561329</v>
      </c>
      <c r="N31" s="86">
        <v>8.1000000000000003E-2</v>
      </c>
      <c r="O31" s="86">
        <v>0.317</v>
      </c>
    </row>
    <row r="32" spans="1:15" x14ac:dyDescent="0.45">
      <c r="A32" s="19">
        <v>5</v>
      </c>
      <c r="B32" s="104">
        <f>_xlfn.XLOOKUP(selectFinancials[[#This Row],[Round]],Years!$A$2:$A$10,Years!$B$2:$B$10,"not found",1,1)</f>
        <v>47118</v>
      </c>
      <c r="C32" s="59" t="s">
        <v>63</v>
      </c>
      <c r="D32" s="110">
        <v>0.16700000000000001</v>
      </c>
      <c r="E32" s="122">
        <v>1.1299999999999999</v>
      </c>
      <c r="F32" s="110">
        <v>0.188</v>
      </c>
      <c r="G32" s="111">
        <v>1.3</v>
      </c>
      <c r="H32" s="110">
        <v>0.24399999999999999</v>
      </c>
      <c r="I32" s="112">
        <v>0</v>
      </c>
      <c r="J32" s="112">
        <v>254986093</v>
      </c>
      <c r="K32" s="112">
        <v>71794037</v>
      </c>
      <c r="L32" s="112">
        <v>42506191</v>
      </c>
      <c r="M32" s="112">
        <v>116478713</v>
      </c>
      <c r="N32" s="110">
        <v>0.10199999999999999</v>
      </c>
      <c r="O32" s="110">
        <v>0.42099999999999999</v>
      </c>
    </row>
    <row r="33" spans="1:15" x14ac:dyDescent="0.45">
      <c r="A33" s="19">
        <v>5</v>
      </c>
      <c r="B33" s="104">
        <f>_xlfn.XLOOKUP(selectFinancials[[#This Row],[Round]],Years!$A$2:$A$10,Years!$B$2:$B$10,"not found",1,1)</f>
        <v>47118</v>
      </c>
      <c r="C33" s="59" t="s">
        <v>64</v>
      </c>
      <c r="D33" s="110">
        <v>0.14000000000000001</v>
      </c>
      <c r="E33" s="122">
        <v>1.0900000000000001</v>
      </c>
      <c r="F33" s="110">
        <v>0.152</v>
      </c>
      <c r="G33" s="111">
        <v>1.5</v>
      </c>
      <c r="H33" s="110">
        <v>0.222</v>
      </c>
      <c r="I33" s="112">
        <v>0</v>
      </c>
      <c r="J33" s="112">
        <v>162870981</v>
      </c>
      <c r="K33" s="112">
        <v>40820440</v>
      </c>
      <c r="L33" s="112">
        <v>22776010</v>
      </c>
      <c r="M33" s="112">
        <v>53830201</v>
      </c>
      <c r="N33" s="110">
        <v>9.5000000000000001E-2</v>
      </c>
      <c r="O33" s="110">
        <v>0.435</v>
      </c>
    </row>
    <row r="34" spans="1:15" x14ac:dyDescent="0.45">
      <c r="A34" s="19">
        <v>5</v>
      </c>
      <c r="B34" s="104">
        <f>_xlfn.XLOOKUP(selectFinancials[[#This Row],[Round]],Years!$A$2:$A$10,Years!$B$2:$B$10,"not found",1,1)</f>
        <v>47118</v>
      </c>
      <c r="C34" s="59" t="s">
        <v>65</v>
      </c>
      <c r="D34" s="110">
        <v>0.128</v>
      </c>
      <c r="E34" s="122">
        <v>1.32</v>
      </c>
      <c r="F34" s="110">
        <v>0.16900000000000001</v>
      </c>
      <c r="G34" s="111">
        <v>1.5</v>
      </c>
      <c r="H34" s="110">
        <v>0.245</v>
      </c>
      <c r="I34" s="112">
        <v>0</v>
      </c>
      <c r="J34" s="112">
        <v>256098043</v>
      </c>
      <c r="K34" s="112">
        <v>57595465</v>
      </c>
      <c r="L34" s="112">
        <v>32711520</v>
      </c>
      <c r="M34" s="112">
        <v>90053011</v>
      </c>
      <c r="N34" s="110">
        <v>0.113</v>
      </c>
      <c r="O34" s="110">
        <v>0.437</v>
      </c>
    </row>
    <row r="35" spans="1:15" x14ac:dyDescent="0.45">
      <c r="A35" s="19">
        <v>5</v>
      </c>
      <c r="B35" s="104">
        <f>_xlfn.XLOOKUP(selectFinancials[[#This Row],[Round]],Years!$A$2:$A$10,Years!$B$2:$B$10,"not found",1,1)</f>
        <v>47118</v>
      </c>
      <c r="C35" s="59" t="s">
        <v>66</v>
      </c>
      <c r="D35" s="110">
        <v>-4.2000000000000003E-2</v>
      </c>
      <c r="E35" s="122">
        <v>0.64</v>
      </c>
      <c r="F35" s="110">
        <v>-2.7E-2</v>
      </c>
      <c r="G35" s="111">
        <v>1.8</v>
      </c>
      <c r="H35" s="110">
        <v>-4.7E-2</v>
      </c>
      <c r="I35" s="112">
        <v>0</v>
      </c>
      <c r="J35" s="112">
        <v>96809339</v>
      </c>
      <c r="K35" s="112">
        <v>954776</v>
      </c>
      <c r="L35" s="112">
        <v>-4091246</v>
      </c>
      <c r="M35" s="112">
        <v>23902692</v>
      </c>
      <c r="N35" s="110">
        <v>0.247</v>
      </c>
      <c r="O35" s="110">
        <v>0.46</v>
      </c>
    </row>
    <row r="36" spans="1:15" x14ac:dyDescent="0.45">
      <c r="A36" s="19">
        <v>5</v>
      </c>
      <c r="B36" s="104">
        <f>_xlfn.XLOOKUP(selectFinancials[[#This Row],[Round]],Years!$A$2:$A$10,Years!$B$2:$B$10,"not found",1,1)</f>
        <v>47118</v>
      </c>
      <c r="C36" s="59" t="s">
        <v>67</v>
      </c>
      <c r="D36" s="110">
        <v>-0.01</v>
      </c>
      <c r="E36" s="122">
        <v>0.71</v>
      </c>
      <c r="F36" s="110">
        <v>-7.0000000000000001E-3</v>
      </c>
      <c r="G36" s="111">
        <v>1.4</v>
      </c>
      <c r="H36" s="110">
        <v>-0.01</v>
      </c>
      <c r="I36" s="112">
        <v>0</v>
      </c>
      <c r="J36" s="112">
        <v>71660158</v>
      </c>
      <c r="K36" s="112">
        <v>1824543</v>
      </c>
      <c r="L36" s="112">
        <v>-711397</v>
      </c>
      <c r="M36" s="112">
        <v>30849932</v>
      </c>
      <c r="N36" s="110">
        <v>0.12</v>
      </c>
      <c r="O36" s="110">
        <v>0.251</v>
      </c>
    </row>
    <row r="37" spans="1:15" x14ac:dyDescent="0.45">
      <c r="A37" s="19">
        <v>5</v>
      </c>
      <c r="B37" s="104">
        <f>_xlfn.XLOOKUP(selectFinancials[[#This Row],[Round]],Years!$A$2:$A$10,Years!$B$2:$B$10,"not found",1,1)</f>
        <v>47118</v>
      </c>
      <c r="C37" s="59" t="s">
        <v>68</v>
      </c>
      <c r="D37" s="110">
        <v>-0.01</v>
      </c>
      <c r="E37" s="122">
        <v>0.71</v>
      </c>
      <c r="F37" s="110">
        <v>-7.0000000000000001E-3</v>
      </c>
      <c r="G37" s="111">
        <v>1.4</v>
      </c>
      <c r="H37" s="110">
        <v>-0.01</v>
      </c>
      <c r="I37" s="112">
        <v>0</v>
      </c>
      <c r="J37" s="112">
        <v>71660158</v>
      </c>
      <c r="K37" s="112">
        <v>1824543</v>
      </c>
      <c r="L37" s="112">
        <v>-711397</v>
      </c>
      <c r="M37" s="112">
        <v>30849932</v>
      </c>
      <c r="N37" s="110">
        <v>0.12</v>
      </c>
      <c r="O37" s="110">
        <v>0.251</v>
      </c>
    </row>
    <row r="38" spans="1:15" x14ac:dyDescent="0.45">
      <c r="A38" s="19">
        <v>6</v>
      </c>
      <c r="B38" s="104">
        <f>_xlfn.XLOOKUP(selectFinancials[[#This Row],[Round]],Years!$A$2:$A$10,Years!$B$2:$B$10,"not found",1,1)</f>
        <v>47483</v>
      </c>
      <c r="C38" s="59" t="s">
        <v>63</v>
      </c>
      <c r="D38" s="110">
        <v>0.17199999999999999</v>
      </c>
      <c r="E38" s="122">
        <v>1.03</v>
      </c>
      <c r="F38" s="110">
        <v>0.17699999999999999</v>
      </c>
      <c r="G38" s="111">
        <v>1.2</v>
      </c>
      <c r="H38" s="110">
        <v>0.22</v>
      </c>
      <c r="I38" s="112">
        <v>0</v>
      </c>
      <c r="J38" s="112">
        <v>285688627</v>
      </c>
      <c r="K38" s="112">
        <v>81334306</v>
      </c>
      <c r="L38" s="112">
        <v>49127882</v>
      </c>
      <c r="M38" s="112">
        <v>165606595</v>
      </c>
      <c r="N38" s="110">
        <v>7.9000000000000001E-2</v>
      </c>
      <c r="O38" s="110">
        <v>0.41</v>
      </c>
    </row>
    <row r="39" spans="1:15" x14ac:dyDescent="0.45">
      <c r="A39" s="19">
        <v>6</v>
      </c>
      <c r="B39" s="104">
        <f>_xlfn.XLOOKUP(selectFinancials[[#This Row],[Round]],Years!$A$2:$A$10,Years!$B$2:$B$10,"not found",1,1)</f>
        <v>47483</v>
      </c>
      <c r="C39" s="59" t="s">
        <v>64</v>
      </c>
      <c r="D39" s="110">
        <v>0.152</v>
      </c>
      <c r="E39" s="122">
        <v>1.1000000000000001</v>
      </c>
      <c r="F39" s="110">
        <v>0.16700000000000001</v>
      </c>
      <c r="G39" s="111">
        <v>1.7</v>
      </c>
      <c r="H39" s="110">
        <v>0.27700000000000002</v>
      </c>
      <c r="I39" s="112">
        <v>0</v>
      </c>
      <c r="J39" s="112">
        <v>257629060</v>
      </c>
      <c r="K39" s="112">
        <v>70481803</v>
      </c>
      <c r="L39" s="112">
        <v>39164416</v>
      </c>
      <c r="M39" s="112">
        <v>92994617</v>
      </c>
      <c r="N39" s="110">
        <v>7.1999999999999995E-2</v>
      </c>
      <c r="O39" s="110">
        <v>0.40899999999999997</v>
      </c>
    </row>
    <row r="40" spans="1:15" x14ac:dyDescent="0.45">
      <c r="A40" s="19">
        <v>6</v>
      </c>
      <c r="B40" s="104">
        <f>_xlfn.XLOOKUP(selectFinancials[[#This Row],[Round]],Years!$A$2:$A$10,Years!$B$2:$B$10,"not found",1,1)</f>
        <v>47483</v>
      </c>
      <c r="C40" s="59" t="s">
        <v>65</v>
      </c>
      <c r="D40" s="110">
        <v>0.19600000000000001</v>
      </c>
      <c r="E40" s="122">
        <v>1.41</v>
      </c>
      <c r="F40" s="110">
        <v>0.27600000000000002</v>
      </c>
      <c r="G40" s="111">
        <v>1.3</v>
      </c>
      <c r="H40" s="110">
        <v>0.36299999999999999</v>
      </c>
      <c r="I40" s="112">
        <v>0</v>
      </c>
      <c r="J40" s="112">
        <v>387389635</v>
      </c>
      <c r="K40" s="112">
        <v>124974907</v>
      </c>
      <c r="L40" s="112">
        <v>76110357</v>
      </c>
      <c r="M40" s="112">
        <v>166163368</v>
      </c>
      <c r="N40" s="110">
        <v>8.4000000000000005E-2</v>
      </c>
      <c r="O40" s="110">
        <v>0.46100000000000002</v>
      </c>
    </row>
    <row r="41" spans="1:15" x14ac:dyDescent="0.45">
      <c r="A41" s="19">
        <v>6</v>
      </c>
      <c r="B41" s="104">
        <f>_xlfn.XLOOKUP(selectFinancials[[#This Row],[Round]],Years!$A$2:$A$10,Years!$B$2:$B$10,"not found",1,1)</f>
        <v>47483</v>
      </c>
      <c r="C41" s="59" t="s">
        <v>66</v>
      </c>
      <c r="D41" s="110">
        <v>-0.152</v>
      </c>
      <c r="E41" s="122">
        <v>0.48</v>
      </c>
      <c r="F41" s="110">
        <v>-7.2999999999999995E-2</v>
      </c>
      <c r="G41" s="111">
        <v>1.8</v>
      </c>
      <c r="H41" s="110">
        <v>-0.13</v>
      </c>
      <c r="I41" s="112">
        <v>4106281</v>
      </c>
      <c r="J41" s="112">
        <v>73535346</v>
      </c>
      <c r="K41" s="112">
        <v>-9992726</v>
      </c>
      <c r="L41" s="112">
        <v>-11185856</v>
      </c>
      <c r="M41" s="112">
        <v>12716836</v>
      </c>
      <c r="N41" s="110">
        <v>0.32600000000000001</v>
      </c>
      <c r="O41" s="110">
        <v>0.35699999999999998</v>
      </c>
    </row>
    <row r="42" spans="1:15" x14ac:dyDescent="0.45">
      <c r="A42" s="19">
        <v>6</v>
      </c>
      <c r="B42" s="104">
        <f>_xlfn.XLOOKUP(selectFinancials[[#This Row],[Round]],Years!$A$2:$A$10,Years!$B$2:$B$10,"not found",1,1)</f>
        <v>47483</v>
      </c>
      <c r="C42" s="59" t="s">
        <v>67</v>
      </c>
      <c r="D42" s="110">
        <v>-0.42499999999999999</v>
      </c>
      <c r="E42" s="122">
        <v>0.28999999999999998</v>
      </c>
      <c r="F42" s="110">
        <v>-0.121</v>
      </c>
      <c r="G42" s="111">
        <v>2.2999999999999998</v>
      </c>
      <c r="H42" s="110">
        <v>-0.27500000000000002</v>
      </c>
      <c r="I42" s="112">
        <v>47145242</v>
      </c>
      <c r="J42" s="112">
        <v>37843929</v>
      </c>
      <c r="K42" s="112">
        <v>-15207645</v>
      </c>
      <c r="L42" s="112">
        <v>-16093520</v>
      </c>
      <c r="M42" s="112">
        <v>14756412</v>
      </c>
      <c r="N42" s="110">
        <v>0.22</v>
      </c>
      <c r="O42" s="110">
        <v>1.9E-2</v>
      </c>
    </row>
    <row r="43" spans="1:15" x14ac:dyDescent="0.45">
      <c r="A43" s="19">
        <v>6</v>
      </c>
      <c r="B43" s="104">
        <f>_xlfn.XLOOKUP(selectFinancials[[#This Row],[Round]],Years!$A$2:$A$10,Years!$B$2:$B$10,"not found",1,1)</f>
        <v>47483</v>
      </c>
      <c r="C43" s="59" t="s">
        <v>68</v>
      </c>
      <c r="D43" s="121">
        <v>-0.42499999999999999</v>
      </c>
      <c r="E43" s="122">
        <v>0.28999999999999998</v>
      </c>
      <c r="F43" s="121">
        <v>-0.121</v>
      </c>
      <c r="G43" s="111">
        <v>2.2999999999999998</v>
      </c>
      <c r="H43" s="121">
        <v>-0.27500000000000002</v>
      </c>
      <c r="I43" s="112">
        <v>47145242</v>
      </c>
      <c r="J43" s="112">
        <v>37843929</v>
      </c>
      <c r="K43" s="112">
        <v>-15207645</v>
      </c>
      <c r="L43" s="112">
        <v>-16093520</v>
      </c>
      <c r="M43" s="112">
        <v>14756412</v>
      </c>
      <c r="N43" s="121">
        <v>0.22</v>
      </c>
      <c r="O43" s="121">
        <v>1.9E-2</v>
      </c>
    </row>
    <row r="44" spans="1:15" x14ac:dyDescent="0.45">
      <c r="A44" s="19">
        <v>7</v>
      </c>
      <c r="B44" s="104">
        <f>_xlfn.XLOOKUP(selectFinancials[[#This Row],[Round]],Years!$A$2:$A$10,Years!$B$2:$B$10,"not found",1,1)</f>
        <v>47848</v>
      </c>
      <c r="C44" s="59" t="s">
        <v>63</v>
      </c>
      <c r="D44" s="110">
        <v>0.18</v>
      </c>
      <c r="E44" s="124">
        <v>0.97</v>
      </c>
      <c r="F44" s="110">
        <v>0.17399999999999999</v>
      </c>
      <c r="G44" s="111">
        <v>1.1000000000000001</v>
      </c>
      <c r="H44" s="110">
        <v>0.19400000000000001</v>
      </c>
      <c r="I44" s="112">
        <v>0</v>
      </c>
      <c r="J44" s="112">
        <v>299811004</v>
      </c>
      <c r="K44" s="112">
        <v>86668823</v>
      </c>
      <c r="L44" s="112">
        <v>53840833</v>
      </c>
      <c r="M44" s="112">
        <v>219447428</v>
      </c>
      <c r="N44" s="110">
        <v>8.6999999999999994E-2</v>
      </c>
      <c r="O44" s="110">
        <v>0.42</v>
      </c>
    </row>
    <row r="45" spans="1:15" x14ac:dyDescent="0.45">
      <c r="A45" s="19">
        <v>7</v>
      </c>
      <c r="B45" s="104">
        <f>_xlfn.XLOOKUP(selectFinancials[[#This Row],[Round]],Years!$A$2:$A$10,Years!$B$2:$B$10,"not found",1,1)</f>
        <v>47848</v>
      </c>
      <c r="C45" s="59" t="s">
        <v>64</v>
      </c>
      <c r="D45" s="110">
        <v>0.18099999999999999</v>
      </c>
      <c r="E45" s="124">
        <v>1.1299999999999999</v>
      </c>
      <c r="F45" s="110">
        <v>0.20300000000000001</v>
      </c>
      <c r="G45" s="111">
        <v>1.4</v>
      </c>
      <c r="H45" s="110">
        <v>0.27900000000000003</v>
      </c>
      <c r="I45" s="112">
        <v>0</v>
      </c>
      <c r="J45" s="112">
        <v>302650801</v>
      </c>
      <c r="K45" s="112">
        <v>92637900</v>
      </c>
      <c r="L45" s="112">
        <v>54659120</v>
      </c>
      <c r="M45" s="112">
        <v>147653737</v>
      </c>
      <c r="N45" s="110">
        <v>5.6000000000000001E-2</v>
      </c>
      <c r="O45" s="110">
        <v>0.40400000000000003</v>
      </c>
    </row>
    <row r="46" spans="1:15" x14ac:dyDescent="0.45">
      <c r="A46" s="19">
        <v>7</v>
      </c>
      <c r="B46" s="104">
        <f>_xlfn.XLOOKUP(selectFinancials[[#This Row],[Round]],Years!$A$2:$A$10,Years!$B$2:$B$10,"not found",1,1)</f>
        <v>47848</v>
      </c>
      <c r="C46" s="59" t="s">
        <v>65</v>
      </c>
      <c r="D46" s="110">
        <v>0.187</v>
      </c>
      <c r="E46" s="124">
        <v>1.06</v>
      </c>
      <c r="F46" s="110">
        <v>0.19900000000000001</v>
      </c>
      <c r="G46" s="111">
        <v>1.7</v>
      </c>
      <c r="H46" s="110">
        <v>0.33600000000000002</v>
      </c>
      <c r="I46" s="112">
        <v>0</v>
      </c>
      <c r="J46" s="112">
        <v>473585774</v>
      </c>
      <c r="K46" s="112">
        <v>158402425</v>
      </c>
      <c r="L46" s="112">
        <v>88637547</v>
      </c>
      <c r="M46" s="112">
        <v>254800915</v>
      </c>
      <c r="N46" s="110">
        <v>6.9000000000000006E-2</v>
      </c>
      <c r="O46" s="110">
        <v>0.49</v>
      </c>
    </row>
    <row r="47" spans="1:15" x14ac:dyDescent="0.45">
      <c r="A47" s="19">
        <v>7</v>
      </c>
      <c r="B47" s="104">
        <f>_xlfn.XLOOKUP(selectFinancials[[#This Row],[Round]],Years!$A$2:$A$10,Years!$B$2:$B$10,"not found",1,1)</f>
        <v>47848</v>
      </c>
      <c r="C47" s="59" t="s">
        <v>66</v>
      </c>
      <c r="D47" s="110">
        <v>-0.45800000000000002</v>
      </c>
      <c r="E47" s="124">
        <v>0.28999999999999998</v>
      </c>
      <c r="F47" s="110">
        <v>-0.13400000000000001</v>
      </c>
      <c r="G47" s="111">
        <v>4</v>
      </c>
      <c r="H47" s="110">
        <v>-0.53200000000000003</v>
      </c>
      <c r="I47" s="112">
        <v>131623480</v>
      </c>
      <c r="J47" s="112">
        <v>64979273</v>
      </c>
      <c r="K47" s="112">
        <v>-19855263</v>
      </c>
      <c r="L47" s="112">
        <v>-29758091</v>
      </c>
      <c r="M47" s="112">
        <v>-17041254</v>
      </c>
      <c r="N47" s="110">
        <v>0.35299999999999998</v>
      </c>
      <c r="O47" s="110">
        <v>0.222</v>
      </c>
    </row>
    <row r="48" spans="1:15" x14ac:dyDescent="0.45">
      <c r="A48" s="19">
        <v>7</v>
      </c>
      <c r="B48" s="104">
        <f>_xlfn.XLOOKUP(selectFinancials[[#This Row],[Round]],Years!$A$2:$A$10,Years!$B$2:$B$10,"not found",1,1)</f>
        <v>47848</v>
      </c>
      <c r="C48" s="59" t="s">
        <v>67</v>
      </c>
      <c r="D48" s="110">
        <v>0</v>
      </c>
      <c r="E48" s="124">
        <v>0.12</v>
      </c>
      <c r="F48" s="110">
        <v>-0.2</v>
      </c>
      <c r="G48" s="111">
        <v>8.1</v>
      </c>
      <c r="H48" s="110">
        <v>-1.625</v>
      </c>
      <c r="I48" s="112">
        <v>153088852</v>
      </c>
      <c r="J48" s="112">
        <v>22075625</v>
      </c>
      <c r="K48" s="112">
        <v>-27437733</v>
      </c>
      <c r="L48" s="112">
        <v>-36221353</v>
      </c>
      <c r="M48" s="112">
        <v>-21464941</v>
      </c>
      <c r="N48" s="110">
        <v>0.373</v>
      </c>
      <c r="O48" s="110">
        <v>-0.52700000000000002</v>
      </c>
    </row>
    <row r="49" spans="1:15" x14ac:dyDescent="0.45">
      <c r="A49" s="19">
        <v>7</v>
      </c>
      <c r="B49" s="104">
        <f>_xlfn.XLOOKUP(selectFinancials[[#This Row],[Round]],Years!$A$2:$A$10,Years!$B$2:$B$10,"not found",1,1)</f>
        <v>47848</v>
      </c>
      <c r="C49" s="59" t="s">
        <v>68</v>
      </c>
      <c r="D49" s="110">
        <v>0</v>
      </c>
      <c r="E49" s="124">
        <v>0.12</v>
      </c>
      <c r="F49" s="110">
        <v>-0.2</v>
      </c>
      <c r="G49" s="111">
        <v>8.1</v>
      </c>
      <c r="H49" s="110">
        <v>-1.625</v>
      </c>
      <c r="I49" s="112">
        <v>153088852</v>
      </c>
      <c r="J49" s="112">
        <v>22075625</v>
      </c>
      <c r="K49" s="112">
        <v>-27437733</v>
      </c>
      <c r="L49" s="112">
        <v>-36221353</v>
      </c>
      <c r="M49" s="112">
        <v>-21464941</v>
      </c>
      <c r="N49" s="110">
        <v>0.373</v>
      </c>
      <c r="O49" s="110">
        <v>-0.52700000000000002</v>
      </c>
    </row>
    <row r="50" spans="1:15" x14ac:dyDescent="0.45">
      <c r="A50" s="19">
        <v>8</v>
      </c>
      <c r="B50" s="104">
        <f>_xlfn.XLOOKUP(selectFinancials[[#This Row],[Round]],Years!$A$2:$A$10,Years!$B$2:$B$10,"not found",1,1)</f>
        <v>48213</v>
      </c>
      <c r="C50" s="59" t="s">
        <v>63</v>
      </c>
      <c r="D50" s="110">
        <v>0.16400000000000001</v>
      </c>
      <c r="E50" s="124">
        <v>0.75</v>
      </c>
      <c r="F50" s="110">
        <v>0.123</v>
      </c>
      <c r="G50" s="111">
        <v>1.1000000000000001</v>
      </c>
      <c r="H50" s="110">
        <v>0.13600000000000001</v>
      </c>
      <c r="I50" s="112">
        <v>0</v>
      </c>
      <c r="J50" s="112">
        <v>265963841</v>
      </c>
      <c r="K50" s="112">
        <v>70436618</v>
      </c>
      <c r="L50" s="112">
        <v>43500918</v>
      </c>
      <c r="M50" s="112">
        <v>262948347</v>
      </c>
      <c r="N50" s="110">
        <v>8.6999999999999994E-2</v>
      </c>
      <c r="O50" s="110">
        <v>0.4</v>
      </c>
    </row>
    <row r="51" spans="1:15" x14ac:dyDescent="0.45">
      <c r="A51" s="19">
        <v>8</v>
      </c>
      <c r="B51" s="104">
        <f>_xlfn.XLOOKUP(selectFinancials[[#This Row],[Round]],Years!$A$2:$A$10,Years!$B$2:$B$10,"not found",1,1)</f>
        <v>48213</v>
      </c>
      <c r="C51" s="59" t="s">
        <v>64</v>
      </c>
      <c r="D51" s="110">
        <v>0.17899999999999999</v>
      </c>
      <c r="E51" s="124">
        <v>1.1299999999999999</v>
      </c>
      <c r="F51" s="110">
        <v>0.20200000000000001</v>
      </c>
      <c r="G51" s="111">
        <v>1.3</v>
      </c>
      <c r="H51" s="110">
        <v>0.25800000000000001</v>
      </c>
      <c r="I51" s="112">
        <v>0</v>
      </c>
      <c r="J51" s="112">
        <v>339610040</v>
      </c>
      <c r="K51" s="112">
        <v>101013862</v>
      </c>
      <c r="L51" s="112">
        <v>60741352</v>
      </c>
      <c r="M51" s="112">
        <v>208395089</v>
      </c>
      <c r="N51" s="110">
        <v>0.05</v>
      </c>
      <c r="O51" s="110">
        <v>0.38700000000000001</v>
      </c>
    </row>
    <row r="52" spans="1:15" x14ac:dyDescent="0.45">
      <c r="A52" s="19">
        <v>8</v>
      </c>
      <c r="B52" s="104">
        <f>_xlfn.XLOOKUP(selectFinancials[[#This Row],[Round]],Years!$A$2:$A$10,Years!$B$2:$B$10,"not found",1,1)</f>
        <v>48213</v>
      </c>
      <c r="C52" s="59" t="s">
        <v>65</v>
      </c>
      <c r="D52" s="110">
        <v>0.153</v>
      </c>
      <c r="E52" s="124">
        <v>1.1000000000000001</v>
      </c>
      <c r="F52" s="110">
        <v>0.16800000000000001</v>
      </c>
      <c r="G52" s="111">
        <v>2</v>
      </c>
      <c r="H52" s="110">
        <v>0.34200000000000003</v>
      </c>
      <c r="I52" s="112">
        <v>0</v>
      </c>
      <c r="J52" s="112">
        <v>637881051</v>
      </c>
      <c r="K52" s="112">
        <v>185963079</v>
      </c>
      <c r="L52" s="112">
        <v>97403084</v>
      </c>
      <c r="M52" s="112">
        <v>352203998</v>
      </c>
      <c r="N52" s="110">
        <v>7.8E-2</v>
      </c>
      <c r="O52" s="110">
        <v>0.44500000000000001</v>
      </c>
    </row>
    <row r="53" spans="1:15" x14ac:dyDescent="0.45">
      <c r="A53" s="19">
        <v>8</v>
      </c>
      <c r="B53" s="104">
        <f>_xlfn.XLOOKUP(selectFinancials[[#This Row],[Round]],Years!$A$2:$A$10,Years!$B$2:$B$10,"not found",1,1)</f>
        <v>48213</v>
      </c>
      <c r="C53" s="59" t="s">
        <v>66</v>
      </c>
      <c r="D53" s="110">
        <v>0</v>
      </c>
      <c r="E53" s="124">
        <v>0.09</v>
      </c>
      <c r="F53" s="110">
        <v>-0.36699999999999999</v>
      </c>
      <c r="G53" s="111">
        <v>-62.1</v>
      </c>
      <c r="H53" s="110">
        <v>-22.817</v>
      </c>
      <c r="I53" s="112">
        <v>81352876</v>
      </c>
      <c r="J53" s="112">
        <v>14657839</v>
      </c>
      <c r="K53" s="112">
        <v>-62845721</v>
      </c>
      <c r="L53" s="112">
        <v>-58524931</v>
      </c>
      <c r="M53" s="112">
        <v>-75566185</v>
      </c>
      <c r="N53" s="110">
        <v>1.3089999999999999</v>
      </c>
      <c r="O53" s="110">
        <v>-0.35</v>
      </c>
    </row>
    <row r="54" spans="1:15" x14ac:dyDescent="0.45">
      <c r="A54" s="19">
        <v>8</v>
      </c>
      <c r="B54" s="104">
        <f>_xlfn.XLOOKUP(selectFinancials[[#This Row],[Round]],Years!$A$2:$A$10,Years!$B$2:$B$10,"not found",1,1)</f>
        <v>48213</v>
      </c>
      <c r="C54" s="59" t="s">
        <v>67</v>
      </c>
      <c r="D54" s="110">
        <v>0</v>
      </c>
      <c r="E54" s="124">
        <v>0</v>
      </c>
      <c r="F54" s="110">
        <v>-0.26300000000000001</v>
      </c>
      <c r="G54" s="111">
        <v>-5.8</v>
      </c>
      <c r="H54" s="110">
        <v>-1.5249999999999999</v>
      </c>
      <c r="I54" s="112">
        <v>282362432</v>
      </c>
      <c r="J54" s="112">
        <v>0</v>
      </c>
      <c r="K54" s="112">
        <v>-43287956</v>
      </c>
      <c r="L54" s="112">
        <v>-64721275</v>
      </c>
      <c r="M54" s="112">
        <v>-86186216</v>
      </c>
      <c r="N54" s="110">
        <v>0</v>
      </c>
      <c r="O54" s="110">
        <v>0</v>
      </c>
    </row>
    <row r="55" spans="1:15" x14ac:dyDescent="0.45">
      <c r="A55" s="19">
        <v>8</v>
      </c>
      <c r="B55" s="104">
        <f>_xlfn.XLOOKUP(selectFinancials[[#This Row],[Round]],Years!$A$2:$A$10,Years!$B$2:$B$10,"not found",1,1)</f>
        <v>48213</v>
      </c>
      <c r="C55" s="59" t="s">
        <v>68</v>
      </c>
      <c r="D55" s="110">
        <v>0</v>
      </c>
      <c r="E55" s="124">
        <v>0</v>
      </c>
      <c r="F55" s="110">
        <v>-0.26300000000000001</v>
      </c>
      <c r="G55" s="111">
        <v>-5.8</v>
      </c>
      <c r="H55" s="110">
        <v>-1.5249999999999999</v>
      </c>
      <c r="I55" s="112">
        <v>282362432</v>
      </c>
      <c r="J55" s="112">
        <v>0</v>
      </c>
      <c r="K55" s="112">
        <v>-43287956</v>
      </c>
      <c r="L55" s="112">
        <v>-64721275</v>
      </c>
      <c r="M55" s="112">
        <v>-86186216</v>
      </c>
      <c r="N55" s="110">
        <v>0</v>
      </c>
      <c r="O55" s="110"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EC05-533F-4248-B228-5F8D500ADF07}">
  <dimension ref="A1:M55"/>
  <sheetViews>
    <sheetView workbookViewId="0">
      <selection sqref="A1:XFD1"/>
    </sheetView>
  </sheetViews>
  <sheetFormatPr defaultRowHeight="14.25" x14ac:dyDescent="0.45"/>
  <cols>
    <col min="2" max="2" width="12.73046875" customWidth="1"/>
    <col min="3" max="3" width="10.59765625" customWidth="1"/>
    <col min="7" max="7" width="15.59765625" customWidth="1"/>
    <col min="8" max="8" width="20.1328125" customWidth="1"/>
    <col min="10" max="10" width="9.86328125" customWidth="1"/>
    <col min="13" max="13" width="5.1328125" customWidth="1"/>
    <col min="15" max="15" width="13.1328125" bestFit="1" customWidth="1"/>
    <col min="16" max="16" width="22.3984375" bestFit="1" customWidth="1"/>
    <col min="17" max="24" width="4.73046875" bestFit="1" customWidth="1"/>
    <col min="25" max="30" width="5.73046875" bestFit="1" customWidth="1"/>
    <col min="31" max="31" width="11.265625" bestFit="1" customWidth="1"/>
  </cols>
  <sheetData>
    <row r="1" spans="1:13" x14ac:dyDescent="0.45">
      <c r="A1" s="19" t="s">
        <v>0</v>
      </c>
      <c r="B1" s="19" t="s">
        <v>210</v>
      </c>
      <c r="C1" s="44" t="s">
        <v>1</v>
      </c>
      <c r="D1" s="45" t="s">
        <v>72</v>
      </c>
      <c r="E1" s="45" t="s">
        <v>73</v>
      </c>
      <c r="F1" s="45" t="s">
        <v>74</v>
      </c>
      <c r="G1" s="45" t="s">
        <v>75</v>
      </c>
      <c r="H1" s="45" t="s">
        <v>76</v>
      </c>
      <c r="I1" s="45" t="s">
        <v>77</v>
      </c>
      <c r="J1" s="45" t="s">
        <v>78</v>
      </c>
      <c r="K1" s="45" t="s">
        <v>79</v>
      </c>
      <c r="L1" s="45" t="s">
        <v>80</v>
      </c>
      <c r="M1" s="16"/>
    </row>
    <row r="2" spans="1:13" x14ac:dyDescent="0.45">
      <c r="A2" s="87">
        <v>0</v>
      </c>
      <c r="B2" s="104">
        <f>_xlfn.XLOOKUP(stockMarket[[#This Row],[Round]],Years!$A$2:$A$10,Years!$B$2:$B$10,"not found",1,1)</f>
        <v>45291</v>
      </c>
      <c r="C2" s="20" t="s">
        <v>63</v>
      </c>
      <c r="D2" s="35">
        <v>34.25</v>
      </c>
      <c r="E2" s="35">
        <v>0</v>
      </c>
      <c r="F2" s="26">
        <v>2000000</v>
      </c>
      <c r="G2" s="36">
        <v>69</v>
      </c>
      <c r="H2" s="35">
        <v>23.97</v>
      </c>
      <c r="I2" s="35">
        <v>2.09</v>
      </c>
      <c r="J2" s="35">
        <v>2</v>
      </c>
      <c r="K2" s="43">
        <v>5.8000000000000003E-2</v>
      </c>
      <c r="L2" s="1">
        <v>16.399999999999999</v>
      </c>
      <c r="M2" s="2"/>
    </row>
    <row r="3" spans="1:13" x14ac:dyDescent="0.45">
      <c r="A3" s="87">
        <v>0</v>
      </c>
      <c r="B3" s="104">
        <f>_xlfn.XLOOKUP(stockMarket[[#This Row],[Round]],Years!$A$2:$A$10,Years!$B$2:$B$10,"not found",1,1)</f>
        <v>45291</v>
      </c>
      <c r="C3" s="20" t="s">
        <v>64</v>
      </c>
      <c r="D3" s="35">
        <v>34.25</v>
      </c>
      <c r="E3" s="35">
        <v>0</v>
      </c>
      <c r="F3" s="26">
        <v>2000000</v>
      </c>
      <c r="G3" s="36">
        <v>69</v>
      </c>
      <c r="H3" s="35">
        <v>23.97</v>
      </c>
      <c r="I3" s="35">
        <v>2.09</v>
      </c>
      <c r="J3" s="35">
        <v>2</v>
      </c>
      <c r="K3" s="43">
        <v>5.8000000000000003E-2</v>
      </c>
      <c r="L3" s="1">
        <v>16.399999999999999</v>
      </c>
      <c r="M3" s="2"/>
    </row>
    <row r="4" spans="1:13" x14ac:dyDescent="0.45">
      <c r="A4" s="87">
        <v>0</v>
      </c>
      <c r="B4" s="104">
        <f>_xlfn.XLOOKUP(stockMarket[[#This Row],[Round]],Years!$A$2:$A$10,Years!$B$2:$B$10,"not found",1,1)</f>
        <v>45291</v>
      </c>
      <c r="C4" s="20" t="s">
        <v>65</v>
      </c>
      <c r="D4" s="35">
        <v>34.25</v>
      </c>
      <c r="E4" s="35">
        <v>0</v>
      </c>
      <c r="F4" s="26">
        <v>2000000</v>
      </c>
      <c r="G4" s="36">
        <v>69</v>
      </c>
      <c r="H4" s="35">
        <v>23.97</v>
      </c>
      <c r="I4" s="35">
        <v>2.09</v>
      </c>
      <c r="J4" s="35">
        <v>2</v>
      </c>
      <c r="K4" s="43">
        <v>5.8000000000000003E-2</v>
      </c>
      <c r="L4" s="1">
        <v>16.399999999999999</v>
      </c>
      <c r="M4" s="2"/>
    </row>
    <row r="5" spans="1:13" x14ac:dyDescent="0.45">
      <c r="A5" s="87">
        <v>0</v>
      </c>
      <c r="B5" s="104">
        <f>_xlfn.XLOOKUP(stockMarket[[#This Row],[Round]],Years!$A$2:$A$10,Years!$B$2:$B$10,"not found",1,1)</f>
        <v>45291</v>
      </c>
      <c r="C5" s="20" t="s">
        <v>66</v>
      </c>
      <c r="D5" s="35">
        <v>34.25</v>
      </c>
      <c r="E5" s="35">
        <v>0</v>
      </c>
      <c r="F5" s="26">
        <v>2000000</v>
      </c>
      <c r="G5" s="36">
        <v>69</v>
      </c>
      <c r="H5" s="35">
        <v>23.97</v>
      </c>
      <c r="I5" s="35">
        <v>2.09</v>
      </c>
      <c r="J5" s="35">
        <v>2</v>
      </c>
      <c r="K5" s="43">
        <v>5.8000000000000003E-2</v>
      </c>
      <c r="L5" s="1">
        <v>16.399999999999999</v>
      </c>
      <c r="M5" s="2"/>
    </row>
    <row r="6" spans="1:13" x14ac:dyDescent="0.45">
      <c r="A6" s="87">
        <v>0</v>
      </c>
      <c r="B6" s="104">
        <f>_xlfn.XLOOKUP(stockMarket[[#This Row],[Round]],Years!$A$2:$A$10,Years!$B$2:$B$10,"not found",1,1)</f>
        <v>45291</v>
      </c>
      <c r="C6" s="20" t="s">
        <v>67</v>
      </c>
      <c r="D6" s="35">
        <v>34.25</v>
      </c>
      <c r="E6" s="35">
        <v>0</v>
      </c>
      <c r="F6" s="26">
        <v>2000000</v>
      </c>
      <c r="G6" s="36">
        <v>69</v>
      </c>
      <c r="H6" s="35">
        <v>23.97</v>
      </c>
      <c r="I6" s="35">
        <v>2.09</v>
      </c>
      <c r="J6" s="35">
        <v>2</v>
      </c>
      <c r="K6" s="43">
        <v>5.8000000000000003E-2</v>
      </c>
      <c r="L6" s="1">
        <v>16.399999999999999</v>
      </c>
      <c r="M6" s="2"/>
    </row>
    <row r="7" spans="1:13" x14ac:dyDescent="0.45">
      <c r="A7" s="87">
        <v>0</v>
      </c>
      <c r="B7" s="104">
        <f>_xlfn.XLOOKUP(stockMarket[[#This Row],[Round]],Years!$A$2:$A$10,Years!$B$2:$B$10,"not found",1,1)</f>
        <v>45291</v>
      </c>
      <c r="C7" s="22" t="s">
        <v>68</v>
      </c>
      <c r="D7" s="38">
        <v>34.25</v>
      </c>
      <c r="E7" s="38">
        <v>0</v>
      </c>
      <c r="F7" s="41">
        <v>2000000</v>
      </c>
      <c r="G7" s="39">
        <v>69</v>
      </c>
      <c r="H7" s="38">
        <v>23.97</v>
      </c>
      <c r="I7" s="38">
        <v>2.09</v>
      </c>
      <c r="J7" s="38">
        <v>2</v>
      </c>
      <c r="K7" s="105">
        <v>5.8000000000000003E-2</v>
      </c>
      <c r="L7" s="11">
        <v>16.399999999999999</v>
      </c>
      <c r="M7" s="2"/>
    </row>
    <row r="8" spans="1:13" x14ac:dyDescent="0.45">
      <c r="A8" s="87">
        <v>1</v>
      </c>
      <c r="B8" s="104">
        <f>_xlfn.XLOOKUP(stockMarket[[#This Row],[Round]],Years!$A$2:$A$10,Years!$B$2:$B$10,"not found",1,1)</f>
        <v>45657</v>
      </c>
      <c r="C8" s="24" t="s">
        <v>63</v>
      </c>
      <c r="D8" s="32">
        <v>35.5</v>
      </c>
      <c r="E8" s="32">
        <v>1.24</v>
      </c>
      <c r="F8" s="40">
        <v>2399957</v>
      </c>
      <c r="G8" s="33">
        <v>85</v>
      </c>
      <c r="H8" s="32">
        <v>26.59</v>
      </c>
      <c r="I8" s="32">
        <v>0.91</v>
      </c>
      <c r="J8" s="32">
        <v>0</v>
      </c>
      <c r="K8" s="106">
        <v>0</v>
      </c>
      <c r="L8" s="6">
        <v>39.1</v>
      </c>
    </row>
    <row r="9" spans="1:13" x14ac:dyDescent="0.45">
      <c r="A9" s="87">
        <v>1</v>
      </c>
      <c r="B9" s="104">
        <f>_xlfn.XLOOKUP(stockMarket[[#This Row],[Round]],Years!$A$2:$A$10,Years!$B$2:$B$10,"not found",1,1)</f>
        <v>45657</v>
      </c>
      <c r="C9" s="20" t="s">
        <v>64</v>
      </c>
      <c r="D9" s="35">
        <v>35.57</v>
      </c>
      <c r="E9" s="35">
        <v>1.32</v>
      </c>
      <c r="F9" s="26">
        <v>2204358</v>
      </c>
      <c r="G9" s="36">
        <v>78</v>
      </c>
      <c r="H9" s="35">
        <v>27.03</v>
      </c>
      <c r="I9" s="35">
        <v>2.1</v>
      </c>
      <c r="J9" s="35">
        <v>0</v>
      </c>
      <c r="K9" s="43">
        <v>0</v>
      </c>
      <c r="L9" s="1">
        <v>16.899999999999999</v>
      </c>
    </row>
    <row r="10" spans="1:13" x14ac:dyDescent="0.45">
      <c r="A10" s="87">
        <v>1</v>
      </c>
      <c r="B10" s="104">
        <f>_xlfn.XLOOKUP(stockMarket[[#This Row],[Round]],Years!$A$2:$A$10,Years!$B$2:$B$10,"not found",1,1)</f>
        <v>45657</v>
      </c>
      <c r="C10" s="20" t="s">
        <v>65</v>
      </c>
      <c r="D10" s="35">
        <v>33.5</v>
      </c>
      <c r="E10" s="35">
        <v>-0.76</v>
      </c>
      <c r="F10" s="26">
        <v>2000000</v>
      </c>
      <c r="G10" s="36">
        <v>67</v>
      </c>
      <c r="H10" s="35">
        <v>24.8</v>
      </c>
      <c r="I10" s="35">
        <v>0.83</v>
      </c>
      <c r="J10" s="35">
        <v>0</v>
      </c>
      <c r="K10" s="43">
        <v>0</v>
      </c>
      <c r="L10" s="1">
        <v>40.1</v>
      </c>
    </row>
    <row r="11" spans="1:13" x14ac:dyDescent="0.45">
      <c r="A11" s="87">
        <v>1</v>
      </c>
      <c r="B11" s="104">
        <f>_xlfn.XLOOKUP(stockMarket[[#This Row],[Round]],Years!$A$2:$A$10,Years!$B$2:$B$10,"not found",1,1)</f>
        <v>45657</v>
      </c>
      <c r="C11" s="20" t="s">
        <v>66</v>
      </c>
      <c r="D11" s="35">
        <v>26.32</v>
      </c>
      <c r="E11" s="35">
        <v>-7.94</v>
      </c>
      <c r="F11" s="26">
        <v>2350327</v>
      </c>
      <c r="G11" s="36">
        <v>62</v>
      </c>
      <c r="H11" s="35">
        <v>24.16</v>
      </c>
      <c r="I11" s="35">
        <v>-1.34</v>
      </c>
      <c r="J11" s="35">
        <v>0</v>
      </c>
      <c r="K11" s="43">
        <v>0</v>
      </c>
      <c r="L11" s="1">
        <v>-19.600000000000001</v>
      </c>
    </row>
    <row r="12" spans="1:13" x14ac:dyDescent="0.45">
      <c r="A12" s="87">
        <v>1</v>
      </c>
      <c r="B12" s="104">
        <f>_xlfn.XLOOKUP(stockMarket[[#This Row],[Round]],Years!$A$2:$A$10,Years!$B$2:$B$10,"not found",1,1)</f>
        <v>45657</v>
      </c>
      <c r="C12" s="20" t="s">
        <v>67</v>
      </c>
      <c r="D12" s="35">
        <v>37.35</v>
      </c>
      <c r="E12" s="35">
        <v>3.1</v>
      </c>
      <c r="F12" s="26">
        <v>2000000</v>
      </c>
      <c r="G12" s="36">
        <v>75</v>
      </c>
      <c r="H12" s="35">
        <v>25.77</v>
      </c>
      <c r="I12" s="35">
        <v>1.8</v>
      </c>
      <c r="J12" s="35">
        <v>0</v>
      </c>
      <c r="K12" s="43">
        <v>0</v>
      </c>
      <c r="L12" s="1">
        <v>20.8</v>
      </c>
    </row>
    <row r="13" spans="1:13" x14ac:dyDescent="0.45">
      <c r="A13" s="87">
        <v>1</v>
      </c>
      <c r="B13" s="104">
        <f>_xlfn.XLOOKUP(stockMarket[[#This Row],[Round]],Years!$A$2:$A$10,Years!$B$2:$B$10,"not found",1,1)</f>
        <v>45657</v>
      </c>
      <c r="C13" s="22" t="s">
        <v>68</v>
      </c>
      <c r="D13" s="38">
        <v>37.35</v>
      </c>
      <c r="E13" s="38">
        <v>3.1</v>
      </c>
      <c r="F13" s="41">
        <v>2000000</v>
      </c>
      <c r="G13" s="39">
        <v>75</v>
      </c>
      <c r="H13" s="38">
        <v>25.77</v>
      </c>
      <c r="I13" s="38">
        <v>1.8</v>
      </c>
      <c r="J13" s="38">
        <v>0</v>
      </c>
      <c r="K13" s="105">
        <v>0</v>
      </c>
      <c r="L13" s="11">
        <v>20.8</v>
      </c>
    </row>
    <row r="14" spans="1:13" x14ac:dyDescent="0.45">
      <c r="A14" s="87">
        <v>2</v>
      </c>
      <c r="B14" s="104">
        <f>_xlfn.XLOOKUP(stockMarket[[#This Row],[Round]],Years!$A$2:$A$10,Years!$B$2:$B$10,"not found",1,1)</f>
        <v>46022</v>
      </c>
      <c r="C14" s="24" t="s">
        <v>63</v>
      </c>
      <c r="D14" s="32">
        <v>54.92</v>
      </c>
      <c r="E14" s="32">
        <v>19.420000000000002</v>
      </c>
      <c r="F14" s="40">
        <v>2399957</v>
      </c>
      <c r="G14" s="33">
        <v>132</v>
      </c>
      <c r="H14" s="32">
        <v>33.22</v>
      </c>
      <c r="I14" s="32">
        <v>6.63</v>
      </c>
      <c r="J14" s="32">
        <v>0</v>
      </c>
      <c r="K14" s="106">
        <v>0</v>
      </c>
      <c r="L14" s="6">
        <v>8.3000000000000007</v>
      </c>
    </row>
    <row r="15" spans="1:13" x14ac:dyDescent="0.45">
      <c r="A15" s="87">
        <v>2</v>
      </c>
      <c r="B15" s="104">
        <f>_xlfn.XLOOKUP(stockMarket[[#This Row],[Round]],Years!$A$2:$A$10,Years!$B$2:$B$10,"not found",1,1)</f>
        <v>46022</v>
      </c>
      <c r="C15" s="20" t="s">
        <v>64</v>
      </c>
      <c r="D15" s="35">
        <v>44.65</v>
      </c>
      <c r="E15" s="35">
        <v>9.08</v>
      </c>
      <c r="F15" s="26">
        <v>2204358</v>
      </c>
      <c r="G15" s="36">
        <v>98</v>
      </c>
      <c r="H15" s="35">
        <v>30.38</v>
      </c>
      <c r="I15" s="35">
        <v>3.36</v>
      </c>
      <c r="J15" s="35">
        <v>0</v>
      </c>
      <c r="K15" s="43">
        <v>0</v>
      </c>
      <c r="L15" s="1">
        <v>13.3</v>
      </c>
    </row>
    <row r="16" spans="1:13" x14ac:dyDescent="0.45">
      <c r="A16" s="87">
        <v>2</v>
      </c>
      <c r="B16" s="104">
        <f>_xlfn.XLOOKUP(stockMarket[[#This Row],[Round]],Years!$A$2:$A$10,Years!$B$2:$B$10,"not found",1,1)</f>
        <v>46022</v>
      </c>
      <c r="C16" s="20" t="s">
        <v>65</v>
      </c>
      <c r="D16" s="35">
        <v>50.53</v>
      </c>
      <c r="E16" s="35">
        <v>17.03</v>
      </c>
      <c r="F16" s="26">
        <v>2000000</v>
      </c>
      <c r="G16" s="36">
        <v>101</v>
      </c>
      <c r="H16" s="35">
        <v>30.57</v>
      </c>
      <c r="I16" s="35">
        <v>6.01</v>
      </c>
      <c r="J16" s="35">
        <v>0.25</v>
      </c>
      <c r="K16" s="43">
        <v>5.0000000000000001E-3</v>
      </c>
      <c r="L16" s="1">
        <v>8.4</v>
      </c>
    </row>
    <row r="17" spans="1:12" x14ac:dyDescent="0.45">
      <c r="A17" s="87">
        <v>2</v>
      </c>
      <c r="B17" s="104">
        <f>_xlfn.XLOOKUP(stockMarket[[#This Row],[Round]],Years!$A$2:$A$10,Years!$B$2:$B$10,"not found",1,1)</f>
        <v>46022</v>
      </c>
      <c r="C17" s="20" t="s">
        <v>66</v>
      </c>
      <c r="D17" s="35">
        <v>35.46</v>
      </c>
      <c r="E17" s="35">
        <v>9.15</v>
      </c>
      <c r="F17" s="26">
        <v>2521324</v>
      </c>
      <c r="G17" s="36">
        <v>89</v>
      </c>
      <c r="H17" s="35">
        <v>27.67</v>
      </c>
      <c r="I17" s="35">
        <v>3.46</v>
      </c>
      <c r="J17" s="35">
        <v>0.1</v>
      </c>
      <c r="K17" s="43">
        <v>3.0000000000000001E-3</v>
      </c>
      <c r="L17" s="1">
        <v>10.199999999999999</v>
      </c>
    </row>
    <row r="18" spans="1:12" x14ac:dyDescent="0.45">
      <c r="A18" s="87">
        <v>2</v>
      </c>
      <c r="B18" s="104">
        <f>_xlfn.XLOOKUP(stockMarket[[#This Row],[Round]],Years!$A$2:$A$10,Years!$B$2:$B$10,"not found",1,1)</f>
        <v>46022</v>
      </c>
      <c r="C18" s="20" t="s">
        <v>67</v>
      </c>
      <c r="D18" s="35">
        <v>37.83</v>
      </c>
      <c r="E18" s="35">
        <v>0.48</v>
      </c>
      <c r="F18" s="26">
        <v>2000000</v>
      </c>
      <c r="G18" s="36">
        <v>76</v>
      </c>
      <c r="H18" s="35">
        <v>27.89</v>
      </c>
      <c r="I18" s="35">
        <v>2.12</v>
      </c>
      <c r="J18" s="35">
        <v>0</v>
      </c>
      <c r="K18" s="43">
        <v>0</v>
      </c>
      <c r="L18" s="1">
        <v>17.899999999999999</v>
      </c>
    </row>
    <row r="19" spans="1:12" x14ac:dyDescent="0.45">
      <c r="A19" s="87">
        <v>2</v>
      </c>
      <c r="B19" s="104">
        <f>_xlfn.XLOOKUP(stockMarket[[#This Row],[Round]],Years!$A$2:$A$10,Years!$B$2:$B$10,"not found",1,1)</f>
        <v>46022</v>
      </c>
      <c r="C19" s="22" t="s">
        <v>68</v>
      </c>
      <c r="D19" s="38">
        <v>37.83</v>
      </c>
      <c r="E19" s="38">
        <v>0.48</v>
      </c>
      <c r="F19" s="41">
        <v>2000000</v>
      </c>
      <c r="G19" s="39">
        <v>76</v>
      </c>
      <c r="H19" s="38">
        <v>27.89</v>
      </c>
      <c r="I19" s="38">
        <v>2.12</v>
      </c>
      <c r="J19" s="38">
        <v>0</v>
      </c>
      <c r="K19" s="105">
        <v>0</v>
      </c>
      <c r="L19" s="11">
        <v>17.899999999999999</v>
      </c>
    </row>
    <row r="20" spans="1:12" x14ac:dyDescent="0.45">
      <c r="A20" s="87">
        <v>3</v>
      </c>
      <c r="B20" s="104">
        <f>_xlfn.XLOOKUP(stockMarket[[#This Row],[Round]],Years!$A$2:$A$10,Years!$B$2:$B$10,"not found",1,1)</f>
        <v>46387</v>
      </c>
      <c r="C20" s="20" t="s">
        <v>63</v>
      </c>
      <c r="D20" s="32">
        <v>80</v>
      </c>
      <c r="E20" s="32">
        <v>25.08</v>
      </c>
      <c r="F20" s="40">
        <v>2399957</v>
      </c>
      <c r="G20" s="33">
        <v>192</v>
      </c>
      <c r="H20" s="32">
        <v>41.6</v>
      </c>
      <c r="I20" s="32">
        <v>8.3800000000000008</v>
      </c>
      <c r="J20" s="32">
        <v>0</v>
      </c>
      <c r="K20" s="106">
        <v>0</v>
      </c>
      <c r="L20" s="8">
        <v>9.5</v>
      </c>
    </row>
    <row r="21" spans="1:12" x14ac:dyDescent="0.45">
      <c r="A21" s="87">
        <v>3</v>
      </c>
      <c r="B21" s="104">
        <f>_xlfn.XLOOKUP(stockMarket[[#This Row],[Round]],Years!$A$2:$A$10,Years!$B$2:$B$10,"not found",1,1)</f>
        <v>46387</v>
      </c>
      <c r="C21" s="20" t="s">
        <v>64</v>
      </c>
      <c r="D21" s="35">
        <v>35.54</v>
      </c>
      <c r="E21" s="35">
        <v>-9.11</v>
      </c>
      <c r="F21" s="26">
        <v>2204358</v>
      </c>
      <c r="G21" s="36">
        <v>78</v>
      </c>
      <c r="H21" s="35">
        <v>29.24</v>
      </c>
      <c r="I21" s="35">
        <v>-0.14000000000000001</v>
      </c>
      <c r="J21" s="35">
        <v>1</v>
      </c>
      <c r="K21" s="43">
        <v>2.8000000000000001E-2</v>
      </c>
      <c r="L21" s="9">
        <v>-259.8</v>
      </c>
    </row>
    <row r="22" spans="1:12" x14ac:dyDescent="0.45">
      <c r="A22" s="87">
        <v>3</v>
      </c>
      <c r="B22" s="104">
        <f>_xlfn.XLOOKUP(stockMarket[[#This Row],[Round]],Years!$A$2:$A$10,Years!$B$2:$B$10,"not found",1,1)</f>
        <v>46387</v>
      </c>
      <c r="C22" s="20" t="s">
        <v>65</v>
      </c>
      <c r="D22" s="35">
        <v>81.239999999999995</v>
      </c>
      <c r="E22" s="35">
        <v>30.72</v>
      </c>
      <c r="F22" s="26">
        <v>2000000</v>
      </c>
      <c r="G22" s="36">
        <v>162</v>
      </c>
      <c r="H22" s="35">
        <v>40.17</v>
      </c>
      <c r="I22" s="35">
        <v>9.6</v>
      </c>
      <c r="J22" s="35">
        <v>0</v>
      </c>
      <c r="K22" s="43">
        <v>0</v>
      </c>
      <c r="L22" s="9">
        <v>8.5</v>
      </c>
    </row>
    <row r="23" spans="1:12" x14ac:dyDescent="0.45">
      <c r="A23" s="87">
        <v>3</v>
      </c>
      <c r="B23" s="104">
        <f>_xlfn.XLOOKUP(stockMarket[[#This Row],[Round]],Years!$A$2:$A$10,Years!$B$2:$B$10,"not found",1,1)</f>
        <v>46387</v>
      </c>
      <c r="C23" s="20" t="s">
        <v>66</v>
      </c>
      <c r="D23" s="35">
        <v>55.43</v>
      </c>
      <c r="E23" s="35">
        <v>19.96</v>
      </c>
      <c r="F23" s="26">
        <v>2605921</v>
      </c>
      <c r="G23" s="36">
        <v>144</v>
      </c>
      <c r="H23" s="35">
        <v>33.04</v>
      </c>
      <c r="I23" s="35">
        <v>5.12</v>
      </c>
      <c r="J23" s="35">
        <v>0</v>
      </c>
      <c r="K23" s="43">
        <v>0</v>
      </c>
      <c r="L23" s="9">
        <v>10.8</v>
      </c>
    </row>
    <row r="24" spans="1:12" x14ac:dyDescent="0.45">
      <c r="A24" s="87">
        <v>3</v>
      </c>
      <c r="B24" s="104">
        <f>_xlfn.XLOOKUP(stockMarket[[#This Row],[Round]],Years!$A$2:$A$10,Years!$B$2:$B$10,"not found",1,1)</f>
        <v>46387</v>
      </c>
      <c r="C24" s="20" t="s">
        <v>67</v>
      </c>
      <c r="D24" s="35">
        <v>53.42</v>
      </c>
      <c r="E24" s="35">
        <v>15.58</v>
      </c>
      <c r="F24" s="26">
        <v>2000000</v>
      </c>
      <c r="G24" s="36">
        <v>107</v>
      </c>
      <c r="H24" s="35">
        <v>33.21</v>
      </c>
      <c r="I24" s="35">
        <v>5.32</v>
      </c>
      <c r="J24" s="35">
        <v>0</v>
      </c>
      <c r="K24" s="43">
        <v>0</v>
      </c>
      <c r="L24" s="9">
        <v>10</v>
      </c>
    </row>
    <row r="25" spans="1:12" x14ac:dyDescent="0.45">
      <c r="A25" s="87">
        <v>3</v>
      </c>
      <c r="B25" s="104">
        <f>_xlfn.XLOOKUP(stockMarket[[#This Row],[Round]],Years!$A$2:$A$10,Years!$B$2:$B$10,"not found",1,1)</f>
        <v>46387</v>
      </c>
      <c r="C25" s="20" t="s">
        <v>68</v>
      </c>
      <c r="D25" s="35">
        <v>53.42</v>
      </c>
      <c r="E25" s="35">
        <v>15.58</v>
      </c>
      <c r="F25" s="26">
        <v>2000000</v>
      </c>
      <c r="G25" s="36">
        <v>107</v>
      </c>
      <c r="H25" s="35">
        <v>33.21</v>
      </c>
      <c r="I25" s="35">
        <v>5.32</v>
      </c>
      <c r="J25" s="35">
        <v>0</v>
      </c>
      <c r="K25" s="43">
        <v>0</v>
      </c>
      <c r="L25" s="9">
        <v>10</v>
      </c>
    </row>
    <row r="26" spans="1:12" x14ac:dyDescent="0.45">
      <c r="A26" s="87">
        <v>4</v>
      </c>
      <c r="B26" s="104">
        <f>_xlfn.XLOOKUP(stockMarket[[#This Row],[Round]],Years!$A$2:$A$10,Years!$B$2:$B$10,"not found",1,1)</f>
        <v>46752</v>
      </c>
      <c r="C26" s="24" t="s">
        <v>63</v>
      </c>
      <c r="D26" s="32">
        <v>111</v>
      </c>
      <c r="E26" s="32">
        <v>31</v>
      </c>
      <c r="F26" s="40">
        <v>2399957</v>
      </c>
      <c r="G26" s="33">
        <v>266</v>
      </c>
      <c r="H26" s="32">
        <v>54.76</v>
      </c>
      <c r="I26" s="32">
        <v>13.16</v>
      </c>
      <c r="J26" s="32">
        <v>0</v>
      </c>
      <c r="K26" s="106">
        <v>0</v>
      </c>
      <c r="L26" s="8">
        <v>8.4</v>
      </c>
    </row>
    <row r="27" spans="1:12" x14ac:dyDescent="0.45">
      <c r="A27" s="87">
        <v>4</v>
      </c>
      <c r="B27" s="104">
        <f>_xlfn.XLOOKUP(stockMarket[[#This Row],[Round]],Years!$A$2:$A$10,Years!$B$2:$B$10,"not found",1,1)</f>
        <v>46752</v>
      </c>
      <c r="C27" s="20" t="s">
        <v>64</v>
      </c>
      <c r="D27" s="35">
        <v>56.44</v>
      </c>
      <c r="E27" s="35">
        <v>20.89</v>
      </c>
      <c r="F27" s="26">
        <v>2204358</v>
      </c>
      <c r="G27" s="36">
        <v>124</v>
      </c>
      <c r="H27" s="35">
        <v>36.11</v>
      </c>
      <c r="I27" s="35">
        <v>6.87</v>
      </c>
      <c r="J27" s="35">
        <v>0</v>
      </c>
      <c r="K27" s="43">
        <v>0</v>
      </c>
      <c r="L27" s="9">
        <v>8.1999999999999993</v>
      </c>
    </row>
    <row r="28" spans="1:12" x14ac:dyDescent="0.45">
      <c r="A28" s="87">
        <v>4</v>
      </c>
      <c r="B28" s="104">
        <f>_xlfn.XLOOKUP(stockMarket[[#This Row],[Round]],Years!$A$2:$A$10,Years!$B$2:$B$10,"not found",1,1)</f>
        <v>46752</v>
      </c>
      <c r="C28" s="20" t="s">
        <v>65</v>
      </c>
      <c r="D28" s="35">
        <v>99.89</v>
      </c>
      <c r="E28" s="35">
        <v>18.64</v>
      </c>
      <c r="F28" s="26">
        <v>2000000</v>
      </c>
      <c r="G28" s="36">
        <v>200</v>
      </c>
      <c r="H28" s="35">
        <v>50.3</v>
      </c>
      <c r="I28" s="35">
        <v>10.130000000000001</v>
      </c>
      <c r="J28" s="35">
        <v>0</v>
      </c>
      <c r="K28" s="43">
        <v>0</v>
      </c>
      <c r="L28" s="9">
        <v>9.9</v>
      </c>
    </row>
    <row r="29" spans="1:12" x14ac:dyDescent="0.45">
      <c r="A29" s="87">
        <v>4</v>
      </c>
      <c r="B29" s="104">
        <f>_xlfn.XLOOKUP(stockMarket[[#This Row],[Round]],Years!$A$2:$A$10,Years!$B$2:$B$10,"not found",1,1)</f>
        <v>46752</v>
      </c>
      <c r="C29" s="20" t="s">
        <v>66</v>
      </c>
      <c r="D29" s="35">
        <v>50.79</v>
      </c>
      <c r="E29" s="35">
        <v>-4.63</v>
      </c>
      <c r="F29" s="26">
        <v>2605921</v>
      </c>
      <c r="G29" s="36">
        <v>132</v>
      </c>
      <c r="H29" s="35">
        <v>34.92</v>
      </c>
      <c r="I29" s="35">
        <v>1.88</v>
      </c>
      <c r="J29" s="35">
        <v>0</v>
      </c>
      <c r="K29" s="43">
        <v>0</v>
      </c>
      <c r="L29" s="9">
        <v>27</v>
      </c>
    </row>
    <row r="30" spans="1:12" x14ac:dyDescent="0.45">
      <c r="A30" s="87">
        <v>4</v>
      </c>
      <c r="B30" s="104">
        <f>_xlfn.XLOOKUP(stockMarket[[#This Row],[Round]],Years!$A$2:$A$10,Years!$B$2:$B$10,"not found",1,1)</f>
        <v>46752</v>
      </c>
      <c r="C30" s="20" t="s">
        <v>67</v>
      </c>
      <c r="D30" s="35">
        <v>61.65</v>
      </c>
      <c r="E30" s="35">
        <v>8.23</v>
      </c>
      <c r="F30" s="26">
        <v>2000000</v>
      </c>
      <c r="G30" s="36">
        <v>123</v>
      </c>
      <c r="H30" s="35">
        <v>37.659999999999997</v>
      </c>
      <c r="I30" s="35">
        <v>4.45</v>
      </c>
      <c r="J30" s="35">
        <v>0</v>
      </c>
      <c r="K30" s="43">
        <v>0</v>
      </c>
      <c r="L30" s="9">
        <v>13.9</v>
      </c>
    </row>
    <row r="31" spans="1:12" x14ac:dyDescent="0.45">
      <c r="A31" s="87">
        <v>4</v>
      </c>
      <c r="B31" s="104">
        <f>_xlfn.XLOOKUP(stockMarket[[#This Row],[Round]],Years!$A$2:$A$10,Years!$B$2:$B$10,"not found",1,1)</f>
        <v>46752</v>
      </c>
      <c r="C31" s="20" t="s">
        <v>68</v>
      </c>
      <c r="D31" s="35">
        <v>61.65</v>
      </c>
      <c r="E31" s="35">
        <v>8.23</v>
      </c>
      <c r="F31" s="26">
        <v>2000000</v>
      </c>
      <c r="G31" s="36">
        <v>123</v>
      </c>
      <c r="H31" s="35">
        <v>37.659999999999997</v>
      </c>
      <c r="I31" s="35">
        <v>4.45</v>
      </c>
      <c r="J31" s="35">
        <v>0</v>
      </c>
      <c r="K31" s="43">
        <v>0</v>
      </c>
      <c r="L31" s="9">
        <v>13.9</v>
      </c>
    </row>
    <row r="32" spans="1:12" x14ac:dyDescent="0.45">
      <c r="A32" s="87">
        <v>5</v>
      </c>
      <c r="B32" s="104">
        <f>_xlfn.XLOOKUP(stockMarket[[#This Row],[Round]],Years!$A$2:$A$10,Years!$B$2:$B$10,"not found",1,1)</f>
        <v>47118</v>
      </c>
      <c r="C32" s="24" t="s">
        <v>63</v>
      </c>
      <c r="D32" s="32">
        <v>151.93</v>
      </c>
      <c r="E32" s="32">
        <v>40.92</v>
      </c>
      <c r="F32" s="40">
        <v>2399957</v>
      </c>
      <c r="G32" s="33">
        <v>365</v>
      </c>
      <c r="H32" s="32">
        <v>72.47</v>
      </c>
      <c r="I32" s="32">
        <v>17.71</v>
      </c>
      <c r="J32" s="32">
        <v>0</v>
      </c>
      <c r="K32" s="106">
        <v>0</v>
      </c>
      <c r="L32" s="8">
        <v>8.6</v>
      </c>
    </row>
    <row r="33" spans="1:12" x14ac:dyDescent="0.45">
      <c r="A33" s="87">
        <v>5</v>
      </c>
      <c r="B33" s="104">
        <f>_xlfn.XLOOKUP(stockMarket[[#This Row],[Round]],Years!$A$2:$A$10,Years!$B$2:$B$10,"not found",1,1)</f>
        <v>47118</v>
      </c>
      <c r="C33" s="20" t="s">
        <v>64</v>
      </c>
      <c r="D33" s="35">
        <v>91.17</v>
      </c>
      <c r="E33" s="35">
        <v>34.74</v>
      </c>
      <c r="F33" s="26">
        <v>2204358</v>
      </c>
      <c r="G33" s="36">
        <v>201</v>
      </c>
      <c r="H33" s="35">
        <v>46.44</v>
      </c>
      <c r="I33" s="35">
        <v>10.33</v>
      </c>
      <c r="J33" s="35">
        <v>0</v>
      </c>
      <c r="K33" s="43">
        <v>0</v>
      </c>
      <c r="L33" s="9">
        <v>8.8000000000000007</v>
      </c>
    </row>
    <row r="34" spans="1:12" x14ac:dyDescent="0.45">
      <c r="A34" s="87">
        <v>5</v>
      </c>
      <c r="B34" s="104">
        <f>_xlfn.XLOOKUP(stockMarket[[#This Row],[Round]],Years!$A$2:$A$10,Years!$B$2:$B$10,"not found",1,1)</f>
        <v>47118</v>
      </c>
      <c r="C34" s="20" t="s">
        <v>65</v>
      </c>
      <c r="D34" s="35">
        <v>135.97999999999999</v>
      </c>
      <c r="E34" s="35">
        <v>36.090000000000003</v>
      </c>
      <c r="F34" s="26">
        <v>2000000</v>
      </c>
      <c r="G34" s="36">
        <v>272</v>
      </c>
      <c r="H34" s="35">
        <v>66.650000000000006</v>
      </c>
      <c r="I34" s="35">
        <v>16.36</v>
      </c>
      <c r="J34" s="35">
        <v>0</v>
      </c>
      <c r="K34" s="43">
        <v>0</v>
      </c>
      <c r="L34" s="9">
        <v>8.3000000000000007</v>
      </c>
    </row>
    <row r="35" spans="1:12" x14ac:dyDescent="0.45">
      <c r="A35" s="87">
        <v>5</v>
      </c>
      <c r="B35" s="104">
        <f>_xlfn.XLOOKUP(stockMarket[[#This Row],[Round]],Years!$A$2:$A$10,Years!$B$2:$B$10,"not found",1,1)</f>
        <v>47118</v>
      </c>
      <c r="C35" s="20" t="s">
        <v>66</v>
      </c>
      <c r="D35" s="35">
        <v>32.39</v>
      </c>
      <c r="E35" s="35">
        <v>-18.399999999999999</v>
      </c>
      <c r="F35" s="26">
        <v>2605921</v>
      </c>
      <c r="G35" s="36">
        <v>84</v>
      </c>
      <c r="H35" s="35">
        <v>33.35</v>
      </c>
      <c r="I35" s="35">
        <v>-1.57</v>
      </c>
      <c r="J35" s="35">
        <v>0</v>
      </c>
      <c r="K35" s="43">
        <v>0</v>
      </c>
      <c r="L35" s="9">
        <v>-20.6</v>
      </c>
    </row>
    <row r="36" spans="1:12" x14ac:dyDescent="0.45">
      <c r="A36" s="87">
        <v>5</v>
      </c>
      <c r="B36" s="104">
        <f>_xlfn.XLOOKUP(stockMarket[[#This Row],[Round]],Years!$A$2:$A$10,Years!$B$2:$B$10,"not found",1,1)</f>
        <v>47118</v>
      </c>
      <c r="C36" s="20" t="s">
        <v>67</v>
      </c>
      <c r="D36" s="35">
        <v>45.13</v>
      </c>
      <c r="E36" s="35">
        <v>-16.52</v>
      </c>
      <c r="F36" s="26">
        <v>2000000</v>
      </c>
      <c r="G36" s="36">
        <v>90</v>
      </c>
      <c r="H36" s="35">
        <v>37.299999999999997</v>
      </c>
      <c r="I36" s="35">
        <v>-0.36</v>
      </c>
      <c r="J36" s="35">
        <v>0</v>
      </c>
      <c r="K36" s="43">
        <v>0</v>
      </c>
      <c r="L36" s="9">
        <v>-127.2</v>
      </c>
    </row>
    <row r="37" spans="1:12" x14ac:dyDescent="0.45">
      <c r="A37" s="87">
        <v>5</v>
      </c>
      <c r="B37" s="104">
        <f>_xlfn.XLOOKUP(stockMarket[[#This Row],[Round]],Years!$A$2:$A$10,Years!$B$2:$B$10,"not found",1,1)</f>
        <v>47118</v>
      </c>
      <c r="C37" s="20" t="s">
        <v>68</v>
      </c>
      <c r="D37" s="35">
        <v>45.13</v>
      </c>
      <c r="E37" s="35">
        <v>-16.52</v>
      </c>
      <c r="F37" s="26">
        <v>2000000</v>
      </c>
      <c r="G37" s="36">
        <v>90</v>
      </c>
      <c r="H37" s="35">
        <v>37.299999999999997</v>
      </c>
      <c r="I37" s="35">
        <v>-0.36</v>
      </c>
      <c r="J37" s="35">
        <v>0</v>
      </c>
      <c r="K37" s="43">
        <v>0</v>
      </c>
      <c r="L37" s="9">
        <v>-127.2</v>
      </c>
    </row>
    <row r="38" spans="1:12" x14ac:dyDescent="0.45">
      <c r="A38" s="87">
        <v>6</v>
      </c>
      <c r="B38" s="104">
        <f>_xlfn.XLOOKUP(stockMarket[[#This Row],[Round]],Years!$A$2:$A$10,Years!$B$2:$B$10,"not found",1,1)</f>
        <v>47483</v>
      </c>
      <c r="C38" s="24" t="s">
        <v>63</v>
      </c>
      <c r="D38" s="32">
        <v>189.78</v>
      </c>
      <c r="E38" s="32">
        <v>37.85</v>
      </c>
      <c r="F38" s="40">
        <v>2399957</v>
      </c>
      <c r="G38" s="33">
        <v>455</v>
      </c>
      <c r="H38" s="32">
        <v>92.94</v>
      </c>
      <c r="I38" s="32">
        <v>20.47</v>
      </c>
      <c r="J38" s="32">
        <v>0</v>
      </c>
      <c r="K38" s="106">
        <v>0</v>
      </c>
      <c r="L38" s="8">
        <v>9.3000000000000007</v>
      </c>
    </row>
    <row r="39" spans="1:12" x14ac:dyDescent="0.45">
      <c r="A39" s="87">
        <v>6</v>
      </c>
      <c r="B39" s="104">
        <f>_xlfn.XLOOKUP(stockMarket[[#This Row],[Round]],Years!$A$2:$A$10,Years!$B$2:$B$10,"not found",1,1)</f>
        <v>47483</v>
      </c>
      <c r="C39" s="20" t="s">
        <v>64</v>
      </c>
      <c r="D39" s="35">
        <v>138.18</v>
      </c>
      <c r="E39" s="35">
        <v>47</v>
      </c>
      <c r="F39" s="26">
        <v>2204358</v>
      </c>
      <c r="G39" s="36">
        <v>305</v>
      </c>
      <c r="H39" s="35">
        <v>64.209999999999994</v>
      </c>
      <c r="I39" s="35">
        <v>17.77</v>
      </c>
      <c r="J39" s="35">
        <v>0</v>
      </c>
      <c r="K39" s="43">
        <v>0</v>
      </c>
      <c r="L39" s="9">
        <v>7.8</v>
      </c>
    </row>
    <row r="40" spans="1:12" x14ac:dyDescent="0.45">
      <c r="A40" s="87">
        <v>6</v>
      </c>
      <c r="B40" s="104">
        <f>_xlfn.XLOOKUP(stockMarket[[#This Row],[Round]],Years!$A$2:$A$10,Years!$B$2:$B$10,"not found",1,1)</f>
        <v>47483</v>
      </c>
      <c r="C40" s="20" t="s">
        <v>65</v>
      </c>
      <c r="D40" s="35">
        <v>251.59</v>
      </c>
      <c r="E40" s="35">
        <v>115.61</v>
      </c>
      <c r="F40" s="26">
        <v>2000000</v>
      </c>
      <c r="G40" s="36">
        <v>503</v>
      </c>
      <c r="H40" s="35">
        <v>104.71</v>
      </c>
      <c r="I40" s="35">
        <v>38.06</v>
      </c>
      <c r="J40" s="35">
        <v>0</v>
      </c>
      <c r="K40" s="43">
        <v>0</v>
      </c>
      <c r="L40" s="9">
        <v>6.6</v>
      </c>
    </row>
    <row r="41" spans="1:12" x14ac:dyDescent="0.45">
      <c r="A41" s="87">
        <v>6</v>
      </c>
      <c r="B41" s="104">
        <f>_xlfn.XLOOKUP(stockMarket[[#This Row],[Round]],Years!$A$2:$A$10,Years!$B$2:$B$10,"not found",1,1)</f>
        <v>47483</v>
      </c>
      <c r="C41" s="20" t="s">
        <v>66</v>
      </c>
      <c r="D41" s="35">
        <v>13.28</v>
      </c>
      <c r="E41" s="35">
        <v>-19.11</v>
      </c>
      <c r="F41" s="26">
        <v>2914620</v>
      </c>
      <c r="G41" s="36">
        <v>39</v>
      </c>
      <c r="H41" s="35">
        <v>29.41</v>
      </c>
      <c r="I41" s="35">
        <v>-3.84</v>
      </c>
      <c r="J41" s="35">
        <v>0</v>
      </c>
      <c r="K41" s="43">
        <v>0</v>
      </c>
      <c r="L41" s="9">
        <v>-3.5</v>
      </c>
    </row>
    <row r="42" spans="1:12" x14ac:dyDescent="0.45">
      <c r="A42" s="87">
        <v>6</v>
      </c>
      <c r="B42" s="104">
        <f>_xlfn.XLOOKUP(stockMarket[[#This Row],[Round]],Years!$A$2:$A$10,Years!$B$2:$B$10,"not found",1,1)</f>
        <v>47483</v>
      </c>
      <c r="C42" s="20" t="s">
        <v>67</v>
      </c>
      <c r="D42" s="35">
        <v>1</v>
      </c>
      <c r="E42" s="35">
        <v>-44.13</v>
      </c>
      <c r="F42" s="26">
        <v>2000000</v>
      </c>
      <c r="G42" s="36">
        <v>2</v>
      </c>
      <c r="H42" s="35">
        <v>29.25</v>
      </c>
      <c r="I42" s="35">
        <v>-8.0500000000000007</v>
      </c>
      <c r="J42" s="35">
        <v>0</v>
      </c>
      <c r="K42" s="43">
        <v>0</v>
      </c>
      <c r="L42" s="9">
        <v>-0.1</v>
      </c>
    </row>
    <row r="43" spans="1:12" x14ac:dyDescent="0.45">
      <c r="A43" s="87">
        <v>6</v>
      </c>
      <c r="B43" s="104">
        <f>_xlfn.XLOOKUP(stockMarket[[#This Row],[Round]],Years!$A$2:$A$10,Years!$B$2:$B$10,"not found",1,1)</f>
        <v>47483</v>
      </c>
      <c r="C43" s="20" t="s">
        <v>68</v>
      </c>
      <c r="D43" s="35">
        <v>1</v>
      </c>
      <c r="E43" s="35">
        <v>-44.13</v>
      </c>
      <c r="F43" s="26">
        <v>2000000</v>
      </c>
      <c r="G43" s="36">
        <v>2</v>
      </c>
      <c r="H43" s="35">
        <v>29.25</v>
      </c>
      <c r="I43" s="35">
        <v>-8.0500000000000007</v>
      </c>
      <c r="J43" s="35">
        <v>0</v>
      </c>
      <c r="K43" s="43">
        <v>0</v>
      </c>
      <c r="L43" s="9">
        <v>-0.1</v>
      </c>
    </row>
    <row r="44" spans="1:12" x14ac:dyDescent="0.45">
      <c r="A44" s="87">
        <v>7</v>
      </c>
      <c r="B44" s="104">
        <f>_xlfn.XLOOKUP(stockMarket[[#This Row],[Round]],Years!$A$2:$A$10,Years!$B$2:$B$10,"not found",1,1)</f>
        <v>47848</v>
      </c>
      <c r="C44" s="24" t="s">
        <v>63</v>
      </c>
      <c r="D44" s="32">
        <v>223.62</v>
      </c>
      <c r="E44" s="32">
        <v>33.840000000000003</v>
      </c>
      <c r="F44" s="40">
        <v>2399957</v>
      </c>
      <c r="G44" s="33">
        <v>537</v>
      </c>
      <c r="H44" s="32">
        <v>115.38</v>
      </c>
      <c r="I44" s="32">
        <v>22.43</v>
      </c>
      <c r="J44" s="32">
        <v>0</v>
      </c>
      <c r="K44" s="106">
        <v>0</v>
      </c>
      <c r="L44" s="8">
        <v>10</v>
      </c>
    </row>
    <row r="45" spans="1:12" x14ac:dyDescent="0.45">
      <c r="A45" s="87">
        <v>7</v>
      </c>
      <c r="B45" s="104">
        <f>_xlfn.XLOOKUP(stockMarket[[#This Row],[Round]],Years!$A$2:$A$10,Years!$B$2:$B$10,"not found",1,1)</f>
        <v>47848</v>
      </c>
      <c r="C45" s="20" t="s">
        <v>64</v>
      </c>
      <c r="D45" s="35">
        <v>198.93</v>
      </c>
      <c r="E45" s="35">
        <v>60.75</v>
      </c>
      <c r="F45" s="26">
        <v>2204358</v>
      </c>
      <c r="G45" s="36">
        <v>439</v>
      </c>
      <c r="H45" s="35">
        <v>89.01</v>
      </c>
      <c r="I45" s="35">
        <v>24.8</v>
      </c>
      <c r="J45" s="35">
        <v>0</v>
      </c>
      <c r="K45" s="43">
        <v>0</v>
      </c>
      <c r="L45" s="9">
        <v>8</v>
      </c>
    </row>
    <row r="46" spans="1:12" x14ac:dyDescent="0.45">
      <c r="A46" s="87">
        <v>7</v>
      </c>
      <c r="B46" s="104">
        <f>_xlfn.XLOOKUP(stockMarket[[#This Row],[Round]],Years!$A$2:$A$10,Years!$B$2:$B$10,"not found",1,1)</f>
        <v>47848</v>
      </c>
      <c r="C46" s="20" t="s">
        <v>65</v>
      </c>
      <c r="D46" s="35">
        <v>359.03</v>
      </c>
      <c r="E46" s="35">
        <v>107.44</v>
      </c>
      <c r="F46" s="26">
        <v>1940378</v>
      </c>
      <c r="G46" s="36">
        <v>697</v>
      </c>
      <c r="H46" s="35">
        <v>135.88</v>
      </c>
      <c r="I46" s="35">
        <v>45.68</v>
      </c>
      <c r="J46" s="35">
        <v>10</v>
      </c>
      <c r="K46" s="43">
        <v>2.8000000000000001E-2</v>
      </c>
      <c r="L46" s="9">
        <v>7.9</v>
      </c>
    </row>
    <row r="47" spans="1:12" x14ac:dyDescent="0.45">
      <c r="A47" s="87">
        <v>7</v>
      </c>
      <c r="B47" s="104">
        <f>_xlfn.XLOOKUP(stockMarket[[#This Row],[Round]],Years!$A$2:$A$10,Years!$B$2:$B$10,"not found",1,1)</f>
        <v>47848</v>
      </c>
      <c r="C47" s="20" t="s">
        <v>66</v>
      </c>
      <c r="D47" s="35">
        <v>1</v>
      </c>
      <c r="E47" s="35">
        <v>-12.28</v>
      </c>
      <c r="F47" s="26">
        <v>2914620</v>
      </c>
      <c r="G47" s="36">
        <v>3</v>
      </c>
      <c r="H47" s="35">
        <v>19.2</v>
      </c>
      <c r="I47" s="35">
        <v>-10.210000000000001</v>
      </c>
      <c r="J47" s="35">
        <v>0</v>
      </c>
      <c r="K47" s="43">
        <v>0</v>
      </c>
      <c r="L47" s="9">
        <v>-0.1</v>
      </c>
    </row>
    <row r="48" spans="1:12" x14ac:dyDescent="0.45">
      <c r="A48" s="87">
        <v>7</v>
      </c>
      <c r="B48" s="104">
        <f>_xlfn.XLOOKUP(stockMarket[[#This Row],[Round]],Years!$A$2:$A$10,Years!$B$2:$B$10,"not found",1,1)</f>
        <v>47848</v>
      </c>
      <c r="C48" s="20" t="s">
        <v>67</v>
      </c>
      <c r="D48" s="35">
        <v>1</v>
      </c>
      <c r="E48" s="35">
        <v>0</v>
      </c>
      <c r="F48" s="26">
        <v>2000000</v>
      </c>
      <c r="G48" s="36">
        <v>2</v>
      </c>
      <c r="H48" s="35">
        <v>11.14</v>
      </c>
      <c r="I48" s="35">
        <v>-18.11</v>
      </c>
      <c r="J48" s="35">
        <v>0</v>
      </c>
      <c r="K48" s="43">
        <v>0</v>
      </c>
      <c r="L48" s="9">
        <v>-0.1</v>
      </c>
    </row>
    <row r="49" spans="1:12" x14ac:dyDescent="0.45">
      <c r="A49" s="87">
        <v>7</v>
      </c>
      <c r="B49" s="104">
        <f>_xlfn.XLOOKUP(stockMarket[[#This Row],[Round]],Years!$A$2:$A$10,Years!$B$2:$B$10,"not found",1,1)</f>
        <v>47848</v>
      </c>
      <c r="C49" s="20" t="s">
        <v>68</v>
      </c>
      <c r="D49" s="35">
        <v>1</v>
      </c>
      <c r="E49" s="35">
        <v>0</v>
      </c>
      <c r="F49" s="26">
        <v>2000000</v>
      </c>
      <c r="G49" s="36">
        <v>2</v>
      </c>
      <c r="H49" s="35">
        <v>11.14</v>
      </c>
      <c r="I49" s="35">
        <v>-18.11</v>
      </c>
      <c r="J49" s="35">
        <v>0</v>
      </c>
      <c r="K49" s="43">
        <v>0</v>
      </c>
      <c r="L49" s="9">
        <v>-0.1</v>
      </c>
    </row>
    <row r="50" spans="1:12" x14ac:dyDescent="0.45">
      <c r="A50" s="87">
        <v>8</v>
      </c>
      <c r="B50" s="104">
        <f>_xlfn.XLOOKUP(stockMarket[[#This Row],[Round]],Years!$A$2:$A$10,Years!$B$2:$B$10,"not found",1,1)</f>
        <v>48213</v>
      </c>
      <c r="C50" s="24" t="s">
        <v>63</v>
      </c>
      <c r="D50" s="32">
        <v>232.75</v>
      </c>
      <c r="E50" s="32">
        <v>9.1300000000000008</v>
      </c>
      <c r="F50" s="40">
        <v>2399957</v>
      </c>
      <c r="G50" s="33">
        <v>559</v>
      </c>
      <c r="H50" s="32">
        <v>133.5</v>
      </c>
      <c r="I50" s="32">
        <v>18.13</v>
      </c>
      <c r="J50" s="32">
        <v>0</v>
      </c>
      <c r="K50" s="106">
        <v>0</v>
      </c>
      <c r="L50" s="8">
        <v>12.8</v>
      </c>
    </row>
    <row r="51" spans="1:12" x14ac:dyDescent="0.45">
      <c r="A51" s="87">
        <v>8</v>
      </c>
      <c r="B51" s="104">
        <f>_xlfn.XLOOKUP(stockMarket[[#This Row],[Round]],Years!$A$2:$A$10,Years!$B$2:$B$10,"not found",1,1)</f>
        <v>48213</v>
      </c>
      <c r="C51" s="20" t="s">
        <v>64</v>
      </c>
      <c r="D51" s="35">
        <v>248.83</v>
      </c>
      <c r="E51" s="35">
        <v>49.91</v>
      </c>
      <c r="F51" s="26">
        <v>2094157</v>
      </c>
      <c r="G51" s="36">
        <v>521</v>
      </c>
      <c r="H51" s="35">
        <v>112.23</v>
      </c>
      <c r="I51" s="35">
        <v>29.01</v>
      </c>
      <c r="J51" s="35">
        <v>0</v>
      </c>
      <c r="K51" s="43">
        <v>0</v>
      </c>
      <c r="L51" s="9">
        <v>8.6</v>
      </c>
    </row>
    <row r="52" spans="1:12" x14ac:dyDescent="0.45">
      <c r="A52" s="87">
        <v>8</v>
      </c>
      <c r="B52" s="104">
        <f>_xlfn.XLOOKUP(stockMarket[[#This Row],[Round]],Years!$A$2:$A$10,Years!$B$2:$B$10,"not found",1,1)</f>
        <v>48213</v>
      </c>
      <c r="C52" s="20" t="s">
        <v>65</v>
      </c>
      <c r="D52" s="35">
        <v>437.37</v>
      </c>
      <c r="E52" s="35">
        <v>78.34</v>
      </c>
      <c r="F52" s="26">
        <v>1884672</v>
      </c>
      <c r="G52" s="36">
        <v>824</v>
      </c>
      <c r="H52" s="35">
        <v>150.96</v>
      </c>
      <c r="I52" s="35">
        <v>51.68</v>
      </c>
      <c r="J52" s="35">
        <v>30</v>
      </c>
      <c r="K52" s="43">
        <v>6.9000000000000006E-2</v>
      </c>
      <c r="L52" s="9">
        <v>8.5</v>
      </c>
    </row>
    <row r="53" spans="1:12" x14ac:dyDescent="0.45">
      <c r="A53" s="87">
        <v>8</v>
      </c>
      <c r="B53" s="104">
        <f>_xlfn.XLOOKUP(stockMarket[[#This Row],[Round]],Years!$A$2:$A$10,Years!$B$2:$B$10,"not found",1,1)</f>
        <v>48213</v>
      </c>
      <c r="C53" s="20" t="s">
        <v>66</v>
      </c>
      <c r="D53" s="35">
        <v>1</v>
      </c>
      <c r="E53" s="35">
        <v>0</v>
      </c>
      <c r="F53" s="26">
        <v>2914620</v>
      </c>
      <c r="G53" s="36">
        <v>3</v>
      </c>
      <c r="H53" s="35">
        <v>-0.88</v>
      </c>
      <c r="I53" s="35">
        <v>-20.079999999999998</v>
      </c>
      <c r="J53" s="35">
        <v>0</v>
      </c>
      <c r="K53" s="43">
        <v>0</v>
      </c>
      <c r="L53" s="9">
        <v>-0.1</v>
      </c>
    </row>
    <row r="54" spans="1:12" x14ac:dyDescent="0.45">
      <c r="A54" s="87">
        <v>8</v>
      </c>
      <c r="B54" s="104">
        <f>_xlfn.XLOOKUP(stockMarket[[#This Row],[Round]],Years!$A$2:$A$10,Years!$B$2:$B$10,"not found",1,1)</f>
        <v>48213</v>
      </c>
      <c r="C54" s="20" t="s">
        <v>67</v>
      </c>
      <c r="D54" s="35">
        <v>1</v>
      </c>
      <c r="E54" s="35">
        <v>0</v>
      </c>
      <c r="F54" s="26">
        <v>2000000</v>
      </c>
      <c r="G54" s="36">
        <v>2</v>
      </c>
      <c r="H54" s="35">
        <v>-21.22</v>
      </c>
      <c r="I54" s="35">
        <v>-32.36</v>
      </c>
      <c r="J54" s="35">
        <v>0</v>
      </c>
      <c r="K54" s="43">
        <v>0</v>
      </c>
      <c r="L54" s="9">
        <v>0</v>
      </c>
    </row>
    <row r="55" spans="1:12" x14ac:dyDescent="0.45">
      <c r="A55" s="87">
        <v>8</v>
      </c>
      <c r="B55" s="104">
        <f>_xlfn.XLOOKUP(stockMarket[[#This Row],[Round]],Years!$A$2:$A$10,Years!$B$2:$B$10,"not found",1,1)</f>
        <v>48213</v>
      </c>
      <c r="C55" s="20" t="s">
        <v>68</v>
      </c>
      <c r="D55" s="35">
        <v>1</v>
      </c>
      <c r="E55" s="35">
        <v>0</v>
      </c>
      <c r="F55" s="26">
        <v>2000000</v>
      </c>
      <c r="G55" s="36">
        <v>2</v>
      </c>
      <c r="H55" s="35">
        <v>-21.22</v>
      </c>
      <c r="I55" s="35">
        <v>-32.36</v>
      </c>
      <c r="J55" s="35">
        <v>0</v>
      </c>
      <c r="K55" s="43">
        <v>0</v>
      </c>
      <c r="L55" s="9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85F2-1219-4CA5-8583-2AF5808E75CE}">
  <dimension ref="A1:H133"/>
  <sheetViews>
    <sheetView workbookViewId="0">
      <selection activeCell="D23" sqref="D23"/>
    </sheetView>
  </sheetViews>
  <sheetFormatPr defaultRowHeight="14.25" x14ac:dyDescent="0.45"/>
  <cols>
    <col min="2" max="2" width="14.265625" bestFit="1" customWidth="1"/>
    <col min="3" max="3" width="10.59765625" customWidth="1"/>
    <col min="5" max="5" width="10.86328125" bestFit="1" customWidth="1"/>
  </cols>
  <sheetData>
    <row r="1" spans="1:8" x14ac:dyDescent="0.45">
      <c r="A1" s="59" t="s">
        <v>0</v>
      </c>
      <c r="B1" s="59" t="s">
        <v>210</v>
      </c>
      <c r="C1" s="81" t="s">
        <v>1</v>
      </c>
      <c r="D1" s="82" t="s">
        <v>81</v>
      </c>
      <c r="E1" s="82" t="s">
        <v>82</v>
      </c>
      <c r="F1" s="82" t="s">
        <v>79</v>
      </c>
      <c r="G1" s="82" t="s">
        <v>83</v>
      </c>
      <c r="H1" s="82" t="s">
        <v>84</v>
      </c>
    </row>
    <row r="2" spans="1:8" x14ac:dyDescent="0.45">
      <c r="A2" s="19">
        <v>0</v>
      </c>
      <c r="B2" s="104">
        <f>_xlfn.XLOOKUP(bondMarket[[#This Row],[Round]],Years!$A$2:$A$10,Years!$B$2:$B$10,"not found",1,1)</f>
        <v>45291</v>
      </c>
      <c r="C2" s="59" t="s">
        <v>63</v>
      </c>
      <c r="D2" s="1" t="s">
        <v>85</v>
      </c>
      <c r="E2" s="36">
        <v>6950000</v>
      </c>
      <c r="F2" s="27">
        <v>0.111</v>
      </c>
      <c r="G2" s="1">
        <v>99.49</v>
      </c>
      <c r="H2" s="1" t="s">
        <v>86</v>
      </c>
    </row>
    <row r="3" spans="1:8" x14ac:dyDescent="0.45">
      <c r="A3" s="19">
        <v>0</v>
      </c>
      <c r="B3" s="104">
        <f>_xlfn.XLOOKUP(bondMarket[[#This Row],[Round]],Years!$A$2:$A$10,Years!$B$2:$B$10,"not found",1,1)</f>
        <v>45291</v>
      </c>
      <c r="C3" s="59" t="s">
        <v>63</v>
      </c>
      <c r="D3" s="1" t="s">
        <v>87</v>
      </c>
      <c r="E3" s="36">
        <v>13900000</v>
      </c>
      <c r="F3" s="27">
        <v>0.121</v>
      </c>
      <c r="G3" s="1">
        <v>103.7</v>
      </c>
      <c r="H3" s="1" t="s">
        <v>86</v>
      </c>
    </row>
    <row r="4" spans="1:8" x14ac:dyDescent="0.45">
      <c r="A4" s="19">
        <v>0</v>
      </c>
      <c r="B4" s="104">
        <f>_xlfn.XLOOKUP(bondMarket[[#This Row],[Round]],Years!$A$2:$A$10,Years!$B$2:$B$10,"not found",1,1)</f>
        <v>45291</v>
      </c>
      <c r="C4" s="59" t="s">
        <v>63</v>
      </c>
      <c r="D4" s="1" t="s">
        <v>88</v>
      </c>
      <c r="E4" s="36">
        <v>20850000</v>
      </c>
      <c r="F4" s="27">
        <v>0.126</v>
      </c>
      <c r="G4" s="1">
        <v>111.32</v>
      </c>
      <c r="H4" s="1" t="s">
        <v>86</v>
      </c>
    </row>
    <row r="5" spans="1:8" x14ac:dyDescent="0.45">
      <c r="A5" s="19">
        <v>0</v>
      </c>
      <c r="B5" s="104">
        <f>_xlfn.XLOOKUP(bondMarket[[#This Row],[Round]],Years!$A$2:$A$10,Years!$B$2:$B$10,"not found",1,1)</f>
        <v>45291</v>
      </c>
      <c r="C5" s="59" t="s">
        <v>64</v>
      </c>
      <c r="D5" s="1" t="s">
        <v>85</v>
      </c>
      <c r="E5" s="36">
        <v>6950000</v>
      </c>
      <c r="F5" s="27">
        <v>0.111</v>
      </c>
      <c r="G5" s="1">
        <v>99.49</v>
      </c>
      <c r="H5" s="1" t="s">
        <v>86</v>
      </c>
    </row>
    <row r="6" spans="1:8" x14ac:dyDescent="0.45">
      <c r="A6" s="19">
        <v>0</v>
      </c>
      <c r="B6" s="104">
        <f>_xlfn.XLOOKUP(bondMarket[[#This Row],[Round]],Years!$A$2:$A$10,Years!$B$2:$B$10,"not found",1,1)</f>
        <v>45291</v>
      </c>
      <c r="C6" s="59" t="s">
        <v>64</v>
      </c>
      <c r="D6" s="1" t="s">
        <v>87</v>
      </c>
      <c r="E6" s="36">
        <v>13900000</v>
      </c>
      <c r="F6" s="27">
        <v>0.121</v>
      </c>
      <c r="G6" s="1">
        <v>103.7</v>
      </c>
      <c r="H6" s="1" t="s">
        <v>86</v>
      </c>
    </row>
    <row r="7" spans="1:8" x14ac:dyDescent="0.45">
      <c r="A7" s="19">
        <v>0</v>
      </c>
      <c r="B7" s="104">
        <f>_xlfn.XLOOKUP(bondMarket[[#This Row],[Round]],Years!$A$2:$A$10,Years!$B$2:$B$10,"not found",1,1)</f>
        <v>45291</v>
      </c>
      <c r="C7" s="59" t="s">
        <v>64</v>
      </c>
      <c r="D7" s="1" t="s">
        <v>88</v>
      </c>
      <c r="E7" s="36">
        <v>20850000</v>
      </c>
      <c r="F7" s="27">
        <v>0.126</v>
      </c>
      <c r="G7" s="1">
        <v>111.32</v>
      </c>
      <c r="H7" s="1" t="s">
        <v>86</v>
      </c>
    </row>
    <row r="8" spans="1:8" x14ac:dyDescent="0.45">
      <c r="A8" s="19">
        <v>0</v>
      </c>
      <c r="B8" s="104">
        <f>_xlfn.XLOOKUP(bondMarket[[#This Row],[Round]],Years!$A$2:$A$10,Years!$B$2:$B$10,"not found",1,1)</f>
        <v>45291</v>
      </c>
      <c r="C8" s="59" t="s">
        <v>65</v>
      </c>
      <c r="D8" s="1" t="s">
        <v>85</v>
      </c>
      <c r="E8" s="36">
        <v>6950000</v>
      </c>
      <c r="F8" s="27">
        <v>0.111</v>
      </c>
      <c r="G8" s="1">
        <v>99.49</v>
      </c>
      <c r="H8" s="1" t="s">
        <v>86</v>
      </c>
    </row>
    <row r="9" spans="1:8" x14ac:dyDescent="0.45">
      <c r="A9" s="19">
        <v>0</v>
      </c>
      <c r="B9" s="104">
        <f>_xlfn.XLOOKUP(bondMarket[[#This Row],[Round]],Years!$A$2:$A$10,Years!$B$2:$B$10,"not found",1,1)</f>
        <v>45291</v>
      </c>
      <c r="C9" s="59" t="s">
        <v>65</v>
      </c>
      <c r="D9" s="1" t="s">
        <v>87</v>
      </c>
      <c r="E9" s="36">
        <v>13900000</v>
      </c>
      <c r="F9" s="27">
        <v>0.121</v>
      </c>
      <c r="G9" s="1">
        <v>103.7</v>
      </c>
      <c r="H9" s="1" t="s">
        <v>86</v>
      </c>
    </row>
    <row r="10" spans="1:8" x14ac:dyDescent="0.45">
      <c r="A10" s="19">
        <v>0</v>
      </c>
      <c r="B10" s="104">
        <f>_xlfn.XLOOKUP(bondMarket[[#This Row],[Round]],Years!$A$2:$A$10,Years!$B$2:$B$10,"not found",1,1)</f>
        <v>45291</v>
      </c>
      <c r="C10" s="59" t="s">
        <v>65</v>
      </c>
      <c r="D10" s="1" t="s">
        <v>88</v>
      </c>
      <c r="E10" s="36">
        <v>20850000</v>
      </c>
      <c r="F10" s="27">
        <v>0.126</v>
      </c>
      <c r="G10" s="1">
        <v>111.32</v>
      </c>
      <c r="H10" s="1" t="s">
        <v>86</v>
      </c>
    </row>
    <row r="11" spans="1:8" x14ac:dyDescent="0.45">
      <c r="A11" s="19">
        <v>0</v>
      </c>
      <c r="B11" s="104">
        <f>_xlfn.XLOOKUP(bondMarket[[#This Row],[Round]],Years!$A$2:$A$10,Years!$B$2:$B$10,"not found",1,1)</f>
        <v>45291</v>
      </c>
      <c r="C11" s="59" t="s">
        <v>66</v>
      </c>
      <c r="D11" s="1" t="s">
        <v>85</v>
      </c>
      <c r="E11" s="36">
        <v>6950000</v>
      </c>
      <c r="F11" s="27">
        <v>0.111</v>
      </c>
      <c r="G11" s="1">
        <v>99.49</v>
      </c>
      <c r="H11" s="1" t="s">
        <v>86</v>
      </c>
    </row>
    <row r="12" spans="1:8" x14ac:dyDescent="0.45">
      <c r="A12" s="19">
        <v>0</v>
      </c>
      <c r="B12" s="104">
        <f>_xlfn.XLOOKUP(bondMarket[[#This Row],[Round]],Years!$A$2:$A$10,Years!$B$2:$B$10,"not found",1,1)</f>
        <v>45291</v>
      </c>
      <c r="C12" s="59" t="s">
        <v>66</v>
      </c>
      <c r="D12" s="1" t="s">
        <v>87</v>
      </c>
      <c r="E12" s="36">
        <v>13900000</v>
      </c>
      <c r="F12" s="27">
        <v>0.121</v>
      </c>
      <c r="G12" s="1">
        <v>103.7</v>
      </c>
      <c r="H12" s="1" t="s">
        <v>86</v>
      </c>
    </row>
    <row r="13" spans="1:8" x14ac:dyDescent="0.45">
      <c r="A13" s="19">
        <v>0</v>
      </c>
      <c r="B13" s="104">
        <f>_xlfn.XLOOKUP(bondMarket[[#This Row],[Round]],Years!$A$2:$A$10,Years!$B$2:$B$10,"not found",1,1)</f>
        <v>45291</v>
      </c>
      <c r="C13" s="59" t="s">
        <v>66</v>
      </c>
      <c r="D13" s="1" t="s">
        <v>88</v>
      </c>
      <c r="E13" s="36">
        <v>20850000</v>
      </c>
      <c r="F13" s="27">
        <v>0.126</v>
      </c>
      <c r="G13" s="1">
        <v>111.32</v>
      </c>
      <c r="H13" s="1" t="s">
        <v>86</v>
      </c>
    </row>
    <row r="14" spans="1:8" x14ac:dyDescent="0.45">
      <c r="A14" s="19">
        <v>0</v>
      </c>
      <c r="B14" s="104">
        <f>_xlfn.XLOOKUP(bondMarket[[#This Row],[Round]],Years!$A$2:$A$10,Years!$B$2:$B$10,"not found",1,1)</f>
        <v>45291</v>
      </c>
      <c r="C14" s="59" t="s">
        <v>67</v>
      </c>
      <c r="D14" s="1" t="s">
        <v>85</v>
      </c>
      <c r="E14" s="36">
        <v>6950000</v>
      </c>
      <c r="F14" s="27">
        <v>0.111</v>
      </c>
      <c r="G14" s="1">
        <v>99.49</v>
      </c>
      <c r="H14" s="1" t="s">
        <v>86</v>
      </c>
    </row>
    <row r="15" spans="1:8" x14ac:dyDescent="0.45">
      <c r="A15" s="19">
        <v>0</v>
      </c>
      <c r="B15" s="104">
        <f>_xlfn.XLOOKUP(bondMarket[[#This Row],[Round]],Years!$A$2:$A$10,Years!$B$2:$B$10,"not found",1,1)</f>
        <v>45291</v>
      </c>
      <c r="C15" s="59" t="s">
        <v>67</v>
      </c>
      <c r="D15" s="1" t="s">
        <v>87</v>
      </c>
      <c r="E15" s="36">
        <v>13900000</v>
      </c>
      <c r="F15" s="27">
        <v>0.121</v>
      </c>
      <c r="G15" s="1">
        <v>103.7</v>
      </c>
      <c r="H15" s="1" t="s">
        <v>86</v>
      </c>
    </row>
    <row r="16" spans="1:8" x14ac:dyDescent="0.45">
      <c r="A16" s="19">
        <v>0</v>
      </c>
      <c r="B16" s="104">
        <f>_xlfn.XLOOKUP(bondMarket[[#This Row],[Round]],Years!$A$2:$A$10,Years!$B$2:$B$10,"not found",1,1)</f>
        <v>45291</v>
      </c>
      <c r="C16" s="59" t="s">
        <v>67</v>
      </c>
      <c r="D16" s="1" t="s">
        <v>88</v>
      </c>
      <c r="E16" s="36">
        <v>20850000</v>
      </c>
      <c r="F16" s="27">
        <v>0.126</v>
      </c>
      <c r="G16" s="1">
        <v>111.32</v>
      </c>
      <c r="H16" s="1" t="s">
        <v>86</v>
      </c>
    </row>
    <row r="17" spans="1:8" x14ac:dyDescent="0.45">
      <c r="A17" s="19">
        <v>0</v>
      </c>
      <c r="B17" s="104">
        <f>_xlfn.XLOOKUP(bondMarket[[#This Row],[Round]],Years!$A$2:$A$10,Years!$B$2:$B$10,"not found",1,1)</f>
        <v>45291</v>
      </c>
      <c r="C17" s="59" t="s">
        <v>68</v>
      </c>
      <c r="D17" s="1" t="s">
        <v>85</v>
      </c>
      <c r="E17" s="36">
        <v>6950000</v>
      </c>
      <c r="F17" s="27">
        <v>0.111</v>
      </c>
      <c r="G17" s="1">
        <v>99.49</v>
      </c>
      <c r="H17" s="1" t="s">
        <v>86</v>
      </c>
    </row>
    <row r="18" spans="1:8" x14ac:dyDescent="0.45">
      <c r="A18" s="19">
        <v>0</v>
      </c>
      <c r="B18" s="104">
        <f>_xlfn.XLOOKUP(bondMarket[[#This Row],[Round]],Years!$A$2:$A$10,Years!$B$2:$B$10,"not found",1,1)</f>
        <v>45291</v>
      </c>
      <c r="C18" s="59" t="s">
        <v>68</v>
      </c>
      <c r="D18" s="1" t="s">
        <v>87</v>
      </c>
      <c r="E18" s="36">
        <v>13900000</v>
      </c>
      <c r="F18" s="27">
        <v>0.121</v>
      </c>
      <c r="G18" s="1">
        <v>103.7</v>
      </c>
      <c r="H18" s="1" t="s">
        <v>86</v>
      </c>
    </row>
    <row r="19" spans="1:8" ht="14.65" thickBot="1" x14ac:dyDescent="0.5">
      <c r="A19" s="19">
        <v>0</v>
      </c>
      <c r="B19" s="104">
        <f>_xlfn.XLOOKUP(bondMarket[[#This Row],[Round]],Years!$A$2:$A$10,Years!$B$2:$B$10,"not found",1,1)</f>
        <v>45291</v>
      </c>
      <c r="C19" s="59" t="s">
        <v>68</v>
      </c>
      <c r="D19" s="4" t="s">
        <v>88</v>
      </c>
      <c r="E19" s="83">
        <v>20850000</v>
      </c>
      <c r="F19" s="84">
        <v>0.126</v>
      </c>
      <c r="G19" s="4">
        <v>111.32</v>
      </c>
      <c r="H19" s="4" t="s">
        <v>86</v>
      </c>
    </row>
    <row r="20" spans="1:8" ht="14.65" thickBot="1" x14ac:dyDescent="0.5">
      <c r="A20" s="19">
        <v>1</v>
      </c>
      <c r="B20" s="104">
        <f>_xlfn.XLOOKUP(bondMarket[[#This Row],[Round]],Years!$A$2:$A$10,Years!$B$2:$B$10,"not found",1,1)</f>
        <v>45657</v>
      </c>
      <c r="C20" s="81" t="s">
        <v>63</v>
      </c>
      <c r="D20" s="1" t="s">
        <v>85</v>
      </c>
      <c r="E20" s="36">
        <v>6950000</v>
      </c>
      <c r="F20" s="27">
        <v>0.111</v>
      </c>
      <c r="G20" s="1">
        <v>99.2</v>
      </c>
      <c r="H20" s="1" t="s">
        <v>86</v>
      </c>
    </row>
    <row r="21" spans="1:8" ht="14.65" thickBot="1" x14ac:dyDescent="0.5">
      <c r="A21" s="19">
        <v>1</v>
      </c>
      <c r="B21" s="104">
        <f>_xlfn.XLOOKUP(bondMarket[[#This Row],[Round]],Years!$A$2:$A$10,Years!$B$2:$B$10,"not found",1,1)</f>
        <v>45657</v>
      </c>
      <c r="C21" s="81" t="s">
        <v>63</v>
      </c>
      <c r="D21" s="1" t="s">
        <v>87</v>
      </c>
      <c r="E21" s="36">
        <v>13900000</v>
      </c>
      <c r="F21" s="27">
        <v>0.123</v>
      </c>
      <c r="G21" s="1">
        <v>101.44</v>
      </c>
      <c r="H21" s="1" t="s">
        <v>86</v>
      </c>
    </row>
    <row r="22" spans="1:8" ht="14.65" thickBot="1" x14ac:dyDescent="0.5">
      <c r="A22" s="19">
        <v>1</v>
      </c>
      <c r="B22" s="104">
        <f>_xlfn.XLOOKUP(bondMarket[[#This Row],[Round]],Years!$A$2:$A$10,Years!$B$2:$B$10,"not found",1,1)</f>
        <v>45657</v>
      </c>
      <c r="C22" s="81" t="s">
        <v>63</v>
      </c>
      <c r="D22" s="1" t="s">
        <v>88</v>
      </c>
      <c r="E22" s="36">
        <v>20850000</v>
      </c>
      <c r="F22" s="27">
        <v>0.13</v>
      </c>
      <c r="G22" s="1">
        <v>107.59</v>
      </c>
      <c r="H22" s="1" t="s">
        <v>86</v>
      </c>
    </row>
    <row r="23" spans="1:8" x14ac:dyDescent="0.45">
      <c r="A23" s="19">
        <v>1</v>
      </c>
      <c r="B23" s="104">
        <f>_xlfn.XLOOKUP(bondMarket[[#This Row],[Round]],Years!$A$2:$A$10,Years!$B$2:$B$10,"not found",1,1)</f>
        <v>45657</v>
      </c>
      <c r="C23" s="81" t="s">
        <v>63</v>
      </c>
      <c r="D23" s="1" t="s">
        <v>211</v>
      </c>
      <c r="E23" s="36">
        <v>18994000</v>
      </c>
      <c r="F23" s="27">
        <v>0.11700000000000001</v>
      </c>
      <c r="G23" s="1">
        <v>96.6</v>
      </c>
      <c r="H23" s="1" t="s">
        <v>86</v>
      </c>
    </row>
    <row r="24" spans="1:8" x14ac:dyDescent="0.45">
      <c r="A24" s="19">
        <v>1</v>
      </c>
      <c r="B24" s="104">
        <f>_xlfn.XLOOKUP(bondMarket[[#This Row],[Round]],Years!$A$2:$A$10,Years!$B$2:$B$10,"not found",1,1)</f>
        <v>45657</v>
      </c>
      <c r="C24" s="59" t="s">
        <v>64</v>
      </c>
      <c r="D24" s="1" t="s">
        <v>85</v>
      </c>
      <c r="E24" s="36">
        <v>6950000</v>
      </c>
      <c r="F24" s="27">
        <v>0.111</v>
      </c>
      <c r="G24" s="1">
        <v>98.67</v>
      </c>
      <c r="H24" s="1" t="s">
        <v>212</v>
      </c>
    </row>
    <row r="25" spans="1:8" x14ac:dyDescent="0.45">
      <c r="A25" s="19">
        <v>1</v>
      </c>
      <c r="B25" s="104">
        <f>_xlfn.XLOOKUP(bondMarket[[#This Row],[Round]],Years!$A$2:$A$10,Years!$B$2:$B$10,"not found",1,1)</f>
        <v>45657</v>
      </c>
      <c r="C25" s="59" t="s">
        <v>64</v>
      </c>
      <c r="D25" s="1" t="s">
        <v>87</v>
      </c>
      <c r="E25" s="36">
        <v>13900000</v>
      </c>
      <c r="F25" s="27">
        <v>0.125</v>
      </c>
      <c r="G25" s="1">
        <v>100</v>
      </c>
      <c r="H25" s="1" t="s">
        <v>212</v>
      </c>
    </row>
    <row r="26" spans="1:8" x14ac:dyDescent="0.45">
      <c r="A26" s="19">
        <v>1</v>
      </c>
      <c r="B26" s="104">
        <f>_xlfn.XLOOKUP(bondMarket[[#This Row],[Round]],Years!$A$2:$A$10,Years!$B$2:$B$10,"not found",1,1)</f>
        <v>45657</v>
      </c>
      <c r="C26" s="59" t="s">
        <v>64</v>
      </c>
      <c r="D26" s="1" t="s">
        <v>88</v>
      </c>
      <c r="E26" s="36">
        <v>20850000</v>
      </c>
      <c r="F26" s="27">
        <v>0.13300000000000001</v>
      </c>
      <c r="G26" s="1">
        <v>105.34</v>
      </c>
      <c r="H26" s="1" t="s">
        <v>212</v>
      </c>
    </row>
    <row r="27" spans="1:8" x14ac:dyDescent="0.45">
      <c r="A27" s="19">
        <v>1</v>
      </c>
      <c r="B27" s="104">
        <f>_xlfn.XLOOKUP(bondMarket[[#This Row],[Round]],Years!$A$2:$A$10,Years!$B$2:$B$10,"not found",1,1)</f>
        <v>45657</v>
      </c>
      <c r="C27" s="59" t="s">
        <v>64</v>
      </c>
      <c r="D27" s="1" t="s">
        <v>211</v>
      </c>
      <c r="E27" s="36">
        <v>18994000</v>
      </c>
      <c r="F27" s="27">
        <v>0.121</v>
      </c>
      <c r="G27" s="1">
        <v>93.36</v>
      </c>
      <c r="H27" s="1" t="s">
        <v>212</v>
      </c>
    </row>
    <row r="28" spans="1:8" x14ac:dyDescent="0.45">
      <c r="A28" s="19">
        <v>1</v>
      </c>
      <c r="B28" s="104">
        <f>_xlfn.XLOOKUP(bondMarket[[#This Row],[Round]],Years!$A$2:$A$10,Years!$B$2:$B$10,"not found",1,1)</f>
        <v>45657</v>
      </c>
      <c r="C28" s="59" t="s">
        <v>65</v>
      </c>
      <c r="D28" s="1" t="s">
        <v>85</v>
      </c>
      <c r="E28" s="36">
        <v>6950000</v>
      </c>
      <c r="F28" s="27">
        <v>0.112</v>
      </c>
      <c r="G28" s="1">
        <v>98.32</v>
      </c>
      <c r="H28" s="1" t="s">
        <v>212</v>
      </c>
    </row>
    <row r="29" spans="1:8" x14ac:dyDescent="0.45">
      <c r="A29" s="19">
        <v>1</v>
      </c>
      <c r="B29" s="104">
        <f>_xlfn.XLOOKUP(bondMarket[[#This Row],[Round]],Years!$A$2:$A$10,Years!$B$2:$B$10,"not found",1,1)</f>
        <v>45657</v>
      </c>
      <c r="C29" s="59" t="s">
        <v>65</v>
      </c>
      <c r="D29" s="1" t="s">
        <v>87</v>
      </c>
      <c r="E29" s="36">
        <v>13900000</v>
      </c>
      <c r="F29" s="27">
        <v>0.126</v>
      </c>
      <c r="G29" s="1">
        <v>99.05</v>
      </c>
      <c r="H29" s="1" t="s">
        <v>212</v>
      </c>
    </row>
    <row r="30" spans="1:8" x14ac:dyDescent="0.45">
      <c r="A30" s="19">
        <v>1</v>
      </c>
      <c r="B30" s="104">
        <f>_xlfn.XLOOKUP(bondMarket[[#This Row],[Round]],Years!$A$2:$A$10,Years!$B$2:$B$10,"not found",1,1)</f>
        <v>45657</v>
      </c>
      <c r="C30" s="59" t="s">
        <v>65</v>
      </c>
      <c r="D30" s="1" t="s">
        <v>88</v>
      </c>
      <c r="E30" s="36">
        <v>20850000</v>
      </c>
      <c r="F30" s="27">
        <v>0.13500000000000001</v>
      </c>
      <c r="G30" s="1">
        <v>103.88</v>
      </c>
      <c r="H30" s="1" t="s">
        <v>212</v>
      </c>
    </row>
    <row r="31" spans="1:8" x14ac:dyDescent="0.45">
      <c r="A31" s="19">
        <v>1</v>
      </c>
      <c r="B31" s="104">
        <f>_xlfn.XLOOKUP(bondMarket[[#This Row],[Round]],Years!$A$2:$A$10,Years!$B$2:$B$10,"not found",1,1)</f>
        <v>45657</v>
      </c>
      <c r="C31" s="59" t="s">
        <v>65</v>
      </c>
      <c r="D31" s="1" t="s">
        <v>211</v>
      </c>
      <c r="E31" s="36">
        <v>18000000</v>
      </c>
      <c r="F31" s="27">
        <v>0.124</v>
      </c>
      <c r="G31" s="1">
        <v>91.28</v>
      </c>
      <c r="H31" s="1" t="s">
        <v>212</v>
      </c>
    </row>
    <row r="32" spans="1:8" x14ac:dyDescent="0.45">
      <c r="A32" s="19">
        <v>1</v>
      </c>
      <c r="B32" s="104">
        <f>_xlfn.XLOOKUP(bondMarket[[#This Row],[Round]],Years!$A$2:$A$10,Years!$B$2:$B$10,"not found",1,1)</f>
        <v>45657</v>
      </c>
      <c r="C32" s="59" t="s">
        <v>66</v>
      </c>
      <c r="D32" s="1" t="s">
        <v>85</v>
      </c>
      <c r="E32" s="36">
        <v>6950000</v>
      </c>
      <c r="F32" s="27">
        <v>0.111</v>
      </c>
      <c r="G32" s="1">
        <v>99.11</v>
      </c>
      <c r="H32" s="1" t="s">
        <v>213</v>
      </c>
    </row>
    <row r="33" spans="1:8" x14ac:dyDescent="0.45">
      <c r="A33" s="19">
        <v>1</v>
      </c>
      <c r="B33" s="104">
        <f>_xlfn.XLOOKUP(bondMarket[[#This Row],[Round]],Years!$A$2:$A$10,Years!$B$2:$B$10,"not found",1,1)</f>
        <v>45657</v>
      </c>
      <c r="C33" s="59" t="s">
        <v>66</v>
      </c>
      <c r="D33" s="1" t="s">
        <v>87</v>
      </c>
      <c r="E33" s="36">
        <v>13900000</v>
      </c>
      <c r="F33" s="27">
        <v>0.124</v>
      </c>
      <c r="G33" s="1">
        <v>101.2</v>
      </c>
      <c r="H33" s="1" t="s">
        <v>213</v>
      </c>
    </row>
    <row r="34" spans="1:8" x14ac:dyDescent="0.45">
      <c r="A34" s="19">
        <v>1</v>
      </c>
      <c r="B34" s="104">
        <f>_xlfn.XLOOKUP(bondMarket[[#This Row],[Round]],Years!$A$2:$A$10,Years!$B$2:$B$10,"not found",1,1)</f>
        <v>45657</v>
      </c>
      <c r="C34" s="59" t="s">
        <v>66</v>
      </c>
      <c r="D34" s="1" t="s">
        <v>88</v>
      </c>
      <c r="E34" s="36">
        <v>20850000</v>
      </c>
      <c r="F34" s="27">
        <v>0.13100000000000001</v>
      </c>
      <c r="G34" s="1">
        <v>107.21</v>
      </c>
      <c r="H34" s="1" t="s">
        <v>213</v>
      </c>
    </row>
    <row r="35" spans="1:8" x14ac:dyDescent="0.45">
      <c r="A35" s="19">
        <v>1</v>
      </c>
      <c r="B35" s="104">
        <f>_xlfn.XLOOKUP(bondMarket[[#This Row],[Round]],Years!$A$2:$A$10,Years!$B$2:$B$10,"not found",1,1)</f>
        <v>45657</v>
      </c>
      <c r="C35" s="59" t="s">
        <v>66</v>
      </c>
      <c r="D35" s="1" t="s">
        <v>211</v>
      </c>
      <c r="E35" s="36">
        <v>10000000</v>
      </c>
      <c r="F35" s="27">
        <v>0.11799999999999999</v>
      </c>
      <c r="G35" s="1">
        <v>96.05</v>
      </c>
      <c r="H35" s="1" t="s">
        <v>213</v>
      </c>
    </row>
    <row r="36" spans="1:8" x14ac:dyDescent="0.45">
      <c r="A36" s="19">
        <v>1</v>
      </c>
      <c r="B36" s="104">
        <f>_xlfn.XLOOKUP(bondMarket[[#This Row],[Round]],Years!$A$2:$A$10,Years!$B$2:$B$10,"not found",1,1)</f>
        <v>45657</v>
      </c>
      <c r="C36" s="59" t="s">
        <v>67</v>
      </c>
      <c r="D36" s="1" t="s">
        <v>85</v>
      </c>
      <c r="E36" s="36">
        <v>6950000</v>
      </c>
      <c r="F36" s="27">
        <v>0.111</v>
      </c>
      <c r="G36" s="1">
        <v>99.46</v>
      </c>
      <c r="H36" s="1" t="s">
        <v>86</v>
      </c>
    </row>
    <row r="37" spans="1:8" x14ac:dyDescent="0.45">
      <c r="A37" s="19">
        <v>1</v>
      </c>
      <c r="B37" s="104">
        <f>_xlfn.XLOOKUP(bondMarket[[#This Row],[Round]],Years!$A$2:$A$10,Years!$B$2:$B$10,"not found",1,1)</f>
        <v>45657</v>
      </c>
      <c r="C37" s="59" t="s">
        <v>67</v>
      </c>
      <c r="D37" s="1" t="s">
        <v>87</v>
      </c>
      <c r="E37" s="36">
        <v>13900000</v>
      </c>
      <c r="F37" s="27">
        <v>0.122</v>
      </c>
      <c r="G37" s="1">
        <v>102.18</v>
      </c>
      <c r="H37" s="1" t="s">
        <v>86</v>
      </c>
    </row>
    <row r="38" spans="1:8" x14ac:dyDescent="0.45">
      <c r="A38" s="19">
        <v>1</v>
      </c>
      <c r="B38" s="104">
        <f>_xlfn.XLOOKUP(bondMarket[[#This Row],[Round]],Years!$A$2:$A$10,Years!$B$2:$B$10,"not found",1,1)</f>
        <v>45657</v>
      </c>
      <c r="C38" s="59" t="s">
        <v>67</v>
      </c>
      <c r="D38" s="1" t="s">
        <v>88</v>
      </c>
      <c r="E38" s="36">
        <v>20850000</v>
      </c>
      <c r="F38" s="27">
        <v>0.129</v>
      </c>
      <c r="G38" s="1">
        <v>108.74</v>
      </c>
      <c r="H38" s="1" t="s">
        <v>86</v>
      </c>
    </row>
    <row r="39" spans="1:8" x14ac:dyDescent="0.45">
      <c r="A39" s="19">
        <v>1</v>
      </c>
      <c r="B39" s="104">
        <f>_xlfn.XLOOKUP(bondMarket[[#This Row],[Round]],Years!$A$2:$A$10,Years!$B$2:$B$10,"not found",1,1)</f>
        <v>45657</v>
      </c>
      <c r="C39" s="59" t="s">
        <v>68</v>
      </c>
      <c r="D39" s="1" t="s">
        <v>85</v>
      </c>
      <c r="E39" s="36">
        <v>6950000</v>
      </c>
      <c r="F39" s="27">
        <v>0.111</v>
      </c>
      <c r="G39" s="1">
        <v>99.46</v>
      </c>
      <c r="H39" s="1" t="s">
        <v>86</v>
      </c>
    </row>
    <row r="40" spans="1:8" x14ac:dyDescent="0.45">
      <c r="A40" s="19">
        <v>1</v>
      </c>
      <c r="B40" s="104">
        <f>_xlfn.XLOOKUP(bondMarket[[#This Row],[Round]],Years!$A$2:$A$10,Years!$B$2:$B$10,"not found",1,1)</f>
        <v>45657</v>
      </c>
      <c r="C40" s="59" t="s">
        <v>68</v>
      </c>
      <c r="D40" s="1" t="s">
        <v>87</v>
      </c>
      <c r="E40" s="36">
        <v>13900000</v>
      </c>
      <c r="F40" s="27">
        <v>0.122</v>
      </c>
      <c r="G40" s="1">
        <v>102.18</v>
      </c>
      <c r="H40" s="1" t="s">
        <v>86</v>
      </c>
    </row>
    <row r="41" spans="1:8" ht="14.65" thickBot="1" x14ac:dyDescent="0.5">
      <c r="A41" s="19">
        <v>1</v>
      </c>
      <c r="B41" s="104">
        <f>_xlfn.XLOOKUP(bondMarket[[#This Row],[Round]],Years!$A$2:$A$10,Years!$B$2:$B$10,"not found",1,1)</f>
        <v>45657</v>
      </c>
      <c r="C41" s="59" t="s">
        <v>68</v>
      </c>
      <c r="D41" s="4" t="s">
        <v>88</v>
      </c>
      <c r="E41" s="83">
        <v>20850000</v>
      </c>
      <c r="F41" s="84">
        <v>0.129</v>
      </c>
      <c r="G41" s="4">
        <v>108.74</v>
      </c>
      <c r="H41" s="4" t="s">
        <v>86</v>
      </c>
    </row>
    <row r="42" spans="1:8" ht="14.65" thickBot="1" x14ac:dyDescent="0.5">
      <c r="A42" s="19">
        <v>2</v>
      </c>
      <c r="B42" s="104">
        <f>_xlfn.XLOOKUP(bondMarket[[#This Row],[Round]],Years!$A$2:$A$10,Years!$B$2:$B$10,"not found",1,1)</f>
        <v>46022</v>
      </c>
      <c r="C42" s="81" t="s">
        <v>63</v>
      </c>
      <c r="D42" s="1" t="s">
        <v>87</v>
      </c>
      <c r="E42" s="36">
        <v>13900000</v>
      </c>
      <c r="F42" s="27">
        <v>0.124</v>
      </c>
      <c r="G42" s="1">
        <v>101.19</v>
      </c>
      <c r="H42" s="1" t="s">
        <v>227</v>
      </c>
    </row>
    <row r="43" spans="1:8" ht="14.65" thickBot="1" x14ac:dyDescent="0.5">
      <c r="A43" s="19">
        <v>2</v>
      </c>
      <c r="B43" s="104">
        <f>_xlfn.XLOOKUP(bondMarket[[#This Row],[Round]],Years!$A$2:$A$10,Years!$B$2:$B$10,"not found",1,1)</f>
        <v>46022</v>
      </c>
      <c r="C43" s="81" t="s">
        <v>63</v>
      </c>
      <c r="D43" s="1" t="s">
        <v>88</v>
      </c>
      <c r="E43" s="36">
        <v>20850000</v>
      </c>
      <c r="F43" s="27">
        <v>0.13100000000000001</v>
      </c>
      <c r="G43" s="1">
        <v>106.71</v>
      </c>
      <c r="H43" s="1" t="s">
        <v>227</v>
      </c>
    </row>
    <row r="44" spans="1:8" x14ac:dyDescent="0.45">
      <c r="A44" s="19">
        <v>2</v>
      </c>
      <c r="B44" s="104">
        <f>_xlfn.XLOOKUP(bondMarket[[#This Row],[Round]],Years!$A$2:$A$10,Years!$B$2:$B$10,"not found",1,1)</f>
        <v>46022</v>
      </c>
      <c r="C44" s="81" t="s">
        <v>63</v>
      </c>
      <c r="D44" s="1" t="s">
        <v>211</v>
      </c>
      <c r="E44" s="36">
        <v>18994000</v>
      </c>
      <c r="F44" s="27">
        <v>0.11600000000000001</v>
      </c>
      <c r="G44" s="1">
        <v>97.31</v>
      </c>
      <c r="H44" s="1" t="s">
        <v>227</v>
      </c>
    </row>
    <row r="45" spans="1:8" x14ac:dyDescent="0.45">
      <c r="A45" s="19">
        <v>2</v>
      </c>
      <c r="B45" s="104">
        <f>_xlfn.XLOOKUP(bondMarket[[#This Row],[Round]],Years!$A$2:$A$10,Years!$B$2:$B$10,"not found",1,1)</f>
        <v>46022</v>
      </c>
      <c r="C45" s="59" t="s">
        <v>64</v>
      </c>
      <c r="D45" s="1" t="s">
        <v>87</v>
      </c>
      <c r="E45" s="36">
        <v>13900000</v>
      </c>
      <c r="F45" s="27">
        <v>0.124</v>
      </c>
      <c r="G45" s="1">
        <v>100.51</v>
      </c>
      <c r="H45" s="1" t="s">
        <v>86</v>
      </c>
    </row>
    <row r="46" spans="1:8" x14ac:dyDescent="0.45">
      <c r="A46" s="19">
        <v>2</v>
      </c>
      <c r="B46" s="104">
        <f>_xlfn.XLOOKUP(bondMarket[[#This Row],[Round]],Years!$A$2:$A$10,Years!$B$2:$B$10,"not found",1,1)</f>
        <v>46022</v>
      </c>
      <c r="C46" s="59" t="s">
        <v>64</v>
      </c>
      <c r="D46" s="1" t="s">
        <v>88</v>
      </c>
      <c r="E46" s="36">
        <v>20850000</v>
      </c>
      <c r="F46" s="27">
        <v>0.13300000000000001</v>
      </c>
      <c r="G46" s="1">
        <v>105.44</v>
      </c>
      <c r="H46" s="1" t="s">
        <v>86</v>
      </c>
    </row>
    <row r="47" spans="1:8" x14ac:dyDescent="0.45">
      <c r="A47" s="19">
        <v>2</v>
      </c>
      <c r="B47" s="104">
        <f>_xlfn.XLOOKUP(bondMarket[[#This Row],[Round]],Years!$A$2:$A$10,Years!$B$2:$B$10,"not found",1,1)</f>
        <v>46022</v>
      </c>
      <c r="C47" s="59" t="s">
        <v>64</v>
      </c>
      <c r="D47" s="1" t="s">
        <v>211</v>
      </c>
      <c r="E47" s="36">
        <v>18994000</v>
      </c>
      <c r="F47" s="27">
        <v>0.11899999999999999</v>
      </c>
      <c r="G47" s="1">
        <v>95.24</v>
      </c>
      <c r="H47" s="1" t="s">
        <v>86</v>
      </c>
    </row>
    <row r="48" spans="1:8" x14ac:dyDescent="0.45">
      <c r="A48" s="19">
        <v>2</v>
      </c>
      <c r="B48" s="104">
        <f>_xlfn.XLOOKUP(bondMarket[[#This Row],[Round]],Years!$A$2:$A$10,Years!$B$2:$B$10,"not found",1,1)</f>
        <v>46022</v>
      </c>
      <c r="C48" s="59" t="s">
        <v>65</v>
      </c>
      <c r="D48" s="1" t="s">
        <v>87</v>
      </c>
      <c r="E48" s="36">
        <v>13900000</v>
      </c>
      <c r="F48" s="27">
        <v>0.126</v>
      </c>
      <c r="G48" s="1">
        <v>99.33</v>
      </c>
      <c r="H48" s="1" t="s">
        <v>212</v>
      </c>
    </row>
    <row r="49" spans="1:8" x14ac:dyDescent="0.45">
      <c r="A49" s="19">
        <v>2</v>
      </c>
      <c r="B49" s="104">
        <f>_xlfn.XLOOKUP(bondMarket[[#This Row],[Round]],Years!$A$2:$A$10,Years!$B$2:$B$10,"not found",1,1)</f>
        <v>46022</v>
      </c>
      <c r="C49" s="59" t="s">
        <v>65</v>
      </c>
      <c r="D49" s="1" t="s">
        <v>88</v>
      </c>
      <c r="E49" s="36">
        <v>20850000</v>
      </c>
      <c r="F49" s="27">
        <v>0.13600000000000001</v>
      </c>
      <c r="G49" s="1">
        <v>103.28</v>
      </c>
      <c r="H49" s="1" t="s">
        <v>212</v>
      </c>
    </row>
    <row r="50" spans="1:8" x14ac:dyDescent="0.45">
      <c r="A50" s="19">
        <v>2</v>
      </c>
      <c r="B50" s="104">
        <f>_xlfn.XLOOKUP(bondMarket[[#This Row],[Round]],Years!$A$2:$A$10,Years!$B$2:$B$10,"not found",1,1)</f>
        <v>46022</v>
      </c>
      <c r="C50" s="59" t="s">
        <v>65</v>
      </c>
      <c r="D50" s="1" t="s">
        <v>211</v>
      </c>
      <c r="E50" s="36">
        <v>18000000</v>
      </c>
      <c r="F50" s="27">
        <v>0.123</v>
      </c>
      <c r="G50" s="1">
        <v>91.76</v>
      </c>
      <c r="H50" s="1" t="s">
        <v>212</v>
      </c>
    </row>
    <row r="51" spans="1:8" x14ac:dyDescent="0.45">
      <c r="A51" s="19">
        <v>2</v>
      </c>
      <c r="B51" s="104">
        <f>_xlfn.XLOOKUP(bondMarket[[#This Row],[Round]],Years!$A$2:$A$10,Years!$B$2:$B$10,"not found",1,1)</f>
        <v>46022</v>
      </c>
      <c r="C51" s="59" t="s">
        <v>65</v>
      </c>
      <c r="D51" s="1" t="s">
        <v>228</v>
      </c>
      <c r="E51" s="36">
        <v>10000000</v>
      </c>
      <c r="F51" s="27">
        <v>0.129</v>
      </c>
      <c r="G51" s="1">
        <v>100</v>
      </c>
      <c r="H51" s="1" t="s">
        <v>212</v>
      </c>
    </row>
    <row r="52" spans="1:8" x14ac:dyDescent="0.45">
      <c r="A52" s="19">
        <v>2</v>
      </c>
      <c r="B52" s="104">
        <f>_xlfn.XLOOKUP(bondMarket[[#This Row],[Round]],Years!$A$2:$A$10,Years!$B$2:$B$10,"not found",1,1)</f>
        <v>46022</v>
      </c>
      <c r="C52" s="59" t="s">
        <v>66</v>
      </c>
      <c r="D52" s="1" t="s">
        <v>87</v>
      </c>
      <c r="E52" s="36">
        <v>13900000</v>
      </c>
      <c r="F52" s="27">
        <v>0.123</v>
      </c>
      <c r="G52" s="1">
        <v>101.36</v>
      </c>
      <c r="H52" s="1" t="s">
        <v>227</v>
      </c>
    </row>
    <row r="53" spans="1:8" x14ac:dyDescent="0.45">
      <c r="A53" s="19">
        <v>2</v>
      </c>
      <c r="B53" s="104">
        <f>_xlfn.XLOOKUP(bondMarket[[#This Row],[Round]],Years!$A$2:$A$10,Years!$B$2:$B$10,"not found",1,1)</f>
        <v>46022</v>
      </c>
      <c r="C53" s="59" t="s">
        <v>66</v>
      </c>
      <c r="D53" s="1" t="s">
        <v>88</v>
      </c>
      <c r="E53" s="36">
        <v>20850000</v>
      </c>
      <c r="F53" s="27">
        <v>0.13100000000000001</v>
      </c>
      <c r="G53" s="1">
        <v>107.03</v>
      </c>
      <c r="H53" s="1" t="s">
        <v>227</v>
      </c>
    </row>
    <row r="54" spans="1:8" x14ac:dyDescent="0.45">
      <c r="A54" s="19">
        <v>2</v>
      </c>
      <c r="B54" s="104">
        <f>_xlfn.XLOOKUP(bondMarket[[#This Row],[Round]],Years!$A$2:$A$10,Years!$B$2:$B$10,"not found",1,1)</f>
        <v>46022</v>
      </c>
      <c r="C54" s="59" t="s">
        <v>66</v>
      </c>
      <c r="D54" s="1" t="s">
        <v>211</v>
      </c>
      <c r="E54" s="36">
        <v>10000000</v>
      </c>
      <c r="F54" s="27">
        <v>0.115</v>
      </c>
      <c r="G54" s="1">
        <v>97.84</v>
      </c>
      <c r="H54" s="1" t="s">
        <v>227</v>
      </c>
    </row>
    <row r="55" spans="1:8" x14ac:dyDescent="0.45">
      <c r="A55" s="19">
        <v>2</v>
      </c>
      <c r="B55" s="104">
        <f>_xlfn.XLOOKUP(bondMarket[[#This Row],[Round]],Years!$A$2:$A$10,Years!$B$2:$B$10,"not found",1,1)</f>
        <v>46022</v>
      </c>
      <c r="C55" s="59" t="s">
        <v>67</v>
      </c>
      <c r="D55" s="1" t="s">
        <v>87</v>
      </c>
      <c r="E55" s="36">
        <v>13900000</v>
      </c>
      <c r="F55" s="27">
        <v>0.124</v>
      </c>
      <c r="G55" s="1">
        <v>101.19</v>
      </c>
      <c r="H55" s="1" t="s">
        <v>227</v>
      </c>
    </row>
    <row r="56" spans="1:8" x14ac:dyDescent="0.45">
      <c r="A56" s="19">
        <v>2</v>
      </c>
      <c r="B56" s="104">
        <f>_xlfn.XLOOKUP(bondMarket[[#This Row],[Round]],Years!$A$2:$A$10,Years!$B$2:$B$10,"not found",1,1)</f>
        <v>46022</v>
      </c>
      <c r="C56" s="59" t="s">
        <v>67</v>
      </c>
      <c r="D56" s="1" t="s">
        <v>88</v>
      </c>
      <c r="E56" s="36">
        <v>20850000</v>
      </c>
      <c r="F56" s="27">
        <v>0.13100000000000001</v>
      </c>
      <c r="G56" s="1">
        <v>106.71</v>
      </c>
      <c r="H56" s="1" t="s">
        <v>227</v>
      </c>
    </row>
    <row r="57" spans="1:8" x14ac:dyDescent="0.45">
      <c r="A57" s="19">
        <v>2</v>
      </c>
      <c r="B57" s="104">
        <f>_xlfn.XLOOKUP(bondMarket[[#This Row],[Round]],Years!$A$2:$A$10,Years!$B$2:$B$10,"not found",1,1)</f>
        <v>46022</v>
      </c>
      <c r="C57" s="59" t="s">
        <v>68</v>
      </c>
      <c r="D57" s="1" t="s">
        <v>87</v>
      </c>
      <c r="E57" s="36">
        <v>13900000</v>
      </c>
      <c r="F57" s="27">
        <v>0.124</v>
      </c>
      <c r="G57" s="1">
        <v>101.19</v>
      </c>
      <c r="H57" s="1" t="s">
        <v>227</v>
      </c>
    </row>
    <row r="58" spans="1:8" ht="14.65" thickBot="1" x14ac:dyDescent="0.5">
      <c r="A58" s="19">
        <v>2</v>
      </c>
      <c r="B58" s="104">
        <f>_xlfn.XLOOKUP(bondMarket[[#This Row],[Round]],Years!$A$2:$A$10,Years!$B$2:$B$10,"not found",1,1)</f>
        <v>46022</v>
      </c>
      <c r="C58" s="59" t="s">
        <v>68</v>
      </c>
      <c r="D58" s="4" t="s">
        <v>88</v>
      </c>
      <c r="E58" s="83">
        <v>20850000</v>
      </c>
      <c r="F58" s="84">
        <v>0.13100000000000001</v>
      </c>
      <c r="G58" s="4">
        <v>106.71</v>
      </c>
      <c r="H58" s="4" t="s">
        <v>227</v>
      </c>
    </row>
    <row r="59" spans="1:8" ht="14.65" thickBot="1" x14ac:dyDescent="0.5">
      <c r="A59" s="19">
        <v>3</v>
      </c>
      <c r="B59" s="104">
        <f>_xlfn.XLOOKUP(bondMarket[[#This Row],[Round]],Years!$A$2:$A$10,Years!$B$2:$B$10,"not found",1,1)</f>
        <v>46387</v>
      </c>
      <c r="C59" s="81" t="s">
        <v>63</v>
      </c>
      <c r="D59" s="1" t="s">
        <v>87</v>
      </c>
      <c r="E59" s="36">
        <v>13900000</v>
      </c>
      <c r="F59" s="27">
        <v>0.124</v>
      </c>
      <c r="G59" s="1">
        <v>100.9</v>
      </c>
      <c r="H59" s="1" t="s">
        <v>288</v>
      </c>
    </row>
    <row r="60" spans="1:8" ht="14.65" thickBot="1" x14ac:dyDescent="0.5">
      <c r="A60" s="19">
        <v>3</v>
      </c>
      <c r="B60" s="104">
        <f>_xlfn.XLOOKUP(bondMarket[[#This Row],[Round]],Years!$A$2:$A$10,Years!$B$2:$B$10,"not found",1,1)</f>
        <v>46387</v>
      </c>
      <c r="C60" s="81" t="s">
        <v>63</v>
      </c>
      <c r="D60" s="1" t="s">
        <v>88</v>
      </c>
      <c r="E60" s="36">
        <v>20850000</v>
      </c>
      <c r="F60" s="27">
        <v>0.13200000000000001</v>
      </c>
      <c r="G60" s="1">
        <v>106.06</v>
      </c>
      <c r="H60" s="1" t="s">
        <v>288</v>
      </c>
    </row>
    <row r="61" spans="1:8" x14ac:dyDescent="0.45">
      <c r="A61" s="19">
        <v>3</v>
      </c>
      <c r="B61" s="104">
        <f>_xlfn.XLOOKUP(bondMarket[[#This Row],[Round]],Years!$A$2:$A$10,Years!$B$2:$B$10,"not found",1,1)</f>
        <v>46387</v>
      </c>
      <c r="C61" s="81" t="s">
        <v>63</v>
      </c>
      <c r="D61" s="1" t="s">
        <v>211</v>
      </c>
      <c r="E61" s="36">
        <v>18994000</v>
      </c>
      <c r="F61" s="27">
        <v>0.114</v>
      </c>
      <c r="G61" s="1">
        <v>98.99</v>
      </c>
      <c r="H61" s="1" t="s">
        <v>288</v>
      </c>
    </row>
    <row r="62" spans="1:8" x14ac:dyDescent="0.45">
      <c r="A62" s="19">
        <v>3</v>
      </c>
      <c r="B62" s="104">
        <f>_xlfn.XLOOKUP(bondMarket[[#This Row],[Round]],Years!$A$2:$A$10,Years!$B$2:$B$10,"not found",1,1)</f>
        <v>46387</v>
      </c>
      <c r="C62" s="59" t="s">
        <v>64</v>
      </c>
      <c r="D62" s="1" t="s">
        <v>87</v>
      </c>
      <c r="E62" s="36">
        <v>13900000</v>
      </c>
      <c r="F62" s="27">
        <v>0.125</v>
      </c>
      <c r="G62" s="1">
        <v>100</v>
      </c>
      <c r="H62" s="1" t="s">
        <v>86</v>
      </c>
    </row>
    <row r="63" spans="1:8" x14ac:dyDescent="0.45">
      <c r="A63" s="19">
        <v>3</v>
      </c>
      <c r="B63" s="104">
        <f>_xlfn.XLOOKUP(bondMarket[[#This Row],[Round]],Years!$A$2:$A$10,Years!$B$2:$B$10,"not found",1,1)</f>
        <v>46387</v>
      </c>
      <c r="C63" s="59" t="s">
        <v>64</v>
      </c>
      <c r="D63" s="1" t="s">
        <v>88</v>
      </c>
      <c r="E63" s="36">
        <v>20850000</v>
      </c>
      <c r="F63" s="27">
        <v>0.13500000000000001</v>
      </c>
      <c r="G63" s="1">
        <v>103.57</v>
      </c>
      <c r="H63" s="1" t="s">
        <v>86</v>
      </c>
    </row>
    <row r="64" spans="1:8" x14ac:dyDescent="0.45">
      <c r="A64" s="19">
        <v>3</v>
      </c>
      <c r="B64" s="104">
        <f>_xlfn.XLOOKUP(bondMarket[[#This Row],[Round]],Years!$A$2:$A$10,Years!$B$2:$B$10,"not found",1,1)</f>
        <v>46387</v>
      </c>
      <c r="C64" s="59" t="s">
        <v>64</v>
      </c>
      <c r="D64" s="1" t="s">
        <v>211</v>
      </c>
      <c r="E64" s="36">
        <v>18994000</v>
      </c>
      <c r="F64" s="27">
        <v>0.12</v>
      </c>
      <c r="G64" s="1">
        <v>94.14</v>
      </c>
      <c r="H64" s="1" t="s">
        <v>86</v>
      </c>
    </row>
    <row r="65" spans="1:8" x14ac:dyDescent="0.45">
      <c r="A65" s="19">
        <v>3</v>
      </c>
      <c r="B65" s="104">
        <f>_xlfn.XLOOKUP(bondMarket[[#This Row],[Round]],Years!$A$2:$A$10,Years!$B$2:$B$10,"not found",1,1)</f>
        <v>46387</v>
      </c>
      <c r="C65" s="59" t="s">
        <v>65</v>
      </c>
      <c r="D65" s="1" t="s">
        <v>87</v>
      </c>
      <c r="E65" s="36">
        <v>13900000</v>
      </c>
      <c r="F65" s="27">
        <v>0.125</v>
      </c>
      <c r="G65" s="1">
        <v>100</v>
      </c>
      <c r="H65" s="1" t="s">
        <v>86</v>
      </c>
    </row>
    <row r="66" spans="1:8" x14ac:dyDescent="0.45">
      <c r="A66" s="19">
        <v>3</v>
      </c>
      <c r="B66" s="104">
        <f>_xlfn.XLOOKUP(bondMarket[[#This Row],[Round]],Years!$A$2:$A$10,Years!$B$2:$B$10,"not found",1,1)</f>
        <v>46387</v>
      </c>
      <c r="C66" s="59" t="s">
        <v>65</v>
      </c>
      <c r="D66" s="1" t="s">
        <v>88</v>
      </c>
      <c r="E66" s="36">
        <v>20850000</v>
      </c>
      <c r="F66" s="27">
        <v>0.13500000000000001</v>
      </c>
      <c r="G66" s="1">
        <v>103.57</v>
      </c>
      <c r="H66" s="1" t="s">
        <v>86</v>
      </c>
    </row>
    <row r="67" spans="1:8" x14ac:dyDescent="0.45">
      <c r="A67" s="19">
        <v>3</v>
      </c>
      <c r="B67" s="104">
        <f>_xlfn.XLOOKUP(bondMarket[[#This Row],[Round]],Years!$A$2:$A$10,Years!$B$2:$B$10,"not found",1,1)</f>
        <v>46387</v>
      </c>
      <c r="C67" s="59" t="s">
        <v>65</v>
      </c>
      <c r="D67" s="1" t="s">
        <v>211</v>
      </c>
      <c r="E67" s="36">
        <v>18000000</v>
      </c>
      <c r="F67" s="27">
        <v>0.12</v>
      </c>
      <c r="G67" s="1">
        <v>94.14</v>
      </c>
      <c r="H67" s="1" t="s">
        <v>86</v>
      </c>
    </row>
    <row r="68" spans="1:8" x14ac:dyDescent="0.45">
      <c r="A68" s="19">
        <v>3</v>
      </c>
      <c r="B68" s="104">
        <f>_xlfn.XLOOKUP(bondMarket[[#This Row],[Round]],Years!$A$2:$A$10,Years!$B$2:$B$10,"not found",1,1)</f>
        <v>46387</v>
      </c>
      <c r="C68" s="59" t="s">
        <v>65</v>
      </c>
      <c r="D68" s="1" t="s">
        <v>228</v>
      </c>
      <c r="E68" s="36">
        <v>10000000</v>
      </c>
      <c r="F68" s="27">
        <v>0.126</v>
      </c>
      <c r="G68" s="1">
        <v>102.09</v>
      </c>
      <c r="H68" s="1" t="s">
        <v>86</v>
      </c>
    </row>
    <row r="69" spans="1:8" x14ac:dyDescent="0.45">
      <c r="A69" s="19">
        <v>3</v>
      </c>
      <c r="B69" s="104">
        <f>_xlfn.XLOOKUP(bondMarket[[#This Row],[Round]],Years!$A$2:$A$10,Years!$B$2:$B$10,"not found",1,1)</f>
        <v>46387</v>
      </c>
      <c r="C69" s="59" t="s">
        <v>66</v>
      </c>
      <c r="D69" s="1" t="s">
        <v>87</v>
      </c>
      <c r="E69" s="36">
        <v>10940176</v>
      </c>
      <c r="F69" s="27">
        <v>0.124</v>
      </c>
      <c r="G69" s="1">
        <v>100.63</v>
      </c>
      <c r="H69" s="1" t="s">
        <v>288</v>
      </c>
    </row>
    <row r="70" spans="1:8" x14ac:dyDescent="0.45">
      <c r="A70" s="19">
        <v>3</v>
      </c>
      <c r="B70" s="104">
        <f>_xlfn.XLOOKUP(bondMarket[[#This Row],[Round]],Years!$A$2:$A$10,Years!$B$2:$B$10,"not found",1,1)</f>
        <v>46387</v>
      </c>
      <c r="C70" s="59" t="s">
        <v>66</v>
      </c>
      <c r="D70" s="1" t="s">
        <v>88</v>
      </c>
      <c r="E70" s="36">
        <v>20850000</v>
      </c>
      <c r="F70" s="27">
        <v>0.13300000000000001</v>
      </c>
      <c r="G70" s="1">
        <v>105.3</v>
      </c>
      <c r="H70" s="1" t="s">
        <v>288</v>
      </c>
    </row>
    <row r="71" spans="1:8" x14ac:dyDescent="0.45">
      <c r="A71" s="19">
        <v>3</v>
      </c>
      <c r="B71" s="104">
        <f>_xlfn.XLOOKUP(bondMarket[[#This Row],[Round]],Years!$A$2:$A$10,Years!$B$2:$B$10,"not found",1,1)</f>
        <v>46387</v>
      </c>
      <c r="C71" s="59" t="s">
        <v>66</v>
      </c>
      <c r="D71" s="1" t="s">
        <v>211</v>
      </c>
      <c r="E71" s="36">
        <v>10000000</v>
      </c>
      <c r="F71" s="27">
        <v>0.11600000000000001</v>
      </c>
      <c r="G71" s="1">
        <v>97.5</v>
      </c>
      <c r="H71" s="1" t="s">
        <v>288</v>
      </c>
    </row>
    <row r="72" spans="1:8" x14ac:dyDescent="0.45">
      <c r="A72" s="19">
        <v>3</v>
      </c>
      <c r="B72" s="104">
        <f>_xlfn.XLOOKUP(bondMarket[[#This Row],[Round]],Years!$A$2:$A$10,Years!$B$2:$B$10,"not found",1,1)</f>
        <v>46387</v>
      </c>
      <c r="C72" s="59" t="s">
        <v>67</v>
      </c>
      <c r="D72" s="1" t="s">
        <v>87</v>
      </c>
      <c r="E72" s="36">
        <v>13900000</v>
      </c>
      <c r="F72" s="27">
        <v>0.124</v>
      </c>
      <c r="G72" s="1">
        <v>100.9</v>
      </c>
      <c r="H72" s="1" t="s">
        <v>288</v>
      </c>
    </row>
    <row r="73" spans="1:8" x14ac:dyDescent="0.45">
      <c r="A73" s="19">
        <v>3</v>
      </c>
      <c r="B73" s="104">
        <f>_xlfn.XLOOKUP(bondMarket[[#This Row],[Round]],Years!$A$2:$A$10,Years!$B$2:$B$10,"not found",1,1)</f>
        <v>46387</v>
      </c>
      <c r="C73" s="59" t="s">
        <v>67</v>
      </c>
      <c r="D73" s="1" t="s">
        <v>88</v>
      </c>
      <c r="E73" s="36">
        <v>20850000</v>
      </c>
      <c r="F73" s="27">
        <v>0.13200000000000001</v>
      </c>
      <c r="G73" s="1">
        <v>106.06</v>
      </c>
      <c r="H73" s="1" t="s">
        <v>288</v>
      </c>
    </row>
    <row r="74" spans="1:8" x14ac:dyDescent="0.45">
      <c r="A74" s="19">
        <v>3</v>
      </c>
      <c r="B74" s="104">
        <f>_xlfn.XLOOKUP(bondMarket[[#This Row],[Round]],Years!$A$2:$A$10,Years!$B$2:$B$10,"not found",1,1)</f>
        <v>46387</v>
      </c>
      <c r="C74" s="59" t="s">
        <v>68</v>
      </c>
      <c r="D74" s="1" t="s">
        <v>87</v>
      </c>
      <c r="E74" s="36">
        <v>13900000</v>
      </c>
      <c r="F74" s="27">
        <v>0.124</v>
      </c>
      <c r="G74" s="1">
        <v>100.9</v>
      </c>
      <c r="H74" s="1" t="s">
        <v>288</v>
      </c>
    </row>
    <row r="75" spans="1:8" ht="14.65" thickBot="1" x14ac:dyDescent="0.5">
      <c r="A75" s="19">
        <v>3</v>
      </c>
      <c r="B75" s="104">
        <f>_xlfn.XLOOKUP(bondMarket[[#This Row],[Round]],Years!$A$2:$A$10,Years!$B$2:$B$10,"not found",1,1)</f>
        <v>46387</v>
      </c>
      <c r="C75" s="59" t="s">
        <v>68</v>
      </c>
      <c r="D75" s="1" t="s">
        <v>88</v>
      </c>
      <c r="E75" s="36">
        <v>20850000</v>
      </c>
      <c r="F75" s="27">
        <v>0.13200000000000001</v>
      </c>
      <c r="G75" s="1">
        <v>106.06</v>
      </c>
      <c r="H75" s="1" t="s">
        <v>288</v>
      </c>
    </row>
    <row r="76" spans="1:8" ht="14.65" thickBot="1" x14ac:dyDescent="0.5">
      <c r="A76" s="19">
        <v>4</v>
      </c>
      <c r="B76" s="104">
        <f>_xlfn.XLOOKUP(bondMarket[[#This Row],[Round]],Years!$A$2:$A$10,Years!$B$2:$B$10,"not found",1,1)</f>
        <v>46752</v>
      </c>
      <c r="C76" s="81" t="s">
        <v>63</v>
      </c>
      <c r="D76" s="1" t="s">
        <v>88</v>
      </c>
      <c r="E76" s="36">
        <v>20850000</v>
      </c>
      <c r="F76" s="27">
        <v>0.13400000000000001</v>
      </c>
      <c r="G76" s="1">
        <v>104.43</v>
      </c>
      <c r="H76" s="1" t="s">
        <v>305</v>
      </c>
    </row>
    <row r="77" spans="1:8" x14ac:dyDescent="0.45">
      <c r="A77" s="19">
        <v>4</v>
      </c>
      <c r="B77" s="104">
        <f>_xlfn.XLOOKUP(bondMarket[[#This Row],[Round]],Years!$A$2:$A$10,Years!$B$2:$B$10,"not found",1,1)</f>
        <v>46752</v>
      </c>
      <c r="C77" s="81" t="s">
        <v>63</v>
      </c>
      <c r="D77" s="1" t="s">
        <v>211</v>
      </c>
      <c r="E77" s="36">
        <v>18994000</v>
      </c>
      <c r="F77" s="27">
        <v>0.114</v>
      </c>
      <c r="G77" s="1">
        <v>99.53</v>
      </c>
      <c r="H77" s="1" t="s">
        <v>305</v>
      </c>
    </row>
    <row r="78" spans="1:8" x14ac:dyDescent="0.45">
      <c r="A78" s="19">
        <v>4</v>
      </c>
      <c r="B78" s="104">
        <f>_xlfn.XLOOKUP(bondMarket[[#This Row],[Round]],Years!$A$2:$A$10,Years!$B$2:$B$10,"not found",1,1)</f>
        <v>46752</v>
      </c>
      <c r="C78" s="59" t="s">
        <v>64</v>
      </c>
      <c r="D78" s="1" t="s">
        <v>88</v>
      </c>
      <c r="E78" s="36">
        <v>20850000</v>
      </c>
      <c r="F78" s="27">
        <v>0.13700000000000001</v>
      </c>
      <c r="G78" s="1">
        <v>102.52</v>
      </c>
      <c r="H78" s="1" t="s">
        <v>227</v>
      </c>
    </row>
    <row r="79" spans="1:8" x14ac:dyDescent="0.45">
      <c r="A79" s="19">
        <v>4</v>
      </c>
      <c r="B79" s="104">
        <f>_xlfn.XLOOKUP(bondMarket[[#This Row],[Round]],Years!$A$2:$A$10,Years!$B$2:$B$10,"not found",1,1)</f>
        <v>46752</v>
      </c>
      <c r="C79" s="59" t="s">
        <v>64</v>
      </c>
      <c r="D79" s="1" t="s">
        <v>211</v>
      </c>
      <c r="E79" s="36">
        <v>18994000</v>
      </c>
      <c r="F79" s="27">
        <v>0.11899999999999999</v>
      </c>
      <c r="G79" s="1">
        <v>94.61</v>
      </c>
      <c r="H79" s="1" t="s">
        <v>227</v>
      </c>
    </row>
    <row r="80" spans="1:8" x14ac:dyDescent="0.45">
      <c r="A80" s="19">
        <v>4</v>
      </c>
      <c r="B80" s="104">
        <f>_xlfn.XLOOKUP(bondMarket[[#This Row],[Round]],Years!$A$2:$A$10,Years!$B$2:$B$10,"not found",1,1)</f>
        <v>46752</v>
      </c>
      <c r="C80" s="59" t="s">
        <v>65</v>
      </c>
      <c r="D80" s="1" t="s">
        <v>88</v>
      </c>
      <c r="E80" s="36">
        <v>20850000</v>
      </c>
      <c r="F80" s="27">
        <v>0.13600000000000001</v>
      </c>
      <c r="G80" s="1">
        <v>102.69</v>
      </c>
      <c r="H80" s="1" t="s">
        <v>288</v>
      </c>
    </row>
    <row r="81" spans="1:8" x14ac:dyDescent="0.45">
      <c r="A81" s="19">
        <v>4</v>
      </c>
      <c r="B81" s="104">
        <f>_xlfn.XLOOKUP(bondMarket[[#This Row],[Round]],Years!$A$2:$A$10,Years!$B$2:$B$10,"not found",1,1)</f>
        <v>46752</v>
      </c>
      <c r="C81" s="59" t="s">
        <v>65</v>
      </c>
      <c r="D81" s="1" t="s">
        <v>211</v>
      </c>
      <c r="E81" s="36">
        <v>18000000</v>
      </c>
      <c r="F81" s="27">
        <v>0.11899999999999999</v>
      </c>
      <c r="G81" s="1">
        <v>95.04</v>
      </c>
      <c r="H81" s="1" t="s">
        <v>288</v>
      </c>
    </row>
    <row r="82" spans="1:8" x14ac:dyDescent="0.45">
      <c r="A82" s="19">
        <v>4</v>
      </c>
      <c r="B82" s="104">
        <f>_xlfn.XLOOKUP(bondMarket[[#This Row],[Round]],Years!$A$2:$A$10,Years!$B$2:$B$10,"not found",1,1)</f>
        <v>46752</v>
      </c>
      <c r="C82" s="59" t="s">
        <v>65</v>
      </c>
      <c r="D82" s="1" t="s">
        <v>228</v>
      </c>
      <c r="E82" s="36">
        <v>10000000</v>
      </c>
      <c r="F82" s="27">
        <v>0.126</v>
      </c>
      <c r="G82" s="1">
        <v>102.45</v>
      </c>
      <c r="H82" s="1" t="s">
        <v>288</v>
      </c>
    </row>
    <row r="83" spans="1:8" x14ac:dyDescent="0.45">
      <c r="A83" s="19">
        <v>4</v>
      </c>
      <c r="B83" s="104">
        <f>_xlfn.XLOOKUP(bondMarket[[#This Row],[Round]],Years!$A$2:$A$10,Years!$B$2:$B$10,"not found",1,1)</f>
        <v>46752</v>
      </c>
      <c r="C83" s="59" t="s">
        <v>66</v>
      </c>
      <c r="D83" s="1" t="s">
        <v>88</v>
      </c>
      <c r="E83" s="36">
        <v>20850000</v>
      </c>
      <c r="F83" s="27">
        <v>0.13500000000000001</v>
      </c>
      <c r="G83" s="1">
        <v>104.08</v>
      </c>
      <c r="H83" s="1" t="s">
        <v>306</v>
      </c>
    </row>
    <row r="84" spans="1:8" x14ac:dyDescent="0.45">
      <c r="A84" s="19">
        <v>4</v>
      </c>
      <c r="B84" s="104">
        <f>_xlfn.XLOOKUP(bondMarket[[#This Row],[Round]],Years!$A$2:$A$10,Years!$B$2:$B$10,"not found",1,1)</f>
        <v>46752</v>
      </c>
      <c r="C84" s="59" t="s">
        <v>66</v>
      </c>
      <c r="D84" s="1" t="s">
        <v>211</v>
      </c>
      <c r="E84" s="36">
        <v>10000000</v>
      </c>
      <c r="F84" s="27">
        <v>0.115</v>
      </c>
      <c r="G84" s="1">
        <v>98.61</v>
      </c>
      <c r="H84" s="1" t="s">
        <v>306</v>
      </c>
    </row>
    <row r="85" spans="1:8" x14ac:dyDescent="0.45">
      <c r="A85" s="19">
        <v>4</v>
      </c>
      <c r="B85" s="104">
        <f>_xlfn.XLOOKUP(bondMarket[[#This Row],[Round]],Years!$A$2:$A$10,Years!$B$2:$B$10,"not found",1,1)</f>
        <v>46752</v>
      </c>
      <c r="C85" s="59" t="s">
        <v>67</v>
      </c>
      <c r="D85" s="1" t="s">
        <v>88</v>
      </c>
      <c r="E85" s="36">
        <v>20850000</v>
      </c>
      <c r="F85" s="27">
        <v>0.13500000000000001</v>
      </c>
      <c r="G85" s="1">
        <v>103.9</v>
      </c>
      <c r="H85" s="1" t="s">
        <v>306</v>
      </c>
    </row>
    <row r="86" spans="1:8" ht="14.65" thickBot="1" x14ac:dyDescent="0.5">
      <c r="A86" s="19">
        <v>4</v>
      </c>
      <c r="B86" s="104">
        <f>_xlfn.XLOOKUP(bondMarket[[#This Row],[Round]],Years!$A$2:$A$10,Years!$B$2:$B$10,"not found",1,1)</f>
        <v>46752</v>
      </c>
      <c r="C86" s="59" t="s">
        <v>68</v>
      </c>
      <c r="D86" s="1" t="s">
        <v>88</v>
      </c>
      <c r="E86" s="36">
        <v>20850000</v>
      </c>
      <c r="F86" s="27">
        <v>0.13500000000000001</v>
      </c>
      <c r="G86" s="1">
        <v>103.9</v>
      </c>
      <c r="H86" s="1" t="s">
        <v>306</v>
      </c>
    </row>
    <row r="87" spans="1:8" ht="14.65" thickBot="1" x14ac:dyDescent="0.5">
      <c r="A87" s="19">
        <v>5</v>
      </c>
      <c r="B87" s="104">
        <f>_xlfn.XLOOKUP(bondMarket[[#This Row],[Round]],Years!$A$2:$A$10,Years!$B$2:$B$10,"not found",1,1)</f>
        <v>47118</v>
      </c>
      <c r="C87" s="81" t="s">
        <v>63</v>
      </c>
      <c r="D87" s="1" t="s">
        <v>88</v>
      </c>
      <c r="E87" s="36">
        <v>20850000</v>
      </c>
      <c r="F87" s="27">
        <v>0.13700000000000001</v>
      </c>
      <c r="G87" s="1">
        <v>102.43</v>
      </c>
      <c r="H87" s="1" t="s">
        <v>325</v>
      </c>
    </row>
    <row r="88" spans="1:8" x14ac:dyDescent="0.45">
      <c r="A88" s="19">
        <v>5</v>
      </c>
      <c r="B88" s="104">
        <f>_xlfn.XLOOKUP(bondMarket[[#This Row],[Round]],Years!$A$2:$A$10,Years!$B$2:$B$10,"not found",1,1)</f>
        <v>47118</v>
      </c>
      <c r="C88" s="81" t="s">
        <v>63</v>
      </c>
      <c r="D88" s="1" t="s">
        <v>211</v>
      </c>
      <c r="E88" s="36">
        <v>18994000</v>
      </c>
      <c r="F88" s="27">
        <v>0.113</v>
      </c>
      <c r="G88" s="1">
        <v>100</v>
      </c>
      <c r="H88" s="1" t="s">
        <v>325</v>
      </c>
    </row>
    <row r="89" spans="1:8" x14ac:dyDescent="0.45">
      <c r="A89" s="19">
        <v>5</v>
      </c>
      <c r="B89" s="104">
        <f>_xlfn.XLOOKUP(bondMarket[[#This Row],[Round]],Years!$A$2:$A$10,Years!$B$2:$B$10,"not found",1,1)</f>
        <v>47118</v>
      </c>
      <c r="C89" s="59" t="s">
        <v>64</v>
      </c>
      <c r="D89" s="1" t="s">
        <v>88</v>
      </c>
      <c r="E89" s="36">
        <v>20850000</v>
      </c>
      <c r="F89" s="27">
        <v>0.13700000000000001</v>
      </c>
      <c r="G89" s="1">
        <v>101.97</v>
      </c>
      <c r="H89" s="1" t="s">
        <v>305</v>
      </c>
    </row>
    <row r="90" spans="1:8" x14ac:dyDescent="0.45">
      <c r="A90" s="19">
        <v>5</v>
      </c>
      <c r="B90" s="104">
        <f>_xlfn.XLOOKUP(bondMarket[[#This Row],[Round]],Years!$A$2:$A$10,Years!$B$2:$B$10,"not found",1,1)</f>
        <v>47118</v>
      </c>
      <c r="C90" s="59" t="s">
        <v>64</v>
      </c>
      <c r="D90" s="1" t="s">
        <v>211</v>
      </c>
      <c r="E90" s="36">
        <v>18994000</v>
      </c>
      <c r="F90" s="27">
        <v>0.115</v>
      </c>
      <c r="G90" s="1">
        <v>97.93</v>
      </c>
      <c r="H90" s="1" t="s">
        <v>305</v>
      </c>
    </row>
    <row r="91" spans="1:8" x14ac:dyDescent="0.45">
      <c r="A91" s="19">
        <v>5</v>
      </c>
      <c r="B91" s="104">
        <f>_xlfn.XLOOKUP(bondMarket[[#This Row],[Round]],Years!$A$2:$A$10,Years!$B$2:$B$10,"not found",1,1)</f>
        <v>47118</v>
      </c>
      <c r="C91" s="59" t="s">
        <v>65</v>
      </c>
      <c r="D91" s="1" t="s">
        <v>88</v>
      </c>
      <c r="E91" s="36">
        <v>20850000</v>
      </c>
      <c r="F91" s="27">
        <v>0.13700000000000001</v>
      </c>
      <c r="G91" s="1">
        <v>101.97</v>
      </c>
      <c r="H91" s="1" t="s">
        <v>305</v>
      </c>
    </row>
    <row r="92" spans="1:8" x14ac:dyDescent="0.45">
      <c r="A92" s="19">
        <v>5</v>
      </c>
      <c r="B92" s="104">
        <f>_xlfn.XLOOKUP(bondMarket[[#This Row],[Round]],Years!$A$2:$A$10,Years!$B$2:$B$10,"not found",1,1)</f>
        <v>47118</v>
      </c>
      <c r="C92" s="59" t="s">
        <v>65</v>
      </c>
      <c r="D92" s="1" t="s">
        <v>211</v>
      </c>
      <c r="E92" s="36">
        <v>18000000</v>
      </c>
      <c r="F92" s="27">
        <v>0.115</v>
      </c>
      <c r="G92" s="1">
        <v>97.93</v>
      </c>
      <c r="H92" s="1" t="s">
        <v>305</v>
      </c>
    </row>
    <row r="93" spans="1:8" x14ac:dyDescent="0.45">
      <c r="A93" s="19">
        <v>5</v>
      </c>
      <c r="B93" s="104">
        <f>_xlfn.XLOOKUP(bondMarket[[#This Row],[Round]],Years!$A$2:$A$10,Years!$B$2:$B$10,"not found",1,1)</f>
        <v>47118</v>
      </c>
      <c r="C93" s="59" t="s">
        <v>65</v>
      </c>
      <c r="D93" s="1" t="s">
        <v>228</v>
      </c>
      <c r="E93" s="36">
        <v>10000000</v>
      </c>
      <c r="F93" s="27">
        <v>0.123</v>
      </c>
      <c r="G93" s="1">
        <v>105.05</v>
      </c>
      <c r="H93" s="1" t="s">
        <v>305</v>
      </c>
    </row>
    <row r="94" spans="1:8" x14ac:dyDescent="0.45">
      <c r="A94" s="19">
        <v>5</v>
      </c>
      <c r="B94" s="104">
        <f>_xlfn.XLOOKUP(bondMarket[[#This Row],[Round]],Years!$A$2:$A$10,Years!$B$2:$B$10,"not found",1,1)</f>
        <v>47118</v>
      </c>
      <c r="C94" s="59" t="s">
        <v>66</v>
      </c>
      <c r="D94" s="1" t="s">
        <v>88</v>
      </c>
      <c r="E94" s="36">
        <v>20850000</v>
      </c>
      <c r="F94" s="27">
        <v>0.13900000000000001</v>
      </c>
      <c r="G94" s="1">
        <v>100.89</v>
      </c>
      <c r="H94" s="1" t="s">
        <v>227</v>
      </c>
    </row>
    <row r="95" spans="1:8" x14ac:dyDescent="0.45">
      <c r="A95" s="19">
        <v>5</v>
      </c>
      <c r="B95" s="104">
        <f>_xlfn.XLOOKUP(bondMarket[[#This Row],[Round]],Years!$A$2:$A$10,Years!$B$2:$B$10,"not found",1,1)</f>
        <v>47118</v>
      </c>
      <c r="C95" s="59" t="s">
        <v>66</v>
      </c>
      <c r="D95" s="1" t="s">
        <v>211</v>
      </c>
      <c r="E95" s="36">
        <v>10000000</v>
      </c>
      <c r="F95" s="27">
        <v>0.121</v>
      </c>
      <c r="G95" s="1">
        <v>93.2</v>
      </c>
      <c r="H95" s="1" t="s">
        <v>227</v>
      </c>
    </row>
    <row r="96" spans="1:8" x14ac:dyDescent="0.45">
      <c r="A96" s="19">
        <v>5</v>
      </c>
      <c r="B96" s="104">
        <f>_xlfn.XLOOKUP(bondMarket[[#This Row],[Round]],Years!$A$2:$A$10,Years!$B$2:$B$10,"not found",1,1)</f>
        <v>47118</v>
      </c>
      <c r="C96" s="59" t="s">
        <v>66</v>
      </c>
      <c r="D96" s="1" t="s">
        <v>326</v>
      </c>
      <c r="E96" s="36">
        <v>10000000</v>
      </c>
      <c r="F96" s="27">
        <v>0.126</v>
      </c>
      <c r="G96" s="1">
        <v>92.4</v>
      </c>
      <c r="H96" s="1" t="s">
        <v>227</v>
      </c>
    </row>
    <row r="97" spans="1:8" x14ac:dyDescent="0.45">
      <c r="A97" s="19">
        <v>5</v>
      </c>
      <c r="B97" s="104">
        <f>_xlfn.XLOOKUP(bondMarket[[#This Row],[Round]],Years!$A$2:$A$10,Years!$B$2:$B$10,"not found",1,1)</f>
        <v>47118</v>
      </c>
      <c r="C97" s="59" t="s">
        <v>67</v>
      </c>
      <c r="D97" s="1" t="s">
        <v>88</v>
      </c>
      <c r="E97" s="36">
        <v>20850000</v>
      </c>
      <c r="F97" s="27">
        <v>0.13700000000000001</v>
      </c>
      <c r="G97" s="1">
        <v>102.24</v>
      </c>
      <c r="H97" s="1" t="s">
        <v>305</v>
      </c>
    </row>
    <row r="98" spans="1:8" ht="14.65" thickBot="1" x14ac:dyDescent="0.5">
      <c r="A98" s="19">
        <v>5</v>
      </c>
      <c r="B98" s="104">
        <f>_xlfn.XLOOKUP(bondMarket[[#This Row],[Round]],Years!$A$2:$A$10,Years!$B$2:$B$10,"not found",1,1)</f>
        <v>47118</v>
      </c>
      <c r="C98" s="59" t="s">
        <v>68</v>
      </c>
      <c r="D98" s="1" t="s">
        <v>88</v>
      </c>
      <c r="E98" s="36">
        <v>20850000</v>
      </c>
      <c r="F98" s="27">
        <v>0.13700000000000001</v>
      </c>
      <c r="G98" s="1">
        <v>102.24</v>
      </c>
      <c r="H98" s="1" t="s">
        <v>305</v>
      </c>
    </row>
    <row r="99" spans="1:8" x14ac:dyDescent="0.45">
      <c r="A99" s="19">
        <v>6</v>
      </c>
      <c r="B99" s="104">
        <f>_xlfn.XLOOKUP(bondMarket[[#This Row],[Round]],Years!$A$2:$A$10,Years!$B$2:$B$10,"not found",1,1)</f>
        <v>47483</v>
      </c>
      <c r="C99" s="81" t="s">
        <v>63</v>
      </c>
      <c r="D99" s="1" t="s">
        <v>211</v>
      </c>
      <c r="E99" s="36">
        <v>18994000</v>
      </c>
      <c r="F99" s="27">
        <v>0.114</v>
      </c>
      <c r="G99" s="1">
        <v>98.91</v>
      </c>
      <c r="H99" s="1" t="s">
        <v>325</v>
      </c>
    </row>
    <row r="100" spans="1:8" x14ac:dyDescent="0.45">
      <c r="A100" s="19">
        <v>6</v>
      </c>
      <c r="B100" s="104">
        <f>_xlfn.XLOOKUP(bondMarket[[#This Row],[Round]],Years!$A$2:$A$10,Years!$B$2:$B$10,"not found",1,1)</f>
        <v>47483</v>
      </c>
      <c r="C100" s="59" t="s">
        <v>64</v>
      </c>
      <c r="D100" s="1" t="s">
        <v>211</v>
      </c>
      <c r="E100" s="36">
        <v>18994000</v>
      </c>
      <c r="F100" s="27">
        <v>0.121</v>
      </c>
      <c r="G100" s="1">
        <v>93.68</v>
      </c>
      <c r="H100" s="1" t="s">
        <v>288</v>
      </c>
    </row>
    <row r="101" spans="1:8" x14ac:dyDescent="0.45">
      <c r="A101" s="19">
        <v>6</v>
      </c>
      <c r="B101" s="104">
        <f>_xlfn.XLOOKUP(bondMarket[[#This Row],[Round]],Years!$A$2:$A$10,Years!$B$2:$B$10,"not found",1,1)</f>
        <v>47483</v>
      </c>
      <c r="C101" s="59" t="s">
        <v>64</v>
      </c>
      <c r="D101" s="1" t="s">
        <v>339</v>
      </c>
      <c r="E101" s="36">
        <v>39699000</v>
      </c>
      <c r="F101" s="27">
        <v>0.127</v>
      </c>
      <c r="G101" s="1">
        <v>92.97</v>
      </c>
      <c r="H101" s="1" t="s">
        <v>288</v>
      </c>
    </row>
    <row r="102" spans="1:8" x14ac:dyDescent="0.45">
      <c r="A102" s="19">
        <v>6</v>
      </c>
      <c r="B102" s="104">
        <f>_xlfn.XLOOKUP(bondMarket[[#This Row],[Round]],Years!$A$2:$A$10,Years!$B$2:$B$10,"not found",1,1)</f>
        <v>47483</v>
      </c>
      <c r="C102" s="59" t="s">
        <v>65</v>
      </c>
      <c r="D102" s="1" t="s">
        <v>211</v>
      </c>
      <c r="E102" s="36">
        <v>18000000</v>
      </c>
      <c r="F102" s="27">
        <v>0.115</v>
      </c>
      <c r="G102" s="1">
        <v>98.19</v>
      </c>
      <c r="H102" s="1" t="s">
        <v>325</v>
      </c>
    </row>
    <row r="103" spans="1:8" x14ac:dyDescent="0.45">
      <c r="A103" s="19">
        <v>6</v>
      </c>
      <c r="B103" s="104">
        <f>_xlfn.XLOOKUP(bondMarket[[#This Row],[Round]],Years!$A$2:$A$10,Years!$B$2:$B$10,"not found",1,1)</f>
        <v>47483</v>
      </c>
      <c r="C103" s="59" t="s">
        <v>65</v>
      </c>
      <c r="D103" s="1" t="s">
        <v>228</v>
      </c>
      <c r="E103" s="36">
        <v>10000000</v>
      </c>
      <c r="F103" s="27">
        <v>0.123</v>
      </c>
      <c r="G103" s="1">
        <v>104.55</v>
      </c>
      <c r="H103" s="1" t="s">
        <v>325</v>
      </c>
    </row>
    <row r="104" spans="1:8" x14ac:dyDescent="0.45">
      <c r="A104" s="19">
        <v>6</v>
      </c>
      <c r="B104" s="104">
        <f>_xlfn.XLOOKUP(bondMarket[[#This Row],[Round]],Years!$A$2:$A$10,Years!$B$2:$B$10,"not found",1,1)</f>
        <v>47483</v>
      </c>
      <c r="C104" s="59" t="s">
        <v>66</v>
      </c>
      <c r="D104" s="1" t="s">
        <v>211</v>
      </c>
      <c r="E104" s="36">
        <v>10000000</v>
      </c>
      <c r="F104" s="27">
        <v>0.123</v>
      </c>
      <c r="G104" s="1">
        <v>92.03</v>
      </c>
      <c r="H104" s="1" t="s">
        <v>227</v>
      </c>
    </row>
    <row r="105" spans="1:8" x14ac:dyDescent="0.45">
      <c r="A105" s="19">
        <v>6</v>
      </c>
      <c r="B105" s="104">
        <f>_xlfn.XLOOKUP(bondMarket[[#This Row],[Round]],Years!$A$2:$A$10,Years!$B$2:$B$10,"not found",1,1)</f>
        <v>47483</v>
      </c>
      <c r="C105" s="59" t="s">
        <v>66</v>
      </c>
      <c r="D105" s="1" t="s">
        <v>326</v>
      </c>
      <c r="E105" s="36">
        <v>10000000</v>
      </c>
      <c r="F105" s="27">
        <v>0.129</v>
      </c>
      <c r="G105" s="1">
        <v>89.96</v>
      </c>
      <c r="H105" s="1" t="s">
        <v>227</v>
      </c>
    </row>
    <row r="106" spans="1:8" x14ac:dyDescent="0.45">
      <c r="A106" s="19">
        <v>6</v>
      </c>
      <c r="B106" s="104">
        <f>_xlfn.XLOOKUP(bondMarket[[#This Row],[Round]],Years!$A$2:$A$10,Years!$B$2:$B$10,"not found",1,1)</f>
        <v>47483</v>
      </c>
      <c r="C106" s="59" t="s">
        <v>66</v>
      </c>
      <c r="D106" s="1" t="s">
        <v>340</v>
      </c>
      <c r="E106" s="36">
        <v>5000000</v>
      </c>
      <c r="F106" s="27">
        <v>0.13400000000000001</v>
      </c>
      <c r="G106" s="1">
        <v>96.82</v>
      </c>
      <c r="H106" s="1" t="s">
        <v>227</v>
      </c>
    </row>
    <row r="107" spans="1:8" x14ac:dyDescent="0.45">
      <c r="A107" s="19">
        <v>6</v>
      </c>
      <c r="B107" s="104">
        <f>_xlfn.XLOOKUP(bondMarket[[#This Row],[Round]],Years!$A$2:$A$10,Years!$B$2:$B$10,"not found",1,1)</f>
        <v>47483</v>
      </c>
      <c r="C107" s="59" t="s">
        <v>67</v>
      </c>
      <c r="D107" s="1">
        <v>0</v>
      </c>
      <c r="E107" s="36">
        <v>0</v>
      </c>
      <c r="F107" s="27">
        <v>0</v>
      </c>
      <c r="G107" s="1">
        <v>0</v>
      </c>
      <c r="H107" s="1">
        <v>0</v>
      </c>
    </row>
    <row r="108" spans="1:8" ht="14.65" thickBot="1" x14ac:dyDescent="0.5">
      <c r="A108" s="19">
        <v>6</v>
      </c>
      <c r="B108" s="104">
        <f>_xlfn.XLOOKUP(bondMarket[[#This Row],[Round]],Years!$A$2:$A$10,Years!$B$2:$B$10,"not found",1,1)</f>
        <v>47483</v>
      </c>
      <c r="C108" s="59" t="s">
        <v>68</v>
      </c>
      <c r="D108" s="1">
        <v>0</v>
      </c>
      <c r="E108" s="36">
        <v>0</v>
      </c>
      <c r="F108" s="27">
        <v>0</v>
      </c>
      <c r="G108" s="1">
        <v>0</v>
      </c>
      <c r="H108" s="1">
        <v>0</v>
      </c>
    </row>
    <row r="109" spans="1:8" x14ac:dyDescent="0.45">
      <c r="A109" s="19">
        <v>7</v>
      </c>
      <c r="B109" s="104">
        <f>_xlfn.XLOOKUP(bondMarket[[#This Row],[Round]],Years!$A$2:$A$10,Years!$B$2:$B$10,"not found",1,1)</f>
        <v>47848</v>
      </c>
      <c r="C109" s="81" t="s">
        <v>63</v>
      </c>
      <c r="D109" s="1" t="s">
        <v>211</v>
      </c>
      <c r="E109" s="36">
        <v>18994000</v>
      </c>
      <c r="F109" s="27">
        <v>0.115</v>
      </c>
      <c r="G109" s="1">
        <v>98.17</v>
      </c>
      <c r="H109" s="1" t="s">
        <v>325</v>
      </c>
    </row>
    <row r="110" spans="1:8" x14ac:dyDescent="0.45">
      <c r="A110" s="19">
        <v>7</v>
      </c>
      <c r="B110" s="104">
        <f>_xlfn.XLOOKUP(bondMarket[[#This Row],[Round]],Years!$A$2:$A$10,Years!$B$2:$B$10,"not found",1,1)</f>
        <v>47848</v>
      </c>
      <c r="C110" s="59" t="s">
        <v>64</v>
      </c>
      <c r="D110" s="1" t="s">
        <v>211</v>
      </c>
      <c r="E110" s="36">
        <v>18994000</v>
      </c>
      <c r="F110" s="27">
        <v>0.11700000000000001</v>
      </c>
      <c r="G110" s="1">
        <v>96.39</v>
      </c>
      <c r="H110" s="1" t="s">
        <v>305</v>
      </c>
    </row>
    <row r="111" spans="1:8" x14ac:dyDescent="0.45">
      <c r="A111" s="19">
        <v>7</v>
      </c>
      <c r="B111" s="104">
        <f>_xlfn.XLOOKUP(bondMarket[[#This Row],[Round]],Years!$A$2:$A$10,Years!$B$2:$B$10,"not found",1,1)</f>
        <v>47848</v>
      </c>
      <c r="C111" s="59" t="s">
        <v>64</v>
      </c>
      <c r="D111" s="1" t="s">
        <v>339</v>
      </c>
      <c r="E111" s="36">
        <v>39699000</v>
      </c>
      <c r="F111" s="27">
        <v>0.122</v>
      </c>
      <c r="G111" s="1">
        <v>96.34</v>
      </c>
      <c r="H111" s="1" t="s">
        <v>305</v>
      </c>
    </row>
    <row r="112" spans="1:8" x14ac:dyDescent="0.45">
      <c r="A112" s="19">
        <v>7</v>
      </c>
      <c r="B112" s="104">
        <f>_xlfn.XLOOKUP(bondMarket[[#This Row],[Round]],Years!$A$2:$A$10,Years!$B$2:$B$10,"not found",1,1)</f>
        <v>47848</v>
      </c>
      <c r="C112" s="59" t="s">
        <v>65</v>
      </c>
      <c r="D112" s="1" t="s">
        <v>211</v>
      </c>
      <c r="E112" s="36">
        <v>18000000</v>
      </c>
      <c r="F112" s="27">
        <v>0.122</v>
      </c>
      <c r="G112" s="1">
        <v>92.69</v>
      </c>
      <c r="H112" s="1" t="s">
        <v>288</v>
      </c>
    </row>
    <row r="113" spans="1:8" x14ac:dyDescent="0.45">
      <c r="A113" s="19">
        <v>7</v>
      </c>
      <c r="B113" s="104">
        <f>_xlfn.XLOOKUP(bondMarket[[#This Row],[Round]],Years!$A$2:$A$10,Years!$B$2:$B$10,"not found",1,1)</f>
        <v>47848</v>
      </c>
      <c r="C113" s="59" t="s">
        <v>65</v>
      </c>
      <c r="D113" s="1" t="s">
        <v>228</v>
      </c>
      <c r="E113" s="36">
        <v>10000000</v>
      </c>
      <c r="F113" s="27">
        <v>0.13300000000000001</v>
      </c>
      <c r="G113" s="1">
        <v>96.89</v>
      </c>
      <c r="H113" s="1" t="s">
        <v>288</v>
      </c>
    </row>
    <row r="114" spans="1:8" x14ac:dyDescent="0.45">
      <c r="A114" s="19">
        <v>7</v>
      </c>
      <c r="B114" s="104">
        <f>_xlfn.XLOOKUP(bondMarket[[#This Row],[Round]],Years!$A$2:$A$10,Years!$B$2:$B$10,"not found",1,1)</f>
        <v>47848</v>
      </c>
      <c r="C114" s="59" t="s">
        <v>65</v>
      </c>
      <c r="D114" s="1" t="s">
        <v>377</v>
      </c>
      <c r="E114" s="36">
        <v>135000000</v>
      </c>
      <c r="F114" s="27">
        <v>0.13200000000000001</v>
      </c>
      <c r="G114" s="1">
        <v>89.49</v>
      </c>
      <c r="H114" s="1" t="s">
        <v>288</v>
      </c>
    </row>
    <row r="115" spans="1:8" x14ac:dyDescent="0.45">
      <c r="A115" s="19">
        <v>7</v>
      </c>
      <c r="B115" s="104">
        <f>_xlfn.XLOOKUP(bondMarket[[#This Row],[Round]],Years!$A$2:$A$10,Years!$B$2:$B$10,"not found",1,1)</f>
        <v>47848</v>
      </c>
      <c r="C115" s="59" t="s">
        <v>66</v>
      </c>
      <c r="D115" s="1" t="s">
        <v>211</v>
      </c>
      <c r="E115" s="36">
        <v>10000000</v>
      </c>
      <c r="F115" s="27">
        <v>0.13200000000000001</v>
      </c>
      <c r="G115" s="1">
        <v>85.35</v>
      </c>
      <c r="H115" s="1" t="s">
        <v>378</v>
      </c>
    </row>
    <row r="116" spans="1:8" x14ac:dyDescent="0.45">
      <c r="A116" s="19">
        <v>7</v>
      </c>
      <c r="B116" s="104">
        <f>_xlfn.XLOOKUP(bondMarket[[#This Row],[Round]],Years!$A$2:$A$10,Years!$B$2:$B$10,"not found",1,1)</f>
        <v>47848</v>
      </c>
      <c r="C116" s="59" t="s">
        <v>66</v>
      </c>
      <c r="D116" s="1" t="s">
        <v>326</v>
      </c>
      <c r="E116" s="36">
        <v>10000000</v>
      </c>
      <c r="F116" s="27">
        <v>0.14699999999999999</v>
      </c>
      <c r="G116" s="1">
        <v>78.7</v>
      </c>
      <c r="H116" s="1" t="s">
        <v>378</v>
      </c>
    </row>
    <row r="117" spans="1:8" x14ac:dyDescent="0.45">
      <c r="A117" s="19">
        <v>7</v>
      </c>
      <c r="B117" s="104">
        <f>_xlfn.XLOOKUP(bondMarket[[#This Row],[Round]],Years!$A$2:$A$10,Years!$B$2:$B$10,"not found",1,1)</f>
        <v>47848</v>
      </c>
      <c r="C117" s="59" t="s">
        <v>66</v>
      </c>
      <c r="D117" s="1" t="s">
        <v>340</v>
      </c>
      <c r="E117" s="36">
        <v>5000000</v>
      </c>
      <c r="F117" s="27">
        <v>0.155</v>
      </c>
      <c r="G117" s="1">
        <v>83.76</v>
      </c>
      <c r="H117" s="1" t="s">
        <v>378</v>
      </c>
    </row>
    <row r="118" spans="1:8" x14ac:dyDescent="0.45">
      <c r="A118" s="19">
        <v>7</v>
      </c>
      <c r="B118" s="104">
        <f>_xlfn.XLOOKUP(bondMarket[[#This Row],[Round]],Years!$A$2:$A$10,Years!$B$2:$B$10,"not found",1,1)</f>
        <v>47848</v>
      </c>
      <c r="C118" s="126" t="s">
        <v>67</v>
      </c>
      <c r="D118" s="127">
        <v>0</v>
      </c>
      <c r="E118" s="128">
        <v>0</v>
      </c>
      <c r="F118" s="64">
        <v>0</v>
      </c>
      <c r="G118" s="127">
        <v>0</v>
      </c>
      <c r="H118" s="127">
        <v>0</v>
      </c>
    </row>
    <row r="119" spans="1:8" ht="14.65" thickBot="1" x14ac:dyDescent="0.5">
      <c r="A119" s="19">
        <v>7</v>
      </c>
      <c r="B119" s="104">
        <f>_xlfn.XLOOKUP(bondMarket[[#This Row],[Round]],Years!$A$2:$A$10,Years!$B$2:$B$10,"not found",1,1)</f>
        <v>47848</v>
      </c>
      <c r="C119" s="129" t="s">
        <v>68</v>
      </c>
      <c r="D119" s="130">
        <v>0</v>
      </c>
      <c r="E119" s="131">
        <v>0</v>
      </c>
      <c r="F119" s="73">
        <v>0</v>
      </c>
      <c r="G119" s="130">
        <v>0</v>
      </c>
      <c r="H119" s="130">
        <v>0</v>
      </c>
    </row>
    <row r="120" spans="1:8" x14ac:dyDescent="0.45">
      <c r="A120" s="19">
        <v>8</v>
      </c>
      <c r="B120" s="104">
        <f>_xlfn.XLOOKUP(bondMarket[[#This Row],[Round]],Years!$A$2:$A$10,Years!$B$2:$B$10,"not found",1,1)</f>
        <v>48213</v>
      </c>
      <c r="C120" s="81" t="s">
        <v>63</v>
      </c>
      <c r="D120" s="1" t="s">
        <v>211</v>
      </c>
      <c r="E120" s="36">
        <v>18994000</v>
      </c>
      <c r="F120" s="27">
        <v>0.11600000000000001</v>
      </c>
      <c r="G120" s="1">
        <v>97.38</v>
      </c>
      <c r="H120" s="1" t="s">
        <v>325</v>
      </c>
    </row>
    <row r="121" spans="1:8" x14ac:dyDescent="0.45">
      <c r="A121" s="19">
        <v>8</v>
      </c>
      <c r="B121" s="104">
        <f>_xlfn.XLOOKUP(bondMarket[[#This Row],[Round]],Years!$A$2:$A$10,Years!$B$2:$B$10,"not found",1,1)</f>
        <v>48213</v>
      </c>
      <c r="C121" s="59" t="s">
        <v>64</v>
      </c>
      <c r="D121" s="1" t="s">
        <v>211</v>
      </c>
      <c r="E121" s="36">
        <v>8619828</v>
      </c>
      <c r="F121" s="27">
        <v>0.11700000000000001</v>
      </c>
      <c r="G121" s="1">
        <v>96.68</v>
      </c>
      <c r="H121" s="1" t="s">
        <v>325</v>
      </c>
    </row>
    <row r="122" spans="1:8" x14ac:dyDescent="0.45">
      <c r="A122" s="19">
        <v>8</v>
      </c>
      <c r="B122" s="104">
        <f>_xlfn.XLOOKUP(bondMarket[[#This Row],[Round]],Years!$A$2:$A$10,Years!$B$2:$B$10,"not found",1,1)</f>
        <v>48213</v>
      </c>
      <c r="C122" s="59" t="s">
        <v>64</v>
      </c>
      <c r="D122" s="1" t="s">
        <v>339</v>
      </c>
      <c r="E122" s="36">
        <v>39699000</v>
      </c>
      <c r="F122" s="27">
        <v>0.123</v>
      </c>
      <c r="G122" s="1">
        <v>95.64</v>
      </c>
      <c r="H122" s="1" t="s">
        <v>325</v>
      </c>
    </row>
    <row r="123" spans="1:8" x14ac:dyDescent="0.45">
      <c r="A123" s="19">
        <v>8</v>
      </c>
      <c r="B123" s="104">
        <f>_xlfn.XLOOKUP(bondMarket[[#This Row],[Round]],Years!$A$2:$A$10,Years!$B$2:$B$10,"not found",1,1)</f>
        <v>48213</v>
      </c>
      <c r="C123" s="59" t="s">
        <v>65</v>
      </c>
      <c r="D123" s="1" t="s">
        <v>211</v>
      </c>
      <c r="E123" s="36">
        <v>18000000</v>
      </c>
      <c r="F123" s="27">
        <v>0.125</v>
      </c>
      <c r="G123" s="1">
        <v>90.7</v>
      </c>
      <c r="H123" s="1" t="s">
        <v>213</v>
      </c>
    </row>
    <row r="124" spans="1:8" x14ac:dyDescent="0.45">
      <c r="A124" s="19">
        <v>8</v>
      </c>
      <c r="B124" s="104">
        <f>_xlfn.XLOOKUP(bondMarket[[#This Row],[Round]],Years!$A$2:$A$10,Years!$B$2:$B$10,"not found",1,1)</f>
        <v>48213</v>
      </c>
      <c r="C124" s="59" t="s">
        <v>65</v>
      </c>
      <c r="D124" s="1" t="s">
        <v>228</v>
      </c>
      <c r="E124" s="36">
        <v>10000000</v>
      </c>
      <c r="F124" s="27">
        <v>0.13900000000000001</v>
      </c>
      <c r="G124" s="1">
        <v>92.92</v>
      </c>
      <c r="H124" s="1" t="s">
        <v>213</v>
      </c>
    </row>
    <row r="125" spans="1:8" x14ac:dyDescent="0.45">
      <c r="A125" s="19">
        <v>8</v>
      </c>
      <c r="B125" s="104">
        <f>_xlfn.XLOOKUP(bondMarket[[#This Row],[Round]],Years!$A$2:$A$10,Years!$B$2:$B$10,"not found",1,1)</f>
        <v>48213</v>
      </c>
      <c r="C125" s="59" t="s">
        <v>65</v>
      </c>
      <c r="D125" s="1" t="s">
        <v>377</v>
      </c>
      <c r="E125" s="36">
        <v>135000000</v>
      </c>
      <c r="F125" s="27">
        <v>0.14199999999999999</v>
      </c>
      <c r="G125" s="1">
        <v>83.06</v>
      </c>
      <c r="H125" s="1" t="s">
        <v>213</v>
      </c>
    </row>
    <row r="126" spans="1:8" x14ac:dyDescent="0.45">
      <c r="A126" s="19">
        <v>8</v>
      </c>
      <c r="B126" s="104">
        <f>_xlfn.XLOOKUP(bondMarket[[#This Row],[Round]],Years!$A$2:$A$10,Years!$B$2:$B$10,"not found",1,1)</f>
        <v>48213</v>
      </c>
      <c r="C126" s="59" t="s">
        <v>65</v>
      </c>
      <c r="D126" s="1" t="s">
        <v>388</v>
      </c>
      <c r="E126" s="36">
        <v>100000000</v>
      </c>
      <c r="F126" s="27">
        <v>0.15</v>
      </c>
      <c r="G126" s="1">
        <v>92.09</v>
      </c>
      <c r="H126" s="1" t="s">
        <v>213</v>
      </c>
    </row>
    <row r="127" spans="1:8" x14ac:dyDescent="0.45">
      <c r="A127" s="19">
        <v>8</v>
      </c>
      <c r="B127" s="104">
        <f>_xlfn.XLOOKUP(bondMarket[[#This Row],[Round]],Years!$A$2:$A$10,Years!$B$2:$B$10,"not found",1,1)</f>
        <v>48213</v>
      </c>
      <c r="C127" s="59" t="s">
        <v>66</v>
      </c>
      <c r="D127" s="1" t="s">
        <v>211</v>
      </c>
      <c r="E127" s="36">
        <v>10000000</v>
      </c>
      <c r="F127" s="27">
        <v>0.13</v>
      </c>
      <c r="G127" s="1">
        <v>86.81</v>
      </c>
      <c r="H127" s="1" t="s">
        <v>378</v>
      </c>
    </row>
    <row r="128" spans="1:8" x14ac:dyDescent="0.45">
      <c r="A128" s="19">
        <v>8</v>
      </c>
      <c r="B128" s="104">
        <f>_xlfn.XLOOKUP(bondMarket[[#This Row],[Round]],Years!$A$2:$A$10,Years!$B$2:$B$10,"not found",1,1)</f>
        <v>48213</v>
      </c>
      <c r="C128" s="59" t="s">
        <v>66</v>
      </c>
      <c r="D128" s="1" t="s">
        <v>326</v>
      </c>
      <c r="E128" s="36">
        <v>10000000</v>
      </c>
      <c r="F128" s="27">
        <v>0.14899999999999999</v>
      </c>
      <c r="G128" s="1">
        <v>77.83</v>
      </c>
      <c r="H128" s="1" t="s">
        <v>378</v>
      </c>
    </row>
    <row r="129" spans="1:8" x14ac:dyDescent="0.45">
      <c r="A129" s="19">
        <v>8</v>
      </c>
      <c r="B129" s="104">
        <f>_xlfn.XLOOKUP(bondMarket[[#This Row],[Round]],Years!$A$2:$A$10,Years!$B$2:$B$10,"not found",1,1)</f>
        <v>48213</v>
      </c>
      <c r="C129" s="59" t="s">
        <v>66</v>
      </c>
      <c r="D129" s="1" t="s">
        <v>340</v>
      </c>
      <c r="E129" s="36">
        <v>5000000</v>
      </c>
      <c r="F129" s="27">
        <v>0.158</v>
      </c>
      <c r="G129" s="1">
        <v>82.08</v>
      </c>
      <c r="H129" s="1" t="s">
        <v>378</v>
      </c>
    </row>
    <row r="130" spans="1:8" x14ac:dyDescent="0.45">
      <c r="A130" s="19">
        <v>8</v>
      </c>
      <c r="B130" s="104">
        <f>_xlfn.XLOOKUP(bondMarket[[#This Row],[Round]],Years!$A$2:$A$10,Years!$B$2:$B$10,"not found",1,1)</f>
        <v>48213</v>
      </c>
      <c r="C130" s="59" t="s">
        <v>66</v>
      </c>
      <c r="D130" s="1" t="s">
        <v>389</v>
      </c>
      <c r="E130" s="36">
        <v>40000000</v>
      </c>
      <c r="F130" s="27">
        <v>0.17199999999999999</v>
      </c>
      <c r="G130" s="1">
        <v>96.77</v>
      </c>
      <c r="H130" s="1" t="s">
        <v>378</v>
      </c>
    </row>
    <row r="131" spans="1:8" x14ac:dyDescent="0.45">
      <c r="A131" s="19">
        <v>8</v>
      </c>
      <c r="B131" s="104">
        <f>_xlfn.XLOOKUP(bondMarket[[#This Row],[Round]],Years!$A$2:$A$10,Years!$B$2:$B$10,"not found",1,1)</f>
        <v>48213</v>
      </c>
      <c r="C131" s="59" t="s">
        <v>67</v>
      </c>
      <c r="D131" s="127">
        <v>0</v>
      </c>
      <c r="E131" s="128">
        <v>0</v>
      </c>
      <c r="F131" s="64">
        <v>0</v>
      </c>
      <c r="G131" s="127">
        <v>0</v>
      </c>
      <c r="H131" s="127">
        <v>0</v>
      </c>
    </row>
    <row r="132" spans="1:8" x14ac:dyDescent="0.45">
      <c r="A132" s="19">
        <v>8</v>
      </c>
      <c r="B132" s="104">
        <f>_xlfn.XLOOKUP(bondMarket[[#This Row],[Round]],Years!$A$2:$A$10,Years!$B$2:$B$10,"not found",1,1)</f>
        <v>48213</v>
      </c>
      <c r="C132" s="59" t="s">
        <v>68</v>
      </c>
      <c r="D132" s="130">
        <v>0</v>
      </c>
      <c r="E132" s="131">
        <v>0</v>
      </c>
      <c r="F132" s="73">
        <v>0</v>
      </c>
      <c r="G132" s="130">
        <v>0</v>
      </c>
      <c r="H132" s="130">
        <v>0</v>
      </c>
    </row>
    <row r="133" spans="1:8" x14ac:dyDescent="0.45">
      <c r="G133" s="125"/>
      <c r="H133" s="12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52D1-179E-4EF1-B3B2-1CC924EEC2E0}">
  <dimension ref="A1:AW55"/>
  <sheetViews>
    <sheetView zoomScale="90" zoomScaleNormal="90" workbookViewId="0">
      <selection activeCell="I8" sqref="I8"/>
    </sheetView>
  </sheetViews>
  <sheetFormatPr defaultRowHeight="14.25" x14ac:dyDescent="0.45"/>
  <cols>
    <col min="2" max="2" width="14" style="132" customWidth="1"/>
    <col min="3" max="3" width="10.796875" bestFit="1" customWidth="1"/>
    <col min="4" max="4" width="16.796875" customWidth="1"/>
    <col min="5" max="5" width="14.06640625" customWidth="1"/>
    <col min="6" max="6" width="19.53125" customWidth="1"/>
    <col min="7" max="7" width="10.19921875" customWidth="1"/>
    <col min="8" max="8" width="11.59765625" customWidth="1"/>
    <col min="9" max="9" width="11.53125" customWidth="1"/>
    <col min="10" max="10" width="12.19921875" customWidth="1"/>
    <col min="11" max="11" width="14.9296875" customWidth="1"/>
    <col min="12" max="12" width="9.46484375" customWidth="1"/>
    <col min="13" max="13" width="12" customWidth="1"/>
    <col min="14" max="14" width="14.6640625" customWidth="1"/>
    <col min="15" max="15" width="15.53125" customWidth="1"/>
    <col min="16" max="16" width="16.3984375" customWidth="1"/>
    <col min="17" max="17" width="14.53125" customWidth="1"/>
    <col min="18" max="18" width="17.53125" customWidth="1"/>
    <col min="19" max="19" width="13.19921875" customWidth="1"/>
    <col min="20" max="20" width="16.6640625" customWidth="1"/>
    <col min="21" max="21" width="14.53125" customWidth="1"/>
    <col min="23" max="23" width="11.46484375" customWidth="1"/>
    <col min="24" max="24" width="10.265625" customWidth="1"/>
    <col min="25" max="25" width="18.53125" customWidth="1"/>
    <col min="26" max="26" width="19.19921875" customWidth="1"/>
    <col min="27" max="27" width="23.53125" customWidth="1"/>
    <col min="28" max="28" width="16.59765625" customWidth="1"/>
    <col min="29" max="29" width="12" customWidth="1"/>
    <col min="30" max="30" width="16.3984375" customWidth="1"/>
    <col min="31" max="31" width="12.9296875" customWidth="1"/>
    <col min="32" max="32" width="20.86328125" customWidth="1"/>
    <col min="33" max="33" width="15.265625" customWidth="1"/>
    <col min="34" max="34" width="14.3984375" customWidth="1"/>
    <col min="35" max="35" width="14.59765625" customWidth="1"/>
    <col min="36" max="36" width="16.73046875" customWidth="1"/>
    <col min="37" max="37" width="12.06640625" customWidth="1"/>
    <col min="38" max="38" width="28.59765625" customWidth="1"/>
    <col min="40" max="40" width="32.265625" customWidth="1"/>
    <col min="41" max="41" width="18.73046875" customWidth="1"/>
    <col min="42" max="42" width="12.73046875" customWidth="1"/>
    <col min="43" max="43" width="28" customWidth="1"/>
    <col min="44" max="44" width="32.9296875" customWidth="1"/>
    <col min="46" max="46" width="28" customWidth="1"/>
    <col min="48" max="48" width="13.265625" customWidth="1"/>
    <col min="49" max="49" width="10.265625" customWidth="1"/>
  </cols>
  <sheetData>
    <row r="1" spans="1:49" s="133" customFormat="1" ht="42.75" x14ac:dyDescent="0.45">
      <c r="A1" s="133" t="s">
        <v>8</v>
      </c>
      <c r="B1" s="134" t="s">
        <v>210</v>
      </c>
      <c r="C1" s="133" t="s">
        <v>1</v>
      </c>
      <c r="D1" s="133" t="s">
        <v>89</v>
      </c>
      <c r="E1" s="133" t="s">
        <v>90</v>
      </c>
      <c r="F1" s="133" t="s">
        <v>91</v>
      </c>
      <c r="G1" s="133" t="s">
        <v>92</v>
      </c>
      <c r="H1" s="133" t="s">
        <v>93</v>
      </c>
      <c r="I1" s="133" t="s">
        <v>94</v>
      </c>
      <c r="J1" s="133" t="s">
        <v>95</v>
      </c>
      <c r="K1" s="133" t="s">
        <v>96</v>
      </c>
      <c r="L1" s="133" t="s">
        <v>97</v>
      </c>
      <c r="M1" s="133" t="s">
        <v>98</v>
      </c>
      <c r="N1" s="133" t="s">
        <v>99</v>
      </c>
      <c r="O1" s="133" t="s">
        <v>100</v>
      </c>
      <c r="P1" s="133" t="s">
        <v>101</v>
      </c>
      <c r="Q1" s="133" t="s">
        <v>102</v>
      </c>
      <c r="R1" s="133" t="s">
        <v>103</v>
      </c>
      <c r="S1" s="133" t="s">
        <v>104</v>
      </c>
      <c r="T1" s="133" t="s">
        <v>105</v>
      </c>
      <c r="U1" s="133" t="s">
        <v>106</v>
      </c>
      <c r="V1" s="133" t="s">
        <v>107</v>
      </c>
      <c r="W1" s="133" t="s">
        <v>108</v>
      </c>
      <c r="X1" s="133" t="s">
        <v>6</v>
      </c>
      <c r="Y1" s="133" t="s">
        <v>109</v>
      </c>
      <c r="Z1" s="133" t="s">
        <v>110</v>
      </c>
      <c r="AA1" s="133" t="s">
        <v>111</v>
      </c>
      <c r="AB1" s="133" t="s">
        <v>112</v>
      </c>
      <c r="AC1" s="133" t="s">
        <v>113</v>
      </c>
      <c r="AD1" s="133" t="s">
        <v>114</v>
      </c>
      <c r="AE1" s="133" t="s">
        <v>115</v>
      </c>
      <c r="AF1" s="133" t="s">
        <v>116</v>
      </c>
      <c r="AG1" s="133" t="s">
        <v>117</v>
      </c>
      <c r="AH1" s="133" t="s">
        <v>118</v>
      </c>
      <c r="AI1" s="133" t="s">
        <v>119</v>
      </c>
      <c r="AJ1" s="133" t="s">
        <v>120</v>
      </c>
      <c r="AK1" s="133" t="s">
        <v>121</v>
      </c>
      <c r="AL1" s="133" t="s">
        <v>122</v>
      </c>
      <c r="AM1" s="133" t="s">
        <v>123</v>
      </c>
      <c r="AN1" s="133" t="s">
        <v>124</v>
      </c>
      <c r="AO1" s="133" t="s">
        <v>125</v>
      </c>
      <c r="AP1" s="133" t="s">
        <v>126</v>
      </c>
      <c r="AQ1" s="133" t="s">
        <v>127</v>
      </c>
      <c r="AR1" s="133" t="s">
        <v>128</v>
      </c>
      <c r="AS1" s="133" t="s">
        <v>129</v>
      </c>
      <c r="AT1" s="133" t="s">
        <v>130</v>
      </c>
      <c r="AU1" s="133" t="s">
        <v>131</v>
      </c>
      <c r="AV1" s="133" t="s">
        <v>132</v>
      </c>
      <c r="AW1" s="133" t="s">
        <v>133</v>
      </c>
    </row>
    <row r="2" spans="1:49" x14ac:dyDescent="0.45">
      <c r="A2">
        <v>0</v>
      </c>
      <c r="B2" s="132">
        <v>45291</v>
      </c>
      <c r="C2" t="s">
        <v>63</v>
      </c>
      <c r="D2">
        <v>4189</v>
      </c>
      <c r="E2">
        <v>7587</v>
      </c>
      <c r="F2">
        <v>0</v>
      </c>
      <c r="G2">
        <v>3583</v>
      </c>
      <c r="H2">
        <v>-8617</v>
      </c>
      <c r="I2">
        <v>-307</v>
      </c>
      <c r="J2">
        <v>6434</v>
      </c>
      <c r="K2">
        <v>0</v>
      </c>
      <c r="L2">
        <v>-4000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-4000</v>
      </c>
      <c r="U2">
        <v>2434</v>
      </c>
      <c r="V2">
        <v>3434</v>
      </c>
      <c r="W2">
        <v>8307</v>
      </c>
      <c r="X2">
        <v>8617</v>
      </c>
      <c r="Y2">
        <v>20358</v>
      </c>
      <c r="Z2">
        <v>113800</v>
      </c>
      <c r="AA2">
        <v>-37933</v>
      </c>
      <c r="AB2">
        <v>75867</v>
      </c>
      <c r="AC2">
        <v>96225</v>
      </c>
      <c r="AD2">
        <v>6583</v>
      </c>
      <c r="AE2">
        <v>0</v>
      </c>
      <c r="AF2">
        <v>6583</v>
      </c>
      <c r="AG2">
        <v>41700</v>
      </c>
      <c r="AH2">
        <v>48283</v>
      </c>
      <c r="AI2">
        <v>18360</v>
      </c>
      <c r="AJ2">
        <v>29582</v>
      </c>
      <c r="AK2">
        <v>47942</v>
      </c>
      <c r="AL2">
        <v>96225</v>
      </c>
      <c r="AM2">
        <v>101073</v>
      </c>
      <c r="AN2">
        <v>72513</v>
      </c>
      <c r="AO2">
        <v>28560</v>
      </c>
      <c r="AP2">
        <v>7587</v>
      </c>
      <c r="AQ2">
        <v>8978</v>
      </c>
      <c r="AR2">
        <v>0</v>
      </c>
      <c r="AS2">
        <v>11996</v>
      </c>
      <c r="AT2">
        <v>5421</v>
      </c>
      <c r="AU2">
        <v>2301</v>
      </c>
      <c r="AV2">
        <v>85</v>
      </c>
      <c r="AW2">
        <v>4189</v>
      </c>
    </row>
    <row r="3" spans="1:49" x14ac:dyDescent="0.45">
      <c r="A3">
        <v>0</v>
      </c>
      <c r="B3" s="132">
        <v>45291</v>
      </c>
      <c r="C3" t="s">
        <v>64</v>
      </c>
      <c r="D3">
        <v>4189</v>
      </c>
      <c r="E3">
        <v>7587</v>
      </c>
      <c r="F3">
        <v>0</v>
      </c>
      <c r="G3">
        <v>3583</v>
      </c>
      <c r="H3">
        <v>-8617</v>
      </c>
      <c r="I3">
        <v>-307</v>
      </c>
      <c r="J3">
        <v>6434</v>
      </c>
      <c r="K3">
        <v>0</v>
      </c>
      <c r="L3">
        <v>-4000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-4000</v>
      </c>
      <c r="U3">
        <v>2434</v>
      </c>
      <c r="V3">
        <v>3434</v>
      </c>
      <c r="W3">
        <v>8307</v>
      </c>
      <c r="X3">
        <v>8617</v>
      </c>
      <c r="Y3">
        <v>20358</v>
      </c>
      <c r="Z3">
        <v>113800</v>
      </c>
      <c r="AA3">
        <v>-37933</v>
      </c>
      <c r="AB3">
        <v>75867</v>
      </c>
      <c r="AC3">
        <v>96225</v>
      </c>
      <c r="AD3">
        <v>6583</v>
      </c>
      <c r="AE3">
        <v>0</v>
      </c>
      <c r="AF3">
        <v>6583</v>
      </c>
      <c r="AG3">
        <v>41700</v>
      </c>
      <c r="AH3">
        <v>48283</v>
      </c>
      <c r="AI3">
        <v>18360</v>
      </c>
      <c r="AJ3">
        <v>29582</v>
      </c>
      <c r="AK3">
        <v>47942</v>
      </c>
      <c r="AL3">
        <v>96225</v>
      </c>
      <c r="AM3">
        <v>101073</v>
      </c>
      <c r="AN3">
        <v>72513</v>
      </c>
      <c r="AO3">
        <v>28560</v>
      </c>
      <c r="AP3">
        <v>7587</v>
      </c>
      <c r="AQ3">
        <v>8978</v>
      </c>
      <c r="AR3">
        <v>0</v>
      </c>
      <c r="AS3">
        <v>11996</v>
      </c>
      <c r="AT3">
        <v>5421</v>
      </c>
      <c r="AU3">
        <v>2301</v>
      </c>
      <c r="AV3">
        <v>85</v>
      </c>
      <c r="AW3">
        <v>4189</v>
      </c>
    </row>
    <row r="4" spans="1:49" x14ac:dyDescent="0.45">
      <c r="A4">
        <v>0</v>
      </c>
      <c r="B4" s="132">
        <v>45291</v>
      </c>
      <c r="C4" t="s">
        <v>65</v>
      </c>
      <c r="D4">
        <v>4189</v>
      </c>
      <c r="E4">
        <v>7587</v>
      </c>
      <c r="F4">
        <v>0</v>
      </c>
      <c r="G4">
        <v>3583</v>
      </c>
      <c r="H4">
        <v>-8617</v>
      </c>
      <c r="I4">
        <v>-307</v>
      </c>
      <c r="J4">
        <v>6434</v>
      </c>
      <c r="K4">
        <v>0</v>
      </c>
      <c r="L4">
        <v>-4000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-4000</v>
      </c>
      <c r="U4">
        <v>2434</v>
      </c>
      <c r="V4">
        <v>3434</v>
      </c>
      <c r="W4">
        <v>8307</v>
      </c>
      <c r="X4">
        <v>8617</v>
      </c>
      <c r="Y4">
        <v>20358</v>
      </c>
      <c r="Z4">
        <v>113800</v>
      </c>
      <c r="AA4">
        <v>-37933</v>
      </c>
      <c r="AB4">
        <v>75867</v>
      </c>
      <c r="AC4">
        <v>96225</v>
      </c>
      <c r="AD4">
        <v>6583</v>
      </c>
      <c r="AE4">
        <v>0</v>
      </c>
      <c r="AF4">
        <v>6583</v>
      </c>
      <c r="AG4">
        <v>41700</v>
      </c>
      <c r="AH4">
        <v>48283</v>
      </c>
      <c r="AI4">
        <v>18360</v>
      </c>
      <c r="AJ4">
        <v>29582</v>
      </c>
      <c r="AK4">
        <v>47942</v>
      </c>
      <c r="AL4">
        <v>96225</v>
      </c>
      <c r="AM4">
        <v>101073</v>
      </c>
      <c r="AN4">
        <v>72513</v>
      </c>
      <c r="AO4">
        <v>28560</v>
      </c>
      <c r="AP4">
        <v>7587</v>
      </c>
      <c r="AQ4">
        <v>8978</v>
      </c>
      <c r="AR4">
        <v>0</v>
      </c>
      <c r="AS4">
        <v>11996</v>
      </c>
      <c r="AT4">
        <v>5421</v>
      </c>
      <c r="AU4">
        <v>2301</v>
      </c>
      <c r="AV4">
        <v>85</v>
      </c>
      <c r="AW4">
        <v>4189</v>
      </c>
    </row>
    <row r="5" spans="1:49" x14ac:dyDescent="0.45">
      <c r="A5">
        <v>0</v>
      </c>
      <c r="B5" s="132">
        <v>45291</v>
      </c>
      <c r="C5" t="s">
        <v>66</v>
      </c>
      <c r="D5">
        <v>4189</v>
      </c>
      <c r="E5">
        <v>7587</v>
      </c>
      <c r="F5">
        <v>0</v>
      </c>
      <c r="G5">
        <v>3583</v>
      </c>
      <c r="H5">
        <v>-8617</v>
      </c>
      <c r="I5">
        <v>-307</v>
      </c>
      <c r="J5">
        <v>6434</v>
      </c>
      <c r="K5">
        <v>0</v>
      </c>
      <c r="L5">
        <v>-4000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-4000</v>
      </c>
      <c r="U5">
        <v>2434</v>
      </c>
      <c r="V5">
        <v>3434</v>
      </c>
      <c r="W5">
        <v>8307</v>
      </c>
      <c r="X5">
        <v>8617</v>
      </c>
      <c r="Y5">
        <v>20358</v>
      </c>
      <c r="Z5">
        <v>113800</v>
      </c>
      <c r="AA5">
        <v>-37933</v>
      </c>
      <c r="AB5">
        <v>75867</v>
      </c>
      <c r="AC5">
        <v>96225</v>
      </c>
      <c r="AD5">
        <v>6583</v>
      </c>
      <c r="AE5">
        <v>0</v>
      </c>
      <c r="AF5">
        <v>6583</v>
      </c>
      <c r="AG5">
        <v>41700</v>
      </c>
      <c r="AH5">
        <v>48283</v>
      </c>
      <c r="AI5">
        <v>18360</v>
      </c>
      <c r="AJ5">
        <v>29582</v>
      </c>
      <c r="AK5">
        <v>47942</v>
      </c>
      <c r="AL5">
        <v>96225</v>
      </c>
      <c r="AM5">
        <v>101073</v>
      </c>
      <c r="AN5">
        <v>72513</v>
      </c>
      <c r="AO5">
        <v>28560</v>
      </c>
      <c r="AP5">
        <v>7587</v>
      </c>
      <c r="AQ5">
        <v>8978</v>
      </c>
      <c r="AR5">
        <v>0</v>
      </c>
      <c r="AS5">
        <v>11996</v>
      </c>
      <c r="AT5">
        <v>5421</v>
      </c>
      <c r="AU5">
        <v>2301</v>
      </c>
      <c r="AV5">
        <v>85</v>
      </c>
      <c r="AW5">
        <v>4189</v>
      </c>
    </row>
    <row r="6" spans="1:49" x14ac:dyDescent="0.45">
      <c r="A6">
        <v>0</v>
      </c>
      <c r="B6" s="132">
        <v>45291</v>
      </c>
      <c r="C6" t="s">
        <v>67</v>
      </c>
      <c r="D6">
        <v>4189</v>
      </c>
      <c r="E6">
        <v>7587</v>
      </c>
      <c r="F6">
        <v>0</v>
      </c>
      <c r="G6">
        <v>3583</v>
      </c>
      <c r="H6">
        <v>-8617</v>
      </c>
      <c r="I6">
        <v>-307</v>
      </c>
      <c r="J6">
        <v>6434</v>
      </c>
      <c r="K6">
        <v>0</v>
      </c>
      <c r="L6">
        <v>-4000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-4000</v>
      </c>
      <c r="U6">
        <v>2434</v>
      </c>
      <c r="V6">
        <v>3434</v>
      </c>
      <c r="W6">
        <v>8307</v>
      </c>
      <c r="X6">
        <v>8617</v>
      </c>
      <c r="Y6">
        <v>20358</v>
      </c>
      <c r="Z6">
        <v>113800</v>
      </c>
      <c r="AA6">
        <v>-37933</v>
      </c>
      <c r="AB6">
        <v>75867</v>
      </c>
      <c r="AC6">
        <v>96225</v>
      </c>
      <c r="AD6">
        <v>6583</v>
      </c>
      <c r="AE6">
        <v>0</v>
      </c>
      <c r="AF6">
        <v>6583</v>
      </c>
      <c r="AG6">
        <v>41700</v>
      </c>
      <c r="AH6">
        <v>48283</v>
      </c>
      <c r="AI6">
        <v>18360</v>
      </c>
      <c r="AJ6">
        <v>29582</v>
      </c>
      <c r="AK6">
        <v>47942</v>
      </c>
      <c r="AL6">
        <v>96225</v>
      </c>
      <c r="AM6">
        <v>101073</v>
      </c>
      <c r="AN6">
        <v>72513</v>
      </c>
      <c r="AO6">
        <v>28560</v>
      </c>
      <c r="AP6">
        <v>7587</v>
      </c>
      <c r="AQ6">
        <v>8978</v>
      </c>
      <c r="AR6">
        <v>0</v>
      </c>
      <c r="AS6">
        <v>11996</v>
      </c>
      <c r="AT6">
        <v>5421</v>
      </c>
      <c r="AU6">
        <v>2301</v>
      </c>
      <c r="AV6">
        <v>85</v>
      </c>
      <c r="AW6">
        <v>4189</v>
      </c>
    </row>
    <row r="7" spans="1:49" x14ac:dyDescent="0.45">
      <c r="A7">
        <v>0</v>
      </c>
      <c r="B7" s="132">
        <v>45291</v>
      </c>
      <c r="C7" t="s">
        <v>68</v>
      </c>
      <c r="D7">
        <v>4189</v>
      </c>
      <c r="E7">
        <v>7587</v>
      </c>
      <c r="F7">
        <v>0</v>
      </c>
      <c r="G7">
        <v>3583</v>
      </c>
      <c r="H7">
        <v>-8617</v>
      </c>
      <c r="I7">
        <v>-307</v>
      </c>
      <c r="J7">
        <v>6434</v>
      </c>
      <c r="K7">
        <v>0</v>
      </c>
      <c r="L7">
        <v>-4000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-4000</v>
      </c>
      <c r="U7">
        <v>2434</v>
      </c>
      <c r="V7">
        <v>3434</v>
      </c>
      <c r="W7">
        <v>8307</v>
      </c>
      <c r="X7">
        <v>8617</v>
      </c>
      <c r="Y7">
        <v>20358</v>
      </c>
      <c r="Z7">
        <v>113800</v>
      </c>
      <c r="AA7">
        <v>-37933</v>
      </c>
      <c r="AB7">
        <v>75867</v>
      </c>
      <c r="AC7">
        <v>96225</v>
      </c>
      <c r="AD7">
        <v>6583</v>
      </c>
      <c r="AE7">
        <v>0</v>
      </c>
      <c r="AF7">
        <v>6583</v>
      </c>
      <c r="AG7">
        <v>41700</v>
      </c>
      <c r="AH7">
        <v>48283</v>
      </c>
      <c r="AI7">
        <v>18360</v>
      </c>
      <c r="AJ7">
        <v>29582</v>
      </c>
      <c r="AK7">
        <v>47942</v>
      </c>
      <c r="AL7">
        <v>96225</v>
      </c>
      <c r="AM7">
        <v>101073</v>
      </c>
      <c r="AN7">
        <v>72513</v>
      </c>
      <c r="AO7">
        <v>28560</v>
      </c>
      <c r="AP7">
        <v>7587</v>
      </c>
      <c r="AQ7">
        <v>8978</v>
      </c>
      <c r="AR7">
        <v>0</v>
      </c>
      <c r="AS7">
        <v>11996</v>
      </c>
      <c r="AT7">
        <v>5421</v>
      </c>
      <c r="AU7">
        <v>2301</v>
      </c>
      <c r="AV7">
        <v>85</v>
      </c>
      <c r="AW7">
        <v>4189</v>
      </c>
    </row>
    <row r="8" spans="1:49" x14ac:dyDescent="0.45">
      <c r="A8">
        <v>1</v>
      </c>
      <c r="B8" s="132">
        <v>45657</v>
      </c>
      <c r="C8" t="s">
        <v>63</v>
      </c>
      <c r="D8">
        <v>2175</v>
      </c>
      <c r="E8">
        <v>9181</v>
      </c>
      <c r="F8">
        <v>0</v>
      </c>
      <c r="G8">
        <v>-99</v>
      </c>
      <c r="H8">
        <v>6103</v>
      </c>
      <c r="I8">
        <v>-2189</v>
      </c>
      <c r="J8">
        <v>15170</v>
      </c>
      <c r="K8">
        <v>-23920</v>
      </c>
      <c r="L8">
        <v>0</v>
      </c>
      <c r="M8">
        <v>13700</v>
      </c>
      <c r="N8">
        <v>0</v>
      </c>
      <c r="O8">
        <v>18994</v>
      </c>
      <c r="P8">
        <v>0</v>
      </c>
      <c r="Q8">
        <v>0</v>
      </c>
      <c r="R8">
        <v>0</v>
      </c>
      <c r="S8">
        <v>0</v>
      </c>
      <c r="T8">
        <v>32694</v>
      </c>
      <c r="U8">
        <v>23944</v>
      </c>
      <c r="V8">
        <v>27378</v>
      </c>
      <c r="W8">
        <v>10497</v>
      </c>
      <c r="X8">
        <v>2515</v>
      </c>
      <c r="Y8">
        <v>40389</v>
      </c>
      <c r="Z8">
        <v>137720</v>
      </c>
      <c r="AA8">
        <v>-47115</v>
      </c>
      <c r="AB8">
        <v>90605</v>
      </c>
      <c r="AC8">
        <v>130995</v>
      </c>
      <c r="AD8">
        <v>6484</v>
      </c>
      <c r="AE8">
        <v>0</v>
      </c>
      <c r="AF8">
        <v>6484</v>
      </c>
      <c r="AG8">
        <v>60694</v>
      </c>
      <c r="AH8">
        <v>67178</v>
      </c>
      <c r="AI8">
        <v>32060</v>
      </c>
      <c r="AJ8">
        <v>31757</v>
      </c>
      <c r="AK8">
        <v>63817</v>
      </c>
      <c r="AL8">
        <v>130995</v>
      </c>
      <c r="AM8">
        <v>127710</v>
      </c>
      <c r="AN8">
        <v>85294</v>
      </c>
      <c r="AO8">
        <v>42416</v>
      </c>
      <c r="AP8">
        <v>9181</v>
      </c>
      <c r="AQ8">
        <v>20618</v>
      </c>
      <c r="AR8">
        <v>1635</v>
      </c>
      <c r="AS8">
        <v>10981</v>
      </c>
      <c r="AT8">
        <v>7567</v>
      </c>
      <c r="AU8">
        <v>1195</v>
      </c>
      <c r="AV8">
        <v>44</v>
      </c>
      <c r="AW8">
        <v>2175</v>
      </c>
    </row>
    <row r="9" spans="1:49" x14ac:dyDescent="0.45">
      <c r="A9">
        <v>1</v>
      </c>
      <c r="B9" s="132">
        <v>45657</v>
      </c>
      <c r="C9" t="s">
        <v>64</v>
      </c>
      <c r="D9">
        <v>4636</v>
      </c>
      <c r="E9">
        <v>7705</v>
      </c>
      <c r="F9">
        <v>134</v>
      </c>
      <c r="G9">
        <v>4731</v>
      </c>
      <c r="H9">
        <v>-41671</v>
      </c>
      <c r="I9">
        <v>-8944</v>
      </c>
      <c r="J9">
        <v>-33409</v>
      </c>
      <c r="K9">
        <v>-4594</v>
      </c>
      <c r="L9">
        <v>0</v>
      </c>
      <c r="M9">
        <v>7000</v>
      </c>
      <c r="N9">
        <v>0</v>
      </c>
      <c r="O9">
        <v>18994</v>
      </c>
      <c r="P9">
        <v>0</v>
      </c>
      <c r="Q9">
        <v>0</v>
      </c>
      <c r="R9">
        <v>0</v>
      </c>
      <c r="S9">
        <v>8575</v>
      </c>
      <c r="T9">
        <v>34569</v>
      </c>
      <c r="U9">
        <v>-3434</v>
      </c>
      <c r="V9">
        <v>0</v>
      </c>
      <c r="W9">
        <v>17251</v>
      </c>
      <c r="X9">
        <v>50289</v>
      </c>
      <c r="Y9">
        <v>67539</v>
      </c>
      <c r="Z9">
        <v>115580</v>
      </c>
      <c r="AA9">
        <v>-42959</v>
      </c>
      <c r="AB9">
        <v>72621</v>
      </c>
      <c r="AC9">
        <v>140161</v>
      </c>
      <c r="AD9">
        <v>11314</v>
      </c>
      <c r="AE9">
        <v>8575</v>
      </c>
      <c r="AF9">
        <v>19889</v>
      </c>
      <c r="AG9">
        <v>60694</v>
      </c>
      <c r="AH9">
        <v>80583</v>
      </c>
      <c r="AI9">
        <v>25360</v>
      </c>
      <c r="AJ9">
        <v>34218</v>
      </c>
      <c r="AK9">
        <v>59578</v>
      </c>
      <c r="AL9">
        <v>140161</v>
      </c>
      <c r="AM9">
        <v>139924</v>
      </c>
      <c r="AN9">
        <v>102019</v>
      </c>
      <c r="AO9">
        <v>37905</v>
      </c>
      <c r="AP9">
        <v>7705</v>
      </c>
      <c r="AQ9">
        <v>12578</v>
      </c>
      <c r="AR9">
        <v>1434</v>
      </c>
      <c r="AS9">
        <v>16188</v>
      </c>
      <c r="AT9">
        <v>8910</v>
      </c>
      <c r="AU9">
        <v>2547</v>
      </c>
      <c r="AV9">
        <v>95</v>
      </c>
      <c r="AW9">
        <v>4636</v>
      </c>
    </row>
    <row r="10" spans="1:49" x14ac:dyDescent="0.45">
      <c r="A10">
        <v>1</v>
      </c>
      <c r="B10" s="132">
        <v>45657</v>
      </c>
      <c r="C10" t="s">
        <v>65</v>
      </c>
      <c r="D10">
        <v>1668</v>
      </c>
      <c r="E10">
        <v>8940</v>
      </c>
      <c r="F10">
        <v>192</v>
      </c>
      <c r="G10">
        <v>1368</v>
      </c>
      <c r="H10">
        <v>-2567</v>
      </c>
      <c r="I10">
        <v>-2309</v>
      </c>
      <c r="J10">
        <v>7293</v>
      </c>
      <c r="K10">
        <v>-24325</v>
      </c>
      <c r="L10">
        <v>0</v>
      </c>
      <c r="M10">
        <v>0</v>
      </c>
      <c r="N10">
        <v>0</v>
      </c>
      <c r="O10">
        <v>18000</v>
      </c>
      <c r="P10">
        <v>0</v>
      </c>
      <c r="Q10">
        <v>0</v>
      </c>
      <c r="R10">
        <v>15000</v>
      </c>
      <c r="S10">
        <v>0</v>
      </c>
      <c r="T10">
        <v>33000</v>
      </c>
      <c r="U10">
        <v>15968</v>
      </c>
      <c r="V10">
        <v>19401</v>
      </c>
      <c r="W10">
        <v>10616</v>
      </c>
      <c r="X10">
        <v>11184</v>
      </c>
      <c r="Y10">
        <v>41201</v>
      </c>
      <c r="Z10">
        <v>134100</v>
      </c>
      <c r="AA10">
        <v>-43040</v>
      </c>
      <c r="AB10">
        <v>91060</v>
      </c>
      <c r="AC10">
        <v>132261</v>
      </c>
      <c r="AD10">
        <v>7952</v>
      </c>
      <c r="AE10">
        <v>15000</v>
      </c>
      <c r="AF10">
        <v>22952</v>
      </c>
      <c r="AG10">
        <v>59700</v>
      </c>
      <c r="AH10">
        <v>82652</v>
      </c>
      <c r="AI10">
        <v>18360</v>
      </c>
      <c r="AJ10">
        <v>31250</v>
      </c>
      <c r="AK10">
        <v>49610</v>
      </c>
      <c r="AL10">
        <v>132261</v>
      </c>
      <c r="AM10">
        <v>129161</v>
      </c>
      <c r="AN10">
        <v>95519</v>
      </c>
      <c r="AO10">
        <v>33642</v>
      </c>
      <c r="AP10">
        <v>8940</v>
      </c>
      <c r="AQ10">
        <v>12052</v>
      </c>
      <c r="AR10">
        <v>1092</v>
      </c>
      <c r="AS10">
        <v>11558</v>
      </c>
      <c r="AT10">
        <v>8940</v>
      </c>
      <c r="AU10">
        <v>916</v>
      </c>
      <c r="AV10">
        <v>34</v>
      </c>
      <c r="AW10">
        <v>1668</v>
      </c>
    </row>
    <row r="11" spans="1:49" x14ac:dyDescent="0.45">
      <c r="A11">
        <v>1</v>
      </c>
      <c r="B11" s="132">
        <v>45657</v>
      </c>
      <c r="C11" t="s">
        <v>66</v>
      </c>
      <c r="D11">
        <v>-3159</v>
      </c>
      <c r="E11">
        <v>9000</v>
      </c>
      <c r="F11">
        <v>0</v>
      </c>
      <c r="G11">
        <v>-1440</v>
      </c>
      <c r="H11">
        <v>8600</v>
      </c>
      <c r="I11">
        <v>467</v>
      </c>
      <c r="J11">
        <v>13468</v>
      </c>
      <c r="K11">
        <v>-21200</v>
      </c>
      <c r="L11">
        <v>0</v>
      </c>
      <c r="M11">
        <v>12000</v>
      </c>
      <c r="N11">
        <v>0</v>
      </c>
      <c r="O11">
        <v>10000</v>
      </c>
      <c r="P11">
        <v>0</v>
      </c>
      <c r="Q11">
        <v>0</v>
      </c>
      <c r="R11">
        <v>5000</v>
      </c>
      <c r="S11">
        <v>0</v>
      </c>
      <c r="T11">
        <v>27000</v>
      </c>
      <c r="U11">
        <v>19268</v>
      </c>
      <c r="V11">
        <v>22702</v>
      </c>
      <c r="W11">
        <v>7840</v>
      </c>
      <c r="X11">
        <v>17</v>
      </c>
      <c r="Y11">
        <v>30559</v>
      </c>
      <c r="Z11">
        <v>135000</v>
      </c>
      <c r="AA11">
        <v>-46933</v>
      </c>
      <c r="AB11">
        <v>88067</v>
      </c>
      <c r="AC11">
        <v>118626</v>
      </c>
      <c r="AD11">
        <v>5143</v>
      </c>
      <c r="AE11">
        <v>5000</v>
      </c>
      <c r="AF11">
        <v>10143</v>
      </c>
      <c r="AG11">
        <v>51700</v>
      </c>
      <c r="AH11">
        <v>61843</v>
      </c>
      <c r="AI11">
        <v>30360</v>
      </c>
      <c r="AJ11">
        <v>26423</v>
      </c>
      <c r="AK11">
        <v>56783</v>
      </c>
      <c r="AL11">
        <v>118626</v>
      </c>
      <c r="AM11">
        <v>95388</v>
      </c>
      <c r="AN11">
        <v>71172</v>
      </c>
      <c r="AO11">
        <v>24216</v>
      </c>
      <c r="AP11">
        <v>9000</v>
      </c>
      <c r="AQ11">
        <v>11929</v>
      </c>
      <c r="AR11">
        <v>1100</v>
      </c>
      <c r="AS11">
        <v>2186</v>
      </c>
      <c r="AT11">
        <v>7046</v>
      </c>
      <c r="AU11">
        <v>-1701</v>
      </c>
      <c r="AV11">
        <v>0</v>
      </c>
      <c r="AW11">
        <v>-3159</v>
      </c>
    </row>
    <row r="12" spans="1:49" x14ac:dyDescent="0.45">
      <c r="A12">
        <v>1</v>
      </c>
      <c r="B12" s="132">
        <v>45657</v>
      </c>
      <c r="C12" t="s">
        <v>67</v>
      </c>
      <c r="D12">
        <v>3595</v>
      </c>
      <c r="E12">
        <v>7587</v>
      </c>
      <c r="F12">
        <v>0</v>
      </c>
      <c r="G12">
        <v>-200</v>
      </c>
      <c r="H12">
        <v>-10961</v>
      </c>
      <c r="I12">
        <v>364</v>
      </c>
      <c r="J12">
        <v>384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384</v>
      </c>
      <c r="V12">
        <v>3818</v>
      </c>
      <c r="W12">
        <v>7944</v>
      </c>
      <c r="X12">
        <v>19578</v>
      </c>
      <c r="Y12">
        <v>31340</v>
      </c>
      <c r="Z12">
        <v>113800</v>
      </c>
      <c r="AA12">
        <v>-45520</v>
      </c>
      <c r="AB12">
        <v>68280</v>
      </c>
      <c r="AC12">
        <v>99620</v>
      </c>
      <c r="AD12">
        <v>6383</v>
      </c>
      <c r="AE12">
        <v>0</v>
      </c>
      <c r="AF12">
        <v>6383</v>
      </c>
      <c r="AG12">
        <v>41700</v>
      </c>
      <c r="AH12">
        <v>48083</v>
      </c>
      <c r="AI12">
        <v>18360</v>
      </c>
      <c r="AJ12">
        <v>33177</v>
      </c>
      <c r="AK12">
        <v>51537</v>
      </c>
      <c r="AL12">
        <v>99620</v>
      </c>
      <c r="AM12">
        <v>96648</v>
      </c>
      <c r="AN12">
        <v>69049</v>
      </c>
      <c r="AO12">
        <v>27599</v>
      </c>
      <c r="AP12">
        <v>7587</v>
      </c>
      <c r="AQ12">
        <v>8948</v>
      </c>
      <c r="AR12">
        <v>0</v>
      </c>
      <c r="AS12">
        <v>11065</v>
      </c>
      <c r="AT12">
        <v>5421</v>
      </c>
      <c r="AU12">
        <v>1975</v>
      </c>
      <c r="AV12">
        <v>73</v>
      </c>
      <c r="AW12">
        <v>3595</v>
      </c>
    </row>
    <row r="13" spans="1:49" x14ac:dyDescent="0.45">
      <c r="A13">
        <v>1</v>
      </c>
      <c r="B13" s="132">
        <v>45657</v>
      </c>
      <c r="C13" t="s">
        <v>68</v>
      </c>
      <c r="D13">
        <v>3595</v>
      </c>
      <c r="E13">
        <v>7587</v>
      </c>
      <c r="F13">
        <v>0</v>
      </c>
      <c r="G13">
        <v>-200</v>
      </c>
      <c r="H13">
        <v>-10961</v>
      </c>
      <c r="I13">
        <v>364</v>
      </c>
      <c r="J13">
        <v>384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384</v>
      </c>
      <c r="V13">
        <v>3818</v>
      </c>
      <c r="W13">
        <v>7944</v>
      </c>
      <c r="X13">
        <v>19578</v>
      </c>
      <c r="Y13">
        <v>31340</v>
      </c>
      <c r="Z13">
        <v>113800</v>
      </c>
      <c r="AA13">
        <v>-45520</v>
      </c>
      <c r="AB13">
        <v>68280</v>
      </c>
      <c r="AC13">
        <v>99620</v>
      </c>
      <c r="AD13">
        <v>6383</v>
      </c>
      <c r="AE13">
        <v>0</v>
      </c>
      <c r="AF13">
        <v>6383</v>
      </c>
      <c r="AG13">
        <v>41700</v>
      </c>
      <c r="AH13">
        <v>48083</v>
      </c>
      <c r="AI13">
        <v>18360</v>
      </c>
      <c r="AJ13">
        <v>33177</v>
      </c>
      <c r="AK13">
        <v>51537</v>
      </c>
      <c r="AL13">
        <v>99620</v>
      </c>
      <c r="AM13">
        <v>96648</v>
      </c>
      <c r="AN13">
        <v>69049</v>
      </c>
      <c r="AO13">
        <v>27599</v>
      </c>
      <c r="AP13">
        <v>7587</v>
      </c>
      <c r="AQ13">
        <v>8948</v>
      </c>
      <c r="AR13">
        <v>0</v>
      </c>
      <c r="AS13">
        <v>11065</v>
      </c>
      <c r="AT13">
        <v>5421</v>
      </c>
      <c r="AU13">
        <v>1975</v>
      </c>
      <c r="AV13">
        <v>73</v>
      </c>
      <c r="AW13">
        <v>3595</v>
      </c>
    </row>
    <row r="14" spans="1:49" x14ac:dyDescent="0.45">
      <c r="A14">
        <v>2</v>
      </c>
      <c r="B14" s="132">
        <v>46022</v>
      </c>
      <c r="C14" t="s">
        <v>63</v>
      </c>
      <c r="D14">
        <v>15911</v>
      </c>
      <c r="E14">
        <v>9181</v>
      </c>
      <c r="F14">
        <v>0</v>
      </c>
      <c r="G14">
        <v>505</v>
      </c>
      <c r="H14">
        <v>2515</v>
      </c>
      <c r="I14">
        <v>-1632</v>
      </c>
      <c r="J14">
        <v>26480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26480</v>
      </c>
      <c r="V14">
        <v>53858</v>
      </c>
      <c r="W14">
        <v>12128</v>
      </c>
      <c r="X14">
        <v>0</v>
      </c>
      <c r="Y14">
        <v>65986</v>
      </c>
      <c r="Z14">
        <v>137720</v>
      </c>
      <c r="AA14">
        <v>-56296</v>
      </c>
      <c r="AB14">
        <v>81424</v>
      </c>
      <c r="AC14">
        <v>147410</v>
      </c>
      <c r="AD14">
        <v>6989</v>
      </c>
      <c r="AE14">
        <v>6950</v>
      </c>
      <c r="AF14">
        <v>13939</v>
      </c>
      <c r="AG14">
        <v>53744</v>
      </c>
      <c r="AH14">
        <v>67683</v>
      </c>
      <c r="AI14">
        <v>32060</v>
      </c>
      <c r="AJ14">
        <v>47667</v>
      </c>
      <c r="AK14">
        <v>79727</v>
      </c>
      <c r="AL14">
        <v>147410</v>
      </c>
      <c r="AM14">
        <v>147560</v>
      </c>
      <c r="AN14">
        <v>87543</v>
      </c>
      <c r="AO14">
        <v>60017</v>
      </c>
      <c r="AP14">
        <v>9181</v>
      </c>
      <c r="AQ14">
        <v>18325</v>
      </c>
      <c r="AR14">
        <v>0</v>
      </c>
      <c r="AS14">
        <v>32510</v>
      </c>
      <c r="AT14">
        <v>7533</v>
      </c>
      <c r="AU14">
        <v>8742</v>
      </c>
      <c r="AV14">
        <v>325</v>
      </c>
      <c r="AW14">
        <v>15911</v>
      </c>
    </row>
    <row r="15" spans="1:49" x14ac:dyDescent="0.45">
      <c r="A15">
        <v>2</v>
      </c>
      <c r="B15" s="132">
        <v>46022</v>
      </c>
      <c r="C15" t="s">
        <v>64</v>
      </c>
      <c r="D15">
        <v>7396</v>
      </c>
      <c r="E15">
        <v>4326</v>
      </c>
      <c r="F15">
        <v>-1095</v>
      </c>
      <c r="G15">
        <v>-7649</v>
      </c>
      <c r="H15">
        <v>43726</v>
      </c>
      <c r="I15">
        <v>1336</v>
      </c>
      <c r="J15">
        <v>48040</v>
      </c>
      <c r="K15">
        <v>32950</v>
      </c>
      <c r="L15">
        <v>0</v>
      </c>
      <c r="M15">
        <v>0</v>
      </c>
      <c r="N15">
        <v>0</v>
      </c>
      <c r="O15">
        <v>0</v>
      </c>
      <c r="P15">
        <v>0</v>
      </c>
      <c r="Q15">
        <v>-8575</v>
      </c>
      <c r="R15">
        <v>0</v>
      </c>
      <c r="S15">
        <v>0</v>
      </c>
      <c r="T15">
        <v>-8575</v>
      </c>
      <c r="U15">
        <v>72415</v>
      </c>
      <c r="V15">
        <v>72415</v>
      </c>
      <c r="W15">
        <v>15914</v>
      </c>
      <c r="X15">
        <v>6563</v>
      </c>
      <c r="Y15">
        <v>94893</v>
      </c>
      <c r="Z15">
        <v>64888</v>
      </c>
      <c r="AA15">
        <v>-28447</v>
      </c>
      <c r="AB15">
        <v>36441</v>
      </c>
      <c r="AC15">
        <v>131333</v>
      </c>
      <c r="AD15">
        <v>3665</v>
      </c>
      <c r="AE15">
        <v>6950</v>
      </c>
      <c r="AF15">
        <v>10615</v>
      </c>
      <c r="AG15">
        <v>53744</v>
      </c>
      <c r="AH15">
        <v>64359</v>
      </c>
      <c r="AI15">
        <v>25360</v>
      </c>
      <c r="AJ15">
        <v>41614</v>
      </c>
      <c r="AK15">
        <v>66974</v>
      </c>
      <c r="AL15">
        <v>131333</v>
      </c>
      <c r="AM15">
        <v>129084</v>
      </c>
      <c r="AN15">
        <v>89109</v>
      </c>
      <c r="AO15">
        <v>39975</v>
      </c>
      <c r="AP15">
        <v>4326</v>
      </c>
      <c r="AQ15">
        <v>17559</v>
      </c>
      <c r="AR15">
        <v>-1095</v>
      </c>
      <c r="AS15">
        <v>19186</v>
      </c>
      <c r="AT15">
        <v>7574</v>
      </c>
      <c r="AU15">
        <v>4064</v>
      </c>
      <c r="AV15">
        <v>151</v>
      </c>
      <c r="AW15">
        <v>7396</v>
      </c>
    </row>
    <row r="16" spans="1:49" x14ac:dyDescent="0.45">
      <c r="A16">
        <v>2</v>
      </c>
      <c r="B16" s="132">
        <v>46022</v>
      </c>
      <c r="C16" t="s">
        <v>65</v>
      </c>
      <c r="D16">
        <v>12026</v>
      </c>
      <c r="E16">
        <v>9485</v>
      </c>
      <c r="F16">
        <v>111</v>
      </c>
      <c r="G16">
        <v>788</v>
      </c>
      <c r="H16">
        <v>5155</v>
      </c>
      <c r="I16">
        <v>-3082</v>
      </c>
      <c r="J16">
        <v>24483</v>
      </c>
      <c r="K16">
        <v>-10494</v>
      </c>
      <c r="L16">
        <v>-500</v>
      </c>
      <c r="M16">
        <v>0</v>
      </c>
      <c r="N16">
        <v>0</v>
      </c>
      <c r="O16">
        <v>10000</v>
      </c>
      <c r="P16">
        <v>0</v>
      </c>
      <c r="Q16">
        <v>-15000</v>
      </c>
      <c r="R16">
        <v>0</v>
      </c>
      <c r="S16">
        <v>0</v>
      </c>
      <c r="T16">
        <v>-5500</v>
      </c>
      <c r="U16">
        <v>8489</v>
      </c>
      <c r="V16">
        <v>27890</v>
      </c>
      <c r="W16">
        <v>13698</v>
      </c>
      <c r="X16">
        <v>6029</v>
      </c>
      <c r="Y16">
        <v>47618</v>
      </c>
      <c r="Z16">
        <v>142270</v>
      </c>
      <c r="AA16">
        <v>-50312</v>
      </c>
      <c r="AB16">
        <v>91958</v>
      </c>
      <c r="AC16">
        <v>139576</v>
      </c>
      <c r="AD16">
        <v>8740</v>
      </c>
      <c r="AE16">
        <v>6950</v>
      </c>
      <c r="AF16">
        <v>15690</v>
      </c>
      <c r="AG16">
        <v>62750</v>
      </c>
      <c r="AH16">
        <v>78440</v>
      </c>
      <c r="AI16">
        <v>18360</v>
      </c>
      <c r="AJ16">
        <v>42776</v>
      </c>
      <c r="AK16">
        <v>61136</v>
      </c>
      <c r="AL16">
        <v>139576</v>
      </c>
      <c r="AM16">
        <v>166665</v>
      </c>
      <c r="AN16">
        <v>112213</v>
      </c>
      <c r="AO16">
        <v>54452</v>
      </c>
      <c r="AP16">
        <v>9485</v>
      </c>
      <c r="AQ16">
        <v>16697</v>
      </c>
      <c r="AR16">
        <v>611</v>
      </c>
      <c r="AS16">
        <v>27659</v>
      </c>
      <c r="AT16">
        <v>8780</v>
      </c>
      <c r="AU16">
        <v>6608</v>
      </c>
      <c r="AV16">
        <v>245</v>
      </c>
      <c r="AW16">
        <v>12026</v>
      </c>
    </row>
    <row r="17" spans="1:49" x14ac:dyDescent="0.45">
      <c r="A17">
        <v>2</v>
      </c>
      <c r="B17" s="132">
        <v>46022</v>
      </c>
      <c r="C17" t="s">
        <v>66</v>
      </c>
      <c r="D17">
        <v>8727</v>
      </c>
      <c r="E17">
        <v>9727</v>
      </c>
      <c r="F17">
        <v>-18</v>
      </c>
      <c r="G17">
        <v>2570</v>
      </c>
      <c r="H17">
        <v>-3588</v>
      </c>
      <c r="I17">
        <v>-4245</v>
      </c>
      <c r="J17">
        <v>13172</v>
      </c>
      <c r="K17">
        <v>-10900</v>
      </c>
      <c r="L17">
        <v>-252</v>
      </c>
      <c r="M17">
        <v>5000</v>
      </c>
      <c r="N17">
        <v>-500</v>
      </c>
      <c r="O17">
        <v>0</v>
      </c>
      <c r="P17">
        <v>-2000</v>
      </c>
      <c r="Q17">
        <v>-5000</v>
      </c>
      <c r="R17">
        <v>0</v>
      </c>
      <c r="S17">
        <v>0</v>
      </c>
      <c r="T17">
        <v>-2752</v>
      </c>
      <c r="U17">
        <v>-480</v>
      </c>
      <c r="V17">
        <v>22222</v>
      </c>
      <c r="W17">
        <v>12085</v>
      </c>
      <c r="X17">
        <v>3605</v>
      </c>
      <c r="Y17">
        <v>37912</v>
      </c>
      <c r="Z17">
        <v>145900</v>
      </c>
      <c r="AA17">
        <v>-56660</v>
      </c>
      <c r="AB17">
        <v>89240</v>
      </c>
      <c r="AC17">
        <v>127152</v>
      </c>
      <c r="AD17">
        <v>7713</v>
      </c>
      <c r="AE17">
        <v>4932</v>
      </c>
      <c r="AF17">
        <v>12645</v>
      </c>
      <c r="AG17">
        <v>44750</v>
      </c>
      <c r="AH17">
        <v>57395</v>
      </c>
      <c r="AI17">
        <v>35074</v>
      </c>
      <c r="AJ17">
        <v>34684</v>
      </c>
      <c r="AK17">
        <v>69758</v>
      </c>
      <c r="AL17">
        <v>127152</v>
      </c>
      <c r="AM17">
        <v>147038</v>
      </c>
      <c r="AN17">
        <v>90685</v>
      </c>
      <c r="AO17">
        <v>56353</v>
      </c>
      <c r="AP17">
        <v>9727</v>
      </c>
      <c r="AQ17">
        <v>26347</v>
      </c>
      <c r="AR17">
        <v>269</v>
      </c>
      <c r="AS17">
        <v>20009</v>
      </c>
      <c r="AT17">
        <v>6309</v>
      </c>
      <c r="AU17">
        <v>4795</v>
      </c>
      <c r="AV17">
        <v>178</v>
      </c>
      <c r="AW17">
        <v>8727</v>
      </c>
    </row>
    <row r="18" spans="1:49" x14ac:dyDescent="0.45">
      <c r="A18">
        <v>2</v>
      </c>
      <c r="B18" s="132">
        <v>46022</v>
      </c>
      <c r="C18" t="s">
        <v>67</v>
      </c>
      <c r="D18">
        <v>4235</v>
      </c>
      <c r="E18">
        <v>7587</v>
      </c>
      <c r="F18">
        <v>0</v>
      </c>
      <c r="G18">
        <v>-158</v>
      </c>
      <c r="H18">
        <v>-9653</v>
      </c>
      <c r="I18">
        <v>-107</v>
      </c>
      <c r="J18">
        <v>1904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1904</v>
      </c>
      <c r="V18">
        <v>5722</v>
      </c>
      <c r="W18">
        <v>8051</v>
      </c>
      <c r="X18">
        <v>29231</v>
      </c>
      <c r="Y18">
        <v>43003</v>
      </c>
      <c r="Z18">
        <v>113800</v>
      </c>
      <c r="AA18">
        <v>-53107</v>
      </c>
      <c r="AB18">
        <v>60693</v>
      </c>
      <c r="AC18">
        <v>103697</v>
      </c>
      <c r="AD18">
        <v>6225</v>
      </c>
      <c r="AE18">
        <v>6950</v>
      </c>
      <c r="AF18">
        <v>13175</v>
      </c>
      <c r="AG18">
        <v>34750</v>
      </c>
      <c r="AH18">
        <v>47925</v>
      </c>
      <c r="AI18">
        <v>18360</v>
      </c>
      <c r="AJ18">
        <v>37412</v>
      </c>
      <c r="AK18">
        <v>55772</v>
      </c>
      <c r="AL18">
        <v>103697</v>
      </c>
      <c r="AM18">
        <v>97949</v>
      </c>
      <c r="AN18">
        <v>69593</v>
      </c>
      <c r="AO18">
        <v>28356</v>
      </c>
      <c r="AP18">
        <v>7587</v>
      </c>
      <c r="AQ18">
        <v>8756</v>
      </c>
      <c r="AR18">
        <v>0</v>
      </c>
      <c r="AS18">
        <v>12014</v>
      </c>
      <c r="AT18">
        <v>5365</v>
      </c>
      <c r="AU18">
        <v>2327</v>
      </c>
      <c r="AV18">
        <v>86</v>
      </c>
      <c r="AW18">
        <v>4235</v>
      </c>
    </row>
    <row r="19" spans="1:49" x14ac:dyDescent="0.45">
      <c r="A19">
        <v>2</v>
      </c>
      <c r="B19" s="132">
        <v>46022</v>
      </c>
      <c r="C19" t="s">
        <v>68</v>
      </c>
      <c r="D19">
        <v>4235</v>
      </c>
      <c r="E19">
        <v>7587</v>
      </c>
      <c r="F19">
        <v>0</v>
      </c>
      <c r="G19">
        <v>-158</v>
      </c>
      <c r="H19">
        <v>-9653</v>
      </c>
      <c r="I19">
        <v>-107</v>
      </c>
      <c r="J19">
        <v>1904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1904</v>
      </c>
      <c r="V19">
        <v>5722</v>
      </c>
      <c r="W19">
        <v>8051</v>
      </c>
      <c r="X19">
        <v>29231</v>
      </c>
      <c r="Y19">
        <v>43003</v>
      </c>
      <c r="Z19">
        <v>113800</v>
      </c>
      <c r="AA19">
        <v>-53107</v>
      </c>
      <c r="AB19">
        <v>60693</v>
      </c>
      <c r="AC19">
        <v>103697</v>
      </c>
      <c r="AD19">
        <v>6225</v>
      </c>
      <c r="AE19">
        <v>6950</v>
      </c>
      <c r="AF19">
        <v>13175</v>
      </c>
      <c r="AG19">
        <v>34750</v>
      </c>
      <c r="AH19">
        <v>47925</v>
      </c>
      <c r="AI19">
        <v>18360</v>
      </c>
      <c r="AJ19">
        <v>37412</v>
      </c>
      <c r="AK19">
        <v>55772</v>
      </c>
      <c r="AL19">
        <v>103697</v>
      </c>
      <c r="AM19">
        <v>97949</v>
      </c>
      <c r="AN19">
        <v>69593</v>
      </c>
      <c r="AO19">
        <v>28356</v>
      </c>
      <c r="AP19">
        <v>7587</v>
      </c>
      <c r="AQ19">
        <v>8756</v>
      </c>
      <c r="AR19">
        <v>0</v>
      </c>
      <c r="AS19">
        <v>12014</v>
      </c>
      <c r="AT19">
        <v>5365</v>
      </c>
      <c r="AU19">
        <v>2327</v>
      </c>
      <c r="AV19">
        <v>86</v>
      </c>
      <c r="AW19">
        <v>4235</v>
      </c>
    </row>
    <row r="20" spans="1:49" x14ac:dyDescent="0.45">
      <c r="A20">
        <v>3</v>
      </c>
      <c r="B20" s="132">
        <v>46387</v>
      </c>
      <c r="C20" t="s">
        <v>63</v>
      </c>
      <c r="D20">
        <v>20115</v>
      </c>
      <c r="E20">
        <v>9181</v>
      </c>
      <c r="F20">
        <v>0</v>
      </c>
      <c r="G20">
        <v>1646</v>
      </c>
      <c r="H20">
        <v>0</v>
      </c>
      <c r="I20">
        <v>-2565</v>
      </c>
      <c r="J20">
        <v>28377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-6950</v>
      </c>
      <c r="R20">
        <v>0</v>
      </c>
      <c r="S20">
        <v>0</v>
      </c>
      <c r="T20">
        <v>-6950</v>
      </c>
      <c r="U20">
        <v>21427</v>
      </c>
      <c r="V20">
        <v>75285</v>
      </c>
      <c r="W20">
        <v>14693</v>
      </c>
      <c r="X20">
        <v>0</v>
      </c>
      <c r="Y20">
        <v>89978</v>
      </c>
      <c r="Z20">
        <v>137720</v>
      </c>
      <c r="AA20">
        <v>-65477</v>
      </c>
      <c r="AB20">
        <v>72243</v>
      </c>
      <c r="AC20">
        <v>162220</v>
      </c>
      <c r="AD20">
        <v>8634</v>
      </c>
      <c r="AE20">
        <v>0</v>
      </c>
      <c r="AF20">
        <v>8634</v>
      </c>
      <c r="AG20">
        <v>53744</v>
      </c>
      <c r="AH20">
        <v>62378</v>
      </c>
      <c r="AI20">
        <v>32060</v>
      </c>
      <c r="AJ20">
        <v>67782</v>
      </c>
      <c r="AK20">
        <v>99842</v>
      </c>
      <c r="AL20">
        <v>162220</v>
      </c>
      <c r="AM20">
        <v>178764</v>
      </c>
      <c r="AN20">
        <v>105053</v>
      </c>
      <c r="AO20">
        <v>73711</v>
      </c>
      <c r="AP20">
        <v>9181</v>
      </c>
      <c r="AQ20">
        <v>20649</v>
      </c>
      <c r="AR20">
        <v>5500</v>
      </c>
      <c r="AS20">
        <v>38380</v>
      </c>
      <c r="AT20">
        <v>6803</v>
      </c>
      <c r="AU20">
        <v>11052</v>
      </c>
      <c r="AV20">
        <v>411</v>
      </c>
      <c r="AW20">
        <v>20115</v>
      </c>
    </row>
    <row r="21" spans="1:49" x14ac:dyDescent="0.45">
      <c r="A21">
        <v>3</v>
      </c>
      <c r="B21" s="132">
        <v>46387</v>
      </c>
      <c r="C21" t="s">
        <v>64</v>
      </c>
      <c r="D21">
        <v>-304</v>
      </c>
      <c r="E21">
        <v>5358</v>
      </c>
      <c r="F21">
        <v>0</v>
      </c>
      <c r="G21">
        <v>1557</v>
      </c>
      <c r="H21">
        <v>6563</v>
      </c>
      <c r="I21">
        <v>2837</v>
      </c>
      <c r="J21">
        <v>16011</v>
      </c>
      <c r="K21">
        <v>-15480</v>
      </c>
      <c r="L21">
        <v>-2204</v>
      </c>
      <c r="M21">
        <v>0</v>
      </c>
      <c r="N21">
        <v>0</v>
      </c>
      <c r="O21">
        <v>0</v>
      </c>
      <c r="P21">
        <v>0</v>
      </c>
      <c r="Q21">
        <v>-6950</v>
      </c>
      <c r="R21">
        <v>0</v>
      </c>
      <c r="S21">
        <v>0</v>
      </c>
      <c r="T21">
        <v>-9154</v>
      </c>
      <c r="U21">
        <v>-8624</v>
      </c>
      <c r="V21">
        <v>63792</v>
      </c>
      <c r="W21">
        <v>13078</v>
      </c>
      <c r="X21">
        <v>0</v>
      </c>
      <c r="Y21">
        <v>76869</v>
      </c>
      <c r="Z21">
        <v>80368</v>
      </c>
      <c r="AA21">
        <v>-33805</v>
      </c>
      <c r="AB21">
        <v>46563</v>
      </c>
      <c r="AC21">
        <v>123432</v>
      </c>
      <c r="AD21">
        <v>5222</v>
      </c>
      <c r="AE21">
        <v>0</v>
      </c>
      <c r="AF21">
        <v>5222</v>
      </c>
      <c r="AG21">
        <v>53744</v>
      </c>
      <c r="AH21">
        <v>58966</v>
      </c>
      <c r="AI21">
        <v>25360</v>
      </c>
      <c r="AJ21">
        <v>39106</v>
      </c>
      <c r="AK21">
        <v>64466</v>
      </c>
      <c r="AL21">
        <v>123432</v>
      </c>
      <c r="AM21">
        <v>106074</v>
      </c>
      <c r="AN21">
        <v>70102</v>
      </c>
      <c r="AO21">
        <v>35972</v>
      </c>
      <c r="AP21">
        <v>5358</v>
      </c>
      <c r="AQ21">
        <v>15529</v>
      </c>
      <c r="AR21">
        <v>8750</v>
      </c>
      <c r="AS21">
        <v>6336</v>
      </c>
      <c r="AT21">
        <v>6803</v>
      </c>
      <c r="AU21">
        <v>-164</v>
      </c>
      <c r="AV21">
        <v>0</v>
      </c>
      <c r="AW21">
        <v>-304</v>
      </c>
    </row>
    <row r="22" spans="1:49" x14ac:dyDescent="0.45">
      <c r="A22">
        <v>3</v>
      </c>
      <c r="B22" s="132">
        <v>46387</v>
      </c>
      <c r="C22" t="s">
        <v>65</v>
      </c>
      <c r="D22">
        <v>19199</v>
      </c>
      <c r="E22">
        <v>9845</v>
      </c>
      <c r="F22">
        <v>0</v>
      </c>
      <c r="G22">
        <v>1827</v>
      </c>
      <c r="H22">
        <v>6029</v>
      </c>
      <c r="I22">
        <v>-4091</v>
      </c>
      <c r="J22">
        <v>32810</v>
      </c>
      <c r="K22">
        <v>-10200</v>
      </c>
      <c r="L22">
        <v>0</v>
      </c>
      <c r="M22">
        <v>0</v>
      </c>
      <c r="N22">
        <v>0</v>
      </c>
      <c r="O22">
        <v>0</v>
      </c>
      <c r="P22">
        <v>0</v>
      </c>
      <c r="Q22">
        <v>-6950</v>
      </c>
      <c r="R22">
        <v>0</v>
      </c>
      <c r="S22">
        <v>0</v>
      </c>
      <c r="T22">
        <v>-6950</v>
      </c>
      <c r="U22">
        <v>15660</v>
      </c>
      <c r="V22">
        <v>43550</v>
      </c>
      <c r="W22">
        <v>17789</v>
      </c>
      <c r="X22">
        <v>0</v>
      </c>
      <c r="Y22">
        <v>61340</v>
      </c>
      <c r="Z22">
        <v>152470</v>
      </c>
      <c r="AA22">
        <v>-60157</v>
      </c>
      <c r="AB22">
        <v>92313</v>
      </c>
      <c r="AC22">
        <v>153653</v>
      </c>
      <c r="AD22">
        <v>10567</v>
      </c>
      <c r="AE22">
        <v>0</v>
      </c>
      <c r="AF22">
        <v>10567</v>
      </c>
      <c r="AG22">
        <v>62750</v>
      </c>
      <c r="AH22">
        <v>73317</v>
      </c>
      <c r="AI22">
        <v>18360</v>
      </c>
      <c r="AJ22">
        <v>61976</v>
      </c>
      <c r="AK22">
        <v>80336</v>
      </c>
      <c r="AL22">
        <v>153653</v>
      </c>
      <c r="AM22">
        <v>216436</v>
      </c>
      <c r="AN22">
        <v>134597</v>
      </c>
      <c r="AO22">
        <v>81839</v>
      </c>
      <c r="AP22">
        <v>9845</v>
      </c>
      <c r="AQ22">
        <v>18874</v>
      </c>
      <c r="AR22">
        <v>15000</v>
      </c>
      <c r="AS22">
        <v>38121</v>
      </c>
      <c r="AT22">
        <v>7981</v>
      </c>
      <c r="AU22">
        <v>10549</v>
      </c>
      <c r="AV22">
        <v>392</v>
      </c>
      <c r="AW22">
        <v>19199</v>
      </c>
    </row>
    <row r="23" spans="1:49" x14ac:dyDescent="0.45">
      <c r="A23">
        <v>3</v>
      </c>
      <c r="B23" s="132">
        <v>46387</v>
      </c>
      <c r="C23" t="s">
        <v>66</v>
      </c>
      <c r="D23">
        <v>13345</v>
      </c>
      <c r="E23">
        <v>10674</v>
      </c>
      <c r="F23">
        <v>40</v>
      </c>
      <c r="G23">
        <v>-369</v>
      </c>
      <c r="H23">
        <v>-100</v>
      </c>
      <c r="I23">
        <v>-456</v>
      </c>
      <c r="J23">
        <v>23133</v>
      </c>
      <c r="K23">
        <v>-14204</v>
      </c>
      <c r="L23">
        <v>0</v>
      </c>
      <c r="M23">
        <v>3000</v>
      </c>
      <c r="N23">
        <v>0</v>
      </c>
      <c r="O23">
        <v>0</v>
      </c>
      <c r="P23">
        <v>-3000</v>
      </c>
      <c r="Q23">
        <v>-4932</v>
      </c>
      <c r="R23">
        <v>12500</v>
      </c>
      <c r="S23">
        <v>0</v>
      </c>
      <c r="T23">
        <v>7568</v>
      </c>
      <c r="U23">
        <v>16497</v>
      </c>
      <c r="V23">
        <v>38719</v>
      </c>
      <c r="W23">
        <v>12541</v>
      </c>
      <c r="X23">
        <v>3705</v>
      </c>
      <c r="Y23">
        <v>54966</v>
      </c>
      <c r="Z23">
        <v>160104</v>
      </c>
      <c r="AA23">
        <v>-67334</v>
      </c>
      <c r="AB23">
        <v>92770</v>
      </c>
      <c r="AC23">
        <v>147736</v>
      </c>
      <c r="AD23">
        <v>7344</v>
      </c>
      <c r="AE23">
        <v>12500</v>
      </c>
      <c r="AF23">
        <v>19844</v>
      </c>
      <c r="AG23">
        <v>41790</v>
      </c>
      <c r="AH23">
        <v>61634</v>
      </c>
      <c r="AI23">
        <v>38074</v>
      </c>
      <c r="AJ23">
        <v>48029</v>
      </c>
      <c r="AK23">
        <v>86102</v>
      </c>
      <c r="AL23">
        <v>147736</v>
      </c>
      <c r="AM23">
        <v>152587</v>
      </c>
      <c r="AN23">
        <v>89696</v>
      </c>
      <c r="AO23">
        <v>62891</v>
      </c>
      <c r="AP23">
        <v>10674</v>
      </c>
      <c r="AQ23">
        <v>24330</v>
      </c>
      <c r="AR23">
        <v>235</v>
      </c>
      <c r="AS23">
        <v>27653</v>
      </c>
      <c r="AT23">
        <v>6704</v>
      </c>
      <c r="AU23">
        <v>7332</v>
      </c>
      <c r="AV23">
        <v>272</v>
      </c>
      <c r="AW23">
        <v>13345</v>
      </c>
    </row>
    <row r="24" spans="1:49" x14ac:dyDescent="0.45">
      <c r="A24">
        <v>3</v>
      </c>
      <c r="B24" s="132">
        <v>46387</v>
      </c>
      <c r="C24" t="s">
        <v>67</v>
      </c>
      <c r="D24">
        <v>10648</v>
      </c>
      <c r="E24">
        <v>7587</v>
      </c>
      <c r="F24">
        <v>0</v>
      </c>
      <c r="G24">
        <v>-119</v>
      </c>
      <c r="H24">
        <v>4393</v>
      </c>
      <c r="I24">
        <v>-1773</v>
      </c>
      <c r="J24">
        <v>20735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-6950</v>
      </c>
      <c r="R24">
        <v>0</v>
      </c>
      <c r="S24">
        <v>0</v>
      </c>
      <c r="T24">
        <v>-6950</v>
      </c>
      <c r="U24">
        <v>13785</v>
      </c>
      <c r="V24">
        <v>19507</v>
      </c>
      <c r="W24">
        <v>9824</v>
      </c>
      <c r="X24">
        <v>24838</v>
      </c>
      <c r="Y24">
        <v>54168</v>
      </c>
      <c r="Z24">
        <v>113800</v>
      </c>
      <c r="AA24">
        <v>-60693</v>
      </c>
      <c r="AB24">
        <v>53107</v>
      </c>
      <c r="AC24">
        <v>107275</v>
      </c>
      <c r="AD24">
        <v>6106</v>
      </c>
      <c r="AE24">
        <v>0</v>
      </c>
      <c r="AF24">
        <v>6106</v>
      </c>
      <c r="AG24">
        <v>34750</v>
      </c>
      <c r="AH24">
        <v>40856</v>
      </c>
      <c r="AI24">
        <v>18360</v>
      </c>
      <c r="AJ24">
        <v>48060</v>
      </c>
      <c r="AK24">
        <v>66419</v>
      </c>
      <c r="AL24">
        <v>107275</v>
      </c>
      <c r="AM24">
        <v>119523</v>
      </c>
      <c r="AN24">
        <v>81658</v>
      </c>
      <c r="AO24">
        <v>37865</v>
      </c>
      <c r="AP24">
        <v>7587</v>
      </c>
      <c r="AQ24">
        <v>8907</v>
      </c>
      <c r="AR24">
        <v>0</v>
      </c>
      <c r="AS24">
        <v>21372</v>
      </c>
      <c r="AT24">
        <v>4657</v>
      </c>
      <c r="AU24">
        <v>5850</v>
      </c>
      <c r="AV24">
        <v>217</v>
      </c>
      <c r="AW24">
        <v>10648</v>
      </c>
    </row>
    <row r="25" spans="1:49" x14ac:dyDescent="0.45">
      <c r="A25">
        <v>3</v>
      </c>
      <c r="B25" s="132">
        <v>46387</v>
      </c>
      <c r="C25" t="s">
        <v>68</v>
      </c>
      <c r="D25">
        <v>10648</v>
      </c>
      <c r="E25">
        <v>7587</v>
      </c>
      <c r="F25">
        <v>0</v>
      </c>
      <c r="G25">
        <v>-119</v>
      </c>
      <c r="H25">
        <v>4393</v>
      </c>
      <c r="I25">
        <v>-1773</v>
      </c>
      <c r="J25">
        <v>20735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-6950</v>
      </c>
      <c r="R25">
        <v>0</v>
      </c>
      <c r="S25">
        <v>0</v>
      </c>
      <c r="T25">
        <v>-6950</v>
      </c>
      <c r="U25">
        <v>13785</v>
      </c>
      <c r="V25">
        <v>19507</v>
      </c>
      <c r="W25">
        <v>9824</v>
      </c>
      <c r="X25">
        <v>24838</v>
      </c>
      <c r="Y25">
        <v>54168</v>
      </c>
      <c r="Z25">
        <v>113800</v>
      </c>
      <c r="AA25">
        <v>-60693</v>
      </c>
      <c r="AB25">
        <v>53107</v>
      </c>
      <c r="AC25">
        <v>107275</v>
      </c>
      <c r="AD25">
        <v>6106</v>
      </c>
      <c r="AE25">
        <v>0</v>
      </c>
      <c r="AF25">
        <v>6106</v>
      </c>
      <c r="AG25">
        <v>34750</v>
      </c>
      <c r="AH25">
        <v>40856</v>
      </c>
      <c r="AI25">
        <v>18360</v>
      </c>
      <c r="AJ25">
        <v>48060</v>
      </c>
      <c r="AK25">
        <v>66419</v>
      </c>
      <c r="AL25">
        <v>107275</v>
      </c>
      <c r="AM25">
        <v>119523</v>
      </c>
      <c r="AN25">
        <v>81658</v>
      </c>
      <c r="AO25">
        <v>37865</v>
      </c>
      <c r="AP25">
        <v>7587</v>
      </c>
      <c r="AQ25">
        <v>8907</v>
      </c>
      <c r="AR25">
        <v>0</v>
      </c>
      <c r="AS25">
        <v>21372</v>
      </c>
      <c r="AT25">
        <v>4657</v>
      </c>
      <c r="AU25">
        <v>5850</v>
      </c>
      <c r="AV25">
        <v>217</v>
      </c>
      <c r="AW25">
        <v>10648</v>
      </c>
    </row>
    <row r="26" spans="1:49" x14ac:dyDescent="0.45">
      <c r="A26">
        <v>4</v>
      </c>
      <c r="B26" s="132">
        <v>46752</v>
      </c>
      <c r="C26" t="s">
        <v>63</v>
      </c>
      <c r="D26">
        <v>31584</v>
      </c>
      <c r="E26">
        <v>9181</v>
      </c>
      <c r="F26">
        <v>0</v>
      </c>
      <c r="G26">
        <v>1615</v>
      </c>
      <c r="H26">
        <v>0</v>
      </c>
      <c r="I26">
        <v>-3374</v>
      </c>
      <c r="J26">
        <v>39006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39006</v>
      </c>
      <c r="V26">
        <v>114291</v>
      </c>
      <c r="W26">
        <v>18067</v>
      </c>
      <c r="X26">
        <v>0</v>
      </c>
      <c r="Y26">
        <v>132358</v>
      </c>
      <c r="Z26">
        <v>137720</v>
      </c>
      <c r="AA26">
        <v>-74659</v>
      </c>
      <c r="AB26">
        <v>63061</v>
      </c>
      <c r="AC26">
        <v>195419</v>
      </c>
      <c r="AD26">
        <v>10249</v>
      </c>
      <c r="AE26">
        <v>13900</v>
      </c>
      <c r="AF26">
        <v>24149</v>
      </c>
      <c r="AG26">
        <v>39844</v>
      </c>
      <c r="AH26">
        <v>63993</v>
      </c>
      <c r="AI26">
        <v>32060</v>
      </c>
      <c r="AJ26">
        <v>99366</v>
      </c>
      <c r="AK26">
        <v>131426</v>
      </c>
      <c r="AL26">
        <v>195419</v>
      </c>
      <c r="AM26">
        <v>219816</v>
      </c>
      <c r="AN26">
        <v>124700</v>
      </c>
      <c r="AO26">
        <v>95116</v>
      </c>
      <c r="AP26">
        <v>9181</v>
      </c>
      <c r="AQ26">
        <v>23883</v>
      </c>
      <c r="AR26">
        <v>6000</v>
      </c>
      <c r="AS26">
        <v>56052</v>
      </c>
      <c r="AT26">
        <v>6469</v>
      </c>
      <c r="AU26">
        <v>17354</v>
      </c>
      <c r="AV26">
        <v>645</v>
      </c>
      <c r="AW26">
        <v>31584</v>
      </c>
    </row>
    <row r="27" spans="1:49" x14ac:dyDescent="0.45">
      <c r="A27">
        <v>4</v>
      </c>
      <c r="B27" s="132">
        <v>46752</v>
      </c>
      <c r="C27" t="s">
        <v>64</v>
      </c>
      <c r="D27">
        <v>15137</v>
      </c>
      <c r="E27">
        <v>5358</v>
      </c>
      <c r="F27">
        <v>0</v>
      </c>
      <c r="G27">
        <v>1828</v>
      </c>
      <c r="H27">
        <v>0</v>
      </c>
      <c r="I27">
        <v>-5049</v>
      </c>
      <c r="J27">
        <v>17275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17275</v>
      </c>
      <c r="V27">
        <v>81066</v>
      </c>
      <c r="W27">
        <v>18126</v>
      </c>
      <c r="X27">
        <v>0</v>
      </c>
      <c r="Y27">
        <v>99193</v>
      </c>
      <c r="Z27">
        <v>80368</v>
      </c>
      <c r="AA27">
        <v>-39163</v>
      </c>
      <c r="AB27">
        <v>41205</v>
      </c>
      <c r="AC27">
        <v>140398</v>
      </c>
      <c r="AD27">
        <v>7051</v>
      </c>
      <c r="AE27">
        <v>13900</v>
      </c>
      <c r="AF27">
        <v>20951</v>
      </c>
      <c r="AG27">
        <v>39844</v>
      </c>
      <c r="AH27">
        <v>60795</v>
      </c>
      <c r="AI27">
        <v>25360</v>
      </c>
      <c r="AJ27">
        <v>54243</v>
      </c>
      <c r="AK27">
        <v>79603</v>
      </c>
      <c r="AL27">
        <v>140398</v>
      </c>
      <c r="AM27">
        <v>147025</v>
      </c>
      <c r="AN27">
        <v>85783</v>
      </c>
      <c r="AO27">
        <v>61242</v>
      </c>
      <c r="AP27">
        <v>5358</v>
      </c>
      <c r="AQ27">
        <v>16513</v>
      </c>
      <c r="AR27">
        <v>9000</v>
      </c>
      <c r="AS27">
        <v>30371</v>
      </c>
      <c r="AT27">
        <v>6608</v>
      </c>
      <c r="AU27">
        <v>8317</v>
      </c>
      <c r="AV27">
        <v>309</v>
      </c>
      <c r="AW27">
        <v>15137</v>
      </c>
    </row>
    <row r="28" spans="1:49" x14ac:dyDescent="0.45">
      <c r="A28">
        <v>4</v>
      </c>
      <c r="B28" s="132">
        <v>46752</v>
      </c>
      <c r="C28" t="s">
        <v>65</v>
      </c>
      <c r="D28">
        <v>20259</v>
      </c>
      <c r="E28">
        <v>12247</v>
      </c>
      <c r="F28">
        <v>0</v>
      </c>
      <c r="G28">
        <v>509</v>
      </c>
      <c r="H28">
        <v>0</v>
      </c>
      <c r="I28">
        <v>-585</v>
      </c>
      <c r="J28">
        <v>32430</v>
      </c>
      <c r="K28">
        <v>-31230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1200</v>
      </c>
      <c r="V28">
        <v>44750</v>
      </c>
      <c r="W28">
        <v>18374</v>
      </c>
      <c r="X28">
        <v>0</v>
      </c>
      <c r="Y28">
        <v>63124</v>
      </c>
      <c r="Z28">
        <v>183700</v>
      </c>
      <c r="AA28">
        <v>-72403</v>
      </c>
      <c r="AB28">
        <v>111297</v>
      </c>
      <c r="AC28">
        <v>174421</v>
      </c>
      <c r="AD28">
        <v>11076</v>
      </c>
      <c r="AE28">
        <v>13900</v>
      </c>
      <c r="AF28">
        <v>24976</v>
      </c>
      <c r="AG28">
        <v>48850</v>
      </c>
      <c r="AH28">
        <v>73826</v>
      </c>
      <c r="AI28">
        <v>18360</v>
      </c>
      <c r="AJ28">
        <v>82235</v>
      </c>
      <c r="AK28">
        <v>100595</v>
      </c>
      <c r="AL28">
        <v>174421</v>
      </c>
      <c r="AM28">
        <v>223553</v>
      </c>
      <c r="AN28">
        <v>134758</v>
      </c>
      <c r="AO28">
        <v>88795</v>
      </c>
      <c r="AP28">
        <v>12247</v>
      </c>
      <c r="AQ28">
        <v>21958</v>
      </c>
      <c r="AR28">
        <v>15000</v>
      </c>
      <c r="AS28">
        <v>39590</v>
      </c>
      <c r="AT28">
        <v>7786</v>
      </c>
      <c r="AU28">
        <v>11131</v>
      </c>
      <c r="AV28">
        <v>413</v>
      </c>
      <c r="AW28">
        <v>20259</v>
      </c>
    </row>
    <row r="29" spans="1:49" x14ac:dyDescent="0.45">
      <c r="A29">
        <v>4</v>
      </c>
      <c r="B29" s="132">
        <v>46752</v>
      </c>
      <c r="C29" t="s">
        <v>66</v>
      </c>
      <c r="D29">
        <v>4893</v>
      </c>
      <c r="E29">
        <v>10674</v>
      </c>
      <c r="F29">
        <v>0</v>
      </c>
      <c r="G29">
        <v>-239</v>
      </c>
      <c r="H29">
        <v>-20648</v>
      </c>
      <c r="I29">
        <v>2990</v>
      </c>
      <c r="J29">
        <v>-2330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-12500</v>
      </c>
      <c r="R29">
        <v>0</v>
      </c>
      <c r="S29">
        <v>0</v>
      </c>
      <c r="T29">
        <v>-12500</v>
      </c>
      <c r="U29">
        <v>-14830</v>
      </c>
      <c r="V29">
        <v>23889</v>
      </c>
      <c r="W29">
        <v>9551</v>
      </c>
      <c r="X29">
        <v>24353</v>
      </c>
      <c r="Y29">
        <v>57793</v>
      </c>
      <c r="Z29">
        <v>160104</v>
      </c>
      <c r="AA29">
        <v>-78007</v>
      </c>
      <c r="AB29">
        <v>82097</v>
      </c>
      <c r="AC29">
        <v>139890</v>
      </c>
      <c r="AD29">
        <v>7105</v>
      </c>
      <c r="AE29">
        <v>10940</v>
      </c>
      <c r="AF29">
        <v>18045</v>
      </c>
      <c r="AG29">
        <v>30850</v>
      </c>
      <c r="AH29">
        <v>48895</v>
      </c>
      <c r="AI29">
        <v>38074</v>
      </c>
      <c r="AJ29">
        <v>52922</v>
      </c>
      <c r="AK29">
        <v>90995</v>
      </c>
      <c r="AL29">
        <v>139890</v>
      </c>
      <c r="AM29">
        <v>116203</v>
      </c>
      <c r="AN29">
        <v>68718</v>
      </c>
      <c r="AO29">
        <v>47485</v>
      </c>
      <c r="AP29">
        <v>10674</v>
      </c>
      <c r="AQ29">
        <v>23944</v>
      </c>
      <c r="AR29">
        <v>0</v>
      </c>
      <c r="AS29">
        <v>12868</v>
      </c>
      <c r="AT29">
        <v>5187</v>
      </c>
      <c r="AU29">
        <v>2688</v>
      </c>
      <c r="AV29">
        <v>100</v>
      </c>
      <c r="AW29">
        <v>4893</v>
      </c>
    </row>
    <row r="30" spans="1:49" x14ac:dyDescent="0.45">
      <c r="A30">
        <v>4</v>
      </c>
      <c r="B30" s="132">
        <v>46752</v>
      </c>
      <c r="C30" t="s">
        <v>67</v>
      </c>
      <c r="D30">
        <v>8895</v>
      </c>
      <c r="E30">
        <v>7587</v>
      </c>
      <c r="F30">
        <v>0</v>
      </c>
      <c r="G30">
        <v>-83</v>
      </c>
      <c r="H30">
        <v>-1775</v>
      </c>
      <c r="I30">
        <v>832</v>
      </c>
      <c r="J30">
        <v>15455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15455</v>
      </c>
      <c r="V30">
        <v>34962</v>
      </c>
      <c r="W30">
        <v>8992</v>
      </c>
      <c r="X30">
        <v>26613</v>
      </c>
      <c r="Y30">
        <v>70567</v>
      </c>
      <c r="Z30">
        <v>113800</v>
      </c>
      <c r="AA30">
        <v>-68280</v>
      </c>
      <c r="AB30">
        <v>45520</v>
      </c>
      <c r="AC30">
        <v>116087</v>
      </c>
      <c r="AD30">
        <v>6022</v>
      </c>
      <c r="AE30">
        <v>13900</v>
      </c>
      <c r="AF30">
        <v>19922</v>
      </c>
      <c r="AG30">
        <v>20850</v>
      </c>
      <c r="AH30">
        <v>40772</v>
      </c>
      <c r="AI30">
        <v>18360</v>
      </c>
      <c r="AJ30">
        <v>56955</v>
      </c>
      <c r="AK30">
        <v>75315</v>
      </c>
      <c r="AL30">
        <v>116087</v>
      </c>
      <c r="AM30">
        <v>109400</v>
      </c>
      <c r="AN30">
        <v>74691</v>
      </c>
      <c r="AO30">
        <v>34709</v>
      </c>
      <c r="AP30">
        <v>7587</v>
      </c>
      <c r="AQ30">
        <v>8836</v>
      </c>
      <c r="AR30">
        <v>0</v>
      </c>
      <c r="AS30">
        <v>18287</v>
      </c>
      <c r="AT30">
        <v>4323</v>
      </c>
      <c r="AU30">
        <v>4888</v>
      </c>
      <c r="AV30">
        <v>182</v>
      </c>
      <c r="AW30">
        <v>8895</v>
      </c>
    </row>
    <row r="31" spans="1:49" x14ac:dyDescent="0.45">
      <c r="A31">
        <v>4</v>
      </c>
      <c r="B31" s="132">
        <v>46752</v>
      </c>
      <c r="C31" t="s">
        <v>68</v>
      </c>
      <c r="D31">
        <v>8895</v>
      </c>
      <c r="E31">
        <v>7587</v>
      </c>
      <c r="F31">
        <v>0</v>
      </c>
      <c r="G31">
        <v>-83</v>
      </c>
      <c r="H31">
        <v>-1775</v>
      </c>
      <c r="I31">
        <v>832</v>
      </c>
      <c r="J31">
        <v>15455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15455</v>
      </c>
      <c r="V31">
        <v>34962</v>
      </c>
      <c r="W31">
        <v>8992</v>
      </c>
      <c r="X31">
        <v>26613</v>
      </c>
      <c r="Y31">
        <v>70567</v>
      </c>
      <c r="Z31">
        <v>113800</v>
      </c>
      <c r="AA31">
        <v>-68280</v>
      </c>
      <c r="AB31">
        <v>45520</v>
      </c>
      <c r="AC31">
        <v>116087</v>
      </c>
      <c r="AD31">
        <v>6022</v>
      </c>
      <c r="AE31">
        <v>13900</v>
      </c>
      <c r="AF31">
        <v>19922</v>
      </c>
      <c r="AG31">
        <v>20850</v>
      </c>
      <c r="AH31">
        <v>40772</v>
      </c>
      <c r="AI31">
        <v>18360</v>
      </c>
      <c r="AJ31">
        <v>56955</v>
      </c>
      <c r="AK31">
        <v>75315</v>
      </c>
      <c r="AL31">
        <v>116087</v>
      </c>
      <c r="AM31">
        <v>109400</v>
      </c>
      <c r="AN31">
        <v>74691</v>
      </c>
      <c r="AO31">
        <v>34709</v>
      </c>
      <c r="AP31">
        <v>7587</v>
      </c>
      <c r="AQ31">
        <v>8836</v>
      </c>
      <c r="AR31">
        <v>0</v>
      </c>
      <c r="AS31">
        <v>18287</v>
      </c>
      <c r="AT31">
        <v>4323</v>
      </c>
      <c r="AU31">
        <v>4888</v>
      </c>
      <c r="AV31">
        <v>182</v>
      </c>
      <c r="AW31">
        <v>8895</v>
      </c>
    </row>
    <row r="32" spans="1:49" x14ac:dyDescent="0.45">
      <c r="A32">
        <v>5</v>
      </c>
      <c r="B32" s="132">
        <v>47118</v>
      </c>
      <c r="C32" t="s">
        <v>63</v>
      </c>
      <c r="D32">
        <v>42506</v>
      </c>
      <c r="E32">
        <v>9181</v>
      </c>
      <c r="F32">
        <v>0</v>
      </c>
      <c r="G32">
        <v>1881</v>
      </c>
      <c r="H32">
        <v>0</v>
      </c>
      <c r="I32">
        <v>-2891</v>
      </c>
      <c r="J32">
        <v>50678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-13900</v>
      </c>
      <c r="R32">
        <v>0</v>
      </c>
      <c r="S32">
        <v>0</v>
      </c>
      <c r="T32">
        <v>-13900</v>
      </c>
      <c r="U32">
        <v>36778</v>
      </c>
      <c r="V32">
        <v>151069</v>
      </c>
      <c r="W32">
        <v>20958</v>
      </c>
      <c r="X32">
        <v>0</v>
      </c>
      <c r="Y32">
        <v>172026</v>
      </c>
      <c r="Z32">
        <v>137720</v>
      </c>
      <c r="AA32">
        <v>-83840</v>
      </c>
      <c r="AB32">
        <v>53880</v>
      </c>
      <c r="AC32">
        <v>225906</v>
      </c>
      <c r="AD32">
        <v>12130</v>
      </c>
      <c r="AE32">
        <v>0</v>
      </c>
      <c r="AF32">
        <v>12130</v>
      </c>
      <c r="AG32">
        <v>39844</v>
      </c>
      <c r="AH32">
        <v>51974</v>
      </c>
      <c r="AI32">
        <v>32060</v>
      </c>
      <c r="AJ32">
        <v>141872</v>
      </c>
      <c r="AK32">
        <v>173932</v>
      </c>
      <c r="AL32">
        <v>225906</v>
      </c>
      <c r="AM32">
        <v>254986</v>
      </c>
      <c r="AN32">
        <v>147585</v>
      </c>
      <c r="AO32">
        <v>107401</v>
      </c>
      <c r="AP32">
        <v>9181</v>
      </c>
      <c r="AQ32">
        <v>26026</v>
      </c>
      <c r="AR32">
        <v>400</v>
      </c>
      <c r="AS32">
        <v>71794</v>
      </c>
      <c r="AT32">
        <v>5065</v>
      </c>
      <c r="AU32">
        <v>23355</v>
      </c>
      <c r="AV32">
        <v>867</v>
      </c>
      <c r="AW32">
        <v>42506</v>
      </c>
    </row>
    <row r="33" spans="1:49" x14ac:dyDescent="0.45">
      <c r="A33">
        <v>5</v>
      </c>
      <c r="B33" s="132">
        <v>47118</v>
      </c>
      <c r="C33" t="s">
        <v>64</v>
      </c>
      <c r="D33">
        <v>22776</v>
      </c>
      <c r="E33">
        <v>8038</v>
      </c>
      <c r="F33">
        <v>0</v>
      </c>
      <c r="G33">
        <v>512</v>
      </c>
      <c r="H33">
        <v>0</v>
      </c>
      <c r="I33">
        <v>-1954</v>
      </c>
      <c r="J33">
        <v>29372</v>
      </c>
      <c r="K33">
        <v>-40200</v>
      </c>
      <c r="L33">
        <v>0</v>
      </c>
      <c r="M33">
        <v>0</v>
      </c>
      <c r="N33">
        <v>0</v>
      </c>
      <c r="O33">
        <v>0</v>
      </c>
      <c r="P33">
        <v>0</v>
      </c>
      <c r="Q33">
        <v>-13900</v>
      </c>
      <c r="R33">
        <v>0</v>
      </c>
      <c r="S33">
        <v>0</v>
      </c>
      <c r="T33">
        <v>-13900</v>
      </c>
      <c r="U33">
        <v>-24728</v>
      </c>
      <c r="V33">
        <v>56338</v>
      </c>
      <c r="W33">
        <v>20080</v>
      </c>
      <c r="X33">
        <v>0</v>
      </c>
      <c r="Y33">
        <v>76418</v>
      </c>
      <c r="Z33">
        <v>120568</v>
      </c>
      <c r="AA33">
        <v>-47201</v>
      </c>
      <c r="AB33">
        <v>73367</v>
      </c>
      <c r="AC33">
        <v>149785</v>
      </c>
      <c r="AD33">
        <v>7562</v>
      </c>
      <c r="AE33">
        <v>0</v>
      </c>
      <c r="AF33">
        <v>7562</v>
      </c>
      <c r="AG33">
        <v>39844</v>
      </c>
      <c r="AH33">
        <v>47406</v>
      </c>
      <c r="AI33">
        <v>25360</v>
      </c>
      <c r="AJ33">
        <v>77019</v>
      </c>
      <c r="AK33">
        <v>102379</v>
      </c>
      <c r="AL33">
        <v>149785</v>
      </c>
      <c r="AM33">
        <v>162871</v>
      </c>
      <c r="AN33">
        <v>92007</v>
      </c>
      <c r="AO33">
        <v>70864</v>
      </c>
      <c r="AP33">
        <v>8038</v>
      </c>
      <c r="AQ33">
        <v>15505</v>
      </c>
      <c r="AR33">
        <v>6500</v>
      </c>
      <c r="AS33">
        <v>40820</v>
      </c>
      <c r="AT33">
        <v>5065</v>
      </c>
      <c r="AU33">
        <v>12514</v>
      </c>
      <c r="AV33">
        <v>465</v>
      </c>
      <c r="AW33">
        <v>22776</v>
      </c>
    </row>
    <row r="34" spans="1:49" x14ac:dyDescent="0.45">
      <c r="A34">
        <v>5</v>
      </c>
      <c r="B34" s="132">
        <v>47118</v>
      </c>
      <c r="C34" t="s">
        <v>65</v>
      </c>
      <c r="D34">
        <v>32712</v>
      </c>
      <c r="E34">
        <v>15400</v>
      </c>
      <c r="F34">
        <v>0</v>
      </c>
      <c r="G34">
        <v>773</v>
      </c>
      <c r="H34">
        <v>0</v>
      </c>
      <c r="I34">
        <v>-2675</v>
      </c>
      <c r="J34">
        <v>46210</v>
      </c>
      <c r="K34">
        <v>-54020</v>
      </c>
      <c r="L34">
        <v>0</v>
      </c>
      <c r="M34">
        <v>0</v>
      </c>
      <c r="N34">
        <v>0</v>
      </c>
      <c r="O34">
        <v>0</v>
      </c>
      <c r="P34">
        <v>0</v>
      </c>
      <c r="Q34">
        <v>-13900</v>
      </c>
      <c r="R34">
        <v>0</v>
      </c>
      <c r="S34">
        <v>0</v>
      </c>
      <c r="T34">
        <v>-13900</v>
      </c>
      <c r="U34">
        <v>-21710</v>
      </c>
      <c r="V34">
        <v>23039</v>
      </c>
      <c r="W34">
        <v>21049</v>
      </c>
      <c r="X34">
        <v>0</v>
      </c>
      <c r="Y34">
        <v>44089</v>
      </c>
      <c r="Z34">
        <v>237720</v>
      </c>
      <c r="AA34">
        <v>-87803</v>
      </c>
      <c r="AB34">
        <v>149917</v>
      </c>
      <c r="AC34">
        <v>194005</v>
      </c>
      <c r="AD34">
        <v>11849</v>
      </c>
      <c r="AE34">
        <v>0</v>
      </c>
      <c r="AF34">
        <v>11849</v>
      </c>
      <c r="AG34">
        <v>48850</v>
      </c>
      <c r="AH34">
        <v>60699</v>
      </c>
      <c r="AI34">
        <v>18360</v>
      </c>
      <c r="AJ34">
        <v>114947</v>
      </c>
      <c r="AK34">
        <v>133306</v>
      </c>
      <c r="AL34">
        <v>194005</v>
      </c>
      <c r="AM34">
        <v>256098</v>
      </c>
      <c r="AN34">
        <v>144162</v>
      </c>
      <c r="AO34">
        <v>111936</v>
      </c>
      <c r="AP34">
        <v>15400</v>
      </c>
      <c r="AQ34">
        <v>28941</v>
      </c>
      <c r="AR34">
        <v>10000</v>
      </c>
      <c r="AS34">
        <v>57595</v>
      </c>
      <c r="AT34">
        <v>6243</v>
      </c>
      <c r="AU34">
        <v>17973</v>
      </c>
      <c r="AV34">
        <v>668</v>
      </c>
      <c r="AW34">
        <v>32712</v>
      </c>
    </row>
    <row r="35" spans="1:49" x14ac:dyDescent="0.45">
      <c r="A35">
        <v>5</v>
      </c>
      <c r="B35" s="132">
        <v>47118</v>
      </c>
      <c r="C35" t="s">
        <v>66</v>
      </c>
      <c r="D35">
        <v>-4091</v>
      </c>
      <c r="E35">
        <v>8166</v>
      </c>
      <c r="F35">
        <v>6848</v>
      </c>
      <c r="G35">
        <v>-2569</v>
      </c>
      <c r="H35">
        <v>21098</v>
      </c>
      <c r="I35">
        <v>1594</v>
      </c>
      <c r="J35">
        <v>31045</v>
      </c>
      <c r="K35">
        <v>-5724</v>
      </c>
      <c r="L35">
        <v>0</v>
      </c>
      <c r="M35">
        <v>0</v>
      </c>
      <c r="N35">
        <v>0</v>
      </c>
      <c r="O35">
        <v>10000</v>
      </c>
      <c r="P35">
        <v>0</v>
      </c>
      <c r="Q35">
        <v>-10940</v>
      </c>
      <c r="R35">
        <v>20000</v>
      </c>
      <c r="S35">
        <v>0</v>
      </c>
      <c r="T35">
        <v>19060</v>
      </c>
      <c r="U35">
        <v>44381</v>
      </c>
      <c r="V35">
        <v>68270</v>
      </c>
      <c r="W35">
        <v>7957</v>
      </c>
      <c r="X35">
        <v>3255</v>
      </c>
      <c r="Y35">
        <v>79482</v>
      </c>
      <c r="Z35">
        <v>140484</v>
      </c>
      <c r="AA35">
        <v>-67677</v>
      </c>
      <c r="AB35">
        <v>72807</v>
      </c>
      <c r="AC35">
        <v>152289</v>
      </c>
      <c r="AD35">
        <v>4535</v>
      </c>
      <c r="AE35">
        <v>20000</v>
      </c>
      <c r="AF35">
        <v>24535</v>
      </c>
      <c r="AG35">
        <v>40850</v>
      </c>
      <c r="AH35">
        <v>65385</v>
      </c>
      <c r="AI35">
        <v>38074</v>
      </c>
      <c r="AJ35">
        <v>48830</v>
      </c>
      <c r="AK35">
        <v>86904</v>
      </c>
      <c r="AL35">
        <v>152289</v>
      </c>
      <c r="AM35">
        <v>96809</v>
      </c>
      <c r="AN35">
        <v>52317</v>
      </c>
      <c r="AO35">
        <v>44492</v>
      </c>
      <c r="AP35">
        <v>8166</v>
      </c>
      <c r="AQ35">
        <v>23874</v>
      </c>
      <c r="AR35">
        <v>11498</v>
      </c>
      <c r="AS35">
        <v>955</v>
      </c>
      <c r="AT35">
        <v>7249</v>
      </c>
      <c r="AU35">
        <v>-2203</v>
      </c>
      <c r="AV35">
        <v>0</v>
      </c>
      <c r="AW35">
        <v>-4091</v>
      </c>
    </row>
    <row r="36" spans="1:49" x14ac:dyDescent="0.45">
      <c r="A36">
        <v>5</v>
      </c>
      <c r="B36" s="132">
        <v>47118</v>
      </c>
      <c r="C36" t="s">
        <v>67</v>
      </c>
      <c r="D36">
        <v>-711</v>
      </c>
      <c r="E36">
        <v>7587</v>
      </c>
      <c r="F36">
        <v>0</v>
      </c>
      <c r="G36">
        <v>-50</v>
      </c>
      <c r="H36">
        <v>-25206</v>
      </c>
      <c r="I36">
        <v>3102</v>
      </c>
      <c r="J36">
        <v>-15279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-13900</v>
      </c>
      <c r="R36">
        <v>0</v>
      </c>
      <c r="S36">
        <v>0</v>
      </c>
      <c r="T36">
        <v>-13900</v>
      </c>
      <c r="U36">
        <v>-29179</v>
      </c>
      <c r="V36">
        <v>5783</v>
      </c>
      <c r="W36">
        <v>5890</v>
      </c>
      <c r="X36">
        <v>51819</v>
      </c>
      <c r="Y36">
        <v>63492</v>
      </c>
      <c r="Z36">
        <v>113800</v>
      </c>
      <c r="AA36">
        <v>-75867</v>
      </c>
      <c r="AB36">
        <v>37933</v>
      </c>
      <c r="AC36">
        <v>101426</v>
      </c>
      <c r="AD36">
        <v>5972</v>
      </c>
      <c r="AE36">
        <v>0</v>
      </c>
      <c r="AF36">
        <v>5972</v>
      </c>
      <c r="AG36">
        <v>20850</v>
      </c>
      <c r="AH36">
        <v>26822</v>
      </c>
      <c r="AI36">
        <v>18360</v>
      </c>
      <c r="AJ36">
        <v>56244</v>
      </c>
      <c r="AK36">
        <v>74603</v>
      </c>
      <c r="AL36">
        <v>101426</v>
      </c>
      <c r="AM36">
        <v>71660</v>
      </c>
      <c r="AN36">
        <v>53677</v>
      </c>
      <c r="AO36">
        <v>17983</v>
      </c>
      <c r="AP36">
        <v>7587</v>
      </c>
      <c r="AQ36">
        <v>8572</v>
      </c>
      <c r="AR36">
        <v>0</v>
      </c>
      <c r="AS36">
        <v>1825</v>
      </c>
      <c r="AT36">
        <v>2919</v>
      </c>
      <c r="AU36">
        <v>-383</v>
      </c>
      <c r="AV36">
        <v>0</v>
      </c>
      <c r="AW36">
        <v>-711</v>
      </c>
    </row>
    <row r="37" spans="1:49" x14ac:dyDescent="0.45">
      <c r="A37">
        <v>5</v>
      </c>
      <c r="B37" s="132">
        <v>47118</v>
      </c>
      <c r="C37" t="s">
        <v>68</v>
      </c>
      <c r="D37">
        <v>-711</v>
      </c>
      <c r="E37">
        <v>7587</v>
      </c>
      <c r="F37">
        <v>0</v>
      </c>
      <c r="G37">
        <v>-50</v>
      </c>
      <c r="H37">
        <v>-25206</v>
      </c>
      <c r="I37">
        <v>3102</v>
      </c>
      <c r="J37">
        <v>-15279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-13900</v>
      </c>
      <c r="R37">
        <v>0</v>
      </c>
      <c r="S37">
        <v>0</v>
      </c>
      <c r="T37">
        <v>-13900</v>
      </c>
      <c r="U37">
        <v>-29179</v>
      </c>
      <c r="V37">
        <v>5783</v>
      </c>
      <c r="W37">
        <v>5890</v>
      </c>
      <c r="X37">
        <v>51819</v>
      </c>
      <c r="Y37">
        <v>63492</v>
      </c>
      <c r="Z37">
        <v>113800</v>
      </c>
      <c r="AA37">
        <v>-75867</v>
      </c>
      <c r="AB37">
        <v>37933</v>
      </c>
      <c r="AC37">
        <v>101426</v>
      </c>
      <c r="AD37">
        <v>5972</v>
      </c>
      <c r="AE37">
        <v>0</v>
      </c>
      <c r="AF37">
        <v>5972</v>
      </c>
      <c r="AG37">
        <v>20850</v>
      </c>
      <c r="AH37">
        <v>26822</v>
      </c>
      <c r="AI37">
        <v>18360</v>
      </c>
      <c r="AJ37">
        <v>56244</v>
      </c>
      <c r="AK37">
        <v>74603</v>
      </c>
      <c r="AL37">
        <v>101426</v>
      </c>
      <c r="AM37">
        <v>71660</v>
      </c>
      <c r="AN37">
        <v>53677</v>
      </c>
      <c r="AO37">
        <v>17983</v>
      </c>
      <c r="AP37">
        <v>7587</v>
      </c>
      <c r="AQ37">
        <v>8572</v>
      </c>
      <c r="AR37">
        <v>0</v>
      </c>
      <c r="AS37">
        <v>1825</v>
      </c>
      <c r="AT37">
        <v>2919</v>
      </c>
      <c r="AU37">
        <v>-383</v>
      </c>
      <c r="AV37">
        <v>0</v>
      </c>
      <c r="AW37">
        <v>-711</v>
      </c>
    </row>
    <row r="38" spans="1:49" x14ac:dyDescent="0.45">
      <c r="A38">
        <v>6</v>
      </c>
      <c r="B38" s="132">
        <v>47483</v>
      </c>
      <c r="C38" t="s">
        <v>63</v>
      </c>
      <c r="D38">
        <v>49128</v>
      </c>
      <c r="E38">
        <v>9181</v>
      </c>
      <c r="F38">
        <v>0</v>
      </c>
      <c r="G38">
        <v>1862</v>
      </c>
      <c r="H38">
        <v>-1923</v>
      </c>
      <c r="I38">
        <v>-2523</v>
      </c>
      <c r="J38">
        <v>55725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55725</v>
      </c>
      <c r="V38">
        <v>206794</v>
      </c>
      <c r="W38">
        <v>23481</v>
      </c>
      <c r="X38">
        <v>1923</v>
      </c>
      <c r="Y38">
        <v>232198</v>
      </c>
      <c r="Z38">
        <v>137720</v>
      </c>
      <c r="AA38">
        <v>-93021</v>
      </c>
      <c r="AB38">
        <v>44699</v>
      </c>
      <c r="AC38">
        <v>276897</v>
      </c>
      <c r="AD38">
        <v>13993</v>
      </c>
      <c r="AE38">
        <v>20850</v>
      </c>
      <c r="AF38">
        <v>34843</v>
      </c>
      <c r="AG38">
        <v>18994</v>
      </c>
      <c r="AH38">
        <v>53837</v>
      </c>
      <c r="AI38">
        <v>32060</v>
      </c>
      <c r="AJ38">
        <v>191000</v>
      </c>
      <c r="AK38">
        <v>223060</v>
      </c>
      <c r="AL38">
        <v>276897</v>
      </c>
      <c r="AM38">
        <v>285689</v>
      </c>
      <c r="AN38">
        <v>168551</v>
      </c>
      <c r="AO38">
        <v>117138</v>
      </c>
      <c r="AP38">
        <v>9181</v>
      </c>
      <c r="AQ38">
        <v>22622</v>
      </c>
      <c r="AR38">
        <v>4000</v>
      </c>
      <c r="AS38">
        <v>81334</v>
      </c>
      <c r="AT38">
        <v>4210</v>
      </c>
      <c r="AU38">
        <v>26993</v>
      </c>
      <c r="AV38">
        <v>1003</v>
      </c>
      <c r="AW38">
        <v>49128</v>
      </c>
    </row>
    <row r="39" spans="1:49" x14ac:dyDescent="0.45">
      <c r="A39">
        <v>6</v>
      </c>
      <c r="B39" s="132">
        <v>47483</v>
      </c>
      <c r="C39" t="s">
        <v>64</v>
      </c>
      <c r="D39">
        <v>39164</v>
      </c>
      <c r="E39">
        <v>9438</v>
      </c>
      <c r="F39">
        <v>0</v>
      </c>
      <c r="G39">
        <v>5744</v>
      </c>
      <c r="H39">
        <v>-11048</v>
      </c>
      <c r="I39">
        <v>-11683</v>
      </c>
      <c r="J39">
        <v>31616</v>
      </c>
      <c r="K39">
        <v>-21000</v>
      </c>
      <c r="L39">
        <v>0</v>
      </c>
      <c r="M39">
        <v>0</v>
      </c>
      <c r="N39">
        <v>0</v>
      </c>
      <c r="O39">
        <v>39699</v>
      </c>
      <c r="P39">
        <v>0</v>
      </c>
      <c r="Q39">
        <v>0</v>
      </c>
      <c r="R39">
        <v>0</v>
      </c>
      <c r="S39">
        <v>0</v>
      </c>
      <c r="T39">
        <v>39699</v>
      </c>
      <c r="U39">
        <v>50316</v>
      </c>
      <c r="V39">
        <v>106654</v>
      </c>
      <c r="W39">
        <v>31762</v>
      </c>
      <c r="X39">
        <v>11048</v>
      </c>
      <c r="Y39">
        <v>149464</v>
      </c>
      <c r="Z39">
        <v>141568</v>
      </c>
      <c r="AA39">
        <v>-56639</v>
      </c>
      <c r="AB39">
        <v>84929</v>
      </c>
      <c r="AC39">
        <v>234393</v>
      </c>
      <c r="AD39">
        <v>13306</v>
      </c>
      <c r="AE39">
        <v>20850</v>
      </c>
      <c r="AF39">
        <v>34156</v>
      </c>
      <c r="AG39">
        <v>58693</v>
      </c>
      <c r="AH39">
        <v>92849</v>
      </c>
      <c r="AI39">
        <v>25360</v>
      </c>
      <c r="AJ39">
        <v>116184</v>
      </c>
      <c r="AK39">
        <v>141544</v>
      </c>
      <c r="AL39">
        <v>234393</v>
      </c>
      <c r="AM39">
        <v>257629</v>
      </c>
      <c r="AN39">
        <v>152166</v>
      </c>
      <c r="AO39">
        <v>105463</v>
      </c>
      <c r="AP39">
        <v>9438</v>
      </c>
      <c r="AQ39">
        <v>18558</v>
      </c>
      <c r="AR39">
        <v>6985</v>
      </c>
      <c r="AS39">
        <v>70482</v>
      </c>
      <c r="AT39">
        <v>8999</v>
      </c>
      <c r="AU39">
        <v>21519</v>
      </c>
      <c r="AV39">
        <v>799</v>
      </c>
      <c r="AW39">
        <v>39164</v>
      </c>
    </row>
    <row r="40" spans="1:49" x14ac:dyDescent="0.45">
      <c r="A40">
        <v>6</v>
      </c>
      <c r="B40" s="132">
        <v>47483</v>
      </c>
      <c r="C40" t="s">
        <v>65</v>
      </c>
      <c r="D40">
        <v>76110</v>
      </c>
      <c r="E40">
        <v>21099</v>
      </c>
      <c r="F40">
        <v>0</v>
      </c>
      <c r="G40">
        <v>5321</v>
      </c>
      <c r="H40">
        <v>0</v>
      </c>
      <c r="I40">
        <v>-10791</v>
      </c>
      <c r="J40">
        <v>91739</v>
      </c>
      <c r="K40">
        <v>-78760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12979</v>
      </c>
      <c r="V40">
        <v>36018</v>
      </c>
      <c r="W40">
        <v>31840</v>
      </c>
      <c r="X40">
        <v>0</v>
      </c>
      <c r="Y40">
        <v>67859</v>
      </c>
      <c r="Z40">
        <v>316480</v>
      </c>
      <c r="AA40">
        <v>-108902</v>
      </c>
      <c r="AB40">
        <v>207578</v>
      </c>
      <c r="AC40">
        <v>275437</v>
      </c>
      <c r="AD40">
        <v>17170</v>
      </c>
      <c r="AE40">
        <v>20850</v>
      </c>
      <c r="AF40">
        <v>38020</v>
      </c>
      <c r="AG40">
        <v>28000</v>
      </c>
      <c r="AH40">
        <v>66020</v>
      </c>
      <c r="AI40">
        <v>18360</v>
      </c>
      <c r="AJ40">
        <v>191057</v>
      </c>
      <c r="AK40">
        <v>209417</v>
      </c>
      <c r="AL40">
        <v>275437</v>
      </c>
      <c r="AM40">
        <v>387390</v>
      </c>
      <c r="AN40">
        <v>208900</v>
      </c>
      <c r="AO40">
        <v>178490</v>
      </c>
      <c r="AP40">
        <v>21099</v>
      </c>
      <c r="AQ40">
        <v>32417</v>
      </c>
      <c r="AR40">
        <v>0</v>
      </c>
      <c r="AS40">
        <v>124975</v>
      </c>
      <c r="AT40">
        <v>5492</v>
      </c>
      <c r="AU40">
        <v>41819</v>
      </c>
      <c r="AV40">
        <v>1553</v>
      </c>
      <c r="AW40">
        <v>76110</v>
      </c>
    </row>
    <row r="41" spans="1:49" x14ac:dyDescent="0.45">
      <c r="A41">
        <v>6</v>
      </c>
      <c r="B41" s="132">
        <v>47483</v>
      </c>
      <c r="C41" t="s">
        <v>66</v>
      </c>
      <c r="D41">
        <v>-11186</v>
      </c>
      <c r="E41">
        <v>11366</v>
      </c>
      <c r="F41">
        <v>-2860</v>
      </c>
      <c r="G41">
        <v>2548</v>
      </c>
      <c r="H41">
        <v>-44607</v>
      </c>
      <c r="I41">
        <v>1913</v>
      </c>
      <c r="J41">
        <v>-42826</v>
      </c>
      <c r="K41">
        <v>-34550</v>
      </c>
      <c r="L41">
        <v>0</v>
      </c>
      <c r="M41">
        <v>10000</v>
      </c>
      <c r="N41">
        <v>0</v>
      </c>
      <c r="O41">
        <v>5000</v>
      </c>
      <c r="P41">
        <v>0</v>
      </c>
      <c r="Q41">
        <v>-20000</v>
      </c>
      <c r="R41">
        <v>10000</v>
      </c>
      <c r="S41">
        <v>4106</v>
      </c>
      <c r="T41">
        <v>9106</v>
      </c>
      <c r="U41">
        <v>-68270</v>
      </c>
      <c r="V41">
        <v>0</v>
      </c>
      <c r="W41">
        <v>6044</v>
      </c>
      <c r="X41">
        <v>47862</v>
      </c>
      <c r="Y41">
        <v>53906</v>
      </c>
      <c r="Z41">
        <v>170484</v>
      </c>
      <c r="AA41">
        <v>-71633</v>
      </c>
      <c r="AB41">
        <v>98851</v>
      </c>
      <c r="AC41">
        <v>152757</v>
      </c>
      <c r="AD41">
        <v>7083</v>
      </c>
      <c r="AE41">
        <v>34956</v>
      </c>
      <c r="AF41">
        <v>42039</v>
      </c>
      <c r="AG41">
        <v>25000</v>
      </c>
      <c r="AH41">
        <v>67039</v>
      </c>
      <c r="AI41">
        <v>48074</v>
      </c>
      <c r="AJ41">
        <v>37644</v>
      </c>
      <c r="AK41">
        <v>85718</v>
      </c>
      <c r="AL41">
        <v>152757</v>
      </c>
      <c r="AM41">
        <v>73535</v>
      </c>
      <c r="AN41">
        <v>47313</v>
      </c>
      <c r="AO41">
        <v>26222</v>
      </c>
      <c r="AP41">
        <v>11366</v>
      </c>
      <c r="AQ41">
        <v>23959</v>
      </c>
      <c r="AR41">
        <v>890</v>
      </c>
      <c r="AS41">
        <v>-9993</v>
      </c>
      <c r="AT41">
        <v>7216</v>
      </c>
      <c r="AU41">
        <v>-6023</v>
      </c>
      <c r="AV41">
        <v>0</v>
      </c>
      <c r="AW41">
        <v>-11186</v>
      </c>
    </row>
    <row r="42" spans="1:49" x14ac:dyDescent="0.45">
      <c r="A42">
        <v>6</v>
      </c>
      <c r="B42" s="132">
        <v>47483</v>
      </c>
      <c r="C42" t="s">
        <v>67</v>
      </c>
      <c r="D42">
        <v>-16094</v>
      </c>
      <c r="E42">
        <v>7587</v>
      </c>
      <c r="F42">
        <v>0</v>
      </c>
      <c r="G42">
        <v>-19</v>
      </c>
      <c r="H42">
        <v>-47182</v>
      </c>
      <c r="I42">
        <v>2779</v>
      </c>
      <c r="J42">
        <v>-52928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47145</v>
      </c>
      <c r="T42">
        <v>47145</v>
      </c>
      <c r="U42">
        <v>-5783</v>
      </c>
      <c r="V42">
        <v>0</v>
      </c>
      <c r="W42">
        <v>3110</v>
      </c>
      <c r="X42">
        <v>99001</v>
      </c>
      <c r="Y42">
        <v>102112</v>
      </c>
      <c r="Z42">
        <v>113800</v>
      </c>
      <c r="AA42">
        <v>-83453</v>
      </c>
      <c r="AB42">
        <v>30347</v>
      </c>
      <c r="AC42">
        <v>132458</v>
      </c>
      <c r="AD42">
        <v>5953</v>
      </c>
      <c r="AE42">
        <v>67995</v>
      </c>
      <c r="AF42">
        <v>73948</v>
      </c>
      <c r="AG42">
        <v>0</v>
      </c>
      <c r="AH42">
        <v>73949</v>
      </c>
      <c r="AI42">
        <v>18360</v>
      </c>
      <c r="AJ42">
        <v>40150</v>
      </c>
      <c r="AK42">
        <v>58510</v>
      </c>
      <c r="AL42">
        <v>132458</v>
      </c>
      <c r="AM42">
        <v>37844</v>
      </c>
      <c r="AN42">
        <v>37130</v>
      </c>
      <c r="AO42">
        <v>714</v>
      </c>
      <c r="AP42">
        <v>7587</v>
      </c>
      <c r="AQ42">
        <v>8335</v>
      </c>
      <c r="AR42">
        <v>0</v>
      </c>
      <c r="AS42">
        <v>-15208</v>
      </c>
      <c r="AT42">
        <v>9552</v>
      </c>
      <c r="AU42">
        <v>-8666</v>
      </c>
      <c r="AV42">
        <v>0</v>
      </c>
      <c r="AW42">
        <v>-16094</v>
      </c>
    </row>
    <row r="43" spans="1:49" x14ac:dyDescent="0.45">
      <c r="A43">
        <v>6</v>
      </c>
      <c r="B43" s="132">
        <v>47483</v>
      </c>
      <c r="C43" t="s">
        <v>68</v>
      </c>
      <c r="D43">
        <v>-16094</v>
      </c>
      <c r="E43">
        <v>7587</v>
      </c>
      <c r="F43">
        <v>0</v>
      </c>
      <c r="G43">
        <v>-19</v>
      </c>
      <c r="H43">
        <v>-47182</v>
      </c>
      <c r="I43">
        <v>2779</v>
      </c>
      <c r="J43">
        <v>-52928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47145</v>
      </c>
      <c r="T43">
        <v>47145</v>
      </c>
      <c r="U43">
        <v>-5783</v>
      </c>
      <c r="V43">
        <v>0</v>
      </c>
      <c r="W43">
        <v>3110</v>
      </c>
      <c r="X43">
        <v>99001</v>
      </c>
      <c r="Y43">
        <v>102112</v>
      </c>
      <c r="Z43">
        <v>113800</v>
      </c>
      <c r="AA43">
        <v>-83453</v>
      </c>
      <c r="AB43">
        <v>30347</v>
      </c>
      <c r="AC43">
        <v>132458</v>
      </c>
      <c r="AD43">
        <v>5953</v>
      </c>
      <c r="AE43">
        <v>67995</v>
      </c>
      <c r="AF43">
        <v>73948</v>
      </c>
      <c r="AG43">
        <v>0</v>
      </c>
      <c r="AH43">
        <v>73949</v>
      </c>
      <c r="AI43">
        <v>18360</v>
      </c>
      <c r="AJ43">
        <v>40150</v>
      </c>
      <c r="AK43">
        <v>58510</v>
      </c>
      <c r="AL43">
        <v>132458</v>
      </c>
      <c r="AM43">
        <v>37844</v>
      </c>
      <c r="AN43">
        <v>37130</v>
      </c>
      <c r="AO43">
        <v>714</v>
      </c>
      <c r="AP43">
        <v>7587</v>
      </c>
      <c r="AQ43">
        <v>8335</v>
      </c>
      <c r="AR43">
        <v>0</v>
      </c>
      <c r="AS43">
        <v>-15208</v>
      </c>
      <c r="AT43">
        <v>9552</v>
      </c>
      <c r="AU43">
        <v>-8666</v>
      </c>
      <c r="AV43">
        <v>0</v>
      </c>
      <c r="AW43">
        <v>-16094</v>
      </c>
    </row>
    <row r="44" spans="1:49" x14ac:dyDescent="0.45">
      <c r="A44">
        <v>7</v>
      </c>
      <c r="B44" s="132">
        <v>47848</v>
      </c>
      <c r="C44" t="s">
        <v>63</v>
      </c>
      <c r="D44">
        <v>53841</v>
      </c>
      <c r="E44">
        <v>9181</v>
      </c>
      <c r="F44">
        <v>0</v>
      </c>
      <c r="G44">
        <v>141</v>
      </c>
      <c r="H44">
        <v>1923</v>
      </c>
      <c r="I44">
        <v>-1161</v>
      </c>
      <c r="J44">
        <v>63925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-20850</v>
      </c>
      <c r="R44">
        <v>0</v>
      </c>
      <c r="S44">
        <v>0</v>
      </c>
      <c r="T44">
        <v>-20850</v>
      </c>
      <c r="U44">
        <v>43075</v>
      </c>
      <c r="V44">
        <v>249869</v>
      </c>
      <c r="W44">
        <v>24642</v>
      </c>
      <c r="X44">
        <v>0</v>
      </c>
      <c r="Y44">
        <v>274511</v>
      </c>
      <c r="Z44">
        <v>137720</v>
      </c>
      <c r="AA44">
        <v>-102203</v>
      </c>
      <c r="AB44">
        <v>35517</v>
      </c>
      <c r="AC44">
        <v>310028</v>
      </c>
      <c r="AD44">
        <v>14133</v>
      </c>
      <c r="AE44">
        <v>0</v>
      </c>
      <c r="AF44">
        <v>14133</v>
      </c>
      <c r="AG44">
        <v>18994</v>
      </c>
      <c r="AH44">
        <v>33127</v>
      </c>
      <c r="AI44">
        <v>32060</v>
      </c>
      <c r="AJ44">
        <v>244841</v>
      </c>
      <c r="AK44">
        <v>276901</v>
      </c>
      <c r="AL44">
        <v>310028</v>
      </c>
      <c r="AM44">
        <v>299811</v>
      </c>
      <c r="AN44">
        <v>173878</v>
      </c>
      <c r="AO44">
        <v>125933</v>
      </c>
      <c r="AP44">
        <v>9181</v>
      </c>
      <c r="AQ44">
        <v>26082</v>
      </c>
      <c r="AR44">
        <v>4000</v>
      </c>
      <c r="AS44">
        <v>86669</v>
      </c>
      <c r="AT44">
        <v>2146</v>
      </c>
      <c r="AU44">
        <v>29583</v>
      </c>
      <c r="AV44">
        <v>1099</v>
      </c>
      <c r="AW44">
        <v>53841</v>
      </c>
    </row>
    <row r="45" spans="1:49" x14ac:dyDescent="0.45">
      <c r="A45">
        <v>7</v>
      </c>
      <c r="B45" s="132">
        <v>47848</v>
      </c>
      <c r="C45" t="s">
        <v>64</v>
      </c>
      <c r="D45">
        <v>54659</v>
      </c>
      <c r="E45">
        <v>10605</v>
      </c>
      <c r="F45">
        <v>0</v>
      </c>
      <c r="G45">
        <v>614</v>
      </c>
      <c r="H45">
        <v>11048</v>
      </c>
      <c r="I45">
        <v>-5551</v>
      </c>
      <c r="J45">
        <v>71376</v>
      </c>
      <c r="K45">
        <v>-17510</v>
      </c>
      <c r="L45">
        <v>0</v>
      </c>
      <c r="M45">
        <v>0</v>
      </c>
      <c r="N45">
        <v>0</v>
      </c>
      <c r="O45">
        <v>0</v>
      </c>
      <c r="P45">
        <v>0</v>
      </c>
      <c r="Q45">
        <v>-20850</v>
      </c>
      <c r="R45">
        <v>0</v>
      </c>
      <c r="S45">
        <v>0</v>
      </c>
      <c r="T45">
        <v>-20850</v>
      </c>
      <c r="U45">
        <v>33016</v>
      </c>
      <c r="V45">
        <v>139670</v>
      </c>
      <c r="W45">
        <v>37313</v>
      </c>
      <c r="X45">
        <v>0</v>
      </c>
      <c r="Y45">
        <v>176983</v>
      </c>
      <c r="Z45">
        <v>159078</v>
      </c>
      <c r="AA45">
        <v>-67244</v>
      </c>
      <c r="AB45">
        <v>91834</v>
      </c>
      <c r="AC45">
        <v>268817</v>
      </c>
      <c r="AD45">
        <v>13920</v>
      </c>
      <c r="AE45">
        <v>0</v>
      </c>
      <c r="AF45">
        <v>13920</v>
      </c>
      <c r="AG45">
        <v>58693</v>
      </c>
      <c r="AH45">
        <v>72613</v>
      </c>
      <c r="AI45">
        <v>25360</v>
      </c>
      <c r="AJ45">
        <v>170843</v>
      </c>
      <c r="AK45">
        <v>196203</v>
      </c>
      <c r="AL45">
        <v>268817</v>
      </c>
      <c r="AM45">
        <v>302651</v>
      </c>
      <c r="AN45">
        <v>180411</v>
      </c>
      <c r="AO45">
        <v>122240</v>
      </c>
      <c r="AP45">
        <v>10605</v>
      </c>
      <c r="AQ45">
        <v>16996</v>
      </c>
      <c r="AR45">
        <v>2000</v>
      </c>
      <c r="AS45">
        <v>92638</v>
      </c>
      <c r="AT45">
        <v>6831</v>
      </c>
      <c r="AU45">
        <v>30032</v>
      </c>
      <c r="AV45">
        <v>1115</v>
      </c>
      <c r="AW45">
        <v>54659</v>
      </c>
    </row>
    <row r="46" spans="1:49" x14ac:dyDescent="0.45">
      <c r="A46">
        <v>7</v>
      </c>
      <c r="B46" s="132">
        <v>47848</v>
      </c>
      <c r="C46" t="s">
        <v>65</v>
      </c>
      <c r="D46">
        <v>88638</v>
      </c>
      <c r="E46">
        <v>34213</v>
      </c>
      <c r="F46">
        <v>0</v>
      </c>
      <c r="G46">
        <v>2680</v>
      </c>
      <c r="H46">
        <v>0</v>
      </c>
      <c r="I46">
        <v>-7085</v>
      </c>
      <c r="J46">
        <v>118447</v>
      </c>
      <c r="K46">
        <v>-196720</v>
      </c>
      <c r="L46">
        <v>-19404</v>
      </c>
      <c r="M46">
        <v>0</v>
      </c>
      <c r="N46">
        <v>-15000</v>
      </c>
      <c r="O46">
        <v>135000</v>
      </c>
      <c r="P46">
        <v>0</v>
      </c>
      <c r="Q46">
        <v>-20850</v>
      </c>
      <c r="R46">
        <v>0</v>
      </c>
      <c r="S46">
        <v>0</v>
      </c>
      <c r="T46">
        <v>79746</v>
      </c>
      <c r="U46">
        <v>1473</v>
      </c>
      <c r="V46">
        <v>37491</v>
      </c>
      <c r="W46">
        <v>38925</v>
      </c>
      <c r="X46">
        <v>0</v>
      </c>
      <c r="Y46">
        <v>76416</v>
      </c>
      <c r="Z46">
        <v>513200</v>
      </c>
      <c r="AA46">
        <v>-143115</v>
      </c>
      <c r="AB46">
        <v>370085</v>
      </c>
      <c r="AC46">
        <v>446501</v>
      </c>
      <c r="AD46">
        <v>19850</v>
      </c>
      <c r="AE46">
        <v>0</v>
      </c>
      <c r="AF46">
        <v>19850</v>
      </c>
      <c r="AG46">
        <v>163000</v>
      </c>
      <c r="AH46">
        <v>182850</v>
      </c>
      <c r="AI46">
        <v>17045</v>
      </c>
      <c r="AJ46">
        <v>246606</v>
      </c>
      <c r="AK46">
        <v>263650</v>
      </c>
      <c r="AL46">
        <v>446501</v>
      </c>
      <c r="AM46">
        <v>473586</v>
      </c>
      <c r="AN46">
        <v>241510</v>
      </c>
      <c r="AO46">
        <v>232076</v>
      </c>
      <c r="AP46">
        <v>34213</v>
      </c>
      <c r="AQ46">
        <v>32485</v>
      </c>
      <c r="AR46">
        <v>6975</v>
      </c>
      <c r="AS46">
        <v>158402</v>
      </c>
      <c r="AT46">
        <v>19254</v>
      </c>
      <c r="AU46">
        <v>48702</v>
      </c>
      <c r="AV46">
        <v>1809</v>
      </c>
      <c r="AW46">
        <v>88638</v>
      </c>
    </row>
    <row r="47" spans="1:49" x14ac:dyDescent="0.45">
      <c r="A47">
        <v>7</v>
      </c>
      <c r="B47" s="132">
        <v>47848</v>
      </c>
      <c r="C47" t="s">
        <v>66</v>
      </c>
      <c r="D47">
        <v>-29758</v>
      </c>
      <c r="E47">
        <v>11366</v>
      </c>
      <c r="F47">
        <v>0</v>
      </c>
      <c r="G47">
        <v>2493</v>
      </c>
      <c r="H47">
        <v>-81471</v>
      </c>
      <c r="I47">
        <v>703</v>
      </c>
      <c r="J47">
        <v>-96667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-34956</v>
      </c>
      <c r="R47">
        <v>0</v>
      </c>
      <c r="S47">
        <v>131623</v>
      </c>
      <c r="T47">
        <v>96667</v>
      </c>
      <c r="U47">
        <v>0</v>
      </c>
      <c r="V47">
        <v>0</v>
      </c>
      <c r="W47">
        <v>5341</v>
      </c>
      <c r="X47">
        <v>129333</v>
      </c>
      <c r="Y47">
        <v>134674</v>
      </c>
      <c r="Z47">
        <v>170484</v>
      </c>
      <c r="AA47">
        <v>-82998</v>
      </c>
      <c r="AB47">
        <v>87486</v>
      </c>
      <c r="AC47">
        <v>222159</v>
      </c>
      <c r="AD47">
        <v>9576</v>
      </c>
      <c r="AE47">
        <v>131623</v>
      </c>
      <c r="AF47">
        <v>141199</v>
      </c>
      <c r="AG47">
        <v>25000</v>
      </c>
      <c r="AH47">
        <v>166199</v>
      </c>
      <c r="AI47">
        <v>48074</v>
      </c>
      <c r="AJ47">
        <v>7886</v>
      </c>
      <c r="AK47">
        <v>55960</v>
      </c>
      <c r="AL47">
        <v>222159</v>
      </c>
      <c r="AM47">
        <v>64979</v>
      </c>
      <c r="AN47">
        <v>50554</v>
      </c>
      <c r="AO47">
        <v>14425</v>
      </c>
      <c r="AP47">
        <v>11366</v>
      </c>
      <c r="AQ47">
        <v>22915</v>
      </c>
      <c r="AR47">
        <v>0</v>
      </c>
      <c r="AS47">
        <v>-19855</v>
      </c>
      <c r="AT47">
        <v>25926</v>
      </c>
      <c r="AU47">
        <v>-16024</v>
      </c>
      <c r="AV47">
        <v>0</v>
      </c>
      <c r="AW47">
        <v>-29758</v>
      </c>
    </row>
    <row r="48" spans="1:49" x14ac:dyDescent="0.45">
      <c r="A48">
        <v>7</v>
      </c>
      <c r="B48" s="132">
        <v>47848</v>
      </c>
      <c r="C48" t="s">
        <v>67</v>
      </c>
      <c r="D48">
        <v>-36221</v>
      </c>
      <c r="E48">
        <v>7587</v>
      </c>
      <c r="F48">
        <v>0</v>
      </c>
      <c r="G48">
        <v>19</v>
      </c>
      <c r="H48">
        <v>-57774</v>
      </c>
      <c r="I48">
        <v>1296</v>
      </c>
      <c r="J48">
        <v>-85094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-67995</v>
      </c>
      <c r="R48">
        <v>0</v>
      </c>
      <c r="S48">
        <v>153089</v>
      </c>
      <c r="T48">
        <v>85094</v>
      </c>
      <c r="U48">
        <v>0</v>
      </c>
      <c r="V48">
        <v>0</v>
      </c>
      <c r="W48">
        <v>1814</v>
      </c>
      <c r="X48">
        <v>156775</v>
      </c>
      <c r="Y48">
        <v>158590</v>
      </c>
      <c r="Z48">
        <v>113800</v>
      </c>
      <c r="AA48">
        <v>-91040</v>
      </c>
      <c r="AB48">
        <v>22760</v>
      </c>
      <c r="AC48">
        <v>181350</v>
      </c>
      <c r="AD48">
        <v>5972</v>
      </c>
      <c r="AE48">
        <v>153089</v>
      </c>
      <c r="AF48">
        <v>159061</v>
      </c>
      <c r="AG48">
        <v>0</v>
      </c>
      <c r="AH48">
        <v>159061</v>
      </c>
      <c r="AI48">
        <v>18360</v>
      </c>
      <c r="AJ48">
        <v>3929</v>
      </c>
      <c r="AK48">
        <v>22288</v>
      </c>
      <c r="AL48">
        <v>181350</v>
      </c>
      <c r="AM48">
        <v>22076</v>
      </c>
      <c r="AN48">
        <v>33702</v>
      </c>
      <c r="AO48">
        <v>-11626</v>
      </c>
      <c r="AP48">
        <v>7587</v>
      </c>
      <c r="AQ48">
        <v>8225</v>
      </c>
      <c r="AR48">
        <v>0</v>
      </c>
      <c r="AS48">
        <v>-27438</v>
      </c>
      <c r="AT48">
        <v>28287</v>
      </c>
      <c r="AU48">
        <v>-19504</v>
      </c>
      <c r="AV48">
        <v>0</v>
      </c>
      <c r="AW48">
        <v>-36221</v>
      </c>
    </row>
    <row r="49" spans="1:49" x14ac:dyDescent="0.45">
      <c r="A49">
        <v>7</v>
      </c>
      <c r="B49" s="132">
        <v>47848</v>
      </c>
      <c r="C49" t="s">
        <v>68</v>
      </c>
      <c r="D49">
        <v>-36221</v>
      </c>
      <c r="E49">
        <v>7587</v>
      </c>
      <c r="F49">
        <v>0</v>
      </c>
      <c r="G49">
        <v>19</v>
      </c>
      <c r="H49">
        <v>-57774</v>
      </c>
      <c r="I49">
        <v>1296</v>
      </c>
      <c r="J49">
        <v>-85094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-67995</v>
      </c>
      <c r="R49">
        <v>0</v>
      </c>
      <c r="S49">
        <v>153089</v>
      </c>
      <c r="T49">
        <v>85094</v>
      </c>
      <c r="U49">
        <v>0</v>
      </c>
      <c r="V49">
        <v>0</v>
      </c>
      <c r="W49">
        <v>1814</v>
      </c>
      <c r="X49">
        <v>156775</v>
      </c>
      <c r="Y49">
        <v>158590</v>
      </c>
      <c r="Z49">
        <v>113800</v>
      </c>
      <c r="AA49">
        <v>-91040</v>
      </c>
      <c r="AB49">
        <v>22760</v>
      </c>
      <c r="AC49">
        <v>181350</v>
      </c>
      <c r="AD49">
        <v>5972</v>
      </c>
      <c r="AE49">
        <v>153089</v>
      </c>
      <c r="AF49">
        <v>159061</v>
      </c>
      <c r="AG49">
        <v>0</v>
      </c>
      <c r="AH49">
        <v>159061</v>
      </c>
      <c r="AI49">
        <v>18360</v>
      </c>
      <c r="AJ49">
        <v>3929</v>
      </c>
      <c r="AK49">
        <v>22288</v>
      </c>
      <c r="AL49">
        <v>181350</v>
      </c>
      <c r="AM49">
        <v>22076</v>
      </c>
      <c r="AN49">
        <v>33702</v>
      </c>
      <c r="AO49">
        <v>-11626</v>
      </c>
      <c r="AP49">
        <v>7587</v>
      </c>
      <c r="AQ49">
        <v>8225</v>
      </c>
      <c r="AR49">
        <v>0</v>
      </c>
      <c r="AS49">
        <v>-27438</v>
      </c>
      <c r="AT49">
        <v>28287</v>
      </c>
      <c r="AU49">
        <v>-19504</v>
      </c>
      <c r="AV49">
        <v>0</v>
      </c>
      <c r="AW49">
        <v>-36221</v>
      </c>
    </row>
    <row r="50" spans="1:49" x14ac:dyDescent="0.45">
      <c r="A50">
        <v>8</v>
      </c>
      <c r="B50" s="132">
        <v>48213</v>
      </c>
      <c r="C50" t="s">
        <v>63</v>
      </c>
      <c r="D50">
        <v>43501</v>
      </c>
      <c r="E50">
        <v>9181</v>
      </c>
      <c r="F50">
        <v>0</v>
      </c>
      <c r="G50">
        <v>1207</v>
      </c>
      <c r="H50">
        <v>-30820</v>
      </c>
      <c r="I50">
        <v>2782</v>
      </c>
      <c r="J50">
        <v>25851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25851</v>
      </c>
      <c r="V50">
        <v>275720</v>
      </c>
      <c r="W50">
        <v>21860</v>
      </c>
      <c r="X50">
        <v>30820</v>
      </c>
      <c r="Y50">
        <v>328400</v>
      </c>
      <c r="Z50">
        <v>137720</v>
      </c>
      <c r="AA50">
        <v>-111384</v>
      </c>
      <c r="AB50">
        <v>26336</v>
      </c>
      <c r="AC50">
        <v>354736</v>
      </c>
      <c r="AD50">
        <v>15340</v>
      </c>
      <c r="AE50">
        <v>0</v>
      </c>
      <c r="AF50">
        <v>15340</v>
      </c>
      <c r="AG50">
        <v>18994</v>
      </c>
      <c r="AH50">
        <v>34334</v>
      </c>
      <c r="AI50">
        <v>32060</v>
      </c>
      <c r="AJ50">
        <v>288342</v>
      </c>
      <c r="AK50">
        <v>320402</v>
      </c>
      <c r="AL50">
        <v>354736</v>
      </c>
      <c r="AM50">
        <v>265964</v>
      </c>
      <c r="AN50">
        <v>159519</v>
      </c>
      <c r="AO50">
        <v>106445</v>
      </c>
      <c r="AP50">
        <v>9181</v>
      </c>
      <c r="AQ50">
        <v>23226</v>
      </c>
      <c r="AR50">
        <v>3600</v>
      </c>
      <c r="AS50">
        <v>70437</v>
      </c>
      <c r="AT50">
        <v>2146</v>
      </c>
      <c r="AU50">
        <v>23902</v>
      </c>
      <c r="AV50">
        <v>888</v>
      </c>
      <c r="AW50">
        <v>43501</v>
      </c>
    </row>
    <row r="51" spans="1:49" x14ac:dyDescent="0.45">
      <c r="A51">
        <v>8</v>
      </c>
      <c r="B51" s="132">
        <v>48213</v>
      </c>
      <c r="C51" t="s">
        <v>64</v>
      </c>
      <c r="D51">
        <v>60741</v>
      </c>
      <c r="E51">
        <v>10605</v>
      </c>
      <c r="F51">
        <v>-374</v>
      </c>
      <c r="G51">
        <v>3420</v>
      </c>
      <c r="H51">
        <v>-3339</v>
      </c>
      <c r="I51">
        <v>-4557</v>
      </c>
      <c r="J51">
        <v>66497</v>
      </c>
      <c r="K51">
        <v>0</v>
      </c>
      <c r="L51">
        <v>0</v>
      </c>
      <c r="M51">
        <v>0</v>
      </c>
      <c r="N51">
        <v>-21922</v>
      </c>
      <c r="O51">
        <v>0</v>
      </c>
      <c r="P51">
        <v>-10000</v>
      </c>
      <c r="Q51">
        <v>0</v>
      </c>
      <c r="R51">
        <v>0</v>
      </c>
      <c r="S51">
        <v>0</v>
      </c>
      <c r="T51">
        <v>-31922</v>
      </c>
      <c r="U51">
        <v>34575</v>
      </c>
      <c r="V51">
        <v>174244</v>
      </c>
      <c r="W51">
        <v>41870</v>
      </c>
      <c r="X51">
        <v>3339</v>
      </c>
      <c r="Y51">
        <v>219454</v>
      </c>
      <c r="Z51">
        <v>159078</v>
      </c>
      <c r="AA51">
        <v>-77849</v>
      </c>
      <c r="AB51">
        <v>81229</v>
      </c>
      <c r="AC51">
        <v>300683</v>
      </c>
      <c r="AD51">
        <v>17341</v>
      </c>
      <c r="AE51">
        <v>0</v>
      </c>
      <c r="AF51">
        <v>17341</v>
      </c>
      <c r="AG51">
        <v>48319</v>
      </c>
      <c r="AH51">
        <v>65660</v>
      </c>
      <c r="AI51">
        <v>22526</v>
      </c>
      <c r="AJ51">
        <v>212496</v>
      </c>
      <c r="AK51">
        <v>235022</v>
      </c>
      <c r="AL51">
        <v>300683</v>
      </c>
      <c r="AM51">
        <v>339610</v>
      </c>
      <c r="AN51">
        <v>208040</v>
      </c>
      <c r="AO51">
        <v>131570</v>
      </c>
      <c r="AP51">
        <v>10605</v>
      </c>
      <c r="AQ51">
        <v>16847</v>
      </c>
      <c r="AR51">
        <v>3105</v>
      </c>
      <c r="AS51">
        <v>101014</v>
      </c>
      <c r="AT51">
        <v>5659</v>
      </c>
      <c r="AU51">
        <v>33374</v>
      </c>
      <c r="AV51">
        <v>1240</v>
      </c>
      <c r="AW51">
        <v>60741</v>
      </c>
    </row>
    <row r="52" spans="1:49" x14ac:dyDescent="0.45">
      <c r="A52">
        <v>8</v>
      </c>
      <c r="B52" s="132">
        <v>48213</v>
      </c>
      <c r="C52" t="s">
        <v>65</v>
      </c>
      <c r="D52">
        <v>97403</v>
      </c>
      <c r="E52">
        <v>42793</v>
      </c>
      <c r="F52">
        <v>0</v>
      </c>
      <c r="G52">
        <v>11999</v>
      </c>
      <c r="H52">
        <v>-38322</v>
      </c>
      <c r="I52">
        <v>-13504</v>
      </c>
      <c r="J52">
        <v>100370</v>
      </c>
      <c r="K52">
        <v>-128700</v>
      </c>
      <c r="L52">
        <v>-56540</v>
      </c>
      <c r="M52">
        <v>0</v>
      </c>
      <c r="N52">
        <v>-20000</v>
      </c>
      <c r="O52">
        <v>100000</v>
      </c>
      <c r="P52">
        <v>0</v>
      </c>
      <c r="Q52">
        <v>0</v>
      </c>
      <c r="R52">
        <v>0</v>
      </c>
      <c r="S52">
        <v>0</v>
      </c>
      <c r="T52">
        <v>23460</v>
      </c>
      <c r="U52">
        <v>-4870</v>
      </c>
      <c r="V52">
        <v>32621</v>
      </c>
      <c r="W52">
        <v>52429</v>
      </c>
      <c r="X52">
        <v>38322</v>
      </c>
      <c r="Y52">
        <v>123372</v>
      </c>
      <c r="Z52">
        <v>641900</v>
      </c>
      <c r="AA52">
        <v>-185909</v>
      </c>
      <c r="AB52">
        <v>455991</v>
      </c>
      <c r="AC52">
        <v>579363</v>
      </c>
      <c r="AD52">
        <v>31849</v>
      </c>
      <c r="AE52">
        <v>0</v>
      </c>
      <c r="AF52">
        <v>31849</v>
      </c>
      <c r="AG52">
        <v>263000</v>
      </c>
      <c r="AH52">
        <v>294849</v>
      </c>
      <c r="AI52">
        <v>15752</v>
      </c>
      <c r="AJ52">
        <v>268762</v>
      </c>
      <c r="AK52">
        <v>284513</v>
      </c>
      <c r="AL52">
        <v>579363</v>
      </c>
      <c r="AM52">
        <v>637881</v>
      </c>
      <c r="AN52">
        <v>353779</v>
      </c>
      <c r="AO52">
        <v>284102</v>
      </c>
      <c r="AP52">
        <v>42793</v>
      </c>
      <c r="AQ52">
        <v>50046</v>
      </c>
      <c r="AR52">
        <v>5300</v>
      </c>
      <c r="AS52">
        <v>185963</v>
      </c>
      <c r="AT52">
        <v>33054</v>
      </c>
      <c r="AU52">
        <v>53518</v>
      </c>
      <c r="AV52">
        <v>1988</v>
      </c>
      <c r="AW52">
        <v>97403</v>
      </c>
    </row>
    <row r="53" spans="1:49" x14ac:dyDescent="0.45">
      <c r="A53">
        <v>8</v>
      </c>
      <c r="B53" s="132">
        <v>48213</v>
      </c>
      <c r="C53" t="s">
        <v>66</v>
      </c>
      <c r="D53">
        <v>-58525</v>
      </c>
      <c r="E53">
        <v>7527</v>
      </c>
      <c r="F53">
        <v>28649</v>
      </c>
      <c r="G53">
        <v>-3982</v>
      </c>
      <c r="H53">
        <v>33019</v>
      </c>
      <c r="I53">
        <v>4136</v>
      </c>
      <c r="J53">
        <v>10823</v>
      </c>
      <c r="K53">
        <v>-10552</v>
      </c>
      <c r="L53">
        <v>0</v>
      </c>
      <c r="M53">
        <v>0</v>
      </c>
      <c r="N53">
        <v>0</v>
      </c>
      <c r="O53">
        <v>40000</v>
      </c>
      <c r="P53">
        <v>0</v>
      </c>
      <c r="Q53">
        <v>-131623</v>
      </c>
      <c r="R53">
        <v>10000</v>
      </c>
      <c r="S53">
        <v>81353</v>
      </c>
      <c r="T53">
        <v>-271</v>
      </c>
      <c r="U53">
        <v>0</v>
      </c>
      <c r="V53">
        <v>0</v>
      </c>
      <c r="W53">
        <v>1205</v>
      </c>
      <c r="X53">
        <v>96314</v>
      </c>
      <c r="Y53">
        <v>97519</v>
      </c>
      <c r="Z53">
        <v>112904</v>
      </c>
      <c r="AA53">
        <v>-51042</v>
      </c>
      <c r="AB53">
        <v>61862</v>
      </c>
      <c r="AC53">
        <v>159381</v>
      </c>
      <c r="AD53">
        <v>5593</v>
      </c>
      <c r="AE53">
        <v>91353</v>
      </c>
      <c r="AF53">
        <v>96946</v>
      </c>
      <c r="AG53">
        <v>65000</v>
      </c>
      <c r="AH53">
        <v>161946</v>
      </c>
      <c r="AI53">
        <v>48074</v>
      </c>
      <c r="AJ53">
        <v>-50639</v>
      </c>
      <c r="AK53">
        <v>-2565</v>
      </c>
      <c r="AL53">
        <v>159381</v>
      </c>
      <c r="AM53">
        <v>14658</v>
      </c>
      <c r="AN53">
        <v>19791</v>
      </c>
      <c r="AO53">
        <v>-5133</v>
      </c>
      <c r="AP53">
        <v>7527</v>
      </c>
      <c r="AQ53">
        <v>19187</v>
      </c>
      <c r="AR53">
        <v>30999</v>
      </c>
      <c r="AS53">
        <v>-62846</v>
      </c>
      <c r="AT53">
        <v>27193</v>
      </c>
      <c r="AU53">
        <v>-31513</v>
      </c>
      <c r="AV53">
        <v>0</v>
      </c>
      <c r="AW53">
        <v>-58525</v>
      </c>
    </row>
    <row r="54" spans="1:49" x14ac:dyDescent="0.45">
      <c r="A54">
        <v>8</v>
      </c>
      <c r="B54" s="132">
        <v>48213</v>
      </c>
      <c r="C54" t="s">
        <v>67</v>
      </c>
      <c r="D54">
        <v>-64721</v>
      </c>
      <c r="E54">
        <v>7587</v>
      </c>
      <c r="F54">
        <v>0</v>
      </c>
      <c r="G54">
        <v>116</v>
      </c>
      <c r="H54">
        <v>-74069</v>
      </c>
      <c r="I54">
        <v>1814</v>
      </c>
      <c r="J54">
        <v>-129274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-153089</v>
      </c>
      <c r="R54">
        <v>0</v>
      </c>
      <c r="S54">
        <v>282362</v>
      </c>
      <c r="T54">
        <v>129274</v>
      </c>
      <c r="U54">
        <v>0</v>
      </c>
      <c r="V54">
        <v>0</v>
      </c>
      <c r="W54">
        <v>0</v>
      </c>
      <c r="X54">
        <v>230844</v>
      </c>
      <c r="Y54">
        <v>230844</v>
      </c>
      <c r="Z54">
        <v>113800</v>
      </c>
      <c r="AA54">
        <v>-98627</v>
      </c>
      <c r="AB54">
        <v>15173</v>
      </c>
      <c r="AC54">
        <v>246017</v>
      </c>
      <c r="AD54">
        <v>6088</v>
      </c>
      <c r="AE54">
        <v>282362</v>
      </c>
      <c r="AF54">
        <v>288450</v>
      </c>
      <c r="AG54">
        <v>0</v>
      </c>
      <c r="AH54">
        <v>288450</v>
      </c>
      <c r="AI54">
        <v>18360</v>
      </c>
      <c r="AJ54">
        <v>-60793</v>
      </c>
      <c r="AK54">
        <v>-42433</v>
      </c>
      <c r="AL54">
        <v>246017</v>
      </c>
      <c r="AM54">
        <v>0</v>
      </c>
      <c r="AN54">
        <v>27701</v>
      </c>
      <c r="AO54">
        <v>-27701</v>
      </c>
      <c r="AP54">
        <v>7587</v>
      </c>
      <c r="AQ54">
        <v>8000</v>
      </c>
      <c r="AR54">
        <v>0</v>
      </c>
      <c r="AS54">
        <v>-43288</v>
      </c>
      <c r="AT54">
        <v>56283</v>
      </c>
      <c r="AU54">
        <v>-34850</v>
      </c>
      <c r="AV54">
        <v>0</v>
      </c>
      <c r="AW54">
        <v>-64721</v>
      </c>
    </row>
    <row r="55" spans="1:49" x14ac:dyDescent="0.45">
      <c r="A55">
        <v>8</v>
      </c>
      <c r="B55" s="132">
        <v>48213</v>
      </c>
      <c r="C55" t="s">
        <v>68</v>
      </c>
      <c r="D55">
        <v>-64721</v>
      </c>
      <c r="E55">
        <v>7587</v>
      </c>
      <c r="F55">
        <v>0</v>
      </c>
      <c r="G55">
        <v>116</v>
      </c>
      <c r="H55">
        <v>-74069</v>
      </c>
      <c r="I55">
        <v>1814</v>
      </c>
      <c r="J55">
        <v>-129274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-153089</v>
      </c>
      <c r="R55">
        <v>0</v>
      </c>
      <c r="S55">
        <v>282362</v>
      </c>
      <c r="T55">
        <v>129274</v>
      </c>
      <c r="U55">
        <v>0</v>
      </c>
      <c r="V55">
        <v>0</v>
      </c>
      <c r="W55">
        <v>0</v>
      </c>
      <c r="X55">
        <v>230844</v>
      </c>
      <c r="Y55">
        <v>230844</v>
      </c>
      <c r="Z55">
        <v>113800</v>
      </c>
      <c r="AA55">
        <v>-98627</v>
      </c>
      <c r="AB55">
        <v>15173</v>
      </c>
      <c r="AC55">
        <v>246017</v>
      </c>
      <c r="AD55">
        <v>6088</v>
      </c>
      <c r="AE55">
        <v>282362</v>
      </c>
      <c r="AF55">
        <v>288450</v>
      </c>
      <c r="AG55">
        <v>0</v>
      </c>
      <c r="AH55">
        <v>288450</v>
      </c>
      <c r="AI55">
        <v>18360</v>
      </c>
      <c r="AJ55">
        <v>-60793</v>
      </c>
      <c r="AK55">
        <v>-42433</v>
      </c>
      <c r="AL55">
        <v>246017</v>
      </c>
      <c r="AM55">
        <v>0</v>
      </c>
      <c r="AN55">
        <v>27701</v>
      </c>
      <c r="AO55">
        <v>-27701</v>
      </c>
      <c r="AP55">
        <v>7587</v>
      </c>
      <c r="AQ55">
        <v>8000</v>
      </c>
      <c r="AR55">
        <v>0</v>
      </c>
      <c r="AS55">
        <v>-43288</v>
      </c>
      <c r="AT55">
        <v>56283</v>
      </c>
      <c r="AU55">
        <v>-34850</v>
      </c>
      <c r="AV55">
        <v>0</v>
      </c>
      <c r="AW55">
        <v>-64721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ACD0-0B04-40B8-BB20-082FC74A6E17}">
  <dimension ref="A1:T285"/>
  <sheetViews>
    <sheetView zoomScaleNormal="100" workbookViewId="0">
      <selection activeCell="E203" sqref="E203"/>
    </sheetView>
  </sheetViews>
  <sheetFormatPr defaultRowHeight="14.25" x14ac:dyDescent="0.45"/>
  <cols>
    <col min="2" max="2" width="16.73046875" customWidth="1"/>
    <col min="3" max="3" width="10" customWidth="1"/>
    <col min="4" max="4" width="10.86328125" customWidth="1"/>
    <col min="5" max="5" width="11.3984375" customWidth="1"/>
    <col min="6" max="6" width="11.73046875" customWidth="1"/>
    <col min="7" max="7" width="14.3984375" customWidth="1"/>
    <col min="8" max="8" width="11.59765625" customWidth="1"/>
    <col min="13" max="13" width="14.3984375" customWidth="1"/>
    <col min="14" max="14" width="11.59765625" customWidth="1"/>
    <col min="15" max="15" width="13.86328125" customWidth="1"/>
    <col min="16" max="16" width="13" customWidth="1"/>
    <col min="17" max="17" width="16" customWidth="1"/>
    <col min="18" max="18" width="12.86328125" customWidth="1"/>
    <col min="19" max="19" width="12.265625" customWidth="1"/>
  </cols>
  <sheetData>
    <row r="1" spans="1:20" ht="14.65" thickBot="1" x14ac:dyDescent="0.5">
      <c r="A1" s="19" t="s">
        <v>8</v>
      </c>
      <c r="B1" s="19" t="s">
        <v>210</v>
      </c>
      <c r="C1" s="19" t="s">
        <v>9</v>
      </c>
      <c r="D1" s="19" t="s">
        <v>11</v>
      </c>
      <c r="E1" s="19" t="s">
        <v>10</v>
      </c>
      <c r="F1" s="19" t="s">
        <v>5</v>
      </c>
      <c r="G1" s="19" t="s">
        <v>6</v>
      </c>
      <c r="H1" s="19" t="s">
        <v>7</v>
      </c>
      <c r="I1" s="19" t="s">
        <v>12</v>
      </c>
      <c r="J1" s="19" t="s">
        <v>15</v>
      </c>
      <c r="K1" s="19" t="s">
        <v>13</v>
      </c>
      <c r="L1" s="19" t="s">
        <v>14</v>
      </c>
      <c r="M1" s="19" t="s">
        <v>16</v>
      </c>
      <c r="N1" s="19" t="s">
        <v>17</v>
      </c>
      <c r="O1" s="19" t="s">
        <v>18</v>
      </c>
      <c r="P1" s="19" t="s">
        <v>19</v>
      </c>
      <c r="Q1" s="19" t="s">
        <v>20</v>
      </c>
      <c r="R1" s="19" t="s">
        <v>22</v>
      </c>
      <c r="S1" s="19" t="s">
        <v>21</v>
      </c>
      <c r="T1" s="19" t="s">
        <v>23</v>
      </c>
    </row>
    <row r="2" spans="1:20" x14ac:dyDescent="0.45">
      <c r="A2" s="19">
        <v>0</v>
      </c>
      <c r="B2" s="104">
        <f>_xlfn.XLOOKUP(prodInfo[[#This Row],[round]],Years!$A$2:$A$10,Years!$B$2:$B$10,"not found",1,1)</f>
        <v>45291</v>
      </c>
      <c r="C2" s="19" t="s">
        <v>63</v>
      </c>
      <c r="D2" s="46" t="s">
        <v>28</v>
      </c>
      <c r="E2" s="3" t="s">
        <v>29</v>
      </c>
      <c r="F2" s="3">
        <v>999</v>
      </c>
      <c r="G2" s="3">
        <v>189</v>
      </c>
      <c r="H2" s="47">
        <v>44155</v>
      </c>
      <c r="I2" s="3">
        <v>3.1</v>
      </c>
      <c r="J2" s="3">
        <v>17500</v>
      </c>
      <c r="K2" s="3">
        <v>5.5</v>
      </c>
      <c r="L2" s="3">
        <v>14.5</v>
      </c>
      <c r="M2" s="48">
        <v>28</v>
      </c>
      <c r="N2" s="48">
        <v>11.59</v>
      </c>
      <c r="O2" s="48">
        <v>7.49</v>
      </c>
      <c r="P2" s="49">
        <v>0.28999999999999998</v>
      </c>
      <c r="Q2" s="49">
        <v>0</v>
      </c>
      <c r="R2" s="3">
        <v>4</v>
      </c>
      <c r="S2" s="50">
        <v>1800</v>
      </c>
      <c r="T2" s="51">
        <v>0.66</v>
      </c>
    </row>
    <row r="3" spans="1:20" x14ac:dyDescent="0.45">
      <c r="A3" s="19">
        <v>0</v>
      </c>
      <c r="B3" s="104">
        <f>_xlfn.XLOOKUP(prodInfo[[#This Row],[round]],Years!$A$2:$A$10,Years!$B$2:$B$10,"not found",1,1)</f>
        <v>45291</v>
      </c>
      <c r="C3" s="19" t="s">
        <v>63</v>
      </c>
      <c r="D3" s="52" t="s">
        <v>30</v>
      </c>
      <c r="E3" s="1" t="s">
        <v>31</v>
      </c>
      <c r="F3" s="26">
        <v>1763</v>
      </c>
      <c r="G3" s="1">
        <v>39</v>
      </c>
      <c r="H3" s="34">
        <v>43610</v>
      </c>
      <c r="I3" s="1">
        <v>4.5999999999999996</v>
      </c>
      <c r="J3" s="1">
        <v>14000</v>
      </c>
      <c r="K3" s="1">
        <v>3</v>
      </c>
      <c r="L3" s="1">
        <v>17</v>
      </c>
      <c r="M3" s="35">
        <v>21</v>
      </c>
      <c r="N3" s="35">
        <v>7.81</v>
      </c>
      <c r="O3" s="35">
        <v>7.12</v>
      </c>
      <c r="P3" s="5">
        <v>0.27</v>
      </c>
      <c r="Q3" s="5">
        <v>0.3</v>
      </c>
      <c r="R3" s="1">
        <v>5</v>
      </c>
      <c r="S3" s="26">
        <v>1400</v>
      </c>
      <c r="T3" s="53">
        <v>1.29</v>
      </c>
    </row>
    <row r="4" spans="1:20" x14ac:dyDescent="0.45">
      <c r="A4" s="19">
        <v>0</v>
      </c>
      <c r="B4" s="104">
        <f>_xlfn.XLOOKUP(prodInfo[[#This Row],[round]],Years!$A$2:$A$10,Years!$B$2:$B$10,"not found",1,1)</f>
        <v>45291</v>
      </c>
      <c r="C4" s="19" t="s">
        <v>63</v>
      </c>
      <c r="D4" s="52" t="s">
        <v>36</v>
      </c>
      <c r="E4" s="1" t="s">
        <v>37</v>
      </c>
      <c r="F4" s="1">
        <v>314</v>
      </c>
      <c r="G4" s="1">
        <v>62</v>
      </c>
      <c r="H4" s="34">
        <v>44341</v>
      </c>
      <c r="I4" s="1">
        <v>2.6</v>
      </c>
      <c r="J4" s="1">
        <v>19000</v>
      </c>
      <c r="K4" s="1">
        <v>4</v>
      </c>
      <c r="L4" s="1">
        <v>11</v>
      </c>
      <c r="M4" s="35">
        <v>33</v>
      </c>
      <c r="N4" s="35">
        <v>13.62</v>
      </c>
      <c r="O4" s="35">
        <v>8.57</v>
      </c>
      <c r="P4" s="5">
        <v>0.3</v>
      </c>
      <c r="Q4" s="5">
        <v>0</v>
      </c>
      <c r="R4" s="1">
        <v>3</v>
      </c>
      <c r="S4" s="1">
        <v>600</v>
      </c>
      <c r="T4" s="53">
        <v>0.63</v>
      </c>
    </row>
    <row r="5" spans="1:20" x14ac:dyDescent="0.45">
      <c r="A5" s="19">
        <v>0</v>
      </c>
      <c r="B5" s="104">
        <f>_xlfn.XLOOKUP(prodInfo[[#This Row],[round]],Years!$A$2:$A$10,Years!$B$2:$B$10,"not found",1,1)</f>
        <v>45291</v>
      </c>
      <c r="C5" s="19" t="s">
        <v>63</v>
      </c>
      <c r="D5" s="52" t="s">
        <v>34</v>
      </c>
      <c r="E5" s="1" t="s">
        <v>35</v>
      </c>
      <c r="F5" s="1">
        <v>358</v>
      </c>
      <c r="G5" s="1">
        <v>78</v>
      </c>
      <c r="H5" s="34">
        <v>44377</v>
      </c>
      <c r="I5" s="1">
        <v>2.5</v>
      </c>
      <c r="J5" s="1">
        <v>25000</v>
      </c>
      <c r="K5" s="1">
        <v>9.4</v>
      </c>
      <c r="L5" s="1">
        <v>15.5</v>
      </c>
      <c r="M5" s="35">
        <v>33</v>
      </c>
      <c r="N5" s="35">
        <v>15.87</v>
      </c>
      <c r="O5" s="35">
        <v>8.57</v>
      </c>
      <c r="P5" s="5">
        <v>0.23</v>
      </c>
      <c r="Q5" s="5">
        <v>0</v>
      </c>
      <c r="R5" s="1">
        <v>3</v>
      </c>
      <c r="S5" s="1">
        <v>600</v>
      </c>
      <c r="T5" s="53">
        <v>0.73</v>
      </c>
    </row>
    <row r="6" spans="1:20" x14ac:dyDescent="0.45">
      <c r="A6" s="19">
        <v>0</v>
      </c>
      <c r="B6" s="104">
        <f>_xlfn.XLOOKUP(prodInfo[[#This Row],[round]],Years!$A$2:$A$10,Years!$B$2:$B$10,"not found",1,1)</f>
        <v>45291</v>
      </c>
      <c r="C6" s="19" t="s">
        <v>63</v>
      </c>
      <c r="D6" s="52" t="s">
        <v>32</v>
      </c>
      <c r="E6" s="1" t="s">
        <v>33</v>
      </c>
      <c r="F6" s="1">
        <v>366</v>
      </c>
      <c r="G6" s="1">
        <v>40</v>
      </c>
      <c r="H6" s="34">
        <v>44670</v>
      </c>
      <c r="I6" s="1">
        <v>1.7</v>
      </c>
      <c r="J6" s="1">
        <v>23000</v>
      </c>
      <c r="K6" s="1">
        <v>8</v>
      </c>
      <c r="L6" s="1">
        <v>12</v>
      </c>
      <c r="M6" s="35">
        <v>38</v>
      </c>
      <c r="N6" s="35">
        <v>15.98</v>
      </c>
      <c r="O6" s="35">
        <v>8.57</v>
      </c>
      <c r="P6" s="5">
        <v>0.33</v>
      </c>
      <c r="Q6" s="5">
        <v>0</v>
      </c>
      <c r="R6" s="1">
        <v>3</v>
      </c>
      <c r="S6" s="1">
        <v>900</v>
      </c>
      <c r="T6" s="53">
        <v>0.45</v>
      </c>
    </row>
    <row r="7" spans="1:20" x14ac:dyDescent="0.45">
      <c r="A7" s="19">
        <v>0</v>
      </c>
      <c r="B7" s="104">
        <f>_xlfn.XLOOKUP(prodInfo[[#This Row],[round]],Years!$A$2:$A$10,Years!$B$2:$B$10,"not found",1,1)</f>
        <v>45291</v>
      </c>
      <c r="C7" s="19" t="s">
        <v>64</v>
      </c>
      <c r="D7" s="52" t="s">
        <v>38</v>
      </c>
      <c r="E7" s="1" t="s">
        <v>29</v>
      </c>
      <c r="F7" s="1">
        <v>999</v>
      </c>
      <c r="G7" s="1">
        <v>189</v>
      </c>
      <c r="H7" s="34">
        <v>44155</v>
      </c>
      <c r="I7" s="1">
        <v>3.1</v>
      </c>
      <c r="J7" s="1">
        <v>17500</v>
      </c>
      <c r="K7" s="1">
        <v>5.5</v>
      </c>
      <c r="L7" s="1">
        <v>14.5</v>
      </c>
      <c r="M7" s="35">
        <v>28</v>
      </c>
      <c r="N7" s="35">
        <v>11.59</v>
      </c>
      <c r="O7" s="35">
        <v>7.49</v>
      </c>
      <c r="P7" s="5">
        <v>0.28999999999999998</v>
      </c>
      <c r="Q7" s="5">
        <v>0</v>
      </c>
      <c r="R7" s="1">
        <v>4</v>
      </c>
      <c r="S7" s="26">
        <v>1800</v>
      </c>
      <c r="T7" s="53">
        <v>0.66</v>
      </c>
    </row>
    <row r="8" spans="1:20" x14ac:dyDescent="0.45">
      <c r="A8" s="19">
        <v>0</v>
      </c>
      <c r="B8" s="104">
        <f>_xlfn.XLOOKUP(prodInfo[[#This Row],[round]],Years!$A$2:$A$10,Years!$B$2:$B$10,"not found",1,1)</f>
        <v>45291</v>
      </c>
      <c r="C8" s="19" t="s">
        <v>64</v>
      </c>
      <c r="D8" s="52" t="s">
        <v>39</v>
      </c>
      <c r="E8" s="1" t="s">
        <v>31</v>
      </c>
      <c r="F8" s="26">
        <v>1763</v>
      </c>
      <c r="G8" s="1">
        <v>39</v>
      </c>
      <c r="H8" s="34">
        <v>43610</v>
      </c>
      <c r="I8" s="1">
        <v>4.5999999999999996</v>
      </c>
      <c r="J8" s="1">
        <v>14000</v>
      </c>
      <c r="K8" s="1">
        <v>3</v>
      </c>
      <c r="L8" s="1">
        <v>17</v>
      </c>
      <c r="M8" s="35">
        <v>21</v>
      </c>
      <c r="N8" s="35">
        <v>7.81</v>
      </c>
      <c r="O8" s="35">
        <v>7.12</v>
      </c>
      <c r="P8" s="5">
        <v>0.27</v>
      </c>
      <c r="Q8" s="5">
        <v>0.3</v>
      </c>
      <c r="R8" s="1">
        <v>5</v>
      </c>
      <c r="S8" s="26">
        <v>1400</v>
      </c>
      <c r="T8" s="53">
        <v>1.29</v>
      </c>
    </row>
    <row r="9" spans="1:20" x14ac:dyDescent="0.45">
      <c r="A9" s="19">
        <v>0</v>
      </c>
      <c r="B9" s="104">
        <f>_xlfn.XLOOKUP(prodInfo[[#This Row],[round]],Years!$A$2:$A$10,Years!$B$2:$B$10,"not found",1,1)</f>
        <v>45291</v>
      </c>
      <c r="C9" s="19" t="s">
        <v>64</v>
      </c>
      <c r="D9" s="52" t="s">
        <v>42</v>
      </c>
      <c r="E9" s="1" t="s">
        <v>37</v>
      </c>
      <c r="F9" s="1">
        <v>314</v>
      </c>
      <c r="G9" s="1">
        <v>62</v>
      </c>
      <c r="H9" s="34">
        <v>44341</v>
      </c>
      <c r="I9" s="1">
        <v>2.6</v>
      </c>
      <c r="J9" s="1">
        <v>19000</v>
      </c>
      <c r="K9" s="1">
        <v>4</v>
      </c>
      <c r="L9" s="1">
        <v>11</v>
      </c>
      <c r="M9" s="35">
        <v>33</v>
      </c>
      <c r="N9" s="35">
        <v>13.62</v>
      </c>
      <c r="O9" s="35">
        <v>8.57</v>
      </c>
      <c r="P9" s="5">
        <v>0.3</v>
      </c>
      <c r="Q9" s="5">
        <v>0</v>
      </c>
      <c r="R9" s="1">
        <v>3</v>
      </c>
      <c r="S9" s="1">
        <v>600</v>
      </c>
      <c r="T9" s="53">
        <v>0.63</v>
      </c>
    </row>
    <row r="10" spans="1:20" x14ac:dyDescent="0.45">
      <c r="A10" s="19">
        <v>0</v>
      </c>
      <c r="B10" s="104">
        <f>_xlfn.XLOOKUP(prodInfo[[#This Row],[round]],Years!$A$2:$A$10,Years!$B$2:$B$10,"not found",1,1)</f>
        <v>45291</v>
      </c>
      <c r="C10" s="19" t="s">
        <v>64</v>
      </c>
      <c r="D10" s="52" t="s">
        <v>41</v>
      </c>
      <c r="E10" s="1" t="s">
        <v>35</v>
      </c>
      <c r="F10" s="1">
        <v>358</v>
      </c>
      <c r="G10" s="1">
        <v>78</v>
      </c>
      <c r="H10" s="34">
        <v>44377</v>
      </c>
      <c r="I10" s="1">
        <v>2.5</v>
      </c>
      <c r="J10" s="1">
        <v>25000</v>
      </c>
      <c r="K10" s="1">
        <v>9.4</v>
      </c>
      <c r="L10" s="1">
        <v>15.5</v>
      </c>
      <c r="M10" s="35">
        <v>33</v>
      </c>
      <c r="N10" s="35">
        <v>15.87</v>
      </c>
      <c r="O10" s="35">
        <v>8.57</v>
      </c>
      <c r="P10" s="5">
        <v>0.23</v>
      </c>
      <c r="Q10" s="5">
        <v>0</v>
      </c>
      <c r="R10" s="1">
        <v>3</v>
      </c>
      <c r="S10" s="1">
        <v>600</v>
      </c>
      <c r="T10" s="53">
        <v>0.73</v>
      </c>
    </row>
    <row r="11" spans="1:20" x14ac:dyDescent="0.45">
      <c r="A11" s="19">
        <v>0</v>
      </c>
      <c r="B11" s="104">
        <f>_xlfn.XLOOKUP(prodInfo[[#This Row],[round]],Years!$A$2:$A$10,Years!$B$2:$B$10,"not found",1,1)</f>
        <v>45291</v>
      </c>
      <c r="C11" s="19" t="s">
        <v>64</v>
      </c>
      <c r="D11" s="52" t="s">
        <v>40</v>
      </c>
      <c r="E11" s="1" t="s">
        <v>33</v>
      </c>
      <c r="F11" s="1">
        <v>366</v>
      </c>
      <c r="G11" s="1">
        <v>40</v>
      </c>
      <c r="H11" s="34">
        <v>44670</v>
      </c>
      <c r="I11" s="1">
        <v>1.7</v>
      </c>
      <c r="J11" s="1">
        <v>23000</v>
      </c>
      <c r="K11" s="1">
        <v>8</v>
      </c>
      <c r="L11" s="1">
        <v>12</v>
      </c>
      <c r="M11" s="35">
        <v>38</v>
      </c>
      <c r="N11" s="35">
        <v>15.98</v>
      </c>
      <c r="O11" s="35">
        <v>8.57</v>
      </c>
      <c r="P11" s="5">
        <v>0.33</v>
      </c>
      <c r="Q11" s="5">
        <v>0</v>
      </c>
      <c r="R11" s="1">
        <v>3</v>
      </c>
      <c r="S11" s="1">
        <v>900</v>
      </c>
      <c r="T11" s="53">
        <v>0.45</v>
      </c>
    </row>
    <row r="12" spans="1:20" x14ac:dyDescent="0.45">
      <c r="A12" s="19">
        <v>0</v>
      </c>
      <c r="B12" s="104">
        <f>_xlfn.XLOOKUP(prodInfo[[#This Row],[round]],Years!$A$2:$A$10,Years!$B$2:$B$10,"not found",1,1)</f>
        <v>45291</v>
      </c>
      <c r="C12" s="19" t="s">
        <v>65</v>
      </c>
      <c r="D12" s="52" t="s">
        <v>43</v>
      </c>
      <c r="E12" s="1" t="s">
        <v>29</v>
      </c>
      <c r="F12" s="1">
        <v>999</v>
      </c>
      <c r="G12" s="1">
        <v>189</v>
      </c>
      <c r="H12" s="34">
        <v>44155</v>
      </c>
      <c r="I12" s="1">
        <v>3.1</v>
      </c>
      <c r="J12" s="1">
        <v>17500</v>
      </c>
      <c r="K12" s="1">
        <v>5.5</v>
      </c>
      <c r="L12" s="1">
        <v>14.5</v>
      </c>
      <c r="M12" s="35">
        <v>28</v>
      </c>
      <c r="N12" s="35">
        <v>11.59</v>
      </c>
      <c r="O12" s="35">
        <v>7.49</v>
      </c>
      <c r="P12" s="5">
        <v>0.28999999999999998</v>
      </c>
      <c r="Q12" s="5">
        <v>0</v>
      </c>
      <c r="R12" s="1">
        <v>4</v>
      </c>
      <c r="S12" s="26">
        <v>1800</v>
      </c>
      <c r="T12" s="53">
        <v>0.66</v>
      </c>
    </row>
    <row r="13" spans="1:20" x14ac:dyDescent="0.45">
      <c r="A13" s="19">
        <v>0</v>
      </c>
      <c r="B13" s="104">
        <f>_xlfn.XLOOKUP(prodInfo[[#This Row],[round]],Years!$A$2:$A$10,Years!$B$2:$B$10,"not found",1,1)</f>
        <v>45291</v>
      </c>
      <c r="C13" s="19" t="s">
        <v>65</v>
      </c>
      <c r="D13" s="52" t="s">
        <v>44</v>
      </c>
      <c r="E13" s="1" t="s">
        <v>31</v>
      </c>
      <c r="F13" s="26">
        <v>1763</v>
      </c>
      <c r="G13" s="1">
        <v>39</v>
      </c>
      <c r="H13" s="34">
        <v>43610</v>
      </c>
      <c r="I13" s="1">
        <v>4.5999999999999996</v>
      </c>
      <c r="J13" s="1">
        <v>14000</v>
      </c>
      <c r="K13" s="1">
        <v>3</v>
      </c>
      <c r="L13" s="1">
        <v>17</v>
      </c>
      <c r="M13" s="35">
        <v>21</v>
      </c>
      <c r="N13" s="35">
        <v>7.81</v>
      </c>
      <c r="O13" s="35">
        <v>7.12</v>
      </c>
      <c r="P13" s="5">
        <v>0.27</v>
      </c>
      <c r="Q13" s="5">
        <v>0.3</v>
      </c>
      <c r="R13" s="1">
        <v>5</v>
      </c>
      <c r="S13" s="26">
        <v>1400</v>
      </c>
      <c r="T13" s="53">
        <v>1.29</v>
      </c>
    </row>
    <row r="14" spans="1:20" x14ac:dyDescent="0.45">
      <c r="A14" s="19">
        <v>0</v>
      </c>
      <c r="B14" s="104">
        <f>_xlfn.XLOOKUP(prodInfo[[#This Row],[round]],Years!$A$2:$A$10,Years!$B$2:$B$10,"not found",1,1)</f>
        <v>45291</v>
      </c>
      <c r="C14" s="19" t="s">
        <v>65</v>
      </c>
      <c r="D14" s="52" t="s">
        <v>47</v>
      </c>
      <c r="E14" s="1" t="s">
        <v>37</v>
      </c>
      <c r="F14" s="1">
        <v>314</v>
      </c>
      <c r="G14" s="1">
        <v>62</v>
      </c>
      <c r="H14" s="34">
        <v>44341</v>
      </c>
      <c r="I14" s="1">
        <v>2.6</v>
      </c>
      <c r="J14" s="1">
        <v>19000</v>
      </c>
      <c r="K14" s="1">
        <v>4</v>
      </c>
      <c r="L14" s="1">
        <v>11</v>
      </c>
      <c r="M14" s="35">
        <v>33</v>
      </c>
      <c r="N14" s="35">
        <v>13.62</v>
      </c>
      <c r="O14" s="35">
        <v>8.57</v>
      </c>
      <c r="P14" s="5">
        <v>0.3</v>
      </c>
      <c r="Q14" s="5">
        <v>0</v>
      </c>
      <c r="R14" s="1">
        <v>3</v>
      </c>
      <c r="S14" s="1">
        <v>600</v>
      </c>
      <c r="T14" s="53">
        <v>0.63</v>
      </c>
    </row>
    <row r="15" spans="1:20" x14ac:dyDescent="0.45">
      <c r="A15" s="19">
        <v>0</v>
      </c>
      <c r="B15" s="104">
        <f>_xlfn.XLOOKUP(prodInfo[[#This Row],[round]],Years!$A$2:$A$10,Years!$B$2:$B$10,"not found",1,1)</f>
        <v>45291</v>
      </c>
      <c r="C15" s="19" t="s">
        <v>65</v>
      </c>
      <c r="D15" s="52" t="s">
        <v>46</v>
      </c>
      <c r="E15" s="1" t="s">
        <v>35</v>
      </c>
      <c r="F15" s="1">
        <v>358</v>
      </c>
      <c r="G15" s="1">
        <v>78</v>
      </c>
      <c r="H15" s="34">
        <v>44377</v>
      </c>
      <c r="I15" s="1">
        <v>2.5</v>
      </c>
      <c r="J15" s="1">
        <v>25000</v>
      </c>
      <c r="K15" s="1">
        <v>9.4</v>
      </c>
      <c r="L15" s="1">
        <v>15.5</v>
      </c>
      <c r="M15" s="35">
        <v>33</v>
      </c>
      <c r="N15" s="35">
        <v>15.87</v>
      </c>
      <c r="O15" s="35">
        <v>8.57</v>
      </c>
      <c r="P15" s="5">
        <v>0.23</v>
      </c>
      <c r="Q15" s="5">
        <v>0</v>
      </c>
      <c r="R15" s="1">
        <v>3</v>
      </c>
      <c r="S15" s="1">
        <v>600</v>
      </c>
      <c r="T15" s="53">
        <v>0.73</v>
      </c>
    </row>
    <row r="16" spans="1:20" x14ac:dyDescent="0.45">
      <c r="A16" s="19">
        <v>0</v>
      </c>
      <c r="B16" s="104">
        <f>_xlfn.XLOOKUP(prodInfo[[#This Row],[round]],Years!$A$2:$A$10,Years!$B$2:$B$10,"not found",1,1)</f>
        <v>45291</v>
      </c>
      <c r="C16" s="19" t="s">
        <v>65</v>
      </c>
      <c r="D16" s="52" t="s">
        <v>45</v>
      </c>
      <c r="E16" s="1" t="s">
        <v>33</v>
      </c>
      <c r="F16" s="1">
        <v>366</v>
      </c>
      <c r="G16" s="1">
        <v>40</v>
      </c>
      <c r="H16" s="34">
        <v>44670</v>
      </c>
      <c r="I16" s="1">
        <v>1.7</v>
      </c>
      <c r="J16" s="1">
        <v>23000</v>
      </c>
      <c r="K16" s="1">
        <v>8</v>
      </c>
      <c r="L16" s="1">
        <v>12</v>
      </c>
      <c r="M16" s="35">
        <v>38</v>
      </c>
      <c r="N16" s="35">
        <v>15.98</v>
      </c>
      <c r="O16" s="35">
        <v>8.57</v>
      </c>
      <c r="P16" s="5">
        <v>0.33</v>
      </c>
      <c r="Q16" s="5">
        <v>0</v>
      </c>
      <c r="R16" s="1">
        <v>3</v>
      </c>
      <c r="S16" s="1">
        <v>900</v>
      </c>
      <c r="T16" s="53">
        <v>0.45</v>
      </c>
    </row>
    <row r="17" spans="1:20" x14ac:dyDescent="0.45">
      <c r="A17" s="19">
        <v>0</v>
      </c>
      <c r="B17" s="104">
        <f>_xlfn.XLOOKUP(prodInfo[[#This Row],[round]],Years!$A$2:$A$10,Years!$B$2:$B$10,"not found",1,1)</f>
        <v>45291</v>
      </c>
      <c r="C17" s="19" t="s">
        <v>66</v>
      </c>
      <c r="D17" s="52" t="s">
        <v>48</v>
      </c>
      <c r="E17" s="1" t="s">
        <v>29</v>
      </c>
      <c r="F17" s="1">
        <v>999</v>
      </c>
      <c r="G17" s="1">
        <v>189</v>
      </c>
      <c r="H17" s="34">
        <v>44155</v>
      </c>
      <c r="I17" s="1">
        <v>3.1</v>
      </c>
      <c r="J17" s="1">
        <v>17500</v>
      </c>
      <c r="K17" s="1">
        <v>5.5</v>
      </c>
      <c r="L17" s="1">
        <v>14.5</v>
      </c>
      <c r="M17" s="35">
        <v>28</v>
      </c>
      <c r="N17" s="35">
        <v>11.59</v>
      </c>
      <c r="O17" s="35">
        <v>7.49</v>
      </c>
      <c r="P17" s="5">
        <v>0.28999999999999998</v>
      </c>
      <c r="Q17" s="5">
        <v>0</v>
      </c>
      <c r="R17" s="1">
        <v>4</v>
      </c>
      <c r="S17" s="26">
        <v>1800</v>
      </c>
      <c r="T17" s="53">
        <v>0.66</v>
      </c>
    </row>
    <row r="18" spans="1:20" x14ac:dyDescent="0.45">
      <c r="A18" s="19">
        <v>0</v>
      </c>
      <c r="B18" s="104">
        <f>_xlfn.XLOOKUP(prodInfo[[#This Row],[round]],Years!$A$2:$A$10,Years!$B$2:$B$10,"not found",1,1)</f>
        <v>45291</v>
      </c>
      <c r="C18" s="19" t="s">
        <v>66</v>
      </c>
      <c r="D18" s="52" t="s">
        <v>49</v>
      </c>
      <c r="E18" s="1" t="s">
        <v>31</v>
      </c>
      <c r="F18" s="26">
        <v>1763</v>
      </c>
      <c r="G18" s="1">
        <v>39</v>
      </c>
      <c r="H18" s="34">
        <v>43610</v>
      </c>
      <c r="I18" s="1">
        <v>4.5999999999999996</v>
      </c>
      <c r="J18" s="1">
        <v>14000</v>
      </c>
      <c r="K18" s="1">
        <v>3</v>
      </c>
      <c r="L18" s="1">
        <v>17</v>
      </c>
      <c r="M18" s="35">
        <v>21</v>
      </c>
      <c r="N18" s="35">
        <v>7.81</v>
      </c>
      <c r="O18" s="35">
        <v>7.12</v>
      </c>
      <c r="P18" s="5">
        <v>0.27</v>
      </c>
      <c r="Q18" s="5">
        <v>0.3</v>
      </c>
      <c r="R18" s="1">
        <v>5</v>
      </c>
      <c r="S18" s="26">
        <v>1400</v>
      </c>
      <c r="T18" s="53">
        <v>1.29</v>
      </c>
    </row>
    <row r="19" spans="1:20" x14ac:dyDescent="0.45">
      <c r="A19" s="19">
        <v>0</v>
      </c>
      <c r="B19" s="104">
        <f>_xlfn.XLOOKUP(prodInfo[[#This Row],[round]],Years!$A$2:$A$10,Years!$B$2:$B$10,"not found",1,1)</f>
        <v>45291</v>
      </c>
      <c r="C19" s="19" t="s">
        <v>66</v>
      </c>
      <c r="D19" s="52" t="s">
        <v>52</v>
      </c>
      <c r="E19" s="1" t="s">
        <v>37</v>
      </c>
      <c r="F19" s="1">
        <v>314</v>
      </c>
      <c r="G19" s="1">
        <v>62</v>
      </c>
      <c r="H19" s="34">
        <v>44341</v>
      </c>
      <c r="I19" s="1">
        <v>2.6</v>
      </c>
      <c r="J19" s="1">
        <v>19000</v>
      </c>
      <c r="K19" s="1">
        <v>4</v>
      </c>
      <c r="L19" s="1">
        <v>11</v>
      </c>
      <c r="M19" s="35">
        <v>33</v>
      </c>
      <c r="N19" s="35">
        <v>13.62</v>
      </c>
      <c r="O19" s="35">
        <v>8.57</v>
      </c>
      <c r="P19" s="5">
        <v>0.3</v>
      </c>
      <c r="Q19" s="5">
        <v>0</v>
      </c>
      <c r="R19" s="1">
        <v>3</v>
      </c>
      <c r="S19" s="1">
        <v>600</v>
      </c>
      <c r="T19" s="53">
        <v>0.63</v>
      </c>
    </row>
    <row r="20" spans="1:20" x14ac:dyDescent="0.45">
      <c r="A20" s="19">
        <v>0</v>
      </c>
      <c r="B20" s="104">
        <f>_xlfn.XLOOKUP(prodInfo[[#This Row],[round]],Years!$A$2:$A$10,Years!$B$2:$B$10,"not found",1,1)</f>
        <v>45291</v>
      </c>
      <c r="C20" s="19" t="s">
        <v>66</v>
      </c>
      <c r="D20" s="52" t="s">
        <v>51</v>
      </c>
      <c r="E20" s="1" t="s">
        <v>35</v>
      </c>
      <c r="F20" s="1">
        <v>358</v>
      </c>
      <c r="G20" s="1">
        <v>78</v>
      </c>
      <c r="H20" s="34">
        <v>44377</v>
      </c>
      <c r="I20" s="1">
        <v>2.5</v>
      </c>
      <c r="J20" s="1">
        <v>25000</v>
      </c>
      <c r="K20" s="1">
        <v>9.4</v>
      </c>
      <c r="L20" s="1">
        <v>15.5</v>
      </c>
      <c r="M20" s="35">
        <v>33</v>
      </c>
      <c r="N20" s="35">
        <v>15.87</v>
      </c>
      <c r="O20" s="35">
        <v>8.57</v>
      </c>
      <c r="P20" s="5">
        <v>0.23</v>
      </c>
      <c r="Q20" s="5">
        <v>0</v>
      </c>
      <c r="R20" s="1">
        <v>3</v>
      </c>
      <c r="S20" s="1">
        <v>600</v>
      </c>
      <c r="T20" s="53">
        <v>0.73</v>
      </c>
    </row>
    <row r="21" spans="1:20" x14ac:dyDescent="0.45">
      <c r="A21" s="19">
        <v>0</v>
      </c>
      <c r="B21" s="104">
        <f>_xlfn.XLOOKUP(prodInfo[[#This Row],[round]],Years!$A$2:$A$10,Years!$B$2:$B$10,"not found",1,1)</f>
        <v>45291</v>
      </c>
      <c r="C21" s="19" t="s">
        <v>66</v>
      </c>
      <c r="D21" s="52" t="s">
        <v>50</v>
      </c>
      <c r="E21" s="1" t="s">
        <v>33</v>
      </c>
      <c r="F21" s="1">
        <v>366</v>
      </c>
      <c r="G21" s="1">
        <v>40</v>
      </c>
      <c r="H21" s="34">
        <v>44670</v>
      </c>
      <c r="I21" s="1">
        <v>1.7</v>
      </c>
      <c r="J21" s="1">
        <v>23000</v>
      </c>
      <c r="K21" s="1">
        <v>8</v>
      </c>
      <c r="L21" s="1">
        <v>12</v>
      </c>
      <c r="M21" s="35">
        <v>38</v>
      </c>
      <c r="N21" s="35">
        <v>15.98</v>
      </c>
      <c r="O21" s="35">
        <v>8.57</v>
      </c>
      <c r="P21" s="5">
        <v>0.33</v>
      </c>
      <c r="Q21" s="5">
        <v>0</v>
      </c>
      <c r="R21" s="1">
        <v>3</v>
      </c>
      <c r="S21" s="1">
        <v>900</v>
      </c>
      <c r="T21" s="53">
        <v>0.45</v>
      </c>
    </row>
    <row r="22" spans="1:20" x14ac:dyDescent="0.45">
      <c r="A22" s="19">
        <v>0</v>
      </c>
      <c r="B22" s="104">
        <f>_xlfn.XLOOKUP(prodInfo[[#This Row],[round]],Years!$A$2:$A$10,Years!$B$2:$B$10,"not found",1,1)</f>
        <v>45291</v>
      </c>
      <c r="C22" s="19" t="s">
        <v>67</v>
      </c>
      <c r="D22" s="52" t="s">
        <v>53</v>
      </c>
      <c r="E22" s="1" t="s">
        <v>29</v>
      </c>
      <c r="F22" s="1">
        <v>999</v>
      </c>
      <c r="G22" s="1">
        <v>189</v>
      </c>
      <c r="H22" s="34">
        <v>44155</v>
      </c>
      <c r="I22" s="1">
        <v>3.1</v>
      </c>
      <c r="J22" s="1">
        <v>17500</v>
      </c>
      <c r="K22" s="1">
        <v>5.5</v>
      </c>
      <c r="L22" s="1">
        <v>14.5</v>
      </c>
      <c r="M22" s="35">
        <v>28</v>
      </c>
      <c r="N22" s="35">
        <v>11.59</v>
      </c>
      <c r="O22" s="35">
        <v>7.49</v>
      </c>
      <c r="P22" s="5">
        <v>0.28999999999999998</v>
      </c>
      <c r="Q22" s="5">
        <v>0</v>
      </c>
      <c r="R22" s="1">
        <v>4</v>
      </c>
      <c r="S22" s="26">
        <v>1800</v>
      </c>
      <c r="T22" s="53">
        <v>0.66</v>
      </c>
    </row>
    <row r="23" spans="1:20" x14ac:dyDescent="0.45">
      <c r="A23" s="19">
        <v>0</v>
      </c>
      <c r="B23" s="104">
        <f>_xlfn.XLOOKUP(prodInfo[[#This Row],[round]],Years!$A$2:$A$10,Years!$B$2:$B$10,"not found",1,1)</f>
        <v>45291</v>
      </c>
      <c r="C23" s="19" t="s">
        <v>67</v>
      </c>
      <c r="D23" s="52" t="s">
        <v>54</v>
      </c>
      <c r="E23" s="1" t="s">
        <v>31</v>
      </c>
      <c r="F23" s="26">
        <v>1763</v>
      </c>
      <c r="G23" s="1">
        <v>39</v>
      </c>
      <c r="H23" s="34">
        <v>43610</v>
      </c>
      <c r="I23" s="1">
        <v>4.5999999999999996</v>
      </c>
      <c r="J23" s="1">
        <v>14000</v>
      </c>
      <c r="K23" s="1">
        <v>3</v>
      </c>
      <c r="L23" s="1">
        <v>17</v>
      </c>
      <c r="M23" s="35">
        <v>21</v>
      </c>
      <c r="N23" s="35">
        <v>7.81</v>
      </c>
      <c r="O23" s="35">
        <v>7.12</v>
      </c>
      <c r="P23" s="5">
        <v>0.27</v>
      </c>
      <c r="Q23" s="5">
        <v>0.3</v>
      </c>
      <c r="R23" s="1">
        <v>5</v>
      </c>
      <c r="S23" s="26">
        <v>1400</v>
      </c>
      <c r="T23" s="53">
        <v>1.29</v>
      </c>
    </row>
    <row r="24" spans="1:20" x14ac:dyDescent="0.45">
      <c r="A24" s="19">
        <v>0</v>
      </c>
      <c r="B24" s="104">
        <f>_xlfn.XLOOKUP(prodInfo[[#This Row],[round]],Years!$A$2:$A$10,Years!$B$2:$B$10,"not found",1,1)</f>
        <v>45291</v>
      </c>
      <c r="C24" s="19" t="s">
        <v>67</v>
      </c>
      <c r="D24" s="52" t="s">
        <v>57</v>
      </c>
      <c r="E24" s="1" t="s">
        <v>37</v>
      </c>
      <c r="F24" s="1">
        <v>314</v>
      </c>
      <c r="G24" s="1">
        <v>62</v>
      </c>
      <c r="H24" s="34">
        <v>44341</v>
      </c>
      <c r="I24" s="1">
        <v>2.6</v>
      </c>
      <c r="J24" s="1">
        <v>19000</v>
      </c>
      <c r="K24" s="1">
        <v>4</v>
      </c>
      <c r="L24" s="1">
        <v>11</v>
      </c>
      <c r="M24" s="35">
        <v>33</v>
      </c>
      <c r="N24" s="35">
        <v>13.62</v>
      </c>
      <c r="O24" s="35">
        <v>8.57</v>
      </c>
      <c r="P24" s="5">
        <v>0.3</v>
      </c>
      <c r="Q24" s="5">
        <v>0</v>
      </c>
      <c r="R24" s="1">
        <v>3</v>
      </c>
      <c r="S24" s="1">
        <v>600</v>
      </c>
      <c r="T24" s="53">
        <v>0.63</v>
      </c>
    </row>
    <row r="25" spans="1:20" x14ac:dyDescent="0.45">
      <c r="A25" s="19">
        <v>0</v>
      </c>
      <c r="B25" s="104">
        <f>_xlfn.XLOOKUP(prodInfo[[#This Row],[round]],Years!$A$2:$A$10,Years!$B$2:$B$10,"not found",1,1)</f>
        <v>45291</v>
      </c>
      <c r="C25" s="19" t="s">
        <v>67</v>
      </c>
      <c r="D25" s="52" t="s">
        <v>56</v>
      </c>
      <c r="E25" s="1" t="s">
        <v>35</v>
      </c>
      <c r="F25" s="1">
        <v>358</v>
      </c>
      <c r="G25" s="1">
        <v>78</v>
      </c>
      <c r="H25" s="34">
        <v>44377</v>
      </c>
      <c r="I25" s="1">
        <v>2.5</v>
      </c>
      <c r="J25" s="1">
        <v>25000</v>
      </c>
      <c r="K25" s="1">
        <v>9.4</v>
      </c>
      <c r="L25" s="1">
        <v>15.5</v>
      </c>
      <c r="M25" s="35">
        <v>33</v>
      </c>
      <c r="N25" s="35">
        <v>15.87</v>
      </c>
      <c r="O25" s="35">
        <v>8.57</v>
      </c>
      <c r="P25" s="5">
        <v>0.23</v>
      </c>
      <c r="Q25" s="5">
        <v>0</v>
      </c>
      <c r="R25" s="1">
        <v>3</v>
      </c>
      <c r="S25" s="1">
        <v>600</v>
      </c>
      <c r="T25" s="53">
        <v>0.73</v>
      </c>
    </row>
    <row r="26" spans="1:20" x14ac:dyDescent="0.45">
      <c r="A26" s="19">
        <v>0</v>
      </c>
      <c r="B26" s="104">
        <f>_xlfn.XLOOKUP(prodInfo[[#This Row],[round]],Years!$A$2:$A$10,Years!$B$2:$B$10,"not found",1,1)</f>
        <v>45291</v>
      </c>
      <c r="C26" s="19" t="s">
        <v>67</v>
      </c>
      <c r="D26" s="52" t="s">
        <v>55</v>
      </c>
      <c r="E26" s="1" t="s">
        <v>33</v>
      </c>
      <c r="F26" s="1">
        <v>366</v>
      </c>
      <c r="G26" s="1">
        <v>40</v>
      </c>
      <c r="H26" s="34">
        <v>44670</v>
      </c>
      <c r="I26" s="1">
        <v>1.7</v>
      </c>
      <c r="J26" s="1">
        <v>23000</v>
      </c>
      <c r="K26" s="1">
        <v>8</v>
      </c>
      <c r="L26" s="1">
        <v>12</v>
      </c>
      <c r="M26" s="35">
        <v>38</v>
      </c>
      <c r="N26" s="35">
        <v>15.98</v>
      </c>
      <c r="O26" s="35">
        <v>8.57</v>
      </c>
      <c r="P26" s="5">
        <v>0.33</v>
      </c>
      <c r="Q26" s="5">
        <v>0</v>
      </c>
      <c r="R26" s="1">
        <v>3</v>
      </c>
      <c r="S26" s="1">
        <v>900</v>
      </c>
      <c r="T26" s="53">
        <v>0.45</v>
      </c>
    </row>
    <row r="27" spans="1:20" x14ac:dyDescent="0.45">
      <c r="A27" s="19">
        <v>0</v>
      </c>
      <c r="B27" s="104">
        <f>_xlfn.XLOOKUP(prodInfo[[#This Row],[round]],Years!$A$2:$A$10,Years!$B$2:$B$10,"not found",1,1)</f>
        <v>45291</v>
      </c>
      <c r="C27" s="19" t="s">
        <v>68</v>
      </c>
      <c r="D27" s="52" t="s">
        <v>58</v>
      </c>
      <c r="E27" s="1" t="s">
        <v>29</v>
      </c>
      <c r="F27" s="1">
        <v>999</v>
      </c>
      <c r="G27" s="1">
        <v>189</v>
      </c>
      <c r="H27" s="34">
        <v>44155</v>
      </c>
      <c r="I27" s="1">
        <v>3.1</v>
      </c>
      <c r="J27" s="1">
        <v>17500</v>
      </c>
      <c r="K27" s="1">
        <v>5.5</v>
      </c>
      <c r="L27" s="1">
        <v>14.5</v>
      </c>
      <c r="M27" s="35">
        <v>28</v>
      </c>
      <c r="N27" s="35">
        <v>11.59</v>
      </c>
      <c r="O27" s="35">
        <v>7.49</v>
      </c>
      <c r="P27" s="5">
        <v>0.28999999999999998</v>
      </c>
      <c r="Q27" s="5">
        <v>0</v>
      </c>
      <c r="R27" s="1">
        <v>4</v>
      </c>
      <c r="S27" s="26">
        <v>1800</v>
      </c>
      <c r="T27" s="53">
        <v>0.66</v>
      </c>
    </row>
    <row r="28" spans="1:20" x14ac:dyDescent="0.45">
      <c r="A28" s="19">
        <v>0</v>
      </c>
      <c r="B28" s="104">
        <f>_xlfn.XLOOKUP(prodInfo[[#This Row],[round]],Years!$A$2:$A$10,Years!$B$2:$B$10,"not found",1,1)</f>
        <v>45291</v>
      </c>
      <c r="C28" s="19" t="s">
        <v>68</v>
      </c>
      <c r="D28" s="52" t="s">
        <v>59</v>
      </c>
      <c r="E28" s="1" t="s">
        <v>31</v>
      </c>
      <c r="F28" s="26">
        <v>1763</v>
      </c>
      <c r="G28" s="1">
        <v>39</v>
      </c>
      <c r="H28" s="34">
        <v>43610</v>
      </c>
      <c r="I28" s="1">
        <v>4.5999999999999996</v>
      </c>
      <c r="J28" s="1">
        <v>14000</v>
      </c>
      <c r="K28" s="1">
        <v>3</v>
      </c>
      <c r="L28" s="1">
        <v>17</v>
      </c>
      <c r="M28" s="35">
        <v>21</v>
      </c>
      <c r="N28" s="35">
        <v>7.81</v>
      </c>
      <c r="O28" s="35">
        <v>7.12</v>
      </c>
      <c r="P28" s="5">
        <v>0.27</v>
      </c>
      <c r="Q28" s="5">
        <v>0.3</v>
      </c>
      <c r="R28" s="1">
        <v>5</v>
      </c>
      <c r="S28" s="26">
        <v>1400</v>
      </c>
      <c r="T28" s="53">
        <v>1.29</v>
      </c>
    </row>
    <row r="29" spans="1:20" x14ac:dyDescent="0.45">
      <c r="A29" s="19">
        <v>0</v>
      </c>
      <c r="B29" s="104">
        <f>_xlfn.XLOOKUP(prodInfo[[#This Row],[round]],Years!$A$2:$A$10,Years!$B$2:$B$10,"not found",1,1)</f>
        <v>45291</v>
      </c>
      <c r="C29" s="19" t="s">
        <v>68</v>
      </c>
      <c r="D29" s="52" t="s">
        <v>62</v>
      </c>
      <c r="E29" s="1" t="s">
        <v>37</v>
      </c>
      <c r="F29" s="1">
        <v>314</v>
      </c>
      <c r="G29" s="1">
        <v>62</v>
      </c>
      <c r="H29" s="34">
        <v>44341</v>
      </c>
      <c r="I29" s="1">
        <v>2.6</v>
      </c>
      <c r="J29" s="1">
        <v>19000</v>
      </c>
      <c r="K29" s="1">
        <v>4</v>
      </c>
      <c r="L29" s="1">
        <v>11</v>
      </c>
      <c r="M29" s="35">
        <v>33</v>
      </c>
      <c r="N29" s="35">
        <v>13.62</v>
      </c>
      <c r="O29" s="35">
        <v>8.57</v>
      </c>
      <c r="P29" s="5">
        <v>0.3</v>
      </c>
      <c r="Q29" s="5">
        <v>0</v>
      </c>
      <c r="R29" s="1">
        <v>3</v>
      </c>
      <c r="S29" s="1">
        <v>600</v>
      </c>
      <c r="T29" s="53">
        <v>0.63</v>
      </c>
    </row>
    <row r="30" spans="1:20" x14ac:dyDescent="0.45">
      <c r="A30" s="19">
        <v>0</v>
      </c>
      <c r="B30" s="104">
        <f>_xlfn.XLOOKUP(prodInfo[[#This Row],[round]],Years!$A$2:$A$10,Years!$B$2:$B$10,"not found",1,1)</f>
        <v>45291</v>
      </c>
      <c r="C30" s="19" t="s">
        <v>68</v>
      </c>
      <c r="D30" s="52" t="s">
        <v>61</v>
      </c>
      <c r="E30" s="1" t="s">
        <v>35</v>
      </c>
      <c r="F30" s="1">
        <v>358</v>
      </c>
      <c r="G30" s="1">
        <v>78</v>
      </c>
      <c r="H30" s="34">
        <v>44377</v>
      </c>
      <c r="I30" s="1">
        <v>2.5</v>
      </c>
      <c r="J30" s="1">
        <v>25000</v>
      </c>
      <c r="K30" s="1">
        <v>9.4</v>
      </c>
      <c r="L30" s="1">
        <v>15.5</v>
      </c>
      <c r="M30" s="35">
        <v>33</v>
      </c>
      <c r="N30" s="35">
        <v>15.87</v>
      </c>
      <c r="O30" s="35">
        <v>8.57</v>
      </c>
      <c r="P30" s="5">
        <v>0.23</v>
      </c>
      <c r="Q30" s="5">
        <v>0</v>
      </c>
      <c r="R30" s="1">
        <v>3</v>
      </c>
      <c r="S30" s="1">
        <v>600</v>
      </c>
      <c r="T30" s="53">
        <v>0.73</v>
      </c>
    </row>
    <row r="31" spans="1:20" ht="14.65" thickBot="1" x14ac:dyDescent="0.5">
      <c r="A31" s="19">
        <v>0</v>
      </c>
      <c r="B31" s="104">
        <f>_xlfn.XLOOKUP(prodInfo[[#This Row],[round]],Years!$A$2:$A$10,Years!$B$2:$B$10,"not found",1,1)</f>
        <v>45291</v>
      </c>
      <c r="C31" s="19" t="s">
        <v>68</v>
      </c>
      <c r="D31" s="54" t="s">
        <v>60</v>
      </c>
      <c r="E31" s="4" t="s">
        <v>33</v>
      </c>
      <c r="F31" s="4">
        <v>366</v>
      </c>
      <c r="G31" s="4">
        <v>40</v>
      </c>
      <c r="H31" s="55">
        <v>44670</v>
      </c>
      <c r="I31" s="4">
        <v>1.7</v>
      </c>
      <c r="J31" s="4">
        <v>23000</v>
      </c>
      <c r="K31" s="4">
        <v>8</v>
      </c>
      <c r="L31" s="4">
        <v>12</v>
      </c>
      <c r="M31" s="56">
        <v>38</v>
      </c>
      <c r="N31" s="56">
        <v>15.98</v>
      </c>
      <c r="O31" s="56">
        <v>8.57</v>
      </c>
      <c r="P31" s="57">
        <v>0.33</v>
      </c>
      <c r="Q31" s="57">
        <v>0</v>
      </c>
      <c r="R31" s="4">
        <v>3</v>
      </c>
      <c r="S31" s="4">
        <v>900</v>
      </c>
      <c r="T31" s="58">
        <v>0.45</v>
      </c>
    </row>
    <row r="32" spans="1:20" x14ac:dyDescent="0.45">
      <c r="A32" s="19">
        <v>1</v>
      </c>
      <c r="B32" s="104">
        <f>_xlfn.XLOOKUP(prodInfo[[#This Row],[round]],Years!$A$2:$A$10,Years!$B$2:$B$10,"not found",1,1)</f>
        <v>45657</v>
      </c>
      <c r="C32" s="19" t="s">
        <v>63</v>
      </c>
      <c r="D32" s="46" t="s">
        <v>28</v>
      </c>
      <c r="E32" s="3" t="s">
        <v>29</v>
      </c>
      <c r="F32" s="50">
        <v>1339</v>
      </c>
      <c r="G32" s="3">
        <v>0</v>
      </c>
      <c r="H32" s="47">
        <v>45472</v>
      </c>
      <c r="I32" s="3">
        <v>2.2999999999999998</v>
      </c>
      <c r="J32" s="3">
        <v>14000</v>
      </c>
      <c r="K32" s="3">
        <v>6.1</v>
      </c>
      <c r="L32" s="3">
        <v>14.3</v>
      </c>
      <c r="M32" s="48">
        <v>27.5</v>
      </c>
      <c r="N32" s="48">
        <v>10.01</v>
      </c>
      <c r="O32" s="48">
        <v>7.85</v>
      </c>
      <c r="P32" s="49">
        <v>0.32</v>
      </c>
      <c r="Q32" s="49">
        <v>0</v>
      </c>
      <c r="R32" s="3">
        <v>6</v>
      </c>
      <c r="S32" s="50">
        <v>1800</v>
      </c>
      <c r="T32" s="51">
        <v>0.64</v>
      </c>
    </row>
    <row r="33" spans="1:20" x14ac:dyDescent="0.45">
      <c r="A33" s="19">
        <v>1</v>
      </c>
      <c r="B33" s="104">
        <f>_xlfn.XLOOKUP(prodInfo[[#This Row],[round]],Years!$A$2:$A$10,Years!$B$2:$B$10,"not found",1,1)</f>
        <v>45657</v>
      </c>
      <c r="C33" s="19" t="s">
        <v>63</v>
      </c>
      <c r="D33" s="52" t="s">
        <v>30</v>
      </c>
      <c r="E33" s="1" t="s">
        <v>31</v>
      </c>
      <c r="F33" s="26">
        <v>1889</v>
      </c>
      <c r="G33" s="1">
        <v>0</v>
      </c>
      <c r="H33" s="34">
        <v>45320</v>
      </c>
      <c r="I33" s="1">
        <v>5.6</v>
      </c>
      <c r="J33" s="1">
        <v>12000</v>
      </c>
      <c r="K33" s="1">
        <v>3</v>
      </c>
      <c r="L33" s="1">
        <v>17</v>
      </c>
      <c r="M33" s="35">
        <v>21.5</v>
      </c>
      <c r="N33" s="35">
        <v>6.45</v>
      </c>
      <c r="O33" s="35">
        <v>7.52</v>
      </c>
      <c r="P33" s="5">
        <v>0.34</v>
      </c>
      <c r="Q33" s="5">
        <v>0.33</v>
      </c>
      <c r="R33" s="1">
        <v>6.7</v>
      </c>
      <c r="S33" s="26">
        <v>1400</v>
      </c>
      <c r="T33" s="53">
        <v>1.32</v>
      </c>
    </row>
    <row r="34" spans="1:20" x14ac:dyDescent="0.45">
      <c r="A34" s="19">
        <v>1</v>
      </c>
      <c r="B34" s="104">
        <f>_xlfn.XLOOKUP(prodInfo[[#This Row],[round]],Years!$A$2:$A$10,Years!$B$2:$B$10,"not found",1,1)</f>
        <v>45657</v>
      </c>
      <c r="C34" s="19" t="s">
        <v>63</v>
      </c>
      <c r="D34" s="52" t="s">
        <v>36</v>
      </c>
      <c r="E34" s="1" t="s">
        <v>37</v>
      </c>
      <c r="F34" s="1">
        <v>522</v>
      </c>
      <c r="G34" s="1">
        <v>24</v>
      </c>
      <c r="H34" s="34">
        <v>45439</v>
      </c>
      <c r="I34" s="1">
        <v>2.1</v>
      </c>
      <c r="J34" s="1">
        <v>16000</v>
      </c>
      <c r="K34" s="1">
        <v>4.4000000000000004</v>
      </c>
      <c r="L34" s="1">
        <v>10.6</v>
      </c>
      <c r="M34" s="35">
        <v>34.5</v>
      </c>
      <c r="N34" s="35">
        <v>12.08</v>
      </c>
      <c r="O34" s="35">
        <v>8.9700000000000006</v>
      </c>
      <c r="P34" s="5">
        <v>0.37</v>
      </c>
      <c r="Q34" s="5">
        <v>0</v>
      </c>
      <c r="R34" s="1">
        <v>3</v>
      </c>
      <c r="S34" s="1">
        <v>600</v>
      </c>
      <c r="T34" s="53">
        <v>0.81</v>
      </c>
    </row>
    <row r="35" spans="1:20" x14ac:dyDescent="0.45">
      <c r="A35" s="19">
        <v>1</v>
      </c>
      <c r="B35" s="104">
        <f>_xlfn.XLOOKUP(prodInfo[[#This Row],[round]],Years!$A$2:$A$10,Years!$B$2:$B$10,"not found",1,1)</f>
        <v>45657</v>
      </c>
      <c r="C35" s="19" t="s">
        <v>63</v>
      </c>
      <c r="D35" s="52" t="s">
        <v>32</v>
      </c>
      <c r="E35" s="1" t="s">
        <v>33</v>
      </c>
      <c r="F35" s="1">
        <v>463</v>
      </c>
      <c r="G35" s="1">
        <v>82</v>
      </c>
      <c r="H35" s="34">
        <v>45637</v>
      </c>
      <c r="I35" s="1">
        <v>1.4</v>
      </c>
      <c r="J35" s="1">
        <v>20000</v>
      </c>
      <c r="K35" s="1">
        <v>9.1999999999999993</v>
      </c>
      <c r="L35" s="1">
        <v>11.2</v>
      </c>
      <c r="M35" s="35">
        <v>38</v>
      </c>
      <c r="N35" s="35">
        <v>14.97</v>
      </c>
      <c r="O35" s="35">
        <v>8.9700000000000006</v>
      </c>
      <c r="P35" s="5">
        <v>0.35</v>
      </c>
      <c r="Q35" s="5">
        <v>0</v>
      </c>
      <c r="R35" s="1">
        <v>3</v>
      </c>
      <c r="S35" s="1">
        <v>900</v>
      </c>
      <c r="T35" s="53">
        <v>0.56000000000000005</v>
      </c>
    </row>
    <row r="36" spans="1:20" x14ac:dyDescent="0.45">
      <c r="A36" s="19">
        <v>1</v>
      </c>
      <c r="B36" s="104">
        <f>_xlfn.XLOOKUP(prodInfo[[#This Row],[round]],Years!$A$2:$A$10,Years!$B$2:$B$10,"not found",1,1)</f>
        <v>45657</v>
      </c>
      <c r="C36" s="19" t="s">
        <v>63</v>
      </c>
      <c r="D36" s="52" t="s">
        <v>34</v>
      </c>
      <c r="E36" s="1" t="s">
        <v>35</v>
      </c>
      <c r="F36" s="1">
        <v>426</v>
      </c>
      <c r="G36" s="1">
        <v>0</v>
      </c>
      <c r="H36" s="34">
        <v>45535</v>
      </c>
      <c r="I36" s="1">
        <v>1.9</v>
      </c>
      <c r="J36" s="1">
        <v>27000</v>
      </c>
      <c r="K36" s="1">
        <v>9.8000000000000007</v>
      </c>
      <c r="L36" s="1">
        <v>14.5</v>
      </c>
      <c r="M36" s="35">
        <v>34.5</v>
      </c>
      <c r="N36" s="35">
        <v>16</v>
      </c>
      <c r="O36" s="35">
        <v>8.9700000000000006</v>
      </c>
      <c r="P36" s="5">
        <v>0.28999999999999998</v>
      </c>
      <c r="Q36" s="5">
        <v>0</v>
      </c>
      <c r="R36" s="1">
        <v>3</v>
      </c>
      <c r="S36" s="1">
        <v>600</v>
      </c>
      <c r="T36" s="53">
        <v>0.57999999999999996</v>
      </c>
    </row>
    <row r="37" spans="1:20" x14ac:dyDescent="0.45">
      <c r="A37" s="19">
        <v>1</v>
      </c>
      <c r="B37" s="104">
        <f>_xlfn.XLOOKUP(prodInfo[[#This Row],[round]],Years!$A$2:$A$10,Years!$B$2:$B$10,"not found",1,1)</f>
        <v>45657</v>
      </c>
      <c r="C37" s="19" t="s">
        <v>64</v>
      </c>
      <c r="D37" s="52" t="s">
        <v>38</v>
      </c>
      <c r="E37" s="1" t="s">
        <v>29</v>
      </c>
      <c r="F37" s="26">
        <v>1854</v>
      </c>
      <c r="G37" s="1">
        <v>315</v>
      </c>
      <c r="H37" s="34">
        <v>45437</v>
      </c>
      <c r="I37" s="1">
        <v>2.2999999999999998</v>
      </c>
      <c r="J37" s="1">
        <v>17500</v>
      </c>
      <c r="K37" s="1">
        <v>6</v>
      </c>
      <c r="L37" s="1">
        <v>15</v>
      </c>
      <c r="M37" s="35">
        <v>28.25</v>
      </c>
      <c r="N37" s="35">
        <v>10.67</v>
      </c>
      <c r="O37" s="35">
        <v>8.56</v>
      </c>
      <c r="P37" s="5">
        <v>0.28999999999999998</v>
      </c>
      <c r="Q37" s="5">
        <v>0.24</v>
      </c>
      <c r="R37" s="1">
        <v>4.5</v>
      </c>
      <c r="S37" s="26">
        <v>1615</v>
      </c>
      <c r="T37" s="53">
        <v>1.23</v>
      </c>
    </row>
    <row r="38" spans="1:20" x14ac:dyDescent="0.45">
      <c r="A38" s="19">
        <v>1</v>
      </c>
      <c r="B38" s="104">
        <f>_xlfn.XLOOKUP(prodInfo[[#This Row],[round]],Years!$A$2:$A$10,Years!$B$2:$B$10,"not found",1,1)</f>
        <v>45657</v>
      </c>
      <c r="C38" s="19" t="s">
        <v>64</v>
      </c>
      <c r="D38" s="52" t="s">
        <v>39</v>
      </c>
      <c r="E38" s="1" t="s">
        <v>31</v>
      </c>
      <c r="F38" s="26">
        <v>1434</v>
      </c>
      <c r="G38" s="1">
        <v>783</v>
      </c>
      <c r="H38" s="34">
        <v>45320</v>
      </c>
      <c r="I38" s="1">
        <v>5.6</v>
      </c>
      <c r="J38" s="1">
        <v>12000</v>
      </c>
      <c r="K38" s="1">
        <v>3</v>
      </c>
      <c r="L38" s="1">
        <v>17</v>
      </c>
      <c r="M38" s="35">
        <v>22</v>
      </c>
      <c r="N38" s="35">
        <v>6.45</v>
      </c>
      <c r="O38" s="35">
        <v>7.93</v>
      </c>
      <c r="P38" s="5">
        <v>0.28999999999999998</v>
      </c>
      <c r="Q38" s="5">
        <v>0.61</v>
      </c>
      <c r="R38" s="1">
        <v>5.5</v>
      </c>
      <c r="S38" s="26">
        <v>1365</v>
      </c>
      <c r="T38" s="53">
        <v>1.6</v>
      </c>
    </row>
    <row r="39" spans="1:20" x14ac:dyDescent="0.45">
      <c r="A39" s="19">
        <v>1</v>
      </c>
      <c r="B39" s="104">
        <f>_xlfn.XLOOKUP(prodInfo[[#This Row],[round]],Years!$A$2:$A$10,Years!$B$2:$B$10,"not found",1,1)</f>
        <v>45657</v>
      </c>
      <c r="C39" s="19" t="s">
        <v>64</v>
      </c>
      <c r="D39" s="52" t="s">
        <v>42</v>
      </c>
      <c r="E39" s="1" t="s">
        <v>37</v>
      </c>
      <c r="F39" s="1">
        <v>472</v>
      </c>
      <c r="G39" s="1">
        <v>482</v>
      </c>
      <c r="H39" s="34">
        <v>45417</v>
      </c>
      <c r="I39" s="1">
        <v>2.1</v>
      </c>
      <c r="J39" s="1">
        <v>18500</v>
      </c>
      <c r="K39" s="1">
        <v>4.5</v>
      </c>
      <c r="L39" s="1">
        <v>10.6</v>
      </c>
      <c r="M39" s="35">
        <v>35</v>
      </c>
      <c r="N39" s="35">
        <v>12.86</v>
      </c>
      <c r="O39" s="35">
        <v>10.67</v>
      </c>
      <c r="P39" s="5">
        <v>0.24</v>
      </c>
      <c r="Q39" s="5">
        <v>0.67</v>
      </c>
      <c r="R39" s="1">
        <v>3.5</v>
      </c>
      <c r="S39" s="1">
        <v>540</v>
      </c>
      <c r="T39" s="53">
        <v>1.65</v>
      </c>
    </row>
    <row r="40" spans="1:20" x14ac:dyDescent="0.45">
      <c r="A40" s="19">
        <v>1</v>
      </c>
      <c r="B40" s="104">
        <f>_xlfn.XLOOKUP(prodInfo[[#This Row],[round]],Years!$A$2:$A$10,Years!$B$2:$B$10,"not found",1,1)</f>
        <v>45657</v>
      </c>
      <c r="C40" s="19" t="s">
        <v>64</v>
      </c>
      <c r="D40" s="52" t="s">
        <v>40</v>
      </c>
      <c r="E40" s="1" t="s">
        <v>33</v>
      </c>
      <c r="F40" s="1">
        <v>615</v>
      </c>
      <c r="G40" s="1">
        <v>614</v>
      </c>
      <c r="H40" s="34">
        <v>45531</v>
      </c>
      <c r="I40" s="1">
        <v>1.5</v>
      </c>
      <c r="J40" s="1">
        <v>25000</v>
      </c>
      <c r="K40" s="1">
        <v>8.6999999999999993</v>
      </c>
      <c r="L40" s="1">
        <v>11.2</v>
      </c>
      <c r="M40" s="35">
        <v>38</v>
      </c>
      <c r="N40" s="35">
        <v>16.21</v>
      </c>
      <c r="O40" s="35">
        <v>10.15</v>
      </c>
      <c r="P40" s="5">
        <v>0.24</v>
      </c>
      <c r="Q40" s="5">
        <v>0.39</v>
      </c>
      <c r="R40" s="1">
        <v>3.5</v>
      </c>
      <c r="S40" s="1">
        <v>865</v>
      </c>
      <c r="T40" s="53">
        <v>1.37</v>
      </c>
    </row>
    <row r="41" spans="1:20" x14ac:dyDescent="0.45">
      <c r="A41" s="19">
        <v>1</v>
      </c>
      <c r="B41" s="104">
        <f>_xlfn.XLOOKUP(prodInfo[[#This Row],[round]],Years!$A$2:$A$10,Years!$B$2:$B$10,"not found",1,1)</f>
        <v>45657</v>
      </c>
      <c r="C41" s="19" t="s">
        <v>64</v>
      </c>
      <c r="D41" s="52" t="s">
        <v>41</v>
      </c>
      <c r="E41" s="1" t="s">
        <v>35</v>
      </c>
      <c r="F41" s="1">
        <v>461</v>
      </c>
      <c r="G41" s="1">
        <v>211</v>
      </c>
      <c r="H41" s="34">
        <v>45439</v>
      </c>
      <c r="I41" s="1">
        <v>2</v>
      </c>
      <c r="J41" s="1">
        <v>25000</v>
      </c>
      <c r="K41" s="1">
        <v>10</v>
      </c>
      <c r="L41" s="1">
        <v>15</v>
      </c>
      <c r="M41" s="35">
        <v>35</v>
      </c>
      <c r="N41" s="35">
        <v>15.36</v>
      </c>
      <c r="O41" s="35">
        <v>9.5</v>
      </c>
      <c r="P41" s="5">
        <v>0.25</v>
      </c>
      <c r="Q41" s="5">
        <v>0.14000000000000001</v>
      </c>
      <c r="R41" s="1">
        <v>3.5</v>
      </c>
      <c r="S41" s="1">
        <v>525</v>
      </c>
      <c r="T41" s="53">
        <v>1.1299999999999999</v>
      </c>
    </row>
    <row r="42" spans="1:20" x14ac:dyDescent="0.45">
      <c r="A42" s="19">
        <v>1</v>
      </c>
      <c r="B42" s="104">
        <f>_xlfn.XLOOKUP(prodInfo[[#This Row],[round]],Years!$A$2:$A$10,Years!$B$2:$B$10,"not found",1,1)</f>
        <v>45657</v>
      </c>
      <c r="C42" s="19" t="s">
        <v>65</v>
      </c>
      <c r="D42" s="52" t="s">
        <v>45</v>
      </c>
      <c r="E42" s="1" t="s">
        <v>33</v>
      </c>
      <c r="F42" s="1">
        <v>521</v>
      </c>
      <c r="G42" s="1">
        <v>42</v>
      </c>
      <c r="H42" s="34">
        <v>45554</v>
      </c>
      <c r="I42" s="1">
        <v>1.5</v>
      </c>
      <c r="J42" s="1">
        <v>22900</v>
      </c>
      <c r="K42" s="1">
        <v>8.9</v>
      </c>
      <c r="L42" s="1">
        <v>11.1</v>
      </c>
      <c r="M42" s="35">
        <v>35</v>
      </c>
      <c r="N42" s="35">
        <v>15.73</v>
      </c>
      <c r="O42" s="35">
        <v>8.9700000000000006</v>
      </c>
      <c r="P42" s="5">
        <v>0.28999999999999998</v>
      </c>
      <c r="Q42" s="5">
        <v>0</v>
      </c>
      <c r="R42" s="1">
        <v>4</v>
      </c>
      <c r="S42" s="1">
        <v>750</v>
      </c>
      <c r="T42" s="53">
        <v>0.7</v>
      </c>
    </row>
    <row r="43" spans="1:20" x14ac:dyDescent="0.45">
      <c r="A43" s="19">
        <v>1</v>
      </c>
      <c r="B43" s="104">
        <f>_xlfn.XLOOKUP(prodInfo[[#This Row],[round]],Years!$A$2:$A$10,Years!$B$2:$B$10,"not found",1,1)</f>
        <v>45657</v>
      </c>
      <c r="C43" s="19" t="s">
        <v>65</v>
      </c>
      <c r="D43" s="52" t="s">
        <v>46</v>
      </c>
      <c r="E43" s="1" t="s">
        <v>35</v>
      </c>
      <c r="F43" s="1">
        <v>446</v>
      </c>
      <c r="G43" s="1">
        <v>121</v>
      </c>
      <c r="H43" s="34">
        <v>45386</v>
      </c>
      <c r="I43" s="1">
        <v>2.1</v>
      </c>
      <c r="J43" s="1">
        <v>25110</v>
      </c>
      <c r="K43" s="1">
        <v>9.4</v>
      </c>
      <c r="L43" s="1">
        <v>16</v>
      </c>
      <c r="M43" s="35">
        <v>32.5</v>
      </c>
      <c r="N43" s="35">
        <v>14.7</v>
      </c>
      <c r="O43" s="35">
        <v>8.9700000000000006</v>
      </c>
      <c r="P43" s="5">
        <v>0.23</v>
      </c>
      <c r="Q43" s="5">
        <v>0</v>
      </c>
      <c r="R43" s="1">
        <v>4.5</v>
      </c>
      <c r="S43" s="1">
        <v>600</v>
      </c>
      <c r="T43" s="53">
        <v>0.82</v>
      </c>
    </row>
    <row r="44" spans="1:20" x14ac:dyDescent="0.45">
      <c r="A44" s="19">
        <v>1</v>
      </c>
      <c r="B44" s="104">
        <f>_xlfn.XLOOKUP(prodInfo[[#This Row],[round]],Years!$A$2:$A$10,Years!$B$2:$B$10,"not found",1,1)</f>
        <v>45657</v>
      </c>
      <c r="C44" s="19" t="s">
        <v>65</v>
      </c>
      <c r="D44" s="52" t="s">
        <v>43</v>
      </c>
      <c r="E44" s="1" t="s">
        <v>29</v>
      </c>
      <c r="F44" s="26">
        <v>1441</v>
      </c>
      <c r="G44" s="1">
        <v>0</v>
      </c>
      <c r="H44" s="34">
        <v>45437</v>
      </c>
      <c r="I44" s="1">
        <v>2.2999999999999998</v>
      </c>
      <c r="J44" s="1">
        <v>17500</v>
      </c>
      <c r="K44" s="1">
        <v>5</v>
      </c>
      <c r="L44" s="1">
        <v>15</v>
      </c>
      <c r="M44" s="35">
        <v>26.5</v>
      </c>
      <c r="N44" s="35">
        <v>10.14</v>
      </c>
      <c r="O44" s="35">
        <v>7.85</v>
      </c>
      <c r="P44" s="5">
        <v>0.3</v>
      </c>
      <c r="Q44" s="5">
        <v>0</v>
      </c>
      <c r="R44" s="1">
        <v>6</v>
      </c>
      <c r="S44" s="26">
        <v>1400</v>
      </c>
      <c r="T44" s="53">
        <v>0.89</v>
      </c>
    </row>
    <row r="45" spans="1:20" x14ac:dyDescent="0.45">
      <c r="A45" s="19">
        <v>1</v>
      </c>
      <c r="B45" s="104">
        <f>_xlfn.XLOOKUP(prodInfo[[#This Row],[round]],Years!$A$2:$A$10,Years!$B$2:$B$10,"not found",1,1)</f>
        <v>45657</v>
      </c>
      <c r="C45" s="19" t="s">
        <v>65</v>
      </c>
      <c r="D45" s="52" t="s">
        <v>44</v>
      </c>
      <c r="E45" s="1" t="s">
        <v>31</v>
      </c>
      <c r="F45" s="26">
        <v>2239</v>
      </c>
      <c r="G45" s="1">
        <v>362</v>
      </c>
      <c r="H45" s="34">
        <v>45731</v>
      </c>
      <c r="I45" s="1">
        <v>5.6</v>
      </c>
      <c r="J45" s="1">
        <v>14000</v>
      </c>
      <c r="K45" s="1">
        <v>3</v>
      </c>
      <c r="L45" s="1">
        <v>17</v>
      </c>
      <c r="M45" s="35">
        <v>20</v>
      </c>
      <c r="N45" s="35">
        <v>7.05</v>
      </c>
      <c r="O45" s="35">
        <v>8.19</v>
      </c>
      <c r="P45" s="5">
        <v>0.21</v>
      </c>
      <c r="Q45" s="5">
        <v>0.85</v>
      </c>
      <c r="R45" s="1">
        <v>6.5</v>
      </c>
      <c r="S45" s="26">
        <v>1500</v>
      </c>
      <c r="T45" s="53">
        <v>1.83</v>
      </c>
    </row>
    <row r="46" spans="1:20" x14ac:dyDescent="0.45">
      <c r="A46" s="19">
        <v>1</v>
      </c>
      <c r="B46" s="104">
        <f>_xlfn.XLOOKUP(prodInfo[[#This Row],[round]],Years!$A$2:$A$10,Years!$B$2:$B$10,"not found",1,1)</f>
        <v>45657</v>
      </c>
      <c r="C46" s="19" t="s">
        <v>65</v>
      </c>
      <c r="D46" s="52" t="s">
        <v>47</v>
      </c>
      <c r="E46" s="1" t="s">
        <v>37</v>
      </c>
      <c r="F46" s="1">
        <v>416</v>
      </c>
      <c r="G46" s="1">
        <v>75</v>
      </c>
      <c r="H46" s="34">
        <v>45400</v>
      </c>
      <c r="I46" s="1">
        <v>2.1</v>
      </c>
      <c r="J46" s="1">
        <v>16890</v>
      </c>
      <c r="K46" s="1">
        <v>4</v>
      </c>
      <c r="L46" s="1">
        <v>10.6</v>
      </c>
      <c r="M46" s="35">
        <v>32.5</v>
      </c>
      <c r="N46" s="35">
        <v>12.24</v>
      </c>
      <c r="O46" s="35">
        <v>8.9700000000000006</v>
      </c>
      <c r="P46" s="5">
        <v>0.32</v>
      </c>
      <c r="Q46" s="5">
        <v>0</v>
      </c>
      <c r="R46" s="1">
        <v>4</v>
      </c>
      <c r="S46" s="1">
        <v>600</v>
      </c>
      <c r="T46" s="53">
        <v>0.71</v>
      </c>
    </row>
    <row r="47" spans="1:20" x14ac:dyDescent="0.45">
      <c r="A47" s="19">
        <v>1</v>
      </c>
      <c r="B47" s="104">
        <f>_xlfn.XLOOKUP(prodInfo[[#This Row],[round]],Years!$A$2:$A$10,Years!$B$2:$B$10,"not found",1,1)</f>
        <v>45657</v>
      </c>
      <c r="C47" s="19" t="s">
        <v>66</v>
      </c>
      <c r="D47" s="52" t="s">
        <v>51</v>
      </c>
      <c r="E47" s="1" t="s">
        <v>35</v>
      </c>
      <c r="F47" s="1">
        <v>377</v>
      </c>
      <c r="G47" s="1">
        <v>0</v>
      </c>
      <c r="H47" s="34">
        <v>45423</v>
      </c>
      <c r="I47" s="1">
        <v>2.1</v>
      </c>
      <c r="J47" s="1">
        <v>25000</v>
      </c>
      <c r="K47" s="1">
        <v>9.9</v>
      </c>
      <c r="L47" s="1">
        <v>15</v>
      </c>
      <c r="M47" s="35">
        <v>30</v>
      </c>
      <c r="N47" s="35">
        <v>15.29</v>
      </c>
      <c r="O47" s="35">
        <v>8.9700000000000006</v>
      </c>
      <c r="P47" s="5">
        <v>0.18</v>
      </c>
      <c r="Q47" s="5">
        <v>0</v>
      </c>
      <c r="R47" s="1">
        <v>4</v>
      </c>
      <c r="S47" s="1">
        <v>600</v>
      </c>
      <c r="T47" s="53">
        <v>0.5</v>
      </c>
    </row>
    <row r="48" spans="1:20" x14ac:dyDescent="0.45">
      <c r="A48" s="19">
        <v>1</v>
      </c>
      <c r="B48" s="104">
        <f>_xlfn.XLOOKUP(prodInfo[[#This Row],[round]],Years!$A$2:$A$10,Years!$B$2:$B$10,"not found",1,1)</f>
        <v>45657</v>
      </c>
      <c r="C48" s="19" t="s">
        <v>66</v>
      </c>
      <c r="D48" s="52" t="s">
        <v>50</v>
      </c>
      <c r="E48" s="1" t="s">
        <v>33</v>
      </c>
      <c r="F48" s="1">
        <v>426</v>
      </c>
      <c r="G48" s="1">
        <v>0</v>
      </c>
      <c r="H48" s="34">
        <v>45410</v>
      </c>
      <c r="I48" s="1">
        <v>1.7</v>
      </c>
      <c r="J48" s="1">
        <v>23000</v>
      </c>
      <c r="K48" s="1">
        <v>8.5</v>
      </c>
      <c r="L48" s="1">
        <v>11.6</v>
      </c>
      <c r="M48" s="35">
        <v>36</v>
      </c>
      <c r="N48" s="35">
        <v>15.3</v>
      </c>
      <c r="O48" s="35">
        <v>8.9700000000000006</v>
      </c>
      <c r="P48" s="5">
        <v>0.32</v>
      </c>
      <c r="Q48" s="5">
        <v>0</v>
      </c>
      <c r="R48" s="1">
        <v>4</v>
      </c>
      <c r="S48" s="1">
        <v>900</v>
      </c>
      <c r="T48" s="53">
        <v>0.43</v>
      </c>
    </row>
    <row r="49" spans="1:20" x14ac:dyDescent="0.45">
      <c r="A49" s="19">
        <v>1</v>
      </c>
      <c r="B49" s="104">
        <f>_xlfn.XLOOKUP(prodInfo[[#This Row],[round]],Years!$A$2:$A$10,Years!$B$2:$B$10,"not found",1,1)</f>
        <v>45657</v>
      </c>
      <c r="C49" s="19" t="s">
        <v>66</v>
      </c>
      <c r="D49" s="52" t="s">
        <v>48</v>
      </c>
      <c r="E49" s="1" t="s">
        <v>29</v>
      </c>
      <c r="F49" s="26">
        <v>1002</v>
      </c>
      <c r="G49" s="1">
        <v>0</v>
      </c>
      <c r="H49" s="34">
        <v>45398</v>
      </c>
      <c r="I49" s="1">
        <v>2.4</v>
      </c>
      <c r="J49" s="1">
        <v>17500</v>
      </c>
      <c r="K49" s="1">
        <v>5.9</v>
      </c>
      <c r="L49" s="1">
        <v>14.2</v>
      </c>
      <c r="M49" s="35">
        <v>25</v>
      </c>
      <c r="N49" s="35">
        <v>11</v>
      </c>
      <c r="O49" s="35">
        <v>7.85</v>
      </c>
      <c r="P49" s="5">
        <v>0.23</v>
      </c>
      <c r="Q49" s="5">
        <v>0</v>
      </c>
      <c r="R49" s="1">
        <v>5</v>
      </c>
      <c r="S49" s="26">
        <v>1800</v>
      </c>
      <c r="T49" s="53">
        <v>0.45</v>
      </c>
    </row>
    <row r="50" spans="1:20" x14ac:dyDescent="0.45">
      <c r="A50" s="19">
        <v>1</v>
      </c>
      <c r="B50" s="104">
        <f>_xlfn.XLOOKUP(prodInfo[[#This Row],[round]],Years!$A$2:$A$10,Years!$B$2:$B$10,"not found",1,1)</f>
        <v>45657</v>
      </c>
      <c r="C50" s="19" t="s">
        <v>66</v>
      </c>
      <c r="D50" s="52" t="s">
        <v>49</v>
      </c>
      <c r="E50" s="1" t="s">
        <v>31</v>
      </c>
      <c r="F50" s="26">
        <v>1641</v>
      </c>
      <c r="G50" s="1">
        <v>1</v>
      </c>
      <c r="H50" s="34">
        <v>45399</v>
      </c>
      <c r="I50" s="1">
        <v>3.2</v>
      </c>
      <c r="J50" s="1">
        <v>14000</v>
      </c>
      <c r="K50" s="1">
        <v>3.3</v>
      </c>
      <c r="L50" s="1">
        <v>16.8</v>
      </c>
      <c r="M50" s="35">
        <v>20</v>
      </c>
      <c r="N50" s="35">
        <v>7.31</v>
      </c>
      <c r="O50" s="35">
        <v>7.16</v>
      </c>
      <c r="P50" s="5">
        <v>0.26</v>
      </c>
      <c r="Q50" s="5">
        <v>0.16</v>
      </c>
      <c r="R50" s="1">
        <v>6</v>
      </c>
      <c r="S50" s="26">
        <v>1400</v>
      </c>
      <c r="T50" s="53">
        <v>1.1499999999999999</v>
      </c>
    </row>
    <row r="51" spans="1:20" x14ac:dyDescent="0.45">
      <c r="A51" s="19">
        <v>1</v>
      </c>
      <c r="B51" s="104">
        <f>_xlfn.XLOOKUP(prodInfo[[#This Row],[round]],Years!$A$2:$A$10,Years!$B$2:$B$10,"not found",1,1)</f>
        <v>45657</v>
      </c>
      <c r="C51" s="19" t="s">
        <v>66</v>
      </c>
      <c r="D51" s="52" t="s">
        <v>52</v>
      </c>
      <c r="E51" s="1" t="s">
        <v>37</v>
      </c>
      <c r="F51" s="1">
        <v>362</v>
      </c>
      <c r="G51" s="1">
        <v>0</v>
      </c>
      <c r="H51" s="34">
        <v>45410</v>
      </c>
      <c r="I51" s="1">
        <v>2.1</v>
      </c>
      <c r="J51" s="1">
        <v>19000</v>
      </c>
      <c r="K51" s="1">
        <v>4.4000000000000004</v>
      </c>
      <c r="L51" s="1">
        <v>10.5</v>
      </c>
      <c r="M51" s="35">
        <v>30</v>
      </c>
      <c r="N51" s="35">
        <v>13.05</v>
      </c>
      <c r="O51" s="35">
        <v>8.9700000000000006</v>
      </c>
      <c r="P51" s="5">
        <v>0.26</v>
      </c>
      <c r="Q51" s="5">
        <v>0</v>
      </c>
      <c r="R51" s="1">
        <v>4</v>
      </c>
      <c r="S51" s="1">
        <v>600</v>
      </c>
      <c r="T51" s="53">
        <v>0.5</v>
      </c>
    </row>
    <row r="52" spans="1:20" x14ac:dyDescent="0.45">
      <c r="A52" s="19">
        <v>1</v>
      </c>
      <c r="B52" s="104">
        <f>_xlfn.XLOOKUP(prodInfo[[#This Row],[round]],Years!$A$2:$A$10,Years!$B$2:$B$10,"not found",1,1)</f>
        <v>45657</v>
      </c>
      <c r="C52" s="19" t="s">
        <v>67</v>
      </c>
      <c r="D52" s="52" t="s">
        <v>56</v>
      </c>
      <c r="E52" s="1" t="s">
        <v>35</v>
      </c>
      <c r="F52" s="1">
        <v>403</v>
      </c>
      <c r="G52" s="1">
        <v>110</v>
      </c>
      <c r="H52" s="34">
        <v>44377</v>
      </c>
      <c r="I52" s="1">
        <v>3.5</v>
      </c>
      <c r="J52" s="1">
        <v>25000</v>
      </c>
      <c r="K52" s="1">
        <v>9.4</v>
      </c>
      <c r="L52" s="1">
        <v>15.5</v>
      </c>
      <c r="M52" s="35">
        <v>33</v>
      </c>
      <c r="N52" s="35">
        <v>14.81</v>
      </c>
      <c r="O52" s="35">
        <v>8.9700000000000006</v>
      </c>
      <c r="P52" s="5">
        <v>0.24</v>
      </c>
      <c r="Q52" s="5">
        <v>0</v>
      </c>
      <c r="R52" s="1">
        <v>3</v>
      </c>
      <c r="S52" s="1">
        <v>600</v>
      </c>
      <c r="T52" s="53">
        <v>0.73</v>
      </c>
    </row>
    <row r="53" spans="1:20" x14ac:dyDescent="0.45">
      <c r="A53" s="19">
        <v>1</v>
      </c>
      <c r="B53" s="104">
        <f>_xlfn.XLOOKUP(prodInfo[[#This Row],[round]],Years!$A$2:$A$10,Years!$B$2:$B$10,"not found",1,1)</f>
        <v>45657</v>
      </c>
      <c r="C53" s="19" t="s">
        <v>67</v>
      </c>
      <c r="D53" s="52" t="s">
        <v>53</v>
      </c>
      <c r="E53" s="1" t="s">
        <v>29</v>
      </c>
      <c r="F53" s="1">
        <v>829</v>
      </c>
      <c r="G53" s="1">
        <v>548</v>
      </c>
      <c r="H53" s="34">
        <v>44155</v>
      </c>
      <c r="I53" s="1">
        <v>4.0999999999999996</v>
      </c>
      <c r="J53" s="1">
        <v>17500</v>
      </c>
      <c r="K53" s="1">
        <v>5.5</v>
      </c>
      <c r="L53" s="1">
        <v>14.5</v>
      </c>
      <c r="M53" s="35">
        <v>28</v>
      </c>
      <c r="N53" s="35">
        <v>10.65</v>
      </c>
      <c r="O53" s="35">
        <v>7.85</v>
      </c>
      <c r="P53" s="5">
        <v>0.27</v>
      </c>
      <c r="Q53" s="5">
        <v>0</v>
      </c>
      <c r="R53" s="1">
        <v>4</v>
      </c>
      <c r="S53" s="26">
        <v>1800</v>
      </c>
      <c r="T53" s="53">
        <v>0.66</v>
      </c>
    </row>
    <row r="54" spans="1:20" x14ac:dyDescent="0.45">
      <c r="A54" s="19">
        <v>1</v>
      </c>
      <c r="B54" s="104">
        <f>_xlfn.XLOOKUP(prodInfo[[#This Row],[round]],Years!$A$2:$A$10,Years!$B$2:$B$10,"not found",1,1)</f>
        <v>45657</v>
      </c>
      <c r="C54" s="19" t="s">
        <v>67</v>
      </c>
      <c r="D54" s="52" t="s">
        <v>54</v>
      </c>
      <c r="E54" s="1" t="s">
        <v>31</v>
      </c>
      <c r="F54" s="26">
        <v>1835</v>
      </c>
      <c r="G54" s="1">
        <v>6</v>
      </c>
      <c r="H54" s="34">
        <v>43610</v>
      </c>
      <c r="I54" s="1">
        <v>5.6</v>
      </c>
      <c r="J54" s="1">
        <v>14000</v>
      </c>
      <c r="K54" s="1">
        <v>3</v>
      </c>
      <c r="L54" s="1">
        <v>17</v>
      </c>
      <c r="M54" s="35">
        <v>21</v>
      </c>
      <c r="N54" s="35">
        <v>7.05</v>
      </c>
      <c r="O54" s="35">
        <v>7.46</v>
      </c>
      <c r="P54" s="5">
        <v>0.28999999999999998</v>
      </c>
      <c r="Q54" s="5">
        <v>0.3</v>
      </c>
      <c r="R54" s="1">
        <v>5</v>
      </c>
      <c r="S54" s="26">
        <v>1400</v>
      </c>
      <c r="T54" s="53">
        <v>1.29</v>
      </c>
    </row>
    <row r="55" spans="1:20" x14ac:dyDescent="0.45">
      <c r="A55" s="19">
        <v>1</v>
      </c>
      <c r="B55" s="104">
        <f>_xlfn.XLOOKUP(prodInfo[[#This Row],[round]],Years!$A$2:$A$10,Years!$B$2:$B$10,"not found",1,1)</f>
        <v>45657</v>
      </c>
      <c r="C55" s="19" t="s">
        <v>67</v>
      </c>
      <c r="D55" s="52" t="s">
        <v>57</v>
      </c>
      <c r="E55" s="1" t="s">
        <v>37</v>
      </c>
      <c r="F55" s="1">
        <v>269</v>
      </c>
      <c r="G55" s="1">
        <v>170</v>
      </c>
      <c r="H55" s="34">
        <v>44341</v>
      </c>
      <c r="I55" s="1">
        <v>3.6</v>
      </c>
      <c r="J55" s="1">
        <v>19000</v>
      </c>
      <c r="K55" s="1">
        <v>4</v>
      </c>
      <c r="L55" s="1">
        <v>11</v>
      </c>
      <c r="M55" s="35">
        <v>33</v>
      </c>
      <c r="N55" s="35">
        <v>12.6</v>
      </c>
      <c r="O55" s="35">
        <v>8.9700000000000006</v>
      </c>
      <c r="P55" s="5">
        <v>0.28000000000000003</v>
      </c>
      <c r="Q55" s="5">
        <v>0</v>
      </c>
      <c r="R55" s="1">
        <v>3</v>
      </c>
      <c r="S55" s="1">
        <v>600</v>
      </c>
      <c r="T55" s="53">
        <v>0.63</v>
      </c>
    </row>
    <row r="56" spans="1:20" x14ac:dyDescent="0.45">
      <c r="A56" s="19">
        <v>1</v>
      </c>
      <c r="B56" s="104">
        <f>_xlfn.XLOOKUP(prodInfo[[#This Row],[round]],Years!$A$2:$A$10,Years!$B$2:$B$10,"not found",1,1)</f>
        <v>45657</v>
      </c>
      <c r="C56" s="19" t="s">
        <v>67</v>
      </c>
      <c r="D56" s="52" t="s">
        <v>55</v>
      </c>
      <c r="E56" s="1" t="s">
        <v>33</v>
      </c>
      <c r="F56" s="1">
        <v>335</v>
      </c>
      <c r="G56" s="1">
        <v>111</v>
      </c>
      <c r="H56" s="34">
        <v>44670</v>
      </c>
      <c r="I56" s="1">
        <v>2.7</v>
      </c>
      <c r="J56" s="1">
        <v>23000</v>
      </c>
      <c r="K56" s="1">
        <v>8</v>
      </c>
      <c r="L56" s="1">
        <v>12</v>
      </c>
      <c r="M56" s="35">
        <v>38</v>
      </c>
      <c r="N56" s="35">
        <v>14.84</v>
      </c>
      <c r="O56" s="35">
        <v>8.9700000000000006</v>
      </c>
      <c r="P56" s="5">
        <v>0.34</v>
      </c>
      <c r="Q56" s="5">
        <v>0</v>
      </c>
      <c r="R56" s="1">
        <v>3</v>
      </c>
      <c r="S56" s="1">
        <v>900</v>
      </c>
      <c r="T56" s="53">
        <v>0.45</v>
      </c>
    </row>
    <row r="57" spans="1:20" x14ac:dyDescent="0.45">
      <c r="A57" s="19">
        <v>1</v>
      </c>
      <c r="B57" s="104">
        <f>_xlfn.XLOOKUP(prodInfo[[#This Row],[round]],Years!$A$2:$A$10,Years!$B$2:$B$10,"not found",1,1)</f>
        <v>45657</v>
      </c>
      <c r="C57" s="19" t="s">
        <v>68</v>
      </c>
      <c r="D57" s="52" t="s">
        <v>61</v>
      </c>
      <c r="E57" s="1" t="s">
        <v>35</v>
      </c>
      <c r="F57" s="1">
        <v>403</v>
      </c>
      <c r="G57" s="1">
        <v>110</v>
      </c>
      <c r="H57" s="34">
        <v>44377</v>
      </c>
      <c r="I57" s="1">
        <v>3.5</v>
      </c>
      <c r="J57" s="1">
        <v>25000</v>
      </c>
      <c r="K57" s="1">
        <v>9.4</v>
      </c>
      <c r="L57" s="1">
        <v>15.5</v>
      </c>
      <c r="M57" s="35">
        <v>33</v>
      </c>
      <c r="N57" s="35">
        <v>14.81</v>
      </c>
      <c r="O57" s="35">
        <v>8.9700000000000006</v>
      </c>
      <c r="P57" s="5">
        <v>0.24</v>
      </c>
      <c r="Q57" s="5">
        <v>0</v>
      </c>
      <c r="R57" s="1">
        <v>3</v>
      </c>
      <c r="S57" s="1">
        <v>600</v>
      </c>
      <c r="T57" s="53">
        <v>0.73</v>
      </c>
    </row>
    <row r="58" spans="1:20" x14ac:dyDescent="0.45">
      <c r="A58" s="19">
        <v>1</v>
      </c>
      <c r="B58" s="104">
        <f>_xlfn.XLOOKUP(prodInfo[[#This Row],[round]],Years!$A$2:$A$10,Years!$B$2:$B$10,"not found",1,1)</f>
        <v>45657</v>
      </c>
      <c r="C58" s="19" t="s">
        <v>68</v>
      </c>
      <c r="D58" s="52" t="s">
        <v>58</v>
      </c>
      <c r="E58" s="1" t="s">
        <v>29</v>
      </c>
      <c r="F58" s="1">
        <v>829</v>
      </c>
      <c r="G58" s="1">
        <v>548</v>
      </c>
      <c r="H58" s="34">
        <v>44155</v>
      </c>
      <c r="I58" s="1">
        <v>4.0999999999999996</v>
      </c>
      <c r="J58" s="1">
        <v>17500</v>
      </c>
      <c r="K58" s="1">
        <v>5.5</v>
      </c>
      <c r="L58" s="1">
        <v>14.5</v>
      </c>
      <c r="M58" s="35">
        <v>28</v>
      </c>
      <c r="N58" s="35">
        <v>10.65</v>
      </c>
      <c r="O58" s="35">
        <v>7.85</v>
      </c>
      <c r="P58" s="5">
        <v>0.27</v>
      </c>
      <c r="Q58" s="5">
        <v>0</v>
      </c>
      <c r="R58" s="1">
        <v>4</v>
      </c>
      <c r="S58" s="26">
        <v>1800</v>
      </c>
      <c r="T58" s="53">
        <v>0.66</v>
      </c>
    </row>
    <row r="59" spans="1:20" x14ac:dyDescent="0.45">
      <c r="A59" s="19">
        <v>1</v>
      </c>
      <c r="B59" s="104">
        <f>_xlfn.XLOOKUP(prodInfo[[#This Row],[round]],Years!$A$2:$A$10,Years!$B$2:$B$10,"not found",1,1)</f>
        <v>45657</v>
      </c>
      <c r="C59" s="19" t="s">
        <v>68</v>
      </c>
      <c r="D59" s="52" t="s">
        <v>59</v>
      </c>
      <c r="E59" s="1" t="s">
        <v>31</v>
      </c>
      <c r="F59" s="26">
        <v>1835</v>
      </c>
      <c r="G59" s="1">
        <v>6</v>
      </c>
      <c r="H59" s="34">
        <v>43610</v>
      </c>
      <c r="I59" s="1">
        <v>5.6</v>
      </c>
      <c r="J59" s="1">
        <v>14000</v>
      </c>
      <c r="K59" s="1">
        <v>3</v>
      </c>
      <c r="L59" s="1">
        <v>17</v>
      </c>
      <c r="M59" s="35">
        <v>21</v>
      </c>
      <c r="N59" s="35">
        <v>7.05</v>
      </c>
      <c r="O59" s="35">
        <v>7.46</v>
      </c>
      <c r="P59" s="5">
        <v>0.28999999999999998</v>
      </c>
      <c r="Q59" s="5">
        <v>0.3</v>
      </c>
      <c r="R59" s="1">
        <v>5</v>
      </c>
      <c r="S59" s="26">
        <v>1400</v>
      </c>
      <c r="T59" s="53">
        <v>1.29</v>
      </c>
    </row>
    <row r="60" spans="1:20" x14ac:dyDescent="0.45">
      <c r="A60" s="19">
        <v>1</v>
      </c>
      <c r="B60" s="104">
        <f>_xlfn.XLOOKUP(prodInfo[[#This Row],[round]],Years!$A$2:$A$10,Years!$B$2:$B$10,"not found",1,1)</f>
        <v>45657</v>
      </c>
      <c r="C60" s="19" t="s">
        <v>68</v>
      </c>
      <c r="D60" s="52" t="s">
        <v>62</v>
      </c>
      <c r="E60" s="1" t="s">
        <v>37</v>
      </c>
      <c r="F60" s="1">
        <v>269</v>
      </c>
      <c r="G60" s="1">
        <v>170</v>
      </c>
      <c r="H60" s="34">
        <v>44341</v>
      </c>
      <c r="I60" s="1">
        <v>3.6</v>
      </c>
      <c r="J60" s="1">
        <v>19000</v>
      </c>
      <c r="K60" s="1">
        <v>4</v>
      </c>
      <c r="L60" s="1">
        <v>11</v>
      </c>
      <c r="M60" s="35">
        <v>33</v>
      </c>
      <c r="N60" s="35">
        <v>12.6</v>
      </c>
      <c r="O60" s="35">
        <v>8.9700000000000006</v>
      </c>
      <c r="P60" s="5">
        <v>0.28000000000000003</v>
      </c>
      <c r="Q60" s="5">
        <v>0</v>
      </c>
      <c r="R60" s="1">
        <v>3</v>
      </c>
      <c r="S60" s="1">
        <v>600</v>
      </c>
      <c r="T60" s="53">
        <v>0.63</v>
      </c>
    </row>
    <row r="61" spans="1:20" ht="14.65" thickBot="1" x14ac:dyDescent="0.5">
      <c r="A61" s="19">
        <v>1</v>
      </c>
      <c r="B61" s="104">
        <f>_xlfn.XLOOKUP(prodInfo[[#This Row],[round]],Years!$A$2:$A$10,Years!$B$2:$B$10,"not found",1,1)</f>
        <v>45657</v>
      </c>
      <c r="C61" s="19" t="s">
        <v>68</v>
      </c>
      <c r="D61" s="54" t="s">
        <v>60</v>
      </c>
      <c r="E61" s="4" t="s">
        <v>33</v>
      </c>
      <c r="F61" s="4">
        <v>335</v>
      </c>
      <c r="G61" s="4">
        <v>111</v>
      </c>
      <c r="H61" s="55">
        <v>44670</v>
      </c>
      <c r="I61" s="4">
        <v>2.7</v>
      </c>
      <c r="J61" s="4">
        <v>23000</v>
      </c>
      <c r="K61" s="4">
        <v>8</v>
      </c>
      <c r="L61" s="4">
        <v>12</v>
      </c>
      <c r="M61" s="56">
        <v>38</v>
      </c>
      <c r="N61" s="56">
        <v>14.84</v>
      </c>
      <c r="O61" s="56">
        <v>8.9700000000000006</v>
      </c>
      <c r="P61" s="57">
        <v>0.34</v>
      </c>
      <c r="Q61" s="57">
        <v>0</v>
      </c>
      <c r="R61" s="4">
        <v>3</v>
      </c>
      <c r="S61" s="4">
        <v>900</v>
      </c>
      <c r="T61" s="58">
        <v>0.45</v>
      </c>
    </row>
    <row r="62" spans="1:20" x14ac:dyDescent="0.45">
      <c r="A62" s="19">
        <v>2</v>
      </c>
      <c r="B62" s="104">
        <f>_xlfn.XLOOKUP(prodInfo[[#This Row],[round]],Years!$A$2:$A$10,Years!$B$2:$B$10,"not found",1,1)</f>
        <v>46022</v>
      </c>
      <c r="C62" s="19" t="s">
        <v>63</v>
      </c>
      <c r="D62" s="46" t="s">
        <v>28</v>
      </c>
      <c r="E62" s="3" t="s">
        <v>29</v>
      </c>
      <c r="F62" s="50">
        <v>1584</v>
      </c>
      <c r="G62" s="3">
        <v>0</v>
      </c>
      <c r="H62" s="47">
        <v>45472</v>
      </c>
      <c r="I62" s="3">
        <v>3.3</v>
      </c>
      <c r="J62" s="3">
        <v>14000</v>
      </c>
      <c r="K62" s="3">
        <v>6.1</v>
      </c>
      <c r="L62" s="3">
        <v>14.3</v>
      </c>
      <c r="M62" s="48">
        <v>27.5</v>
      </c>
      <c r="N62" s="48">
        <v>9.14</v>
      </c>
      <c r="O62" s="48">
        <v>5.87</v>
      </c>
      <c r="P62" s="49">
        <v>0.44</v>
      </c>
      <c r="Q62" s="49">
        <v>0</v>
      </c>
      <c r="R62" s="3">
        <v>6</v>
      </c>
      <c r="S62" s="50">
        <v>1800</v>
      </c>
      <c r="T62" s="51">
        <v>0.88</v>
      </c>
    </row>
    <row r="63" spans="1:20" x14ac:dyDescent="0.45">
      <c r="A63" s="19">
        <v>2</v>
      </c>
      <c r="B63" s="104">
        <f>_xlfn.XLOOKUP(prodInfo[[#This Row],[round]],Years!$A$2:$A$10,Years!$B$2:$B$10,"not found",1,1)</f>
        <v>46022</v>
      </c>
      <c r="C63" s="19" t="s">
        <v>63</v>
      </c>
      <c r="D63" s="52" t="s">
        <v>30</v>
      </c>
      <c r="E63" s="1" t="s">
        <v>31</v>
      </c>
      <c r="F63" s="26">
        <v>1782</v>
      </c>
      <c r="G63" s="1">
        <v>0</v>
      </c>
      <c r="H63" s="34">
        <v>45320</v>
      </c>
      <c r="I63" s="1">
        <v>6.6</v>
      </c>
      <c r="J63" s="1">
        <v>12000</v>
      </c>
      <c r="K63" s="1">
        <v>3</v>
      </c>
      <c r="L63" s="1">
        <v>17</v>
      </c>
      <c r="M63" s="35">
        <v>21.5</v>
      </c>
      <c r="N63" s="35">
        <v>5.78</v>
      </c>
      <c r="O63" s="35">
        <v>5.58</v>
      </c>
      <c r="P63" s="5">
        <v>0.46</v>
      </c>
      <c r="Q63" s="5">
        <v>0.28999999999999998</v>
      </c>
      <c r="R63" s="1">
        <v>6.7</v>
      </c>
      <c r="S63" s="26">
        <v>1400</v>
      </c>
      <c r="T63" s="53">
        <v>1.27</v>
      </c>
    </row>
    <row r="64" spans="1:20" x14ac:dyDescent="0.45">
      <c r="A64" s="19">
        <v>2</v>
      </c>
      <c r="B64" s="104">
        <f>_xlfn.XLOOKUP(prodInfo[[#This Row],[round]],Years!$A$2:$A$10,Years!$B$2:$B$10,"not found",1,1)</f>
        <v>46022</v>
      </c>
      <c r="C64" s="19" t="s">
        <v>63</v>
      </c>
      <c r="D64" s="52" t="s">
        <v>34</v>
      </c>
      <c r="E64" s="1" t="s">
        <v>35</v>
      </c>
      <c r="F64" s="1">
        <v>594</v>
      </c>
      <c r="G64" s="1">
        <v>0</v>
      </c>
      <c r="H64" s="34">
        <v>45535</v>
      </c>
      <c r="I64" s="1">
        <v>2.9</v>
      </c>
      <c r="J64" s="1">
        <v>27000</v>
      </c>
      <c r="K64" s="1">
        <v>9.8000000000000007</v>
      </c>
      <c r="L64" s="1">
        <v>14.5</v>
      </c>
      <c r="M64" s="35">
        <v>34.5</v>
      </c>
      <c r="N64" s="35">
        <v>15</v>
      </c>
      <c r="O64" s="35">
        <v>9.39</v>
      </c>
      <c r="P64" s="5">
        <v>0.28000000000000003</v>
      </c>
      <c r="Q64" s="5">
        <v>0</v>
      </c>
      <c r="R64" s="1">
        <v>3</v>
      </c>
      <c r="S64" s="1">
        <v>600</v>
      </c>
      <c r="T64" s="53">
        <v>0.99</v>
      </c>
    </row>
    <row r="65" spans="1:20" x14ac:dyDescent="0.45">
      <c r="A65" s="19">
        <v>2</v>
      </c>
      <c r="B65" s="104">
        <f>_xlfn.XLOOKUP(prodInfo[[#This Row],[round]],Years!$A$2:$A$10,Years!$B$2:$B$10,"not found",1,1)</f>
        <v>46022</v>
      </c>
      <c r="C65" s="19" t="s">
        <v>63</v>
      </c>
      <c r="D65" s="52" t="s">
        <v>32</v>
      </c>
      <c r="E65" s="1" t="s">
        <v>33</v>
      </c>
      <c r="F65" s="1">
        <v>775</v>
      </c>
      <c r="G65" s="1">
        <v>0</v>
      </c>
      <c r="H65" s="34">
        <v>45711</v>
      </c>
      <c r="I65" s="1">
        <v>1.6</v>
      </c>
      <c r="J65" s="1">
        <v>20000</v>
      </c>
      <c r="K65" s="1">
        <v>9.4</v>
      </c>
      <c r="L65" s="1">
        <v>11.2</v>
      </c>
      <c r="M65" s="35">
        <v>38.200000000000003</v>
      </c>
      <c r="N65" s="35">
        <v>13.98</v>
      </c>
      <c r="O65" s="35">
        <v>9.39</v>
      </c>
      <c r="P65" s="5">
        <v>0.38</v>
      </c>
      <c r="Q65" s="5">
        <v>0</v>
      </c>
      <c r="R65" s="1">
        <v>3</v>
      </c>
      <c r="S65" s="1">
        <v>900</v>
      </c>
      <c r="T65" s="53">
        <v>0.77</v>
      </c>
    </row>
    <row r="66" spans="1:20" x14ac:dyDescent="0.45">
      <c r="A66" s="19">
        <v>2</v>
      </c>
      <c r="B66" s="104">
        <f>_xlfn.XLOOKUP(prodInfo[[#This Row],[round]],Years!$A$2:$A$10,Years!$B$2:$B$10,"not found",1,1)</f>
        <v>46022</v>
      </c>
      <c r="C66" s="19" t="s">
        <v>63</v>
      </c>
      <c r="D66" s="52" t="s">
        <v>36</v>
      </c>
      <c r="E66" s="1" t="s">
        <v>37</v>
      </c>
      <c r="F66" s="1">
        <v>450</v>
      </c>
      <c r="G66" s="1">
        <v>0</v>
      </c>
      <c r="H66" s="34">
        <v>45705</v>
      </c>
      <c r="I66" s="1">
        <v>2</v>
      </c>
      <c r="J66" s="1">
        <v>16000</v>
      </c>
      <c r="K66" s="1">
        <v>4.5</v>
      </c>
      <c r="L66" s="1">
        <v>10.6</v>
      </c>
      <c r="M66" s="35">
        <v>34.6</v>
      </c>
      <c r="N66" s="35">
        <v>11.17</v>
      </c>
      <c r="O66" s="35">
        <v>9.39</v>
      </c>
      <c r="P66" s="5">
        <v>0.4</v>
      </c>
      <c r="Q66" s="5">
        <v>0</v>
      </c>
      <c r="R66" s="1">
        <v>3</v>
      </c>
      <c r="S66" s="1">
        <v>600</v>
      </c>
      <c r="T66" s="53">
        <v>0.71</v>
      </c>
    </row>
    <row r="67" spans="1:20" x14ac:dyDescent="0.45">
      <c r="A67" s="19">
        <v>2</v>
      </c>
      <c r="B67" s="104">
        <f>_xlfn.XLOOKUP(prodInfo[[#This Row],[round]],Years!$A$2:$A$10,Years!$B$2:$B$10,"not found",1,1)</f>
        <v>46022</v>
      </c>
      <c r="C67" s="19" t="s">
        <v>64</v>
      </c>
      <c r="D67" s="52" t="s">
        <v>40</v>
      </c>
      <c r="E67" s="1" t="s">
        <v>33</v>
      </c>
      <c r="F67" s="1">
        <v>708</v>
      </c>
      <c r="G67" s="1">
        <v>155</v>
      </c>
      <c r="H67" s="34">
        <v>45672</v>
      </c>
      <c r="I67" s="1">
        <v>2.5</v>
      </c>
      <c r="J67" s="1">
        <v>24000</v>
      </c>
      <c r="K67" s="1">
        <v>8.6999999999999993</v>
      </c>
      <c r="L67" s="1">
        <v>11.2</v>
      </c>
      <c r="M67" s="35">
        <v>36.75</v>
      </c>
      <c r="N67" s="35">
        <v>14.84</v>
      </c>
      <c r="O67" s="35">
        <v>8.83</v>
      </c>
      <c r="P67" s="5">
        <v>0.28999999999999998</v>
      </c>
      <c r="Q67" s="5">
        <v>0</v>
      </c>
      <c r="R67" s="1">
        <v>3.5</v>
      </c>
      <c r="S67" s="1">
        <v>252</v>
      </c>
      <c r="T67" s="53">
        <v>0.99</v>
      </c>
    </row>
    <row r="68" spans="1:20" x14ac:dyDescent="0.45">
      <c r="A68" s="19">
        <v>2</v>
      </c>
      <c r="B68" s="104">
        <f>_xlfn.XLOOKUP(prodInfo[[#This Row],[round]],Years!$A$2:$A$10,Years!$B$2:$B$10,"not found",1,1)</f>
        <v>46022</v>
      </c>
      <c r="C68" s="19" t="s">
        <v>64</v>
      </c>
      <c r="D68" s="52" t="s">
        <v>38</v>
      </c>
      <c r="E68" s="1" t="s">
        <v>29</v>
      </c>
      <c r="F68" s="26">
        <v>1603</v>
      </c>
      <c r="G68" s="1">
        <v>0</v>
      </c>
      <c r="H68" s="34">
        <v>45842</v>
      </c>
      <c r="I68" s="1">
        <v>1.9</v>
      </c>
      <c r="J68" s="1">
        <v>16500</v>
      </c>
      <c r="K68" s="1">
        <v>5.7</v>
      </c>
      <c r="L68" s="1">
        <v>14.3</v>
      </c>
      <c r="M68" s="35">
        <v>27</v>
      </c>
      <c r="N68" s="35">
        <v>9.6999999999999993</v>
      </c>
      <c r="O68" s="35">
        <v>7.65</v>
      </c>
      <c r="P68" s="5">
        <v>0.33</v>
      </c>
      <c r="Q68" s="5">
        <v>0</v>
      </c>
      <c r="R68" s="1">
        <v>4.5</v>
      </c>
      <c r="S68" s="26">
        <v>1301</v>
      </c>
      <c r="T68" s="53">
        <v>0.99</v>
      </c>
    </row>
    <row r="69" spans="1:20" x14ac:dyDescent="0.45">
      <c r="A69" s="19">
        <v>2</v>
      </c>
      <c r="B69" s="104">
        <f>_xlfn.XLOOKUP(prodInfo[[#This Row],[round]],Years!$A$2:$A$10,Years!$B$2:$B$10,"not found",1,1)</f>
        <v>46022</v>
      </c>
      <c r="C69" s="19" t="s">
        <v>64</v>
      </c>
      <c r="D69" s="52" t="s">
        <v>39</v>
      </c>
      <c r="E69" s="1" t="s">
        <v>31</v>
      </c>
      <c r="F69" s="26">
        <v>1361</v>
      </c>
      <c r="G69" s="1">
        <v>0</v>
      </c>
      <c r="H69" s="34">
        <v>45892</v>
      </c>
      <c r="I69" s="1">
        <v>3.5</v>
      </c>
      <c r="J69" s="1">
        <v>14000</v>
      </c>
      <c r="K69" s="1">
        <v>2.2000000000000002</v>
      </c>
      <c r="L69" s="1">
        <v>17</v>
      </c>
      <c r="M69" s="35">
        <v>20.5</v>
      </c>
      <c r="N69" s="35">
        <v>6.04</v>
      </c>
      <c r="O69" s="35">
        <v>6.47</v>
      </c>
      <c r="P69" s="5">
        <v>0.33</v>
      </c>
      <c r="Q69" s="5">
        <v>0</v>
      </c>
      <c r="R69" s="1">
        <v>5.5</v>
      </c>
      <c r="S69" s="1">
        <v>583</v>
      </c>
      <c r="T69" s="53">
        <v>0.99</v>
      </c>
    </row>
    <row r="70" spans="1:20" x14ac:dyDescent="0.45">
      <c r="A70" s="19">
        <v>2</v>
      </c>
      <c r="B70" s="104">
        <f>_xlfn.XLOOKUP(prodInfo[[#This Row],[round]],Years!$A$2:$A$10,Years!$B$2:$B$10,"not found",1,1)</f>
        <v>46022</v>
      </c>
      <c r="C70" s="19" t="s">
        <v>64</v>
      </c>
      <c r="D70" s="52" t="s">
        <v>41</v>
      </c>
      <c r="E70" s="1" t="s">
        <v>35</v>
      </c>
      <c r="F70" s="1">
        <v>413</v>
      </c>
      <c r="G70" s="1">
        <v>110</v>
      </c>
      <c r="H70" s="34">
        <v>45787</v>
      </c>
      <c r="I70" s="1">
        <v>1.8</v>
      </c>
      <c r="J70" s="1">
        <v>23000</v>
      </c>
      <c r="K70" s="1">
        <v>10.4</v>
      </c>
      <c r="L70" s="1">
        <v>15.3</v>
      </c>
      <c r="M70" s="35">
        <v>34</v>
      </c>
      <c r="N70" s="35">
        <v>13.94</v>
      </c>
      <c r="O70" s="35">
        <v>8.83</v>
      </c>
      <c r="P70" s="5">
        <v>0.27</v>
      </c>
      <c r="Q70" s="5">
        <v>0</v>
      </c>
      <c r="R70" s="1">
        <v>3.5</v>
      </c>
      <c r="S70" s="1">
        <v>315</v>
      </c>
      <c r="T70" s="53">
        <v>0.99</v>
      </c>
    </row>
    <row r="71" spans="1:20" x14ac:dyDescent="0.45">
      <c r="A71" s="19">
        <v>2</v>
      </c>
      <c r="B71" s="104">
        <f>_xlfn.XLOOKUP(prodInfo[[#This Row],[round]],Years!$A$2:$A$10,Years!$B$2:$B$10,"not found",1,1)</f>
        <v>46022</v>
      </c>
      <c r="C71" s="19" t="s">
        <v>64</v>
      </c>
      <c r="D71" s="52" t="s">
        <v>42</v>
      </c>
      <c r="E71" s="1" t="s">
        <v>37</v>
      </c>
      <c r="F71" s="1">
        <v>540</v>
      </c>
      <c r="G71" s="1">
        <v>0</v>
      </c>
      <c r="H71" s="34">
        <v>45885</v>
      </c>
      <c r="I71" s="1">
        <v>1.7</v>
      </c>
      <c r="J71" s="1">
        <v>17500</v>
      </c>
      <c r="K71" s="1">
        <v>4.7</v>
      </c>
      <c r="L71" s="1">
        <v>9.6</v>
      </c>
      <c r="M71" s="35">
        <v>33</v>
      </c>
      <c r="N71" s="35">
        <v>12.29</v>
      </c>
      <c r="O71" s="35">
        <v>8.83</v>
      </c>
      <c r="P71" s="5">
        <v>0.28999999999999998</v>
      </c>
      <c r="Q71" s="5">
        <v>0</v>
      </c>
      <c r="R71" s="1">
        <v>3.5</v>
      </c>
      <c r="S71" s="1">
        <v>300</v>
      </c>
      <c r="T71" s="53">
        <v>0.19</v>
      </c>
    </row>
    <row r="72" spans="1:20" x14ac:dyDescent="0.45">
      <c r="A72" s="19">
        <v>2</v>
      </c>
      <c r="B72" s="104">
        <f>_xlfn.XLOOKUP(prodInfo[[#This Row],[round]],Years!$A$2:$A$10,Years!$B$2:$B$10,"not found",1,1)</f>
        <v>46022</v>
      </c>
      <c r="C72" s="19" t="s">
        <v>65</v>
      </c>
      <c r="D72" s="52" t="s">
        <v>43</v>
      </c>
      <c r="E72" s="1" t="s">
        <v>29</v>
      </c>
      <c r="F72" s="26">
        <v>1966</v>
      </c>
      <c r="G72" s="1">
        <v>0</v>
      </c>
      <c r="H72" s="34">
        <v>45941</v>
      </c>
      <c r="I72" s="1">
        <v>1.8</v>
      </c>
      <c r="J72" s="1">
        <v>19000</v>
      </c>
      <c r="K72" s="1">
        <v>5.7</v>
      </c>
      <c r="L72" s="1">
        <v>14.3</v>
      </c>
      <c r="M72" s="35">
        <v>24</v>
      </c>
      <c r="N72" s="35">
        <v>10.45</v>
      </c>
      <c r="O72" s="35">
        <v>6.71</v>
      </c>
      <c r="P72" s="5">
        <v>0.31</v>
      </c>
      <c r="Q72" s="5">
        <v>0.42</v>
      </c>
      <c r="R72" s="1">
        <v>6.5</v>
      </c>
      <c r="S72" s="26">
        <v>1400</v>
      </c>
      <c r="T72" s="53">
        <v>1.4</v>
      </c>
    </row>
    <row r="73" spans="1:20" x14ac:dyDescent="0.45">
      <c r="A73" s="19">
        <v>2</v>
      </c>
      <c r="B73" s="104">
        <f>_xlfn.XLOOKUP(prodInfo[[#This Row],[round]],Years!$A$2:$A$10,Years!$B$2:$B$10,"not found",1,1)</f>
        <v>46022</v>
      </c>
      <c r="C73" s="19" t="s">
        <v>65</v>
      </c>
      <c r="D73" s="52" t="s">
        <v>44</v>
      </c>
      <c r="E73" s="1" t="s">
        <v>31</v>
      </c>
      <c r="F73" s="26">
        <v>2847</v>
      </c>
      <c r="G73" s="1">
        <v>278</v>
      </c>
      <c r="H73" s="34">
        <v>45731</v>
      </c>
      <c r="I73" s="1">
        <v>3.7</v>
      </c>
      <c r="J73" s="1">
        <v>14100</v>
      </c>
      <c r="K73" s="1">
        <v>1.7</v>
      </c>
      <c r="L73" s="1">
        <v>18.3</v>
      </c>
      <c r="M73" s="35">
        <v>20</v>
      </c>
      <c r="N73" s="35">
        <v>5.18</v>
      </c>
      <c r="O73" s="35">
        <v>6.45</v>
      </c>
      <c r="P73" s="5">
        <v>0.37</v>
      </c>
      <c r="Q73" s="5">
        <v>0.86</v>
      </c>
      <c r="R73" s="1">
        <v>7.5</v>
      </c>
      <c r="S73" s="26">
        <v>1550</v>
      </c>
      <c r="T73" s="53">
        <v>1.84</v>
      </c>
    </row>
    <row r="74" spans="1:20" x14ac:dyDescent="0.45">
      <c r="A74" s="19">
        <v>2</v>
      </c>
      <c r="B74" s="104">
        <f>_xlfn.XLOOKUP(prodInfo[[#This Row],[round]],Years!$A$2:$A$10,Years!$B$2:$B$10,"not found",1,1)</f>
        <v>46022</v>
      </c>
      <c r="C74" s="19" t="s">
        <v>65</v>
      </c>
      <c r="D74" s="52" t="s">
        <v>45</v>
      </c>
      <c r="E74" s="1" t="s">
        <v>33</v>
      </c>
      <c r="F74" s="1">
        <v>757</v>
      </c>
      <c r="G74" s="1">
        <v>0</v>
      </c>
      <c r="H74" s="34">
        <v>45938</v>
      </c>
      <c r="I74" s="1">
        <v>1.4</v>
      </c>
      <c r="J74" s="1">
        <v>22500</v>
      </c>
      <c r="K74" s="1">
        <v>9.8000000000000007</v>
      </c>
      <c r="L74" s="1">
        <v>10.199999999999999</v>
      </c>
      <c r="M74" s="35">
        <v>34</v>
      </c>
      <c r="N74" s="35">
        <v>15.39</v>
      </c>
      <c r="O74" s="35">
        <v>8.4700000000000006</v>
      </c>
      <c r="P74" s="5">
        <v>0.3</v>
      </c>
      <c r="Q74" s="5">
        <v>0.06</v>
      </c>
      <c r="R74" s="1">
        <v>4.5</v>
      </c>
      <c r="S74" s="1">
        <v>680</v>
      </c>
      <c r="T74" s="53">
        <v>1.05</v>
      </c>
    </row>
    <row r="75" spans="1:20" x14ac:dyDescent="0.45">
      <c r="A75" s="19">
        <v>2</v>
      </c>
      <c r="B75" s="104">
        <f>_xlfn.XLOOKUP(prodInfo[[#This Row],[round]],Years!$A$2:$A$10,Years!$B$2:$B$10,"not found",1,1)</f>
        <v>46022</v>
      </c>
      <c r="C75" s="19" t="s">
        <v>65</v>
      </c>
      <c r="D75" s="52" t="s">
        <v>46</v>
      </c>
      <c r="E75" s="1" t="s">
        <v>35</v>
      </c>
      <c r="F75" s="1">
        <v>554</v>
      </c>
      <c r="G75" s="1">
        <v>114</v>
      </c>
      <c r="H75" s="34">
        <v>45930</v>
      </c>
      <c r="I75" s="1">
        <v>1.7</v>
      </c>
      <c r="J75" s="1">
        <v>25200</v>
      </c>
      <c r="K75" s="1">
        <v>10.4</v>
      </c>
      <c r="L75" s="1">
        <v>15.3</v>
      </c>
      <c r="M75" s="35">
        <v>31.8</v>
      </c>
      <c r="N75" s="35">
        <v>14.6</v>
      </c>
      <c r="O75" s="35">
        <v>7.83</v>
      </c>
      <c r="P75" s="5">
        <v>0.28000000000000003</v>
      </c>
      <c r="Q75" s="5">
        <v>0.05</v>
      </c>
      <c r="R75" s="1">
        <v>5</v>
      </c>
      <c r="S75" s="1">
        <v>525</v>
      </c>
      <c r="T75" s="53">
        <v>1.04</v>
      </c>
    </row>
    <row r="76" spans="1:20" x14ac:dyDescent="0.45">
      <c r="A76" s="19">
        <v>2</v>
      </c>
      <c r="B76" s="104">
        <f>_xlfn.XLOOKUP(prodInfo[[#This Row],[round]],Years!$A$2:$A$10,Years!$B$2:$B$10,"not found",1,1)</f>
        <v>46022</v>
      </c>
      <c r="C76" s="19" t="s">
        <v>65</v>
      </c>
      <c r="D76" s="52" t="s">
        <v>47</v>
      </c>
      <c r="E76" s="1" t="s">
        <v>37</v>
      </c>
      <c r="F76" s="1">
        <v>614</v>
      </c>
      <c r="G76" s="1">
        <v>0</v>
      </c>
      <c r="H76" s="34">
        <v>45943</v>
      </c>
      <c r="I76" s="1">
        <v>1.7</v>
      </c>
      <c r="J76" s="1">
        <v>18500</v>
      </c>
      <c r="K76" s="1">
        <v>4.7</v>
      </c>
      <c r="L76" s="1">
        <v>9.6</v>
      </c>
      <c r="M76" s="35">
        <v>31.25</v>
      </c>
      <c r="N76" s="35">
        <v>12.59</v>
      </c>
      <c r="O76" s="35">
        <v>8.92</v>
      </c>
      <c r="P76" s="5">
        <v>0.33</v>
      </c>
      <c r="Q76" s="5">
        <v>0.21</v>
      </c>
      <c r="R76" s="1">
        <v>5</v>
      </c>
      <c r="S76" s="1">
        <v>450</v>
      </c>
      <c r="T76" s="53">
        <v>1.2</v>
      </c>
    </row>
    <row r="77" spans="1:20" x14ac:dyDescent="0.45">
      <c r="A77" s="19">
        <v>2</v>
      </c>
      <c r="B77" s="104">
        <f>_xlfn.XLOOKUP(prodInfo[[#This Row],[round]],Years!$A$2:$A$10,Years!$B$2:$B$10,"not found",1,1)</f>
        <v>46022</v>
      </c>
      <c r="C77" s="19" t="s">
        <v>66</v>
      </c>
      <c r="D77" s="52" t="s">
        <v>50</v>
      </c>
      <c r="E77" s="1" t="s">
        <v>33</v>
      </c>
      <c r="F77" s="1">
        <v>617</v>
      </c>
      <c r="G77" s="1">
        <v>76</v>
      </c>
      <c r="H77" s="34">
        <v>46461</v>
      </c>
      <c r="I77" s="1">
        <v>2.7</v>
      </c>
      <c r="J77" s="1">
        <v>23000</v>
      </c>
      <c r="K77" s="1">
        <v>8.5</v>
      </c>
      <c r="L77" s="1">
        <v>11.6</v>
      </c>
      <c r="M77" s="35">
        <v>38</v>
      </c>
      <c r="N77" s="35">
        <v>14.26</v>
      </c>
      <c r="O77" s="35">
        <v>8.23</v>
      </c>
      <c r="P77" s="5">
        <v>0.39</v>
      </c>
      <c r="Q77" s="5">
        <v>0</v>
      </c>
      <c r="R77" s="1">
        <v>4</v>
      </c>
      <c r="S77" s="1">
        <v>900</v>
      </c>
      <c r="T77" s="53">
        <v>0.77</v>
      </c>
    </row>
    <row r="78" spans="1:20" x14ac:dyDescent="0.45">
      <c r="A78" s="19">
        <v>2</v>
      </c>
      <c r="B78" s="104">
        <f>_xlfn.XLOOKUP(prodInfo[[#This Row],[round]],Years!$A$2:$A$10,Years!$B$2:$B$10,"not found",1,1)</f>
        <v>46022</v>
      </c>
      <c r="C78" s="19" t="s">
        <v>66</v>
      </c>
      <c r="D78" s="52" t="s">
        <v>51</v>
      </c>
      <c r="E78" s="1" t="s">
        <v>35</v>
      </c>
      <c r="F78" s="1">
        <v>615</v>
      </c>
      <c r="G78" s="1">
        <v>80</v>
      </c>
      <c r="H78" s="34">
        <v>46561</v>
      </c>
      <c r="I78" s="1">
        <v>3.1</v>
      </c>
      <c r="J78" s="1">
        <v>25000</v>
      </c>
      <c r="K78" s="1">
        <v>9.9</v>
      </c>
      <c r="L78" s="1">
        <v>15</v>
      </c>
      <c r="M78" s="35">
        <v>34</v>
      </c>
      <c r="N78" s="35">
        <v>14.31</v>
      </c>
      <c r="O78" s="35">
        <v>8.8000000000000007</v>
      </c>
      <c r="P78" s="5">
        <v>0.3</v>
      </c>
      <c r="Q78" s="5">
        <v>0.17</v>
      </c>
      <c r="R78" s="1">
        <v>4.5</v>
      </c>
      <c r="S78" s="1">
        <v>600</v>
      </c>
      <c r="T78" s="53">
        <v>1.1599999999999999</v>
      </c>
    </row>
    <row r="79" spans="1:20" x14ac:dyDescent="0.45">
      <c r="A79" s="19">
        <v>2</v>
      </c>
      <c r="B79" s="104">
        <f>_xlfn.XLOOKUP(prodInfo[[#This Row],[round]],Years!$A$2:$A$10,Years!$B$2:$B$10,"not found",1,1)</f>
        <v>46022</v>
      </c>
      <c r="C79" s="19" t="s">
        <v>66</v>
      </c>
      <c r="D79" s="52" t="s">
        <v>48</v>
      </c>
      <c r="E79" s="1" t="s">
        <v>29</v>
      </c>
      <c r="F79" s="26">
        <v>1881</v>
      </c>
      <c r="G79" s="1">
        <v>0</v>
      </c>
      <c r="H79" s="34">
        <v>45853</v>
      </c>
      <c r="I79" s="1">
        <v>1.9</v>
      </c>
      <c r="J79" s="1">
        <v>18000</v>
      </c>
      <c r="K79" s="1">
        <v>6</v>
      </c>
      <c r="L79" s="1">
        <v>15</v>
      </c>
      <c r="M79" s="35">
        <v>29.5</v>
      </c>
      <c r="N79" s="35">
        <v>9.98</v>
      </c>
      <c r="O79" s="35">
        <v>7.23</v>
      </c>
      <c r="P79" s="5">
        <v>0.4</v>
      </c>
      <c r="Q79" s="5">
        <v>0.06</v>
      </c>
      <c r="R79" s="1">
        <v>5</v>
      </c>
      <c r="S79" s="26">
        <v>1850</v>
      </c>
      <c r="T79" s="53">
        <v>1.05</v>
      </c>
    </row>
    <row r="80" spans="1:20" x14ac:dyDescent="0.45">
      <c r="A80" s="19">
        <v>2</v>
      </c>
      <c r="B80" s="104">
        <f>_xlfn.XLOOKUP(prodInfo[[#This Row],[round]],Years!$A$2:$A$10,Years!$B$2:$B$10,"not found",1,1)</f>
        <v>46022</v>
      </c>
      <c r="C80" s="19" t="s">
        <v>66</v>
      </c>
      <c r="D80" s="52" t="s">
        <v>49</v>
      </c>
      <c r="E80" s="1" t="s">
        <v>31</v>
      </c>
      <c r="F80" s="26">
        <v>1109</v>
      </c>
      <c r="G80" s="1">
        <v>0</v>
      </c>
      <c r="H80" s="34">
        <v>45798</v>
      </c>
      <c r="I80" s="1">
        <v>2.4</v>
      </c>
      <c r="J80" s="1">
        <v>14000</v>
      </c>
      <c r="K80" s="1">
        <v>3</v>
      </c>
      <c r="L80" s="1">
        <v>17</v>
      </c>
      <c r="M80" s="35">
        <v>21.5</v>
      </c>
      <c r="N80" s="35">
        <v>6.38</v>
      </c>
      <c r="O80" s="35">
        <v>5.88</v>
      </c>
      <c r="P80" s="5">
        <v>0.41</v>
      </c>
      <c r="Q80" s="5">
        <v>0</v>
      </c>
      <c r="R80" s="1">
        <v>6.5</v>
      </c>
      <c r="S80" s="26">
        <v>1475</v>
      </c>
      <c r="T80" s="53">
        <v>0.79</v>
      </c>
    </row>
    <row r="81" spans="1:20" x14ac:dyDescent="0.45">
      <c r="A81" s="19">
        <v>2</v>
      </c>
      <c r="B81" s="104">
        <f>_xlfn.XLOOKUP(prodInfo[[#This Row],[round]],Years!$A$2:$A$10,Years!$B$2:$B$10,"not found",1,1)</f>
        <v>46022</v>
      </c>
      <c r="C81" s="19" t="s">
        <v>66</v>
      </c>
      <c r="D81" s="52" t="s">
        <v>52</v>
      </c>
      <c r="E81" s="1" t="s">
        <v>37</v>
      </c>
      <c r="F81" s="1">
        <v>696</v>
      </c>
      <c r="G81" s="1">
        <v>0</v>
      </c>
      <c r="H81" s="34">
        <v>45959</v>
      </c>
      <c r="I81" s="1">
        <v>1.6</v>
      </c>
      <c r="J81" s="1">
        <v>16000</v>
      </c>
      <c r="K81" s="1">
        <v>3.2</v>
      </c>
      <c r="L81" s="1">
        <v>10.6</v>
      </c>
      <c r="M81" s="35">
        <v>33.5</v>
      </c>
      <c r="N81" s="35">
        <v>10.87</v>
      </c>
      <c r="O81" s="35">
        <v>8.8000000000000007</v>
      </c>
      <c r="P81" s="5">
        <v>0.37</v>
      </c>
      <c r="Q81" s="5">
        <v>0.17</v>
      </c>
      <c r="R81" s="1">
        <v>3.5</v>
      </c>
      <c r="S81" s="1">
        <v>700</v>
      </c>
      <c r="T81" s="53">
        <v>1.1599999999999999</v>
      </c>
    </row>
    <row r="82" spans="1:20" x14ac:dyDescent="0.45">
      <c r="A82" s="19">
        <v>2</v>
      </c>
      <c r="B82" s="104">
        <f>_xlfn.XLOOKUP(prodInfo[[#This Row],[round]],Years!$A$2:$A$10,Years!$B$2:$B$10,"not found",1,1)</f>
        <v>46022</v>
      </c>
      <c r="C82" s="19" t="s">
        <v>67</v>
      </c>
      <c r="D82" s="52" t="s">
        <v>56</v>
      </c>
      <c r="E82" s="1" t="s">
        <v>35</v>
      </c>
      <c r="F82" s="1">
        <v>360</v>
      </c>
      <c r="G82" s="1">
        <v>186</v>
      </c>
      <c r="H82" s="34">
        <v>44377</v>
      </c>
      <c r="I82" s="1">
        <v>4.5</v>
      </c>
      <c r="J82" s="1">
        <v>25000</v>
      </c>
      <c r="K82" s="1">
        <v>9.4</v>
      </c>
      <c r="L82" s="1">
        <v>15.5</v>
      </c>
      <c r="M82" s="35">
        <v>33</v>
      </c>
      <c r="N82" s="35">
        <v>13.87</v>
      </c>
      <c r="O82" s="35">
        <v>9.39</v>
      </c>
      <c r="P82" s="5">
        <v>0.24</v>
      </c>
      <c r="Q82" s="5">
        <v>0</v>
      </c>
      <c r="R82" s="1">
        <v>3</v>
      </c>
      <c r="S82" s="1">
        <v>600</v>
      </c>
      <c r="T82" s="53">
        <v>0.73</v>
      </c>
    </row>
    <row r="83" spans="1:20" x14ac:dyDescent="0.45">
      <c r="A83" s="19">
        <v>2</v>
      </c>
      <c r="B83" s="104">
        <f>_xlfn.XLOOKUP(prodInfo[[#This Row],[round]],Years!$A$2:$A$10,Years!$B$2:$B$10,"not found",1,1)</f>
        <v>46022</v>
      </c>
      <c r="C83" s="19" t="s">
        <v>67</v>
      </c>
      <c r="D83" s="52" t="s">
        <v>57</v>
      </c>
      <c r="E83" s="1" t="s">
        <v>37</v>
      </c>
      <c r="F83" s="1">
        <v>288</v>
      </c>
      <c r="G83" s="1">
        <v>258</v>
      </c>
      <c r="H83" s="34">
        <v>44341</v>
      </c>
      <c r="I83" s="1">
        <v>4.5999999999999996</v>
      </c>
      <c r="J83" s="1">
        <v>19000</v>
      </c>
      <c r="K83" s="1">
        <v>4</v>
      </c>
      <c r="L83" s="1">
        <v>11</v>
      </c>
      <c r="M83" s="35">
        <v>33</v>
      </c>
      <c r="N83" s="35">
        <v>11.69</v>
      </c>
      <c r="O83" s="35">
        <v>9.39</v>
      </c>
      <c r="P83" s="5">
        <v>0.28000000000000003</v>
      </c>
      <c r="Q83" s="5">
        <v>0</v>
      </c>
      <c r="R83" s="1">
        <v>3</v>
      </c>
      <c r="S83" s="1">
        <v>600</v>
      </c>
      <c r="T83" s="53">
        <v>0.63</v>
      </c>
    </row>
    <row r="84" spans="1:20" x14ac:dyDescent="0.45">
      <c r="A84" s="19">
        <v>2</v>
      </c>
      <c r="B84" s="104">
        <f>_xlfn.XLOOKUP(prodInfo[[#This Row],[round]],Years!$A$2:$A$10,Years!$B$2:$B$10,"not found",1,1)</f>
        <v>46022</v>
      </c>
      <c r="C84" s="19" t="s">
        <v>67</v>
      </c>
      <c r="D84" s="52" t="s">
        <v>55</v>
      </c>
      <c r="E84" s="1" t="s">
        <v>33</v>
      </c>
      <c r="F84" s="1">
        <v>246</v>
      </c>
      <c r="G84" s="1">
        <v>271</v>
      </c>
      <c r="H84" s="34">
        <v>44670</v>
      </c>
      <c r="I84" s="1">
        <v>3.7</v>
      </c>
      <c r="J84" s="1">
        <v>23000</v>
      </c>
      <c r="K84" s="1">
        <v>8</v>
      </c>
      <c r="L84" s="1">
        <v>12</v>
      </c>
      <c r="M84" s="35">
        <v>38</v>
      </c>
      <c r="N84" s="35">
        <v>13.83</v>
      </c>
      <c r="O84" s="35">
        <v>9.39</v>
      </c>
      <c r="P84" s="5">
        <v>0.28999999999999998</v>
      </c>
      <c r="Q84" s="5">
        <v>0</v>
      </c>
      <c r="R84" s="1">
        <v>3</v>
      </c>
      <c r="S84" s="1">
        <v>900</v>
      </c>
      <c r="T84" s="53">
        <v>0.45</v>
      </c>
    </row>
    <row r="85" spans="1:20" x14ac:dyDescent="0.45">
      <c r="A85" s="19">
        <v>2</v>
      </c>
      <c r="B85" s="104">
        <f>_xlfn.XLOOKUP(prodInfo[[#This Row],[round]],Years!$A$2:$A$10,Years!$B$2:$B$10,"not found",1,1)</f>
        <v>46022</v>
      </c>
      <c r="C85" s="19" t="s">
        <v>67</v>
      </c>
      <c r="D85" s="52" t="s">
        <v>53</v>
      </c>
      <c r="E85" s="1" t="s">
        <v>29</v>
      </c>
      <c r="F85" s="26">
        <v>1044</v>
      </c>
      <c r="G85" s="1">
        <v>693</v>
      </c>
      <c r="H85" s="34">
        <v>44155</v>
      </c>
      <c r="I85" s="1">
        <v>5.0999999999999996</v>
      </c>
      <c r="J85" s="1">
        <v>17500</v>
      </c>
      <c r="K85" s="1">
        <v>5.5</v>
      </c>
      <c r="L85" s="1">
        <v>14.5</v>
      </c>
      <c r="M85" s="35">
        <v>28</v>
      </c>
      <c r="N85" s="35">
        <v>9.81</v>
      </c>
      <c r="O85" s="35">
        <v>8.2200000000000006</v>
      </c>
      <c r="P85" s="5">
        <v>0.28999999999999998</v>
      </c>
      <c r="Q85" s="5">
        <v>0</v>
      </c>
      <c r="R85" s="1">
        <v>4</v>
      </c>
      <c r="S85" s="26">
        <v>1800</v>
      </c>
      <c r="T85" s="53">
        <v>0.66</v>
      </c>
    </row>
    <row r="86" spans="1:20" x14ac:dyDescent="0.45">
      <c r="A86" s="19">
        <v>2</v>
      </c>
      <c r="B86" s="104">
        <f>_xlfn.XLOOKUP(prodInfo[[#This Row],[round]],Years!$A$2:$A$10,Years!$B$2:$B$10,"not found",1,1)</f>
        <v>46022</v>
      </c>
      <c r="C86" s="19" t="s">
        <v>67</v>
      </c>
      <c r="D86" s="52" t="s">
        <v>54</v>
      </c>
      <c r="E86" s="1" t="s">
        <v>31</v>
      </c>
      <c r="F86" s="26">
        <v>1808</v>
      </c>
      <c r="G86" s="1">
        <v>0</v>
      </c>
      <c r="H86" s="34">
        <v>43610</v>
      </c>
      <c r="I86" s="1">
        <v>6.6</v>
      </c>
      <c r="J86" s="1">
        <v>14000</v>
      </c>
      <c r="K86" s="1">
        <v>3</v>
      </c>
      <c r="L86" s="1">
        <v>17</v>
      </c>
      <c r="M86" s="35">
        <v>21</v>
      </c>
      <c r="N86" s="35">
        <v>6.38</v>
      </c>
      <c r="O86" s="35">
        <v>7.82</v>
      </c>
      <c r="P86" s="5">
        <v>0.31</v>
      </c>
      <c r="Q86" s="5">
        <v>0.3</v>
      </c>
      <c r="R86" s="1">
        <v>5</v>
      </c>
      <c r="S86" s="26">
        <v>1400</v>
      </c>
      <c r="T86" s="53">
        <v>1.29</v>
      </c>
    </row>
    <row r="87" spans="1:20" x14ac:dyDescent="0.45">
      <c r="A87" s="19">
        <v>2</v>
      </c>
      <c r="B87" s="104">
        <f>_xlfn.XLOOKUP(prodInfo[[#This Row],[round]],Years!$A$2:$A$10,Years!$B$2:$B$10,"not found",1,1)</f>
        <v>46022</v>
      </c>
      <c r="C87" s="19" t="s">
        <v>68</v>
      </c>
      <c r="D87" s="52" t="s">
        <v>61</v>
      </c>
      <c r="E87" s="1" t="s">
        <v>35</v>
      </c>
      <c r="F87" s="1">
        <v>360</v>
      </c>
      <c r="G87" s="1">
        <v>186</v>
      </c>
      <c r="H87" s="34">
        <v>44377</v>
      </c>
      <c r="I87" s="1">
        <v>4.5</v>
      </c>
      <c r="J87" s="1">
        <v>25000</v>
      </c>
      <c r="K87" s="1">
        <v>9.4</v>
      </c>
      <c r="L87" s="1">
        <v>15.5</v>
      </c>
      <c r="M87" s="35">
        <v>33</v>
      </c>
      <c r="N87" s="35">
        <v>13.87</v>
      </c>
      <c r="O87" s="35">
        <v>9.39</v>
      </c>
      <c r="P87" s="5">
        <v>0.24</v>
      </c>
      <c r="Q87" s="5">
        <v>0</v>
      </c>
      <c r="R87" s="1">
        <v>3</v>
      </c>
      <c r="S87" s="1">
        <v>600</v>
      </c>
      <c r="T87" s="53">
        <v>0.73</v>
      </c>
    </row>
    <row r="88" spans="1:20" x14ac:dyDescent="0.45">
      <c r="A88" s="19">
        <v>2</v>
      </c>
      <c r="B88" s="104">
        <f>_xlfn.XLOOKUP(prodInfo[[#This Row],[round]],Years!$A$2:$A$10,Years!$B$2:$B$10,"not found",1,1)</f>
        <v>46022</v>
      </c>
      <c r="C88" s="19" t="s">
        <v>68</v>
      </c>
      <c r="D88" s="52" t="s">
        <v>62</v>
      </c>
      <c r="E88" s="1" t="s">
        <v>37</v>
      </c>
      <c r="F88" s="1">
        <v>288</v>
      </c>
      <c r="G88" s="1">
        <v>258</v>
      </c>
      <c r="H88" s="34">
        <v>44341</v>
      </c>
      <c r="I88" s="1">
        <v>4.5999999999999996</v>
      </c>
      <c r="J88" s="1">
        <v>19000</v>
      </c>
      <c r="K88" s="1">
        <v>4</v>
      </c>
      <c r="L88" s="1">
        <v>11</v>
      </c>
      <c r="M88" s="35">
        <v>33</v>
      </c>
      <c r="N88" s="35">
        <v>11.69</v>
      </c>
      <c r="O88" s="35">
        <v>9.39</v>
      </c>
      <c r="P88" s="5">
        <v>0.28000000000000003</v>
      </c>
      <c r="Q88" s="5">
        <v>0</v>
      </c>
      <c r="R88" s="1">
        <v>3</v>
      </c>
      <c r="S88" s="1">
        <v>600</v>
      </c>
      <c r="T88" s="53">
        <v>0.63</v>
      </c>
    </row>
    <row r="89" spans="1:20" x14ac:dyDescent="0.45">
      <c r="A89" s="19">
        <v>2</v>
      </c>
      <c r="B89" s="104">
        <f>_xlfn.XLOOKUP(prodInfo[[#This Row],[round]],Years!$A$2:$A$10,Years!$B$2:$B$10,"not found",1,1)</f>
        <v>46022</v>
      </c>
      <c r="C89" s="19" t="s">
        <v>68</v>
      </c>
      <c r="D89" s="52" t="s">
        <v>60</v>
      </c>
      <c r="E89" s="1" t="s">
        <v>33</v>
      </c>
      <c r="F89" s="1">
        <v>246</v>
      </c>
      <c r="G89" s="1">
        <v>271</v>
      </c>
      <c r="H89" s="34">
        <v>44670</v>
      </c>
      <c r="I89" s="1">
        <v>3.7</v>
      </c>
      <c r="J89" s="1">
        <v>23000</v>
      </c>
      <c r="K89" s="1">
        <v>8</v>
      </c>
      <c r="L89" s="1">
        <v>12</v>
      </c>
      <c r="M89" s="35">
        <v>38</v>
      </c>
      <c r="N89" s="35">
        <v>13.83</v>
      </c>
      <c r="O89" s="35">
        <v>9.39</v>
      </c>
      <c r="P89" s="5">
        <v>0.28999999999999998</v>
      </c>
      <c r="Q89" s="5">
        <v>0</v>
      </c>
      <c r="R89" s="1">
        <v>3</v>
      </c>
      <c r="S89" s="1">
        <v>900</v>
      </c>
      <c r="T89" s="53">
        <v>0.45</v>
      </c>
    </row>
    <row r="90" spans="1:20" x14ac:dyDescent="0.45">
      <c r="A90" s="19">
        <v>2</v>
      </c>
      <c r="B90" s="104">
        <f>_xlfn.XLOOKUP(prodInfo[[#This Row],[round]],Years!$A$2:$A$10,Years!$B$2:$B$10,"not found",1,1)</f>
        <v>46022</v>
      </c>
      <c r="C90" s="19" t="s">
        <v>68</v>
      </c>
      <c r="D90" s="52" t="s">
        <v>58</v>
      </c>
      <c r="E90" s="1" t="s">
        <v>29</v>
      </c>
      <c r="F90" s="26">
        <v>1044</v>
      </c>
      <c r="G90" s="1">
        <v>693</v>
      </c>
      <c r="H90" s="34">
        <v>44155</v>
      </c>
      <c r="I90" s="1">
        <v>5.0999999999999996</v>
      </c>
      <c r="J90" s="1">
        <v>17500</v>
      </c>
      <c r="K90" s="1">
        <v>5.5</v>
      </c>
      <c r="L90" s="1">
        <v>14.5</v>
      </c>
      <c r="M90" s="35">
        <v>28</v>
      </c>
      <c r="N90" s="35">
        <v>9.81</v>
      </c>
      <c r="O90" s="35">
        <v>8.2200000000000006</v>
      </c>
      <c r="P90" s="5">
        <v>0.28999999999999998</v>
      </c>
      <c r="Q90" s="5">
        <v>0</v>
      </c>
      <c r="R90" s="1">
        <v>4</v>
      </c>
      <c r="S90" s="26">
        <v>1800</v>
      </c>
      <c r="T90" s="53">
        <v>0.66</v>
      </c>
    </row>
    <row r="91" spans="1:20" ht="14.65" thickBot="1" x14ac:dyDescent="0.5">
      <c r="A91" s="19">
        <v>2</v>
      </c>
      <c r="B91" s="104">
        <f>_xlfn.XLOOKUP(prodInfo[[#This Row],[round]],Years!$A$2:$A$10,Years!$B$2:$B$10,"not found",1,1)</f>
        <v>46022</v>
      </c>
      <c r="C91" s="19" t="s">
        <v>68</v>
      </c>
      <c r="D91" s="54" t="s">
        <v>59</v>
      </c>
      <c r="E91" s="4" t="s">
        <v>31</v>
      </c>
      <c r="F91" s="85">
        <v>1808</v>
      </c>
      <c r="G91" s="4">
        <v>0</v>
      </c>
      <c r="H91" s="55">
        <v>43610</v>
      </c>
      <c r="I91" s="4">
        <v>6.6</v>
      </c>
      <c r="J91" s="4">
        <v>14000</v>
      </c>
      <c r="K91" s="4">
        <v>3</v>
      </c>
      <c r="L91" s="4">
        <v>17</v>
      </c>
      <c r="M91" s="56">
        <v>21</v>
      </c>
      <c r="N91" s="56">
        <v>6.38</v>
      </c>
      <c r="O91" s="56">
        <v>7.82</v>
      </c>
      <c r="P91" s="57">
        <v>0.31</v>
      </c>
      <c r="Q91" s="57">
        <v>0.3</v>
      </c>
      <c r="R91" s="4">
        <v>5</v>
      </c>
      <c r="S91" s="85">
        <v>1400</v>
      </c>
      <c r="T91" s="58">
        <v>1.29</v>
      </c>
    </row>
    <row r="92" spans="1:20" x14ac:dyDescent="0.45">
      <c r="A92" s="19">
        <v>3</v>
      </c>
      <c r="B92" s="104">
        <f>_xlfn.XLOOKUP(prodInfo[[#This Row],[round]],Years!$A$2:$A$10,Years!$B$2:$B$10,"not found",1,1)</f>
        <v>46387</v>
      </c>
      <c r="C92" s="19" t="s">
        <v>63</v>
      </c>
      <c r="D92" s="52" t="s">
        <v>28</v>
      </c>
      <c r="E92" s="3" t="s">
        <v>29</v>
      </c>
      <c r="F92" s="50">
        <v>1782</v>
      </c>
      <c r="G92" s="3">
        <v>0</v>
      </c>
      <c r="H92" s="47">
        <v>46167</v>
      </c>
      <c r="I92" s="3">
        <v>2.4</v>
      </c>
      <c r="J92" s="3">
        <v>16000</v>
      </c>
      <c r="K92" s="3">
        <v>6.2</v>
      </c>
      <c r="L92" s="3">
        <v>14.3</v>
      </c>
      <c r="M92" s="48">
        <v>27.75</v>
      </c>
      <c r="N92" s="48">
        <v>8.89</v>
      </c>
      <c r="O92" s="48">
        <v>5.94</v>
      </c>
      <c r="P92" s="49">
        <v>0.46</v>
      </c>
      <c r="Q92" s="49">
        <v>0</v>
      </c>
      <c r="R92" s="3">
        <v>6</v>
      </c>
      <c r="S92" s="50">
        <v>1800</v>
      </c>
      <c r="T92" s="53">
        <v>0.99</v>
      </c>
    </row>
    <row r="93" spans="1:20" x14ac:dyDescent="0.45">
      <c r="A93" s="19">
        <v>3</v>
      </c>
      <c r="B93" s="104">
        <f>_xlfn.XLOOKUP(prodInfo[[#This Row],[round]],Years!$A$2:$A$10,Years!$B$2:$B$10,"not found",1,1)</f>
        <v>46387</v>
      </c>
      <c r="C93" s="19" t="s">
        <v>63</v>
      </c>
      <c r="D93" s="52" t="s">
        <v>30</v>
      </c>
      <c r="E93" s="1" t="s">
        <v>31</v>
      </c>
      <c r="F93" s="26">
        <v>2178</v>
      </c>
      <c r="G93" s="1">
        <v>0</v>
      </c>
      <c r="H93" s="34">
        <v>46051</v>
      </c>
      <c r="I93" s="1">
        <v>7.6</v>
      </c>
      <c r="J93" s="1">
        <v>14000</v>
      </c>
      <c r="K93" s="1">
        <v>3</v>
      </c>
      <c r="L93" s="1">
        <v>17</v>
      </c>
      <c r="M93" s="35">
        <v>21.75</v>
      </c>
      <c r="N93" s="35">
        <v>5.72</v>
      </c>
      <c r="O93" s="35">
        <v>5.99</v>
      </c>
      <c r="P93" s="5">
        <v>0.45</v>
      </c>
      <c r="Q93" s="5">
        <v>0.56999999999999995</v>
      </c>
      <c r="R93" s="1">
        <v>6.7</v>
      </c>
      <c r="S93" s="26">
        <v>1400</v>
      </c>
      <c r="T93" s="53">
        <v>1.56</v>
      </c>
    </row>
    <row r="94" spans="1:20" x14ac:dyDescent="0.45">
      <c r="A94" s="19">
        <v>3</v>
      </c>
      <c r="B94" s="104">
        <f>_xlfn.XLOOKUP(prodInfo[[#This Row],[round]],Years!$A$2:$A$10,Years!$B$2:$B$10,"not found",1,1)</f>
        <v>46387</v>
      </c>
      <c r="C94" s="19" t="s">
        <v>63</v>
      </c>
      <c r="D94" s="52" t="s">
        <v>32</v>
      </c>
      <c r="E94" s="1" t="s">
        <v>33</v>
      </c>
      <c r="F94" s="1">
        <v>891</v>
      </c>
      <c r="G94" s="1">
        <v>0</v>
      </c>
      <c r="H94" s="34">
        <v>46116</v>
      </c>
      <c r="I94" s="1">
        <v>1.7</v>
      </c>
      <c r="J94" s="1">
        <v>22000</v>
      </c>
      <c r="K94" s="1">
        <v>9.6999999999999993</v>
      </c>
      <c r="L94" s="1">
        <v>11.2</v>
      </c>
      <c r="M94" s="35">
        <v>38.200000000000003</v>
      </c>
      <c r="N94" s="35">
        <v>13.55</v>
      </c>
      <c r="O94" s="35">
        <v>9.5</v>
      </c>
      <c r="P94" s="5">
        <v>0.39</v>
      </c>
      <c r="Q94" s="5">
        <v>0</v>
      </c>
      <c r="R94" s="1">
        <v>3</v>
      </c>
      <c r="S94" s="1">
        <v>900</v>
      </c>
      <c r="T94" s="53">
        <v>0.99</v>
      </c>
    </row>
    <row r="95" spans="1:20" x14ac:dyDescent="0.45">
      <c r="A95" s="19">
        <v>3</v>
      </c>
      <c r="B95" s="104">
        <f>_xlfn.XLOOKUP(prodInfo[[#This Row],[round]],Years!$A$2:$A$10,Years!$B$2:$B$10,"not found",1,1)</f>
        <v>46387</v>
      </c>
      <c r="C95" s="19" t="s">
        <v>63</v>
      </c>
      <c r="D95" s="52" t="s">
        <v>34</v>
      </c>
      <c r="E95" s="1" t="s">
        <v>35</v>
      </c>
      <c r="F95" s="1">
        <v>792</v>
      </c>
      <c r="G95" s="1">
        <v>0</v>
      </c>
      <c r="H95" s="34">
        <v>46077</v>
      </c>
      <c r="I95" s="1">
        <v>2.4</v>
      </c>
      <c r="J95" s="1">
        <v>27000</v>
      </c>
      <c r="K95" s="1">
        <v>10</v>
      </c>
      <c r="L95" s="1">
        <v>14.5</v>
      </c>
      <c r="M95" s="35">
        <v>34.5</v>
      </c>
      <c r="N95" s="35">
        <v>14.04</v>
      </c>
      <c r="O95" s="35">
        <v>10.63</v>
      </c>
      <c r="P95" s="5">
        <v>0.28000000000000003</v>
      </c>
      <c r="Q95" s="5">
        <v>0.33</v>
      </c>
      <c r="R95" s="1">
        <v>3</v>
      </c>
      <c r="S95" s="1">
        <v>600</v>
      </c>
      <c r="T95" s="53">
        <v>1.32</v>
      </c>
    </row>
    <row r="96" spans="1:20" x14ac:dyDescent="0.45">
      <c r="A96" s="19">
        <v>3</v>
      </c>
      <c r="B96" s="104">
        <f>_xlfn.XLOOKUP(prodInfo[[#This Row],[round]],Years!$A$2:$A$10,Years!$B$2:$B$10,"not found",1,1)</f>
        <v>46387</v>
      </c>
      <c r="C96" s="19" t="s">
        <v>63</v>
      </c>
      <c r="D96" s="52" t="s">
        <v>36</v>
      </c>
      <c r="E96" s="1" t="s">
        <v>37</v>
      </c>
      <c r="F96" s="1">
        <v>594</v>
      </c>
      <c r="G96" s="1">
        <v>0</v>
      </c>
      <c r="H96" s="34">
        <v>46130</v>
      </c>
      <c r="I96" s="1">
        <v>1.8</v>
      </c>
      <c r="J96" s="1">
        <v>17000</v>
      </c>
      <c r="K96" s="1">
        <v>5</v>
      </c>
      <c r="L96" s="1">
        <v>10.6</v>
      </c>
      <c r="M96" s="35">
        <v>34.6</v>
      </c>
      <c r="N96" s="35">
        <v>10.61</v>
      </c>
      <c r="O96" s="35">
        <v>9.5</v>
      </c>
      <c r="P96" s="5">
        <v>0.41</v>
      </c>
      <c r="Q96" s="5">
        <v>0</v>
      </c>
      <c r="R96" s="1">
        <v>3</v>
      </c>
      <c r="S96" s="1">
        <v>600</v>
      </c>
      <c r="T96" s="53">
        <v>0.99</v>
      </c>
    </row>
    <row r="97" spans="1:20" x14ac:dyDescent="0.45">
      <c r="A97" s="19">
        <v>3</v>
      </c>
      <c r="B97" s="104">
        <f>_xlfn.XLOOKUP(prodInfo[[#This Row],[round]],Years!$A$2:$A$10,Years!$B$2:$B$10,"not found",1,1)</f>
        <v>46387</v>
      </c>
      <c r="C97" s="19" t="s">
        <v>64</v>
      </c>
      <c r="D97" s="52" t="s">
        <v>38</v>
      </c>
      <c r="E97" s="1" t="s">
        <v>29</v>
      </c>
      <c r="F97" s="26">
        <v>1594</v>
      </c>
      <c r="G97" s="1">
        <v>0</v>
      </c>
      <c r="H97" s="34">
        <v>46224</v>
      </c>
      <c r="I97" s="1">
        <v>1.7</v>
      </c>
      <c r="J97" s="1">
        <v>16000</v>
      </c>
      <c r="K97" s="1">
        <v>6.4</v>
      </c>
      <c r="L97" s="1">
        <v>13.6</v>
      </c>
      <c r="M97" s="35">
        <v>27</v>
      </c>
      <c r="N97" s="35">
        <v>9.32</v>
      </c>
      <c r="O97" s="35">
        <v>8.5500000000000007</v>
      </c>
      <c r="P97" s="5">
        <v>0.34</v>
      </c>
      <c r="Q97" s="5">
        <v>0.24</v>
      </c>
      <c r="R97" s="1">
        <v>6</v>
      </c>
      <c r="S97" s="26">
        <v>1301</v>
      </c>
      <c r="T97" s="53">
        <v>1.23</v>
      </c>
    </row>
    <row r="98" spans="1:20" x14ac:dyDescent="0.45">
      <c r="A98" s="19">
        <v>3</v>
      </c>
      <c r="B98" s="104">
        <f>_xlfn.XLOOKUP(prodInfo[[#This Row],[round]],Years!$A$2:$A$10,Years!$B$2:$B$10,"not found",1,1)</f>
        <v>46387</v>
      </c>
      <c r="C98" s="19" t="s">
        <v>64</v>
      </c>
      <c r="D98" s="52" t="s">
        <v>39</v>
      </c>
      <c r="E98" s="1" t="s">
        <v>31</v>
      </c>
      <c r="F98" s="1">
        <v>990</v>
      </c>
      <c r="G98" s="1">
        <v>0</v>
      </c>
      <c r="H98" s="34">
        <v>46238</v>
      </c>
      <c r="I98" s="1">
        <v>2.4</v>
      </c>
      <c r="J98" s="1">
        <v>13500</v>
      </c>
      <c r="K98" s="1">
        <v>3</v>
      </c>
      <c r="L98" s="1">
        <v>16.5</v>
      </c>
      <c r="M98" s="35">
        <v>21</v>
      </c>
      <c r="N98" s="35">
        <v>5.82</v>
      </c>
      <c r="O98" s="35">
        <v>7.95</v>
      </c>
      <c r="P98" s="5">
        <v>0.34</v>
      </c>
      <c r="Q98" s="5">
        <v>0.72</v>
      </c>
      <c r="R98" s="1">
        <v>6</v>
      </c>
      <c r="S98" s="1">
        <v>583</v>
      </c>
      <c r="T98" s="53">
        <v>1.7</v>
      </c>
    </row>
    <row r="99" spans="1:20" x14ac:dyDescent="0.45">
      <c r="A99" s="19">
        <v>3</v>
      </c>
      <c r="B99" s="104">
        <f>_xlfn.XLOOKUP(prodInfo[[#This Row],[round]],Years!$A$2:$A$10,Years!$B$2:$B$10,"not found",1,1)</f>
        <v>46387</v>
      </c>
      <c r="C99" s="19" t="s">
        <v>64</v>
      </c>
      <c r="D99" s="52" t="s">
        <v>40</v>
      </c>
      <c r="E99" s="1" t="s">
        <v>33</v>
      </c>
      <c r="F99" s="1">
        <v>502</v>
      </c>
      <c r="G99" s="1">
        <v>0</v>
      </c>
      <c r="H99" s="34">
        <v>46243</v>
      </c>
      <c r="I99" s="1">
        <v>2</v>
      </c>
      <c r="J99" s="1">
        <v>22000</v>
      </c>
      <c r="K99" s="1">
        <v>9.5</v>
      </c>
      <c r="L99" s="1">
        <v>10.5</v>
      </c>
      <c r="M99" s="35">
        <v>37.5</v>
      </c>
      <c r="N99" s="35">
        <v>13.82</v>
      </c>
      <c r="O99" s="35">
        <v>10.25</v>
      </c>
      <c r="P99" s="5">
        <v>0.34</v>
      </c>
      <c r="Q99" s="5">
        <v>0.39</v>
      </c>
      <c r="R99" s="1">
        <v>4.5</v>
      </c>
      <c r="S99" s="1">
        <v>252</v>
      </c>
      <c r="T99" s="53">
        <v>1.38</v>
      </c>
    </row>
    <row r="100" spans="1:20" x14ac:dyDescent="0.45">
      <c r="A100" s="19">
        <v>3</v>
      </c>
      <c r="B100" s="104">
        <f>_xlfn.XLOOKUP(prodInfo[[#This Row],[round]],Years!$A$2:$A$10,Years!$B$2:$B$10,"not found",1,1)</f>
        <v>46387</v>
      </c>
      <c r="C100" s="19" t="s">
        <v>64</v>
      </c>
      <c r="D100" s="52" t="s">
        <v>41</v>
      </c>
      <c r="E100" s="1" t="s">
        <v>35</v>
      </c>
      <c r="F100" s="1">
        <v>407</v>
      </c>
      <c r="G100" s="1">
        <v>0</v>
      </c>
      <c r="H100" s="34">
        <v>46204</v>
      </c>
      <c r="I100" s="1">
        <v>1.7</v>
      </c>
      <c r="J100" s="1">
        <v>23000</v>
      </c>
      <c r="K100" s="1">
        <v>11</v>
      </c>
      <c r="L100" s="1">
        <v>14.5</v>
      </c>
      <c r="M100" s="35">
        <v>33.5</v>
      </c>
      <c r="N100" s="35">
        <v>13.47</v>
      </c>
      <c r="O100" s="35">
        <v>9.0500000000000007</v>
      </c>
      <c r="P100" s="5">
        <v>0.32</v>
      </c>
      <c r="Q100" s="5">
        <v>0</v>
      </c>
      <c r="R100" s="1">
        <v>3.5</v>
      </c>
      <c r="S100" s="1">
        <v>315</v>
      </c>
      <c r="T100" s="53">
        <v>0.94</v>
      </c>
    </row>
    <row r="101" spans="1:20" x14ac:dyDescent="0.45">
      <c r="A101" s="19">
        <v>3</v>
      </c>
      <c r="B101" s="104">
        <f>_xlfn.XLOOKUP(prodInfo[[#This Row],[round]],Years!$A$2:$A$10,Years!$B$2:$B$10,"not found",1,1)</f>
        <v>46387</v>
      </c>
      <c r="C101" s="19" t="s">
        <v>64</v>
      </c>
      <c r="D101" s="52" t="s">
        <v>42</v>
      </c>
      <c r="E101" s="1" t="s">
        <v>37</v>
      </c>
      <c r="F101" s="1">
        <v>297</v>
      </c>
      <c r="G101" s="1">
        <v>0</v>
      </c>
      <c r="H101" s="34">
        <v>46127</v>
      </c>
      <c r="I101" s="1">
        <v>1.7</v>
      </c>
      <c r="J101" s="1">
        <v>17500</v>
      </c>
      <c r="K101" s="1">
        <v>4.7</v>
      </c>
      <c r="L101" s="1">
        <v>9</v>
      </c>
      <c r="M101" s="35">
        <v>33</v>
      </c>
      <c r="N101" s="35">
        <v>11.65</v>
      </c>
      <c r="O101" s="35">
        <v>9.0500000000000007</v>
      </c>
      <c r="P101" s="5">
        <v>0.37</v>
      </c>
      <c r="Q101" s="5">
        <v>0</v>
      </c>
      <c r="R101" s="1">
        <v>3.5</v>
      </c>
      <c r="S101" s="1">
        <v>300</v>
      </c>
      <c r="T101" s="53">
        <v>0.99</v>
      </c>
    </row>
    <row r="102" spans="1:20" x14ac:dyDescent="0.45">
      <c r="A102" s="19">
        <v>3</v>
      </c>
      <c r="B102" s="104">
        <f>_xlfn.XLOOKUP(prodInfo[[#This Row],[round]],Years!$A$2:$A$10,Years!$B$2:$B$10,"not found",1,1)</f>
        <v>46387</v>
      </c>
      <c r="C102" s="19" t="s">
        <v>64</v>
      </c>
      <c r="D102" s="52" t="s">
        <v>289</v>
      </c>
      <c r="E102" s="1" t="s">
        <v>33</v>
      </c>
      <c r="F102" s="1">
        <v>0</v>
      </c>
      <c r="G102" s="1">
        <v>0</v>
      </c>
      <c r="H102" s="34">
        <v>46206</v>
      </c>
      <c r="I102" s="1">
        <v>0.5</v>
      </c>
      <c r="J102" s="1">
        <v>24000</v>
      </c>
      <c r="K102" s="1">
        <v>10.4</v>
      </c>
      <c r="L102" s="1">
        <v>9.4</v>
      </c>
      <c r="M102" s="35">
        <v>38.5</v>
      </c>
      <c r="N102" s="35">
        <v>0</v>
      </c>
      <c r="O102" s="35">
        <v>0</v>
      </c>
      <c r="P102" s="5">
        <v>0</v>
      </c>
      <c r="Q102" s="5">
        <v>0</v>
      </c>
      <c r="R102" s="1">
        <v>3.5</v>
      </c>
      <c r="S102" s="1">
        <v>275</v>
      </c>
      <c r="T102" s="53">
        <v>0</v>
      </c>
    </row>
    <row r="103" spans="1:20" x14ac:dyDescent="0.45">
      <c r="A103" s="19">
        <v>3</v>
      </c>
      <c r="B103" s="104">
        <f>_xlfn.XLOOKUP(prodInfo[[#This Row],[round]],Years!$A$2:$A$10,Years!$B$2:$B$10,"not found",1,1)</f>
        <v>46387</v>
      </c>
      <c r="C103" s="19" t="s">
        <v>65</v>
      </c>
      <c r="D103" s="52" t="s">
        <v>43</v>
      </c>
      <c r="E103" s="1" t="s">
        <v>29</v>
      </c>
      <c r="F103" s="26">
        <v>2675</v>
      </c>
      <c r="G103" s="1">
        <v>0</v>
      </c>
      <c r="H103" s="34">
        <v>46234</v>
      </c>
      <c r="I103" s="1">
        <v>1.6</v>
      </c>
      <c r="J103" s="1">
        <v>19000</v>
      </c>
      <c r="K103" s="1">
        <v>6.5</v>
      </c>
      <c r="L103" s="1">
        <v>13.7</v>
      </c>
      <c r="M103" s="35">
        <v>23.85</v>
      </c>
      <c r="N103" s="35">
        <v>9.7799999999999994</v>
      </c>
      <c r="O103" s="35">
        <v>6.27</v>
      </c>
      <c r="P103" s="5">
        <v>0.33</v>
      </c>
      <c r="Q103" s="5">
        <v>0.93</v>
      </c>
      <c r="R103" s="1">
        <v>6.5</v>
      </c>
      <c r="S103" s="26">
        <v>1400</v>
      </c>
      <c r="T103" s="53">
        <v>1.91</v>
      </c>
    </row>
    <row r="104" spans="1:20" x14ac:dyDescent="0.45">
      <c r="A104" s="19">
        <v>3</v>
      </c>
      <c r="B104" s="104">
        <f>_xlfn.XLOOKUP(prodInfo[[#This Row],[round]],Years!$A$2:$A$10,Years!$B$2:$B$10,"not found",1,1)</f>
        <v>46387</v>
      </c>
      <c r="C104" s="19" t="s">
        <v>65</v>
      </c>
      <c r="D104" s="52" t="s">
        <v>44</v>
      </c>
      <c r="E104" s="1" t="s">
        <v>31</v>
      </c>
      <c r="F104" s="26">
        <v>3348</v>
      </c>
      <c r="G104" s="1">
        <v>0</v>
      </c>
      <c r="H104" s="34">
        <v>46335</v>
      </c>
      <c r="I104" s="1">
        <v>2.4</v>
      </c>
      <c r="J104" s="1">
        <v>14100</v>
      </c>
      <c r="K104" s="1">
        <v>2.7</v>
      </c>
      <c r="L104" s="1">
        <v>17.399999999999999</v>
      </c>
      <c r="M104" s="35">
        <v>19.5</v>
      </c>
      <c r="N104" s="35">
        <v>5.24</v>
      </c>
      <c r="O104" s="35">
        <v>4.91</v>
      </c>
      <c r="P104" s="5">
        <v>0.49</v>
      </c>
      <c r="Q104" s="5">
        <v>1</v>
      </c>
      <c r="R104" s="1">
        <v>7.5</v>
      </c>
      <c r="S104" s="26">
        <v>1700</v>
      </c>
      <c r="T104" s="53">
        <v>1.98</v>
      </c>
    </row>
    <row r="105" spans="1:20" x14ac:dyDescent="0.45">
      <c r="A105" s="19">
        <v>3</v>
      </c>
      <c r="B105" s="104">
        <f>_xlfn.XLOOKUP(prodInfo[[#This Row],[round]],Years!$A$2:$A$10,Years!$B$2:$B$10,"not found",1,1)</f>
        <v>46387</v>
      </c>
      <c r="C105" s="19" t="s">
        <v>65</v>
      </c>
      <c r="D105" s="52" t="s">
        <v>45</v>
      </c>
      <c r="E105" s="1" t="s">
        <v>33</v>
      </c>
      <c r="F105" s="26">
        <v>1086</v>
      </c>
      <c r="G105" s="1">
        <v>0</v>
      </c>
      <c r="H105" s="34">
        <v>46236</v>
      </c>
      <c r="I105" s="1">
        <v>1.4</v>
      </c>
      <c r="J105" s="1">
        <v>22500</v>
      </c>
      <c r="K105" s="1">
        <v>10.7</v>
      </c>
      <c r="L105" s="1">
        <v>9.3000000000000007</v>
      </c>
      <c r="M105" s="35">
        <v>33.85</v>
      </c>
      <c r="N105" s="35">
        <v>14.39</v>
      </c>
      <c r="O105" s="35">
        <v>8.6999999999999993</v>
      </c>
      <c r="P105" s="5">
        <v>0.32</v>
      </c>
      <c r="Q105" s="5">
        <v>0.61</v>
      </c>
      <c r="R105" s="1">
        <v>4.5</v>
      </c>
      <c r="S105" s="1">
        <v>680</v>
      </c>
      <c r="T105" s="53">
        <v>1.6</v>
      </c>
    </row>
    <row r="106" spans="1:20" x14ac:dyDescent="0.45">
      <c r="A106" s="19">
        <v>3</v>
      </c>
      <c r="B106" s="104">
        <f>_xlfn.XLOOKUP(prodInfo[[#This Row],[round]],Years!$A$2:$A$10,Years!$B$2:$B$10,"not found",1,1)</f>
        <v>46387</v>
      </c>
      <c r="C106" s="19" t="s">
        <v>65</v>
      </c>
      <c r="D106" s="52" t="s">
        <v>46</v>
      </c>
      <c r="E106" s="1" t="s">
        <v>35</v>
      </c>
      <c r="F106" s="1">
        <v>820</v>
      </c>
      <c r="G106" s="1">
        <v>0</v>
      </c>
      <c r="H106" s="34">
        <v>46254</v>
      </c>
      <c r="I106" s="1">
        <v>1.5</v>
      </c>
      <c r="J106" s="1">
        <v>27000</v>
      </c>
      <c r="K106" s="1">
        <v>11.4</v>
      </c>
      <c r="L106" s="1">
        <v>14.6</v>
      </c>
      <c r="M106" s="35">
        <v>31.75</v>
      </c>
      <c r="N106" s="35">
        <v>14.25</v>
      </c>
      <c r="O106" s="35">
        <v>7.65</v>
      </c>
      <c r="P106" s="5">
        <v>0.32</v>
      </c>
      <c r="Q106" s="5">
        <v>0.36</v>
      </c>
      <c r="R106" s="1">
        <v>5</v>
      </c>
      <c r="S106" s="1">
        <v>525</v>
      </c>
      <c r="T106" s="53">
        <v>1.34</v>
      </c>
    </row>
    <row r="107" spans="1:20" x14ac:dyDescent="0.45">
      <c r="A107" s="19">
        <v>3</v>
      </c>
      <c r="B107" s="104">
        <f>_xlfn.XLOOKUP(prodInfo[[#This Row],[round]],Years!$A$2:$A$10,Years!$B$2:$B$10,"not found",1,1)</f>
        <v>46387</v>
      </c>
      <c r="C107" s="19" t="s">
        <v>65</v>
      </c>
      <c r="D107" s="52" t="s">
        <v>47</v>
      </c>
      <c r="E107" s="1" t="s">
        <v>37</v>
      </c>
      <c r="F107" s="1">
        <v>792</v>
      </c>
      <c r="G107" s="1">
        <v>0</v>
      </c>
      <c r="H107" s="34">
        <v>46261</v>
      </c>
      <c r="I107" s="1">
        <v>1.5</v>
      </c>
      <c r="J107" s="1">
        <v>21000</v>
      </c>
      <c r="K107" s="1">
        <v>5.4</v>
      </c>
      <c r="L107" s="1">
        <v>8.6</v>
      </c>
      <c r="M107" s="35">
        <v>31</v>
      </c>
      <c r="N107" s="35">
        <v>12.54</v>
      </c>
      <c r="O107" s="35">
        <v>8.2100000000000009</v>
      </c>
      <c r="P107" s="5">
        <v>0.35</v>
      </c>
      <c r="Q107" s="5">
        <v>0.78</v>
      </c>
      <c r="R107" s="1">
        <v>5</v>
      </c>
      <c r="S107" s="1">
        <v>450</v>
      </c>
      <c r="T107" s="53">
        <v>1.76</v>
      </c>
    </row>
    <row r="108" spans="1:20" x14ac:dyDescent="0.45">
      <c r="A108" s="19">
        <v>3</v>
      </c>
      <c r="B108" s="104">
        <f>_xlfn.XLOOKUP(prodInfo[[#This Row],[round]],Years!$A$2:$A$10,Years!$B$2:$B$10,"not found",1,1)</f>
        <v>46387</v>
      </c>
      <c r="C108" s="19" t="s">
        <v>65</v>
      </c>
      <c r="D108" s="52" t="s">
        <v>324</v>
      </c>
      <c r="E108" s="1" t="s">
        <v>33</v>
      </c>
      <c r="F108" s="1">
        <v>0</v>
      </c>
      <c r="G108" s="1">
        <v>0</v>
      </c>
      <c r="H108" s="34">
        <v>46504</v>
      </c>
      <c r="I108" s="1">
        <v>0</v>
      </c>
      <c r="J108" s="1">
        <v>0</v>
      </c>
      <c r="K108" s="1">
        <v>0</v>
      </c>
      <c r="L108" s="1">
        <v>0</v>
      </c>
      <c r="M108" s="35">
        <v>0</v>
      </c>
      <c r="N108" s="35">
        <v>0</v>
      </c>
      <c r="O108" s="35">
        <v>0</v>
      </c>
      <c r="P108" s="5">
        <v>0</v>
      </c>
      <c r="Q108" s="5">
        <v>0</v>
      </c>
      <c r="R108" s="1">
        <v>2.5</v>
      </c>
      <c r="S108" s="1">
        <v>300</v>
      </c>
      <c r="T108" s="53">
        <v>0</v>
      </c>
    </row>
    <row r="109" spans="1:20" x14ac:dyDescent="0.45">
      <c r="A109" s="19">
        <v>3</v>
      </c>
      <c r="B109" s="104">
        <f>_xlfn.XLOOKUP(prodInfo[[#This Row],[round]],Years!$A$2:$A$10,Years!$B$2:$B$10,"not found",1,1)</f>
        <v>46387</v>
      </c>
      <c r="C109" s="19" t="s">
        <v>66</v>
      </c>
      <c r="D109" s="52" t="s">
        <v>48</v>
      </c>
      <c r="E109" s="1" t="s">
        <v>29</v>
      </c>
      <c r="F109" s="26">
        <v>1881</v>
      </c>
      <c r="G109" s="1">
        <v>0</v>
      </c>
      <c r="H109" s="34">
        <v>45853</v>
      </c>
      <c r="I109" s="1">
        <v>2.9</v>
      </c>
      <c r="J109" s="1">
        <v>18000</v>
      </c>
      <c r="K109" s="1">
        <v>6</v>
      </c>
      <c r="L109" s="1">
        <v>15</v>
      </c>
      <c r="M109" s="35">
        <v>29.5</v>
      </c>
      <c r="N109" s="35">
        <v>9.23</v>
      </c>
      <c r="O109" s="35">
        <v>7.48</v>
      </c>
      <c r="P109" s="5">
        <v>0.42</v>
      </c>
      <c r="Q109" s="5">
        <v>0.03</v>
      </c>
      <c r="R109" s="1">
        <v>5</v>
      </c>
      <c r="S109" s="26">
        <v>2030</v>
      </c>
      <c r="T109" s="53">
        <v>1.02</v>
      </c>
    </row>
    <row r="110" spans="1:20" x14ac:dyDescent="0.45">
      <c r="A110" s="19">
        <v>3</v>
      </c>
      <c r="B110" s="104">
        <f>_xlfn.XLOOKUP(prodInfo[[#This Row],[round]],Years!$A$2:$A$10,Years!$B$2:$B$10,"not found",1,1)</f>
        <v>46387</v>
      </c>
      <c r="C110" s="19" t="s">
        <v>66</v>
      </c>
      <c r="D110" s="52" t="s">
        <v>49</v>
      </c>
      <c r="E110" s="1" t="s">
        <v>31</v>
      </c>
      <c r="F110" s="26">
        <v>1108</v>
      </c>
      <c r="G110" s="1">
        <v>0</v>
      </c>
      <c r="H110" s="34">
        <v>45798</v>
      </c>
      <c r="I110" s="1">
        <v>3.4</v>
      </c>
      <c r="J110" s="1">
        <v>14000</v>
      </c>
      <c r="K110" s="1">
        <v>3</v>
      </c>
      <c r="L110" s="1">
        <v>17</v>
      </c>
      <c r="M110" s="35">
        <v>21.5</v>
      </c>
      <c r="N110" s="35">
        <v>5.79</v>
      </c>
      <c r="O110" s="35">
        <v>5.54</v>
      </c>
      <c r="P110" s="5">
        <v>0.46</v>
      </c>
      <c r="Q110" s="5">
        <v>0</v>
      </c>
      <c r="R110" s="1">
        <v>6.5</v>
      </c>
      <c r="S110" s="26">
        <v>1622</v>
      </c>
      <c r="T110" s="53">
        <v>0.75</v>
      </c>
    </row>
    <row r="111" spans="1:20" x14ac:dyDescent="0.45">
      <c r="A111" s="19">
        <v>3</v>
      </c>
      <c r="B111" s="104">
        <f>_xlfn.XLOOKUP(prodInfo[[#This Row],[round]],Years!$A$2:$A$10,Years!$B$2:$B$10,"not found",1,1)</f>
        <v>46387</v>
      </c>
      <c r="C111" s="19" t="s">
        <v>66</v>
      </c>
      <c r="D111" s="52" t="s">
        <v>50</v>
      </c>
      <c r="E111" s="1" t="s">
        <v>33</v>
      </c>
      <c r="F111" s="1">
        <v>769</v>
      </c>
      <c r="G111" s="1">
        <v>0</v>
      </c>
      <c r="H111" s="34">
        <v>46461</v>
      </c>
      <c r="I111" s="1">
        <v>3.7</v>
      </c>
      <c r="J111" s="1">
        <v>23000</v>
      </c>
      <c r="K111" s="1">
        <v>8.5</v>
      </c>
      <c r="L111" s="1">
        <v>11.6</v>
      </c>
      <c r="M111" s="35">
        <v>38</v>
      </c>
      <c r="N111" s="35">
        <v>13.31</v>
      </c>
      <c r="O111" s="35">
        <v>8.6199999999999992</v>
      </c>
      <c r="P111" s="5">
        <v>0.41</v>
      </c>
      <c r="Q111" s="5">
        <v>0</v>
      </c>
      <c r="R111" s="1">
        <v>4</v>
      </c>
      <c r="S111" s="1">
        <v>990</v>
      </c>
      <c r="T111" s="53">
        <v>0.77</v>
      </c>
    </row>
    <row r="112" spans="1:20" x14ac:dyDescent="0.45">
      <c r="A112" s="19">
        <v>3</v>
      </c>
      <c r="B112" s="104">
        <f>_xlfn.XLOOKUP(prodInfo[[#This Row],[round]],Years!$A$2:$A$10,Years!$B$2:$B$10,"not found",1,1)</f>
        <v>46387</v>
      </c>
      <c r="C112" s="19" t="s">
        <v>66</v>
      </c>
      <c r="D112" s="52" t="s">
        <v>51</v>
      </c>
      <c r="E112" s="1" t="s">
        <v>35</v>
      </c>
      <c r="F112" s="1">
        <v>610</v>
      </c>
      <c r="G112" s="1">
        <v>165</v>
      </c>
      <c r="H112" s="34">
        <v>46561</v>
      </c>
      <c r="I112" s="1">
        <v>4.0999999999999996</v>
      </c>
      <c r="J112" s="1">
        <v>25000</v>
      </c>
      <c r="K112" s="1">
        <v>9.9</v>
      </c>
      <c r="L112" s="1">
        <v>15</v>
      </c>
      <c r="M112" s="35">
        <v>34</v>
      </c>
      <c r="N112" s="35">
        <v>13.44</v>
      </c>
      <c r="O112" s="35">
        <v>8.56</v>
      </c>
      <c r="P112" s="5">
        <v>0.32</v>
      </c>
      <c r="Q112" s="5">
        <v>0.17</v>
      </c>
      <c r="R112" s="1">
        <v>4.5</v>
      </c>
      <c r="S112" s="1">
        <v>660</v>
      </c>
      <c r="T112" s="53">
        <v>1.1599999999999999</v>
      </c>
    </row>
    <row r="113" spans="1:20" x14ac:dyDescent="0.45">
      <c r="A113" s="19">
        <v>3</v>
      </c>
      <c r="B113" s="104">
        <f>_xlfn.XLOOKUP(prodInfo[[#This Row],[round]],Years!$A$2:$A$10,Years!$B$2:$B$10,"not found",1,1)</f>
        <v>46387</v>
      </c>
      <c r="C113" s="19" t="s">
        <v>66</v>
      </c>
      <c r="D113" s="52" t="s">
        <v>52</v>
      </c>
      <c r="E113" s="1" t="s">
        <v>37</v>
      </c>
      <c r="F113" s="1">
        <v>696</v>
      </c>
      <c r="G113" s="1">
        <v>0</v>
      </c>
      <c r="H113" s="34">
        <v>45959</v>
      </c>
      <c r="I113" s="1">
        <v>2.6</v>
      </c>
      <c r="J113" s="1">
        <v>16000</v>
      </c>
      <c r="K113" s="1">
        <v>3.2</v>
      </c>
      <c r="L113" s="1">
        <v>10.6</v>
      </c>
      <c r="M113" s="35">
        <v>33.5</v>
      </c>
      <c r="N113" s="35">
        <v>10.08</v>
      </c>
      <c r="O113" s="35">
        <v>9.26</v>
      </c>
      <c r="P113" s="5">
        <v>0.42</v>
      </c>
      <c r="Q113" s="5">
        <v>0</v>
      </c>
      <c r="R113" s="1">
        <v>3.5</v>
      </c>
      <c r="S113" s="1">
        <v>770</v>
      </c>
      <c r="T113" s="53">
        <v>0.99</v>
      </c>
    </row>
    <row r="114" spans="1:20" x14ac:dyDescent="0.45">
      <c r="A114" s="19">
        <v>3</v>
      </c>
      <c r="B114" s="104">
        <f>_xlfn.XLOOKUP(prodInfo[[#This Row],[round]],Years!$A$2:$A$10,Years!$B$2:$B$10,"not found",1,1)</f>
        <v>46387</v>
      </c>
      <c r="C114" s="19" t="s">
        <v>67</v>
      </c>
      <c r="D114" s="52" t="s">
        <v>53</v>
      </c>
      <c r="E114" s="1" t="s">
        <v>29</v>
      </c>
      <c r="F114" s="26">
        <v>1445</v>
      </c>
      <c r="G114" s="1">
        <v>436</v>
      </c>
      <c r="H114" s="34">
        <v>44155</v>
      </c>
      <c r="I114" s="1">
        <v>6.1</v>
      </c>
      <c r="J114" s="1">
        <v>17500</v>
      </c>
      <c r="K114" s="1">
        <v>5.5</v>
      </c>
      <c r="L114" s="1">
        <v>14.5</v>
      </c>
      <c r="M114" s="35">
        <v>28</v>
      </c>
      <c r="N114" s="35">
        <v>9.0500000000000007</v>
      </c>
      <c r="O114" s="35">
        <v>8.61</v>
      </c>
      <c r="P114" s="5">
        <v>0.33</v>
      </c>
      <c r="Q114" s="5">
        <v>0</v>
      </c>
      <c r="R114" s="1">
        <v>4</v>
      </c>
      <c r="S114" s="26">
        <v>1800</v>
      </c>
      <c r="T114" s="53">
        <v>0.66</v>
      </c>
    </row>
    <row r="115" spans="1:20" x14ac:dyDescent="0.45">
      <c r="A115" s="19">
        <v>3</v>
      </c>
      <c r="B115" s="104">
        <f>_xlfn.XLOOKUP(prodInfo[[#This Row],[round]],Years!$A$2:$A$10,Years!$B$2:$B$10,"not found",1,1)</f>
        <v>46387</v>
      </c>
      <c r="C115" s="19" t="s">
        <v>67</v>
      </c>
      <c r="D115" s="52" t="s">
        <v>54</v>
      </c>
      <c r="E115" s="1" t="s">
        <v>31</v>
      </c>
      <c r="F115" s="26">
        <v>1802</v>
      </c>
      <c r="G115" s="1">
        <v>0</v>
      </c>
      <c r="H115" s="34">
        <v>43610</v>
      </c>
      <c r="I115" s="1">
        <v>7.6</v>
      </c>
      <c r="J115" s="1">
        <v>14000</v>
      </c>
      <c r="K115" s="1">
        <v>3</v>
      </c>
      <c r="L115" s="1">
        <v>17</v>
      </c>
      <c r="M115" s="35">
        <v>21</v>
      </c>
      <c r="N115" s="35">
        <v>5.79</v>
      </c>
      <c r="O115" s="35">
        <v>8.19</v>
      </c>
      <c r="P115" s="5">
        <v>0.32</v>
      </c>
      <c r="Q115" s="5">
        <v>0.3</v>
      </c>
      <c r="R115" s="1">
        <v>5</v>
      </c>
      <c r="S115" s="26">
        <v>1400</v>
      </c>
      <c r="T115" s="53">
        <v>1.29</v>
      </c>
    </row>
    <row r="116" spans="1:20" x14ac:dyDescent="0.45">
      <c r="A116" s="19">
        <v>3</v>
      </c>
      <c r="B116" s="104">
        <f>_xlfn.XLOOKUP(prodInfo[[#This Row],[round]],Years!$A$2:$A$10,Years!$B$2:$B$10,"not found",1,1)</f>
        <v>46387</v>
      </c>
      <c r="C116" s="19" t="s">
        <v>67</v>
      </c>
      <c r="D116" s="52" t="s">
        <v>55</v>
      </c>
      <c r="E116" s="1" t="s">
        <v>33</v>
      </c>
      <c r="F116" s="1">
        <v>378</v>
      </c>
      <c r="G116" s="1">
        <v>299</v>
      </c>
      <c r="H116" s="34">
        <v>44670</v>
      </c>
      <c r="I116" s="1">
        <v>4.7</v>
      </c>
      <c r="J116" s="1">
        <v>23000</v>
      </c>
      <c r="K116" s="1">
        <v>8</v>
      </c>
      <c r="L116" s="1">
        <v>12</v>
      </c>
      <c r="M116" s="35">
        <v>38</v>
      </c>
      <c r="N116" s="35">
        <v>12.92</v>
      </c>
      <c r="O116" s="35">
        <v>9.84</v>
      </c>
      <c r="P116" s="5">
        <v>0.33</v>
      </c>
      <c r="Q116" s="5">
        <v>0</v>
      </c>
      <c r="R116" s="1">
        <v>3</v>
      </c>
      <c r="S116" s="1">
        <v>900</v>
      </c>
      <c r="T116" s="53">
        <v>0.45</v>
      </c>
    </row>
    <row r="117" spans="1:20" x14ac:dyDescent="0.45">
      <c r="A117" s="19">
        <v>3</v>
      </c>
      <c r="B117" s="104">
        <f>_xlfn.XLOOKUP(prodInfo[[#This Row],[round]],Years!$A$2:$A$10,Years!$B$2:$B$10,"not found",1,1)</f>
        <v>46387</v>
      </c>
      <c r="C117" s="19" t="s">
        <v>67</v>
      </c>
      <c r="D117" s="52" t="s">
        <v>56</v>
      </c>
      <c r="E117" s="1" t="s">
        <v>35</v>
      </c>
      <c r="F117" s="1">
        <v>349</v>
      </c>
      <c r="G117" s="1">
        <v>273</v>
      </c>
      <c r="H117" s="34">
        <v>44377</v>
      </c>
      <c r="I117" s="1">
        <v>5.5</v>
      </c>
      <c r="J117" s="1">
        <v>25000</v>
      </c>
      <c r="K117" s="1">
        <v>9.4</v>
      </c>
      <c r="L117" s="1">
        <v>15.5</v>
      </c>
      <c r="M117" s="35">
        <v>33</v>
      </c>
      <c r="N117" s="35">
        <v>13.03</v>
      </c>
      <c r="O117" s="35">
        <v>9.84</v>
      </c>
      <c r="P117" s="5">
        <v>0.23</v>
      </c>
      <c r="Q117" s="5">
        <v>0</v>
      </c>
      <c r="R117" s="1">
        <v>3</v>
      </c>
      <c r="S117" s="1">
        <v>600</v>
      </c>
      <c r="T117" s="53">
        <v>0.73</v>
      </c>
    </row>
    <row r="118" spans="1:20" x14ac:dyDescent="0.45">
      <c r="A118" s="19">
        <v>3</v>
      </c>
      <c r="B118" s="104">
        <f>_xlfn.XLOOKUP(prodInfo[[#This Row],[round]],Years!$A$2:$A$10,Years!$B$2:$B$10,"not found",1,1)</f>
        <v>46387</v>
      </c>
      <c r="C118" s="19" t="s">
        <v>67</v>
      </c>
      <c r="D118" s="52" t="s">
        <v>57</v>
      </c>
      <c r="E118" s="1" t="s">
        <v>37</v>
      </c>
      <c r="F118" s="1">
        <v>465</v>
      </c>
      <c r="G118" s="1">
        <v>169</v>
      </c>
      <c r="H118" s="34">
        <v>44341</v>
      </c>
      <c r="I118" s="1">
        <v>5.6</v>
      </c>
      <c r="J118" s="1">
        <v>19000</v>
      </c>
      <c r="K118" s="1">
        <v>4</v>
      </c>
      <c r="L118" s="1">
        <v>11</v>
      </c>
      <c r="M118" s="35">
        <v>33</v>
      </c>
      <c r="N118" s="35">
        <v>10.88</v>
      </c>
      <c r="O118" s="35">
        <v>9.84</v>
      </c>
      <c r="P118" s="5">
        <v>0.33</v>
      </c>
      <c r="Q118" s="5">
        <v>0</v>
      </c>
      <c r="R118" s="1">
        <v>3</v>
      </c>
      <c r="S118" s="1">
        <v>600</v>
      </c>
      <c r="T118" s="53">
        <v>0.63</v>
      </c>
    </row>
    <row r="119" spans="1:20" x14ac:dyDescent="0.45">
      <c r="A119" s="19">
        <v>3</v>
      </c>
      <c r="B119" s="104">
        <f>_xlfn.XLOOKUP(prodInfo[[#This Row],[round]],Years!$A$2:$A$10,Years!$B$2:$B$10,"not found",1,1)</f>
        <v>46387</v>
      </c>
      <c r="C119" s="19" t="s">
        <v>68</v>
      </c>
      <c r="D119" s="52" t="s">
        <v>58</v>
      </c>
      <c r="E119" s="1" t="s">
        <v>29</v>
      </c>
      <c r="F119" s="26">
        <v>1445</v>
      </c>
      <c r="G119" s="1">
        <v>436</v>
      </c>
      <c r="H119" s="34">
        <v>44155</v>
      </c>
      <c r="I119" s="1">
        <v>6.1</v>
      </c>
      <c r="J119" s="1">
        <v>17500</v>
      </c>
      <c r="K119" s="1">
        <v>5.5</v>
      </c>
      <c r="L119" s="1">
        <v>14.5</v>
      </c>
      <c r="M119" s="35">
        <v>28</v>
      </c>
      <c r="N119" s="35">
        <v>9.0500000000000007</v>
      </c>
      <c r="O119" s="35">
        <v>8.61</v>
      </c>
      <c r="P119" s="5">
        <v>0.33</v>
      </c>
      <c r="Q119" s="5">
        <v>0</v>
      </c>
      <c r="R119" s="1">
        <v>4</v>
      </c>
      <c r="S119" s="26">
        <v>1800</v>
      </c>
      <c r="T119" s="53">
        <v>0.66</v>
      </c>
    </row>
    <row r="120" spans="1:20" x14ac:dyDescent="0.45">
      <c r="A120" s="19">
        <v>3</v>
      </c>
      <c r="B120" s="104">
        <f>_xlfn.XLOOKUP(prodInfo[[#This Row],[round]],Years!$A$2:$A$10,Years!$B$2:$B$10,"not found",1,1)</f>
        <v>46387</v>
      </c>
      <c r="C120" s="19" t="s">
        <v>68</v>
      </c>
      <c r="D120" s="52" t="s">
        <v>59</v>
      </c>
      <c r="E120" s="1" t="s">
        <v>31</v>
      </c>
      <c r="F120" s="26">
        <v>1802</v>
      </c>
      <c r="G120" s="1">
        <v>0</v>
      </c>
      <c r="H120" s="34">
        <v>43610</v>
      </c>
      <c r="I120" s="1">
        <v>7.6</v>
      </c>
      <c r="J120" s="1">
        <v>14000</v>
      </c>
      <c r="K120" s="1">
        <v>3</v>
      </c>
      <c r="L120" s="1">
        <v>17</v>
      </c>
      <c r="M120" s="35">
        <v>21</v>
      </c>
      <c r="N120" s="35">
        <v>5.79</v>
      </c>
      <c r="O120" s="35">
        <v>8.19</v>
      </c>
      <c r="P120" s="5">
        <v>0.32</v>
      </c>
      <c r="Q120" s="5">
        <v>0.3</v>
      </c>
      <c r="R120" s="1">
        <v>5</v>
      </c>
      <c r="S120" s="26">
        <v>1400</v>
      </c>
      <c r="T120" s="53">
        <v>1.29</v>
      </c>
    </row>
    <row r="121" spans="1:20" x14ac:dyDescent="0.45">
      <c r="A121" s="19">
        <v>3</v>
      </c>
      <c r="B121" s="104">
        <f>_xlfn.XLOOKUP(prodInfo[[#This Row],[round]],Years!$A$2:$A$10,Years!$B$2:$B$10,"not found",1,1)</f>
        <v>46387</v>
      </c>
      <c r="C121" s="19" t="s">
        <v>68</v>
      </c>
      <c r="D121" s="52" t="s">
        <v>60</v>
      </c>
      <c r="E121" s="1" t="s">
        <v>33</v>
      </c>
      <c r="F121" s="1">
        <v>378</v>
      </c>
      <c r="G121" s="1">
        <v>299</v>
      </c>
      <c r="H121" s="34">
        <v>44670</v>
      </c>
      <c r="I121" s="1">
        <v>4.7</v>
      </c>
      <c r="J121" s="1">
        <v>23000</v>
      </c>
      <c r="K121" s="1">
        <v>8</v>
      </c>
      <c r="L121" s="1">
        <v>12</v>
      </c>
      <c r="M121" s="35">
        <v>38</v>
      </c>
      <c r="N121" s="35">
        <v>12.92</v>
      </c>
      <c r="O121" s="35">
        <v>9.84</v>
      </c>
      <c r="P121" s="5">
        <v>0.33</v>
      </c>
      <c r="Q121" s="5">
        <v>0</v>
      </c>
      <c r="R121" s="1">
        <v>3</v>
      </c>
      <c r="S121" s="1">
        <v>900</v>
      </c>
      <c r="T121" s="53">
        <v>0.45</v>
      </c>
    </row>
    <row r="122" spans="1:20" x14ac:dyDescent="0.45">
      <c r="A122" s="19">
        <v>3</v>
      </c>
      <c r="B122" s="104">
        <f>_xlfn.XLOOKUP(prodInfo[[#This Row],[round]],Years!$A$2:$A$10,Years!$B$2:$B$10,"not found",1,1)</f>
        <v>46387</v>
      </c>
      <c r="C122" s="19" t="s">
        <v>68</v>
      </c>
      <c r="D122" s="52" t="s">
        <v>61</v>
      </c>
      <c r="E122" s="1" t="s">
        <v>35</v>
      </c>
      <c r="F122" s="1">
        <v>349</v>
      </c>
      <c r="G122" s="1">
        <v>273</v>
      </c>
      <c r="H122" s="34">
        <v>44377</v>
      </c>
      <c r="I122" s="1">
        <v>5.5</v>
      </c>
      <c r="J122" s="1">
        <v>25000</v>
      </c>
      <c r="K122" s="1">
        <v>9.4</v>
      </c>
      <c r="L122" s="1">
        <v>15.5</v>
      </c>
      <c r="M122" s="35">
        <v>33</v>
      </c>
      <c r="N122" s="35">
        <v>13.03</v>
      </c>
      <c r="O122" s="35">
        <v>9.84</v>
      </c>
      <c r="P122" s="5">
        <v>0.23</v>
      </c>
      <c r="Q122" s="5">
        <v>0</v>
      </c>
      <c r="R122" s="1">
        <v>3</v>
      </c>
      <c r="S122" s="1">
        <v>600</v>
      </c>
      <c r="T122" s="53">
        <v>0.73</v>
      </c>
    </row>
    <row r="123" spans="1:20" ht="14.65" thickBot="1" x14ac:dyDescent="0.5">
      <c r="A123" s="19">
        <v>3</v>
      </c>
      <c r="B123" s="104">
        <f>_xlfn.XLOOKUP(prodInfo[[#This Row],[round]],Years!$A$2:$A$10,Years!$B$2:$B$10,"not found",1,1)</f>
        <v>46387</v>
      </c>
      <c r="C123" s="19" t="s">
        <v>68</v>
      </c>
      <c r="D123" s="52" t="s">
        <v>62</v>
      </c>
      <c r="E123" s="1" t="s">
        <v>37</v>
      </c>
      <c r="F123" s="1">
        <v>465</v>
      </c>
      <c r="G123" s="1">
        <v>169</v>
      </c>
      <c r="H123" s="34">
        <v>44341</v>
      </c>
      <c r="I123" s="1">
        <v>5.6</v>
      </c>
      <c r="J123" s="1">
        <v>19000</v>
      </c>
      <c r="K123" s="1">
        <v>4</v>
      </c>
      <c r="L123" s="1">
        <v>11</v>
      </c>
      <c r="M123" s="35">
        <v>33</v>
      </c>
      <c r="N123" s="35">
        <v>10.88</v>
      </c>
      <c r="O123" s="35">
        <v>9.84</v>
      </c>
      <c r="P123" s="5">
        <v>0.33</v>
      </c>
      <c r="Q123" s="5">
        <v>0</v>
      </c>
      <c r="R123" s="1">
        <v>3</v>
      </c>
      <c r="S123" s="1">
        <v>600</v>
      </c>
      <c r="T123" s="53">
        <v>0.63</v>
      </c>
    </row>
    <row r="124" spans="1:20" x14ac:dyDescent="0.45">
      <c r="A124" s="19">
        <v>4</v>
      </c>
      <c r="B124" s="104">
        <f>_xlfn.XLOOKUP(prodInfo[[#This Row],[round]],Years!$A$2:$A$10,Years!$B$2:$B$10,"not found",1,1)</f>
        <v>46752</v>
      </c>
      <c r="C124" s="19" t="s">
        <v>63</v>
      </c>
      <c r="D124" s="52" t="s">
        <v>28</v>
      </c>
      <c r="E124" s="3" t="s">
        <v>29</v>
      </c>
      <c r="F124" s="50">
        <v>2574</v>
      </c>
      <c r="G124" s="3">
        <v>0</v>
      </c>
      <c r="H124" s="47">
        <v>46648</v>
      </c>
      <c r="I124" s="3">
        <v>1.9</v>
      </c>
      <c r="J124" s="3">
        <v>16000</v>
      </c>
      <c r="K124" s="3">
        <v>7.1</v>
      </c>
      <c r="L124" s="3">
        <v>13.9</v>
      </c>
      <c r="M124" s="48">
        <v>27.85</v>
      </c>
      <c r="N124" s="48">
        <v>8.31</v>
      </c>
      <c r="O124" s="48">
        <v>6.55</v>
      </c>
      <c r="P124" s="49">
        <v>0.47</v>
      </c>
      <c r="Q124" s="49">
        <v>0.44</v>
      </c>
      <c r="R124" s="3">
        <v>6</v>
      </c>
      <c r="S124" s="50">
        <v>1800</v>
      </c>
      <c r="T124" s="53">
        <v>1.43</v>
      </c>
    </row>
    <row r="125" spans="1:20" x14ac:dyDescent="0.45">
      <c r="A125" s="19">
        <v>4</v>
      </c>
      <c r="B125" s="104">
        <f>_xlfn.XLOOKUP(prodInfo[[#This Row],[round]],Years!$A$2:$A$10,Years!$B$2:$B$10,"not found",1,1)</f>
        <v>46752</v>
      </c>
      <c r="C125" s="19" t="s">
        <v>63</v>
      </c>
      <c r="D125" s="52" t="s">
        <v>30</v>
      </c>
      <c r="E125" s="1" t="s">
        <v>31</v>
      </c>
      <c r="F125" s="26">
        <v>2228</v>
      </c>
      <c r="G125" s="1">
        <v>0</v>
      </c>
      <c r="H125" s="34">
        <v>46534</v>
      </c>
      <c r="I125" s="1">
        <v>4.5999999999999996</v>
      </c>
      <c r="J125" s="1">
        <v>14000</v>
      </c>
      <c r="K125" s="1">
        <v>3</v>
      </c>
      <c r="L125" s="1">
        <v>16.899999999999999</v>
      </c>
      <c r="M125" s="35">
        <v>21.8</v>
      </c>
      <c r="N125" s="35">
        <v>4.9800000000000004</v>
      </c>
      <c r="O125" s="35">
        <v>5.8</v>
      </c>
      <c r="P125" s="5">
        <v>0.5</v>
      </c>
      <c r="Q125" s="5">
        <v>0.61</v>
      </c>
      <c r="R125" s="1">
        <v>6.7</v>
      </c>
      <c r="S125" s="26">
        <v>1400</v>
      </c>
      <c r="T125" s="53">
        <v>1.59</v>
      </c>
    </row>
    <row r="126" spans="1:20" x14ac:dyDescent="0.45">
      <c r="A126" s="19">
        <v>4</v>
      </c>
      <c r="B126" s="104">
        <f>_xlfn.XLOOKUP(prodInfo[[#This Row],[round]],Years!$A$2:$A$10,Years!$B$2:$B$10,"not found",1,1)</f>
        <v>46752</v>
      </c>
      <c r="C126" s="19" t="s">
        <v>63</v>
      </c>
      <c r="D126" s="52" t="s">
        <v>32</v>
      </c>
      <c r="E126" s="1" t="s">
        <v>33</v>
      </c>
      <c r="F126" s="1">
        <v>990</v>
      </c>
      <c r="G126" s="1">
        <v>0</v>
      </c>
      <c r="H126" s="34">
        <v>46613</v>
      </c>
      <c r="I126" s="1">
        <v>1.5</v>
      </c>
      <c r="J126" s="1">
        <v>23000</v>
      </c>
      <c r="K126" s="1">
        <v>10.5</v>
      </c>
      <c r="L126" s="1">
        <v>10.5</v>
      </c>
      <c r="M126" s="35">
        <v>38.229999999999997</v>
      </c>
      <c r="N126" s="35">
        <v>12.89</v>
      </c>
      <c r="O126" s="35">
        <v>9.58</v>
      </c>
      <c r="P126" s="5">
        <v>0.42</v>
      </c>
      <c r="Q126" s="5">
        <v>0.11</v>
      </c>
      <c r="R126" s="1">
        <v>3</v>
      </c>
      <c r="S126" s="1">
        <v>900</v>
      </c>
      <c r="T126" s="53">
        <v>1.1000000000000001</v>
      </c>
    </row>
    <row r="127" spans="1:20" x14ac:dyDescent="0.45">
      <c r="A127" s="19">
        <v>4</v>
      </c>
      <c r="B127" s="104">
        <f>_xlfn.XLOOKUP(prodInfo[[#This Row],[round]],Years!$A$2:$A$10,Years!$B$2:$B$10,"not found",1,1)</f>
        <v>46752</v>
      </c>
      <c r="C127" s="19" t="s">
        <v>63</v>
      </c>
      <c r="D127" s="52" t="s">
        <v>34</v>
      </c>
      <c r="E127" s="1" t="s">
        <v>35</v>
      </c>
      <c r="F127" s="26">
        <v>1188</v>
      </c>
      <c r="G127" s="1">
        <v>0</v>
      </c>
      <c r="H127" s="34">
        <v>46611</v>
      </c>
      <c r="I127" s="1">
        <v>1.9</v>
      </c>
      <c r="J127" s="1">
        <v>27000</v>
      </c>
      <c r="K127" s="1">
        <v>11</v>
      </c>
      <c r="L127" s="1">
        <v>14</v>
      </c>
      <c r="M127" s="35">
        <v>34.549999999999997</v>
      </c>
      <c r="N127" s="35">
        <v>13.19</v>
      </c>
      <c r="O127" s="35">
        <v>11.32</v>
      </c>
      <c r="P127" s="5">
        <v>0.28999999999999998</v>
      </c>
      <c r="Q127" s="5">
        <v>1</v>
      </c>
      <c r="R127" s="1">
        <v>3</v>
      </c>
      <c r="S127" s="1">
        <v>600</v>
      </c>
      <c r="T127" s="53">
        <v>1.98</v>
      </c>
    </row>
    <row r="128" spans="1:20" x14ac:dyDescent="0.45">
      <c r="A128" s="19">
        <v>4</v>
      </c>
      <c r="B128" s="104">
        <f>_xlfn.XLOOKUP(prodInfo[[#This Row],[round]],Years!$A$2:$A$10,Years!$B$2:$B$10,"not found",1,1)</f>
        <v>46752</v>
      </c>
      <c r="C128" s="19" t="s">
        <v>63</v>
      </c>
      <c r="D128" s="52" t="s">
        <v>36</v>
      </c>
      <c r="E128" s="1" t="s">
        <v>37</v>
      </c>
      <c r="F128" s="1">
        <v>594</v>
      </c>
      <c r="G128" s="1">
        <v>0</v>
      </c>
      <c r="H128" s="34">
        <v>46656</v>
      </c>
      <c r="I128" s="1">
        <v>1.5</v>
      </c>
      <c r="J128" s="1">
        <v>17000</v>
      </c>
      <c r="K128" s="1">
        <v>5.7</v>
      </c>
      <c r="L128" s="1">
        <v>9.5</v>
      </c>
      <c r="M128" s="35">
        <v>34.75</v>
      </c>
      <c r="N128" s="35">
        <v>10.06</v>
      </c>
      <c r="O128" s="35">
        <v>9.14</v>
      </c>
      <c r="P128" s="5">
        <v>0.45</v>
      </c>
      <c r="Q128" s="5">
        <v>0</v>
      </c>
      <c r="R128" s="1">
        <v>3</v>
      </c>
      <c r="S128" s="1">
        <v>600</v>
      </c>
      <c r="T128" s="53">
        <v>0.99</v>
      </c>
    </row>
    <row r="129" spans="1:20" x14ac:dyDescent="0.45">
      <c r="A129" s="19">
        <v>4</v>
      </c>
      <c r="B129" s="104">
        <f>_xlfn.XLOOKUP(prodInfo[[#This Row],[round]],Years!$A$2:$A$10,Years!$B$2:$B$10,"not found",1,1)</f>
        <v>46752</v>
      </c>
      <c r="C129" s="19" t="s">
        <v>64</v>
      </c>
      <c r="D129" s="52" t="s">
        <v>38</v>
      </c>
      <c r="E129" s="1" t="s">
        <v>29</v>
      </c>
      <c r="F129" s="26">
        <v>2475</v>
      </c>
      <c r="G129" s="1">
        <v>0</v>
      </c>
      <c r="H129" s="34">
        <v>46611</v>
      </c>
      <c r="I129" s="1">
        <v>1.5</v>
      </c>
      <c r="J129" s="1">
        <v>17500</v>
      </c>
      <c r="K129" s="1">
        <v>7</v>
      </c>
      <c r="L129" s="1">
        <v>13</v>
      </c>
      <c r="M129" s="35">
        <v>27.25</v>
      </c>
      <c r="N129" s="35">
        <v>8.85</v>
      </c>
      <c r="O129" s="35">
        <v>6.8</v>
      </c>
      <c r="P129" s="5">
        <v>0.44</v>
      </c>
      <c r="Q129" s="5">
        <v>0.92</v>
      </c>
      <c r="R129" s="1">
        <v>6</v>
      </c>
      <c r="S129" s="26">
        <v>1301</v>
      </c>
      <c r="T129" s="53">
        <v>1.9</v>
      </c>
    </row>
    <row r="130" spans="1:20" x14ac:dyDescent="0.45">
      <c r="A130" s="19">
        <v>4</v>
      </c>
      <c r="B130" s="104">
        <f>_xlfn.XLOOKUP(prodInfo[[#This Row],[round]],Years!$A$2:$A$10,Years!$B$2:$B$10,"not found",1,1)</f>
        <v>46752</v>
      </c>
      <c r="C130" s="19" t="s">
        <v>64</v>
      </c>
      <c r="D130" s="52" t="s">
        <v>39</v>
      </c>
      <c r="E130" s="1" t="s">
        <v>31</v>
      </c>
      <c r="F130" s="26">
        <v>1089</v>
      </c>
      <c r="G130" s="1">
        <v>0</v>
      </c>
      <c r="H130" s="34">
        <v>46394</v>
      </c>
      <c r="I130" s="1">
        <v>3.4</v>
      </c>
      <c r="J130" s="1">
        <v>14000</v>
      </c>
      <c r="K130" s="1">
        <v>3</v>
      </c>
      <c r="L130" s="1">
        <v>16.5</v>
      </c>
      <c r="M130" s="35">
        <v>21</v>
      </c>
      <c r="N130" s="35">
        <v>5.05</v>
      </c>
      <c r="O130" s="35">
        <v>6.78</v>
      </c>
      <c r="P130" s="5">
        <v>0.43</v>
      </c>
      <c r="Q130" s="5">
        <v>0.89</v>
      </c>
      <c r="R130" s="1">
        <v>6</v>
      </c>
      <c r="S130" s="1">
        <v>583</v>
      </c>
      <c r="T130" s="53">
        <v>1.87</v>
      </c>
    </row>
    <row r="131" spans="1:20" x14ac:dyDescent="0.45">
      <c r="A131" s="19">
        <v>4</v>
      </c>
      <c r="B131" s="104">
        <f>_xlfn.XLOOKUP(prodInfo[[#This Row],[round]],Years!$A$2:$A$10,Years!$B$2:$B$10,"not found",1,1)</f>
        <v>46752</v>
      </c>
      <c r="C131" s="19" t="s">
        <v>64</v>
      </c>
      <c r="D131" s="52" t="s">
        <v>40</v>
      </c>
      <c r="E131" s="1" t="s">
        <v>33</v>
      </c>
      <c r="F131" s="1">
        <v>249</v>
      </c>
      <c r="G131" s="1">
        <v>0</v>
      </c>
      <c r="H131" s="34">
        <v>46845</v>
      </c>
      <c r="I131" s="1">
        <v>3</v>
      </c>
      <c r="J131" s="1">
        <v>22000</v>
      </c>
      <c r="K131" s="1">
        <v>9.5</v>
      </c>
      <c r="L131" s="1">
        <v>10.5</v>
      </c>
      <c r="M131" s="35">
        <v>37</v>
      </c>
      <c r="N131" s="35">
        <v>11.99</v>
      </c>
      <c r="O131" s="35">
        <v>7.21</v>
      </c>
      <c r="P131" s="5">
        <v>0.47</v>
      </c>
      <c r="Q131" s="5">
        <v>0</v>
      </c>
      <c r="R131" s="1">
        <v>4.5</v>
      </c>
      <c r="S131" s="1">
        <v>252</v>
      </c>
      <c r="T131" s="53">
        <v>0.99</v>
      </c>
    </row>
    <row r="132" spans="1:20" x14ac:dyDescent="0.45">
      <c r="A132" s="19">
        <v>4</v>
      </c>
      <c r="B132" s="104">
        <f>_xlfn.XLOOKUP(prodInfo[[#This Row],[round]],Years!$A$2:$A$10,Years!$B$2:$B$10,"not found",1,1)</f>
        <v>46752</v>
      </c>
      <c r="C132" s="19" t="s">
        <v>64</v>
      </c>
      <c r="D132" s="52" t="s">
        <v>41</v>
      </c>
      <c r="E132" s="1" t="s">
        <v>35</v>
      </c>
      <c r="F132" s="1">
        <v>311</v>
      </c>
      <c r="G132" s="1">
        <v>0</v>
      </c>
      <c r="H132" s="34">
        <v>46685</v>
      </c>
      <c r="I132" s="1">
        <v>1.4</v>
      </c>
      <c r="J132" s="1">
        <v>25000</v>
      </c>
      <c r="K132" s="1">
        <v>12</v>
      </c>
      <c r="L132" s="1">
        <v>13.5</v>
      </c>
      <c r="M132" s="35">
        <v>33</v>
      </c>
      <c r="N132" s="35">
        <v>12.99</v>
      </c>
      <c r="O132" s="35">
        <v>8.32</v>
      </c>
      <c r="P132" s="5">
        <v>0.38</v>
      </c>
      <c r="Q132" s="5">
        <v>0</v>
      </c>
      <c r="R132" s="1">
        <v>3.5</v>
      </c>
      <c r="S132" s="1">
        <v>315</v>
      </c>
      <c r="T132" s="53">
        <v>0.99</v>
      </c>
    </row>
    <row r="133" spans="1:20" x14ac:dyDescent="0.45">
      <c r="A133" s="19">
        <v>4</v>
      </c>
      <c r="B133" s="104">
        <f>_xlfn.XLOOKUP(prodInfo[[#This Row],[round]],Years!$A$2:$A$10,Years!$B$2:$B$10,"not found",1,1)</f>
        <v>46752</v>
      </c>
      <c r="C133" s="19" t="s">
        <v>64</v>
      </c>
      <c r="D133" s="52" t="s">
        <v>42</v>
      </c>
      <c r="E133" s="1" t="s">
        <v>37</v>
      </c>
      <c r="F133" s="1">
        <v>594</v>
      </c>
      <c r="G133" s="1">
        <v>0</v>
      </c>
      <c r="H133" s="34">
        <v>46678</v>
      </c>
      <c r="I133" s="1">
        <v>1.5</v>
      </c>
      <c r="J133" s="1">
        <v>17500</v>
      </c>
      <c r="K133" s="1">
        <v>5.6</v>
      </c>
      <c r="L133" s="1">
        <v>7.8</v>
      </c>
      <c r="M133" s="35">
        <v>33</v>
      </c>
      <c r="N133" s="35">
        <v>10.84</v>
      </c>
      <c r="O133" s="35">
        <v>10.29</v>
      </c>
      <c r="P133" s="5">
        <v>0.37</v>
      </c>
      <c r="Q133" s="5">
        <v>1</v>
      </c>
      <c r="R133" s="1">
        <v>3.5</v>
      </c>
      <c r="S133" s="1">
        <v>300</v>
      </c>
      <c r="T133" s="53">
        <v>1.98</v>
      </c>
    </row>
    <row r="134" spans="1:20" x14ac:dyDescent="0.45">
      <c r="A134" s="19">
        <v>4</v>
      </c>
      <c r="B134" s="104">
        <f>_xlfn.XLOOKUP(prodInfo[[#This Row],[round]],Years!$A$2:$A$10,Years!$B$2:$B$10,"not found",1,1)</f>
        <v>46752</v>
      </c>
      <c r="C134" s="19" t="s">
        <v>64</v>
      </c>
      <c r="D134" s="52" t="s">
        <v>289</v>
      </c>
      <c r="E134" s="1" t="s">
        <v>33</v>
      </c>
      <c r="F134" s="1">
        <v>470</v>
      </c>
      <c r="G134" s="1">
        <v>0</v>
      </c>
      <c r="H134" s="34">
        <v>46638</v>
      </c>
      <c r="I134" s="1">
        <v>0.9</v>
      </c>
      <c r="J134" s="1">
        <v>22000</v>
      </c>
      <c r="K134" s="1">
        <v>9.5</v>
      </c>
      <c r="L134" s="1">
        <v>8.6</v>
      </c>
      <c r="M134" s="35">
        <v>37.5</v>
      </c>
      <c r="N134" s="35">
        <v>12.75</v>
      </c>
      <c r="O134" s="35">
        <v>9.98</v>
      </c>
      <c r="P134" s="5">
        <v>0.38</v>
      </c>
      <c r="Q134" s="5">
        <v>0.73</v>
      </c>
      <c r="R134" s="1">
        <v>3.5</v>
      </c>
      <c r="S134" s="1">
        <v>275</v>
      </c>
      <c r="T134" s="53">
        <v>1.71</v>
      </c>
    </row>
    <row r="135" spans="1:20" x14ac:dyDescent="0.45">
      <c r="A135" s="19">
        <v>4</v>
      </c>
      <c r="B135" s="104">
        <f>_xlfn.XLOOKUP(prodInfo[[#This Row],[round]],Years!$A$2:$A$10,Years!$B$2:$B$10,"not found",1,1)</f>
        <v>46752</v>
      </c>
      <c r="C135" s="19" t="s">
        <v>65</v>
      </c>
      <c r="D135" s="52" t="s">
        <v>43</v>
      </c>
      <c r="E135" s="1" t="s">
        <v>29</v>
      </c>
      <c r="F135" s="26">
        <v>2772</v>
      </c>
      <c r="G135" s="1">
        <v>0</v>
      </c>
      <c r="H135" s="34">
        <v>46573</v>
      </c>
      <c r="I135" s="1">
        <v>1.5</v>
      </c>
      <c r="J135" s="1">
        <v>17800</v>
      </c>
      <c r="K135" s="1">
        <v>7.1</v>
      </c>
      <c r="L135" s="1">
        <v>12.9</v>
      </c>
      <c r="M135" s="35">
        <v>23.8</v>
      </c>
      <c r="N135" s="35">
        <v>8.68</v>
      </c>
      <c r="O135" s="35">
        <v>5.79</v>
      </c>
      <c r="P135" s="5">
        <v>0.39</v>
      </c>
      <c r="Q135" s="5">
        <v>1</v>
      </c>
      <c r="R135" s="1">
        <v>7</v>
      </c>
      <c r="S135" s="26">
        <v>1600</v>
      </c>
      <c r="T135" s="53">
        <v>1.98</v>
      </c>
    </row>
    <row r="136" spans="1:20" x14ac:dyDescent="0.45">
      <c r="A136" s="19">
        <v>4</v>
      </c>
      <c r="B136" s="104">
        <f>_xlfn.XLOOKUP(prodInfo[[#This Row],[round]],Years!$A$2:$A$10,Years!$B$2:$B$10,"not found",1,1)</f>
        <v>46752</v>
      </c>
      <c r="C136" s="19" t="s">
        <v>65</v>
      </c>
      <c r="D136" s="52" t="s">
        <v>44</v>
      </c>
      <c r="E136" s="1" t="s">
        <v>31</v>
      </c>
      <c r="F136" s="26">
        <v>1980</v>
      </c>
      <c r="G136" s="1">
        <v>0</v>
      </c>
      <c r="H136" s="34">
        <v>46565</v>
      </c>
      <c r="I136" s="1">
        <v>2</v>
      </c>
      <c r="J136" s="1">
        <v>13900</v>
      </c>
      <c r="K136" s="1">
        <v>3.2</v>
      </c>
      <c r="L136" s="1">
        <v>16.8</v>
      </c>
      <c r="M136" s="35">
        <v>19.25</v>
      </c>
      <c r="N136" s="35">
        <v>4.79</v>
      </c>
      <c r="O136" s="35">
        <v>3.9</v>
      </c>
      <c r="P136" s="5">
        <v>0.55000000000000004</v>
      </c>
      <c r="Q136" s="5">
        <v>0.18</v>
      </c>
      <c r="R136" s="1">
        <v>8</v>
      </c>
      <c r="S136" s="26">
        <v>1750</v>
      </c>
      <c r="T136" s="53">
        <v>1.1599999999999999</v>
      </c>
    </row>
    <row r="137" spans="1:20" x14ac:dyDescent="0.45">
      <c r="A137" s="19">
        <v>4</v>
      </c>
      <c r="B137" s="104">
        <f>_xlfn.XLOOKUP(prodInfo[[#This Row],[round]],Years!$A$2:$A$10,Years!$B$2:$B$10,"not found",1,1)</f>
        <v>46752</v>
      </c>
      <c r="C137" s="19" t="s">
        <v>65</v>
      </c>
      <c r="D137" s="52" t="s">
        <v>45</v>
      </c>
      <c r="E137" s="1" t="s">
        <v>33</v>
      </c>
      <c r="F137" s="26">
        <v>1347</v>
      </c>
      <c r="G137" s="1">
        <v>0</v>
      </c>
      <c r="H137" s="34">
        <v>46525</v>
      </c>
      <c r="I137" s="1">
        <v>1.5</v>
      </c>
      <c r="J137" s="1">
        <v>22900</v>
      </c>
      <c r="K137" s="1">
        <v>11.4</v>
      </c>
      <c r="L137" s="1">
        <v>8.6</v>
      </c>
      <c r="M137" s="35">
        <v>33.799999999999997</v>
      </c>
      <c r="N137" s="35">
        <v>13.18</v>
      </c>
      <c r="O137" s="35">
        <v>8.3699999999999992</v>
      </c>
      <c r="P137" s="5">
        <v>0.36</v>
      </c>
      <c r="Q137" s="5">
        <v>1</v>
      </c>
      <c r="R137" s="1">
        <v>5</v>
      </c>
      <c r="S137" s="1">
        <v>700</v>
      </c>
      <c r="T137" s="53">
        <v>1.98</v>
      </c>
    </row>
    <row r="138" spans="1:20" x14ac:dyDescent="0.45">
      <c r="A138" s="19">
        <v>4</v>
      </c>
      <c r="B138" s="104">
        <f>_xlfn.XLOOKUP(prodInfo[[#This Row],[round]],Years!$A$2:$A$10,Years!$B$2:$B$10,"not found",1,1)</f>
        <v>46752</v>
      </c>
      <c r="C138" s="19" t="s">
        <v>65</v>
      </c>
      <c r="D138" s="52" t="s">
        <v>46</v>
      </c>
      <c r="E138" s="1" t="s">
        <v>35</v>
      </c>
      <c r="F138" s="26">
        <v>1040</v>
      </c>
      <c r="G138" s="1">
        <v>0</v>
      </c>
      <c r="H138" s="34">
        <v>46563</v>
      </c>
      <c r="I138" s="1">
        <v>1.5</v>
      </c>
      <c r="J138" s="1">
        <v>27000</v>
      </c>
      <c r="K138" s="1">
        <v>12.4</v>
      </c>
      <c r="L138" s="1">
        <v>13.9</v>
      </c>
      <c r="M138" s="35">
        <v>31.5</v>
      </c>
      <c r="N138" s="35">
        <v>13.16</v>
      </c>
      <c r="O138" s="35">
        <v>7.72</v>
      </c>
      <c r="P138" s="5">
        <v>0.34</v>
      </c>
      <c r="Q138" s="5">
        <v>1</v>
      </c>
      <c r="R138" s="1">
        <v>5.5</v>
      </c>
      <c r="S138" s="1">
        <v>650</v>
      </c>
      <c r="T138" s="53">
        <v>1.98</v>
      </c>
    </row>
    <row r="139" spans="1:20" x14ac:dyDescent="0.45">
      <c r="A139" s="19">
        <v>4</v>
      </c>
      <c r="B139" s="104">
        <f>_xlfn.XLOOKUP(prodInfo[[#This Row],[round]],Years!$A$2:$A$10,Years!$B$2:$B$10,"not found",1,1)</f>
        <v>46752</v>
      </c>
      <c r="C139" s="19" t="s">
        <v>65</v>
      </c>
      <c r="D139" s="52" t="s">
        <v>47</v>
      </c>
      <c r="E139" s="1" t="s">
        <v>37</v>
      </c>
      <c r="F139" s="1">
        <v>891</v>
      </c>
      <c r="G139" s="1">
        <v>0</v>
      </c>
      <c r="H139" s="34">
        <v>46606</v>
      </c>
      <c r="I139" s="1">
        <v>1.5</v>
      </c>
      <c r="J139" s="1">
        <v>16000</v>
      </c>
      <c r="K139" s="1">
        <v>6.1</v>
      </c>
      <c r="L139" s="1">
        <v>7.6</v>
      </c>
      <c r="M139" s="35">
        <v>30.75</v>
      </c>
      <c r="N139" s="35">
        <v>10.24</v>
      </c>
      <c r="O139" s="35">
        <v>7.72</v>
      </c>
      <c r="P139" s="5">
        <v>0.39</v>
      </c>
      <c r="Q139" s="5">
        <v>1</v>
      </c>
      <c r="R139" s="1">
        <v>5.5</v>
      </c>
      <c r="S139" s="1">
        <v>600</v>
      </c>
      <c r="T139" s="53">
        <v>1.98</v>
      </c>
    </row>
    <row r="140" spans="1:20" x14ac:dyDescent="0.45">
      <c r="A140" s="19">
        <v>4</v>
      </c>
      <c r="B140" s="104">
        <f>_xlfn.XLOOKUP(prodInfo[[#This Row],[round]],Years!$A$2:$A$10,Years!$B$2:$B$10,"not found",1,1)</f>
        <v>46752</v>
      </c>
      <c r="C140" s="19" t="s">
        <v>65</v>
      </c>
      <c r="D140" s="52" t="s">
        <v>324</v>
      </c>
      <c r="E140" s="1" t="s">
        <v>33</v>
      </c>
      <c r="F140" s="1">
        <v>402</v>
      </c>
      <c r="G140" s="1">
        <v>0</v>
      </c>
      <c r="H140" s="34">
        <v>46504</v>
      </c>
      <c r="I140" s="1">
        <v>0.7</v>
      </c>
      <c r="J140" s="1">
        <v>20000</v>
      </c>
      <c r="K140" s="1">
        <v>11.6</v>
      </c>
      <c r="L140" s="1">
        <v>8.4</v>
      </c>
      <c r="M140" s="35">
        <v>34.299999999999997</v>
      </c>
      <c r="N140" s="35">
        <v>12.56</v>
      </c>
      <c r="O140" s="35">
        <v>10.94</v>
      </c>
      <c r="P140" s="5">
        <v>0.31</v>
      </c>
      <c r="Q140" s="5">
        <v>1</v>
      </c>
      <c r="R140" s="1">
        <v>4.5</v>
      </c>
      <c r="S140" s="1">
        <v>400</v>
      </c>
      <c r="T140" s="53">
        <v>1.34</v>
      </c>
    </row>
    <row r="141" spans="1:20" x14ac:dyDescent="0.45">
      <c r="A141" s="19">
        <v>4</v>
      </c>
      <c r="B141" s="104">
        <f>_xlfn.XLOOKUP(prodInfo[[#This Row],[round]],Years!$A$2:$A$10,Years!$B$2:$B$10,"not found",1,1)</f>
        <v>46752</v>
      </c>
      <c r="C141" s="19" t="s">
        <v>66</v>
      </c>
      <c r="D141" s="52" t="s">
        <v>48</v>
      </c>
      <c r="E141" s="1" t="s">
        <v>29</v>
      </c>
      <c r="F141" s="26">
        <v>1881</v>
      </c>
      <c r="G141" s="1">
        <v>0</v>
      </c>
      <c r="H141" s="34">
        <v>46528</v>
      </c>
      <c r="I141" s="1">
        <v>2.2999999999999998</v>
      </c>
      <c r="J141" s="1">
        <v>18000</v>
      </c>
      <c r="K141" s="1">
        <v>6.4</v>
      </c>
      <c r="L141" s="1">
        <v>14.6</v>
      </c>
      <c r="M141" s="35">
        <v>29.5</v>
      </c>
      <c r="N141" s="35">
        <v>8.89</v>
      </c>
      <c r="O141" s="35">
        <v>7.75</v>
      </c>
      <c r="P141" s="5">
        <v>0.43</v>
      </c>
      <c r="Q141" s="5">
        <v>0</v>
      </c>
      <c r="R141" s="1">
        <v>5</v>
      </c>
      <c r="S141" s="26">
        <v>2030</v>
      </c>
      <c r="T141" s="53">
        <v>0.93</v>
      </c>
    </row>
    <row r="142" spans="1:20" x14ac:dyDescent="0.45">
      <c r="A142" s="19">
        <v>4</v>
      </c>
      <c r="B142" s="104">
        <f>_xlfn.XLOOKUP(prodInfo[[#This Row],[round]],Years!$A$2:$A$10,Years!$B$2:$B$10,"not found",1,1)</f>
        <v>46752</v>
      </c>
      <c r="C142" s="19" t="s">
        <v>66</v>
      </c>
      <c r="D142" s="52" t="s">
        <v>49</v>
      </c>
      <c r="E142" s="1" t="s">
        <v>31</v>
      </c>
      <c r="F142" s="26">
        <v>1108</v>
      </c>
      <c r="G142" s="1">
        <v>0</v>
      </c>
      <c r="H142" s="34">
        <v>46558</v>
      </c>
      <c r="I142" s="1">
        <v>2.5</v>
      </c>
      <c r="J142" s="1">
        <v>14000</v>
      </c>
      <c r="K142" s="1">
        <v>3.3</v>
      </c>
      <c r="L142" s="1">
        <v>16.7</v>
      </c>
      <c r="M142" s="35">
        <v>21.5</v>
      </c>
      <c r="N142" s="35">
        <v>5.52</v>
      </c>
      <c r="O142" s="35">
        <v>5.81</v>
      </c>
      <c r="P142" s="5">
        <v>0.47</v>
      </c>
      <c r="Q142" s="5">
        <v>0</v>
      </c>
      <c r="R142" s="1">
        <v>6.5</v>
      </c>
      <c r="S142" s="26">
        <v>1622</v>
      </c>
      <c r="T142" s="53">
        <v>0.68</v>
      </c>
    </row>
    <row r="143" spans="1:20" x14ac:dyDescent="0.45">
      <c r="A143" s="19">
        <v>4</v>
      </c>
      <c r="B143" s="104">
        <f>_xlfn.XLOOKUP(prodInfo[[#This Row],[round]],Years!$A$2:$A$10,Years!$B$2:$B$10,"not found",1,1)</f>
        <v>46752</v>
      </c>
      <c r="C143" s="19" t="s">
        <v>66</v>
      </c>
      <c r="D143" s="52" t="s">
        <v>50</v>
      </c>
      <c r="E143" s="1" t="s">
        <v>33</v>
      </c>
      <c r="F143" s="1">
        <v>116</v>
      </c>
      <c r="G143" s="1">
        <v>578</v>
      </c>
      <c r="H143" s="34">
        <v>46461</v>
      </c>
      <c r="I143" s="1">
        <v>2.7</v>
      </c>
      <c r="J143" s="1">
        <v>25000</v>
      </c>
      <c r="K143" s="1">
        <v>4.7</v>
      </c>
      <c r="L143" s="1">
        <v>11.2</v>
      </c>
      <c r="M143" s="35">
        <v>38</v>
      </c>
      <c r="N143" s="35">
        <v>12</v>
      </c>
      <c r="O143" s="35">
        <v>9.0399999999999991</v>
      </c>
      <c r="P143" s="5">
        <v>0.1</v>
      </c>
      <c r="Q143" s="5">
        <v>0</v>
      </c>
      <c r="R143" s="1">
        <v>4</v>
      </c>
      <c r="S143" s="1">
        <v>990</v>
      </c>
      <c r="T143" s="53">
        <v>0.7</v>
      </c>
    </row>
    <row r="144" spans="1:20" x14ac:dyDescent="0.45">
      <c r="A144" s="19">
        <v>4</v>
      </c>
      <c r="B144" s="104">
        <f>_xlfn.XLOOKUP(prodInfo[[#This Row],[round]],Years!$A$2:$A$10,Years!$B$2:$B$10,"not found",1,1)</f>
        <v>46752</v>
      </c>
      <c r="C144" s="19" t="s">
        <v>66</v>
      </c>
      <c r="D144" s="52" t="s">
        <v>51</v>
      </c>
      <c r="E144" s="1" t="s">
        <v>35</v>
      </c>
      <c r="F144" s="1">
        <v>270</v>
      </c>
      <c r="G144" s="1">
        <v>591</v>
      </c>
      <c r="H144" s="34">
        <v>46561</v>
      </c>
      <c r="I144" s="1">
        <v>2.8</v>
      </c>
      <c r="J144" s="1">
        <v>25100</v>
      </c>
      <c r="K144" s="1">
        <v>4.8</v>
      </c>
      <c r="L144" s="1">
        <v>16</v>
      </c>
      <c r="M144" s="35">
        <v>34</v>
      </c>
      <c r="N144" s="35">
        <v>9.7799999999999994</v>
      </c>
      <c r="O144" s="35">
        <v>8.6</v>
      </c>
      <c r="P144" s="5">
        <v>0.25</v>
      </c>
      <c r="Q144" s="5">
        <v>0.06</v>
      </c>
      <c r="R144" s="1">
        <v>4.5</v>
      </c>
      <c r="S144" s="1">
        <v>660</v>
      </c>
      <c r="T144" s="53">
        <v>1.05</v>
      </c>
    </row>
    <row r="145" spans="1:20" x14ac:dyDescent="0.45">
      <c r="A145" s="19">
        <v>4</v>
      </c>
      <c r="B145" s="104">
        <f>_xlfn.XLOOKUP(prodInfo[[#This Row],[round]],Years!$A$2:$A$10,Years!$B$2:$B$10,"not found",1,1)</f>
        <v>46752</v>
      </c>
      <c r="C145" s="19" t="s">
        <v>66</v>
      </c>
      <c r="D145" s="52" t="s">
        <v>52</v>
      </c>
      <c r="E145" s="1" t="s">
        <v>37</v>
      </c>
      <c r="F145" s="1">
        <v>696</v>
      </c>
      <c r="G145" s="1">
        <v>0</v>
      </c>
      <c r="H145" s="34">
        <v>46518</v>
      </c>
      <c r="I145" s="1">
        <v>2.1</v>
      </c>
      <c r="J145" s="1">
        <v>16000</v>
      </c>
      <c r="K145" s="1">
        <v>3.5</v>
      </c>
      <c r="L145" s="1">
        <v>10</v>
      </c>
      <c r="M145" s="35">
        <v>33.5</v>
      </c>
      <c r="N145" s="35">
        <v>9.75</v>
      </c>
      <c r="O145" s="35">
        <v>9.68</v>
      </c>
      <c r="P145" s="5">
        <v>0.42</v>
      </c>
      <c r="Q145" s="5">
        <v>0</v>
      </c>
      <c r="R145" s="1">
        <v>3.5</v>
      </c>
      <c r="S145" s="1">
        <v>770</v>
      </c>
      <c r="T145" s="53">
        <v>0.9</v>
      </c>
    </row>
    <row r="146" spans="1:20" x14ac:dyDescent="0.45">
      <c r="A146" s="19">
        <v>4</v>
      </c>
      <c r="B146" s="104">
        <f>_xlfn.XLOOKUP(prodInfo[[#This Row],[round]],Years!$A$2:$A$10,Years!$B$2:$B$10,"not found",1,1)</f>
        <v>46752</v>
      </c>
      <c r="C146" s="19" t="s">
        <v>67</v>
      </c>
      <c r="D146" s="52" t="s">
        <v>53</v>
      </c>
      <c r="E146" s="1" t="s">
        <v>29</v>
      </c>
      <c r="F146" s="1">
        <v>749</v>
      </c>
      <c r="G146" s="1">
        <v>875</v>
      </c>
      <c r="H146" s="34">
        <v>44155</v>
      </c>
      <c r="I146" s="1">
        <v>7.1</v>
      </c>
      <c r="J146" s="1">
        <v>17500</v>
      </c>
      <c r="K146" s="1">
        <v>5.5</v>
      </c>
      <c r="L146" s="1">
        <v>14.5</v>
      </c>
      <c r="M146" s="35">
        <v>28</v>
      </c>
      <c r="N146" s="35">
        <v>8.3800000000000008</v>
      </c>
      <c r="O146" s="35">
        <v>9.02</v>
      </c>
      <c r="P146" s="5">
        <v>0.28000000000000003</v>
      </c>
      <c r="Q146" s="5">
        <v>0</v>
      </c>
      <c r="R146" s="1">
        <v>4</v>
      </c>
      <c r="S146" s="26">
        <v>1800</v>
      </c>
      <c r="T146" s="53">
        <v>0.66</v>
      </c>
    </row>
    <row r="147" spans="1:20" x14ac:dyDescent="0.45">
      <c r="A147" s="19">
        <v>4</v>
      </c>
      <c r="B147" s="104">
        <f>_xlfn.XLOOKUP(prodInfo[[#This Row],[round]],Years!$A$2:$A$10,Years!$B$2:$B$10,"not found",1,1)</f>
        <v>46752</v>
      </c>
      <c r="C147" s="19" t="s">
        <v>67</v>
      </c>
      <c r="D147" s="52" t="s">
        <v>54</v>
      </c>
      <c r="E147" s="1" t="s">
        <v>31</v>
      </c>
      <c r="F147" s="26">
        <v>1802</v>
      </c>
      <c r="G147" s="1">
        <v>0</v>
      </c>
      <c r="H147" s="34">
        <v>43610</v>
      </c>
      <c r="I147" s="1">
        <v>8.6</v>
      </c>
      <c r="J147" s="1">
        <v>14000</v>
      </c>
      <c r="K147" s="1">
        <v>3</v>
      </c>
      <c r="L147" s="1">
        <v>17</v>
      </c>
      <c r="M147" s="35">
        <v>21</v>
      </c>
      <c r="N147" s="35">
        <v>5.27</v>
      </c>
      <c r="O147" s="35">
        <v>8.58</v>
      </c>
      <c r="P147" s="5">
        <v>0.33</v>
      </c>
      <c r="Q147" s="5">
        <v>0.3</v>
      </c>
      <c r="R147" s="1">
        <v>5</v>
      </c>
      <c r="S147" s="26">
        <v>1400</v>
      </c>
      <c r="T147" s="53">
        <v>1.29</v>
      </c>
    </row>
    <row r="148" spans="1:20" x14ac:dyDescent="0.45">
      <c r="A148" s="19">
        <v>4</v>
      </c>
      <c r="B148" s="104">
        <f>_xlfn.XLOOKUP(prodInfo[[#This Row],[round]],Years!$A$2:$A$10,Years!$B$2:$B$10,"not found",1,1)</f>
        <v>46752</v>
      </c>
      <c r="C148" s="19" t="s">
        <v>67</v>
      </c>
      <c r="D148" s="52" t="s">
        <v>55</v>
      </c>
      <c r="E148" s="1" t="s">
        <v>33</v>
      </c>
      <c r="F148" s="1">
        <v>364</v>
      </c>
      <c r="G148" s="1">
        <v>341</v>
      </c>
      <c r="H148" s="34">
        <v>44670</v>
      </c>
      <c r="I148" s="1">
        <v>5.7</v>
      </c>
      <c r="J148" s="1">
        <v>23000</v>
      </c>
      <c r="K148" s="1">
        <v>8</v>
      </c>
      <c r="L148" s="1">
        <v>12</v>
      </c>
      <c r="M148" s="35">
        <v>38</v>
      </c>
      <c r="N148" s="35">
        <v>12.1</v>
      </c>
      <c r="O148" s="35">
        <v>10.31</v>
      </c>
      <c r="P148" s="5">
        <v>0.33</v>
      </c>
      <c r="Q148" s="5">
        <v>0</v>
      </c>
      <c r="R148" s="1">
        <v>3</v>
      </c>
      <c r="S148" s="1">
        <v>900</v>
      </c>
      <c r="T148" s="53">
        <v>0.45</v>
      </c>
    </row>
    <row r="149" spans="1:20" x14ac:dyDescent="0.45">
      <c r="A149" s="19">
        <v>4</v>
      </c>
      <c r="B149" s="104">
        <f>_xlfn.XLOOKUP(prodInfo[[#This Row],[round]],Years!$A$2:$A$10,Years!$B$2:$B$10,"not found",1,1)</f>
        <v>46752</v>
      </c>
      <c r="C149" s="19" t="s">
        <v>67</v>
      </c>
      <c r="D149" s="52" t="s">
        <v>56</v>
      </c>
      <c r="E149" s="1" t="s">
        <v>35</v>
      </c>
      <c r="F149" s="1">
        <v>568</v>
      </c>
      <c r="G149" s="1">
        <v>141</v>
      </c>
      <c r="H149" s="34">
        <v>44377</v>
      </c>
      <c r="I149" s="1">
        <v>6.5</v>
      </c>
      <c r="J149" s="1">
        <v>25000</v>
      </c>
      <c r="K149" s="1">
        <v>9.4</v>
      </c>
      <c r="L149" s="1">
        <v>15.5</v>
      </c>
      <c r="M149" s="35">
        <v>33</v>
      </c>
      <c r="N149" s="35">
        <v>12.28</v>
      </c>
      <c r="O149" s="35">
        <v>10.31</v>
      </c>
      <c r="P149" s="5">
        <v>0.28000000000000003</v>
      </c>
      <c r="Q149" s="5">
        <v>0</v>
      </c>
      <c r="R149" s="1">
        <v>3</v>
      </c>
      <c r="S149" s="1">
        <v>600</v>
      </c>
      <c r="T149" s="53">
        <v>0.73</v>
      </c>
    </row>
    <row r="150" spans="1:20" x14ac:dyDescent="0.45">
      <c r="A150" s="19">
        <v>4</v>
      </c>
      <c r="B150" s="104">
        <f>_xlfn.XLOOKUP(prodInfo[[#This Row],[round]],Years!$A$2:$A$10,Years!$B$2:$B$10,"not found",1,1)</f>
        <v>46752</v>
      </c>
      <c r="C150" s="19" t="s">
        <v>67</v>
      </c>
      <c r="D150" s="52" t="s">
        <v>57</v>
      </c>
      <c r="E150" s="1" t="s">
        <v>37</v>
      </c>
      <c r="F150" s="1">
        <v>545</v>
      </c>
      <c r="G150" s="1">
        <v>0</v>
      </c>
      <c r="H150" s="34">
        <v>44341</v>
      </c>
      <c r="I150" s="1">
        <v>6.6</v>
      </c>
      <c r="J150" s="1">
        <v>19000</v>
      </c>
      <c r="K150" s="1">
        <v>4</v>
      </c>
      <c r="L150" s="1">
        <v>11</v>
      </c>
      <c r="M150" s="35">
        <v>33</v>
      </c>
      <c r="N150" s="35">
        <v>10.16</v>
      </c>
      <c r="O150" s="35">
        <v>10.31</v>
      </c>
      <c r="P150" s="5">
        <v>0.37</v>
      </c>
      <c r="Q150" s="5">
        <v>0</v>
      </c>
      <c r="R150" s="1">
        <v>3</v>
      </c>
      <c r="S150" s="1">
        <v>600</v>
      </c>
      <c r="T150" s="53">
        <v>0.63</v>
      </c>
    </row>
    <row r="151" spans="1:20" x14ac:dyDescent="0.45">
      <c r="A151" s="19">
        <v>4</v>
      </c>
      <c r="B151" s="104">
        <f>_xlfn.XLOOKUP(prodInfo[[#This Row],[round]],Years!$A$2:$A$10,Years!$B$2:$B$10,"not found",1,1)</f>
        <v>46752</v>
      </c>
      <c r="C151" s="19" t="s">
        <v>68</v>
      </c>
      <c r="D151" s="52" t="s">
        <v>58</v>
      </c>
      <c r="E151" s="1" t="s">
        <v>29</v>
      </c>
      <c r="F151" s="1">
        <v>749</v>
      </c>
      <c r="G151" s="1">
        <v>875</v>
      </c>
      <c r="H151" s="34">
        <v>44155</v>
      </c>
      <c r="I151" s="1">
        <v>7.1</v>
      </c>
      <c r="J151" s="1">
        <v>17500</v>
      </c>
      <c r="K151" s="1">
        <v>5.5</v>
      </c>
      <c r="L151" s="1">
        <v>14.5</v>
      </c>
      <c r="M151" s="35">
        <v>28</v>
      </c>
      <c r="N151" s="35">
        <v>8.3800000000000008</v>
      </c>
      <c r="O151" s="35">
        <v>9.02</v>
      </c>
      <c r="P151" s="5">
        <v>0.28000000000000003</v>
      </c>
      <c r="Q151" s="5">
        <v>0</v>
      </c>
      <c r="R151" s="1">
        <v>4</v>
      </c>
      <c r="S151" s="26">
        <v>1800</v>
      </c>
      <c r="T151" s="53">
        <v>0.66</v>
      </c>
    </row>
    <row r="152" spans="1:20" x14ac:dyDescent="0.45">
      <c r="A152" s="19">
        <v>4</v>
      </c>
      <c r="B152" s="104">
        <f>_xlfn.XLOOKUP(prodInfo[[#This Row],[round]],Years!$A$2:$A$10,Years!$B$2:$B$10,"not found",1,1)</f>
        <v>46752</v>
      </c>
      <c r="C152" s="19" t="s">
        <v>68</v>
      </c>
      <c r="D152" s="52" t="s">
        <v>59</v>
      </c>
      <c r="E152" s="1" t="s">
        <v>31</v>
      </c>
      <c r="F152" s="26">
        <v>1802</v>
      </c>
      <c r="G152" s="1">
        <v>0</v>
      </c>
      <c r="H152" s="34">
        <v>43610</v>
      </c>
      <c r="I152" s="1">
        <v>8.6</v>
      </c>
      <c r="J152" s="1">
        <v>14000</v>
      </c>
      <c r="K152" s="1">
        <v>3</v>
      </c>
      <c r="L152" s="1">
        <v>17</v>
      </c>
      <c r="M152" s="35">
        <v>21</v>
      </c>
      <c r="N152" s="35">
        <v>5.27</v>
      </c>
      <c r="O152" s="35">
        <v>8.58</v>
      </c>
      <c r="P152" s="5">
        <v>0.33</v>
      </c>
      <c r="Q152" s="5">
        <v>0.3</v>
      </c>
      <c r="R152" s="1">
        <v>5</v>
      </c>
      <c r="S152" s="26">
        <v>1400</v>
      </c>
      <c r="T152" s="53">
        <v>1.29</v>
      </c>
    </row>
    <row r="153" spans="1:20" x14ac:dyDescent="0.45">
      <c r="A153" s="19">
        <v>4</v>
      </c>
      <c r="B153" s="104">
        <f>_xlfn.XLOOKUP(prodInfo[[#This Row],[round]],Years!$A$2:$A$10,Years!$B$2:$B$10,"not found",1,1)</f>
        <v>46752</v>
      </c>
      <c r="C153" s="19" t="s">
        <v>68</v>
      </c>
      <c r="D153" s="52" t="s">
        <v>60</v>
      </c>
      <c r="E153" s="1" t="s">
        <v>33</v>
      </c>
      <c r="F153" s="1">
        <v>364</v>
      </c>
      <c r="G153" s="1">
        <v>341</v>
      </c>
      <c r="H153" s="34">
        <v>44670</v>
      </c>
      <c r="I153" s="1">
        <v>5.7</v>
      </c>
      <c r="J153" s="1">
        <v>23000</v>
      </c>
      <c r="K153" s="1">
        <v>8</v>
      </c>
      <c r="L153" s="1">
        <v>12</v>
      </c>
      <c r="M153" s="35">
        <v>38</v>
      </c>
      <c r="N153" s="35">
        <v>12.1</v>
      </c>
      <c r="O153" s="35">
        <v>10.31</v>
      </c>
      <c r="P153" s="5">
        <v>0.33</v>
      </c>
      <c r="Q153" s="5">
        <v>0</v>
      </c>
      <c r="R153" s="1">
        <v>3</v>
      </c>
      <c r="S153" s="1">
        <v>900</v>
      </c>
      <c r="T153" s="53">
        <v>0.45</v>
      </c>
    </row>
    <row r="154" spans="1:20" x14ac:dyDescent="0.45">
      <c r="A154" s="19">
        <v>4</v>
      </c>
      <c r="B154" s="104">
        <f>_xlfn.XLOOKUP(prodInfo[[#This Row],[round]],Years!$A$2:$A$10,Years!$B$2:$B$10,"not found",1,1)</f>
        <v>46752</v>
      </c>
      <c r="C154" s="19" t="s">
        <v>68</v>
      </c>
      <c r="D154" s="52" t="s">
        <v>61</v>
      </c>
      <c r="E154" s="1" t="s">
        <v>35</v>
      </c>
      <c r="F154" s="1">
        <v>568</v>
      </c>
      <c r="G154" s="1">
        <v>141</v>
      </c>
      <c r="H154" s="34">
        <v>44377</v>
      </c>
      <c r="I154" s="1">
        <v>6.5</v>
      </c>
      <c r="J154" s="1">
        <v>25000</v>
      </c>
      <c r="K154" s="1">
        <v>9.4</v>
      </c>
      <c r="L154" s="1">
        <v>15.5</v>
      </c>
      <c r="M154" s="35">
        <v>33</v>
      </c>
      <c r="N154" s="35">
        <v>12.28</v>
      </c>
      <c r="O154" s="35">
        <v>10.31</v>
      </c>
      <c r="P154" s="5">
        <v>0.28000000000000003</v>
      </c>
      <c r="Q154" s="5">
        <v>0</v>
      </c>
      <c r="R154" s="1">
        <v>3</v>
      </c>
      <c r="S154" s="1">
        <v>600</v>
      </c>
      <c r="T154" s="53">
        <v>0.73</v>
      </c>
    </row>
    <row r="155" spans="1:20" ht="14.65" thickBot="1" x14ac:dyDescent="0.5">
      <c r="A155" s="19">
        <v>4</v>
      </c>
      <c r="B155" s="104">
        <f>_xlfn.XLOOKUP(prodInfo[[#This Row],[round]],Years!$A$2:$A$10,Years!$B$2:$B$10,"not found",1,1)</f>
        <v>46752</v>
      </c>
      <c r="C155" s="19" t="s">
        <v>68</v>
      </c>
      <c r="D155" s="52" t="s">
        <v>62</v>
      </c>
      <c r="E155" s="1" t="s">
        <v>37</v>
      </c>
      <c r="F155" s="1">
        <v>545</v>
      </c>
      <c r="G155" s="1">
        <v>0</v>
      </c>
      <c r="H155" s="34">
        <v>44341</v>
      </c>
      <c r="I155" s="1">
        <v>6.6</v>
      </c>
      <c r="J155" s="1">
        <v>19000</v>
      </c>
      <c r="K155" s="1">
        <v>4</v>
      </c>
      <c r="L155" s="1">
        <v>11</v>
      </c>
      <c r="M155" s="35">
        <v>33</v>
      </c>
      <c r="N155" s="35">
        <v>10.16</v>
      </c>
      <c r="O155" s="35">
        <v>10.31</v>
      </c>
      <c r="P155" s="5">
        <v>0.37</v>
      </c>
      <c r="Q155" s="5">
        <v>0</v>
      </c>
      <c r="R155" s="1">
        <v>3</v>
      </c>
      <c r="S155" s="1">
        <v>600</v>
      </c>
      <c r="T155" s="53">
        <v>0.63</v>
      </c>
    </row>
    <row r="156" spans="1:20" x14ac:dyDescent="0.45">
      <c r="A156" s="19">
        <v>5</v>
      </c>
      <c r="B156" s="104">
        <f>_xlfn.XLOOKUP(prodInfo[[#This Row],[round]],Years!$A$2:$A$10,Years!$B$2:$B$10,"not found",1,1)</f>
        <v>47118</v>
      </c>
      <c r="C156" s="19" t="s">
        <v>63</v>
      </c>
      <c r="D156" s="52" t="s">
        <v>28</v>
      </c>
      <c r="E156" s="3" t="s">
        <v>29</v>
      </c>
      <c r="F156" s="50">
        <v>2970</v>
      </c>
      <c r="G156" s="3">
        <v>0</v>
      </c>
      <c r="H156" s="47">
        <v>47137</v>
      </c>
      <c r="I156" s="3">
        <v>2.9</v>
      </c>
      <c r="J156" s="3">
        <v>16000</v>
      </c>
      <c r="K156" s="3">
        <v>7.1</v>
      </c>
      <c r="L156" s="3">
        <v>13.9</v>
      </c>
      <c r="M156" s="48">
        <v>27.95</v>
      </c>
      <c r="N156" s="48">
        <v>7.69</v>
      </c>
      <c r="O156" s="48">
        <v>7.13</v>
      </c>
      <c r="P156" s="49">
        <v>0.46</v>
      </c>
      <c r="Q156" s="49">
        <v>0.67</v>
      </c>
      <c r="R156" s="3">
        <v>6</v>
      </c>
      <c r="S156" s="50">
        <v>1800</v>
      </c>
      <c r="T156" s="53">
        <v>1.65</v>
      </c>
    </row>
    <row r="157" spans="1:20" x14ac:dyDescent="0.45">
      <c r="A157" s="19">
        <v>5</v>
      </c>
      <c r="B157" s="104">
        <f>_xlfn.XLOOKUP(prodInfo[[#This Row],[round]],Years!$A$2:$A$10,Years!$B$2:$B$10,"not found",1,1)</f>
        <v>47118</v>
      </c>
      <c r="C157" s="19" t="s">
        <v>63</v>
      </c>
      <c r="D157" s="52" t="s">
        <v>30</v>
      </c>
      <c r="E157" s="1" t="s">
        <v>31</v>
      </c>
      <c r="F157" s="26">
        <v>2277</v>
      </c>
      <c r="G157" s="1">
        <v>0</v>
      </c>
      <c r="H157" s="34">
        <v>47035</v>
      </c>
      <c r="I157" s="1">
        <v>2.9</v>
      </c>
      <c r="J157" s="1">
        <v>14000</v>
      </c>
      <c r="K157" s="1">
        <v>3.3</v>
      </c>
      <c r="L157" s="1">
        <v>16</v>
      </c>
      <c r="M157" s="35">
        <v>21.9</v>
      </c>
      <c r="N157" s="35">
        <v>5.01</v>
      </c>
      <c r="O157" s="35">
        <v>6.11</v>
      </c>
      <c r="P157" s="5">
        <v>0.5</v>
      </c>
      <c r="Q157" s="5">
        <v>0.64</v>
      </c>
      <c r="R157" s="1">
        <v>6.7</v>
      </c>
      <c r="S157" s="26">
        <v>1400</v>
      </c>
      <c r="T157" s="53">
        <v>1.63</v>
      </c>
    </row>
    <row r="158" spans="1:20" x14ac:dyDescent="0.45">
      <c r="A158" s="19">
        <v>5</v>
      </c>
      <c r="B158" s="104">
        <f>_xlfn.XLOOKUP(prodInfo[[#This Row],[round]],Years!$A$2:$A$10,Years!$B$2:$B$10,"not found",1,1)</f>
        <v>47118</v>
      </c>
      <c r="C158" s="19" t="s">
        <v>63</v>
      </c>
      <c r="D158" s="52" t="s">
        <v>32</v>
      </c>
      <c r="E158" s="1" t="s">
        <v>33</v>
      </c>
      <c r="F158" s="26">
        <v>1386</v>
      </c>
      <c r="G158" s="1">
        <v>0</v>
      </c>
      <c r="H158" s="34">
        <v>47202</v>
      </c>
      <c r="I158" s="1">
        <v>2.5</v>
      </c>
      <c r="J158" s="1">
        <v>23000</v>
      </c>
      <c r="K158" s="1">
        <v>10.5</v>
      </c>
      <c r="L158" s="1">
        <v>10.5</v>
      </c>
      <c r="M158" s="35">
        <v>38.4</v>
      </c>
      <c r="N158" s="35">
        <v>12.1</v>
      </c>
      <c r="O158" s="35">
        <v>11.21</v>
      </c>
      <c r="P158" s="5">
        <v>0.39</v>
      </c>
      <c r="Q158" s="5">
        <v>0.56000000000000005</v>
      </c>
      <c r="R158" s="1">
        <v>3</v>
      </c>
      <c r="S158" s="1">
        <v>900</v>
      </c>
      <c r="T158" s="53">
        <v>1.54</v>
      </c>
    </row>
    <row r="159" spans="1:20" x14ac:dyDescent="0.45">
      <c r="A159" s="19">
        <v>5</v>
      </c>
      <c r="B159" s="104">
        <f>_xlfn.XLOOKUP(prodInfo[[#This Row],[round]],Years!$A$2:$A$10,Years!$B$2:$B$10,"not found",1,1)</f>
        <v>47118</v>
      </c>
      <c r="C159" s="19" t="s">
        <v>63</v>
      </c>
      <c r="D159" s="52" t="s">
        <v>34</v>
      </c>
      <c r="E159" s="1" t="s">
        <v>35</v>
      </c>
      <c r="F159" s="26">
        <v>1188</v>
      </c>
      <c r="G159" s="1">
        <v>0</v>
      </c>
      <c r="H159" s="34">
        <v>47128</v>
      </c>
      <c r="I159" s="1">
        <v>2.9</v>
      </c>
      <c r="J159" s="1">
        <v>27000</v>
      </c>
      <c r="K159" s="1">
        <v>11</v>
      </c>
      <c r="L159" s="1">
        <v>14</v>
      </c>
      <c r="M159" s="35">
        <v>34.75</v>
      </c>
      <c r="N159" s="35">
        <v>12.47</v>
      </c>
      <c r="O159" s="35">
        <v>11.86</v>
      </c>
      <c r="P159" s="5">
        <v>0.28999999999999998</v>
      </c>
      <c r="Q159" s="5">
        <v>1</v>
      </c>
      <c r="R159" s="1">
        <v>3</v>
      </c>
      <c r="S159" s="1">
        <v>600</v>
      </c>
      <c r="T159" s="53">
        <v>1.98</v>
      </c>
    </row>
    <row r="160" spans="1:20" x14ac:dyDescent="0.45">
      <c r="A160" s="19">
        <v>5</v>
      </c>
      <c r="B160" s="104">
        <f>_xlfn.XLOOKUP(prodInfo[[#This Row],[round]],Years!$A$2:$A$10,Years!$B$2:$B$10,"not found",1,1)</f>
        <v>47118</v>
      </c>
      <c r="C160" s="19" t="s">
        <v>63</v>
      </c>
      <c r="D160" s="52" t="s">
        <v>36</v>
      </c>
      <c r="E160" s="1" t="s">
        <v>37</v>
      </c>
      <c r="F160" s="1">
        <v>792</v>
      </c>
      <c r="G160" s="1">
        <v>0</v>
      </c>
      <c r="H160" s="34">
        <v>47142</v>
      </c>
      <c r="I160" s="1">
        <v>2.5</v>
      </c>
      <c r="J160" s="1">
        <v>17000</v>
      </c>
      <c r="K160" s="1">
        <v>5.7</v>
      </c>
      <c r="L160" s="1">
        <v>9.5</v>
      </c>
      <c r="M160" s="35">
        <v>34.799999999999997</v>
      </c>
      <c r="N160" s="35">
        <v>9.3699999999999992</v>
      </c>
      <c r="O160" s="35">
        <v>10.72</v>
      </c>
      <c r="P160" s="5">
        <v>0.42</v>
      </c>
      <c r="Q160" s="5">
        <v>0.33</v>
      </c>
      <c r="R160" s="1">
        <v>3</v>
      </c>
      <c r="S160" s="1">
        <v>600</v>
      </c>
      <c r="T160" s="53">
        <v>1.32</v>
      </c>
    </row>
    <row r="161" spans="1:20" x14ac:dyDescent="0.45">
      <c r="A161" s="19">
        <v>5</v>
      </c>
      <c r="B161" s="104">
        <f>_xlfn.XLOOKUP(prodInfo[[#This Row],[round]],Years!$A$2:$A$10,Years!$B$2:$B$10,"not found",1,1)</f>
        <v>47118</v>
      </c>
      <c r="C161" s="19" t="s">
        <v>64</v>
      </c>
      <c r="D161" s="52" t="s">
        <v>38</v>
      </c>
      <c r="E161" s="1" t="s">
        <v>29</v>
      </c>
      <c r="F161" s="26">
        <v>2576</v>
      </c>
      <c r="G161" s="1">
        <v>0</v>
      </c>
      <c r="H161" s="34">
        <v>47050</v>
      </c>
      <c r="I161" s="1">
        <v>1.4</v>
      </c>
      <c r="J161" s="1">
        <v>17500</v>
      </c>
      <c r="K161" s="1">
        <v>7.8</v>
      </c>
      <c r="L161" s="1">
        <v>12</v>
      </c>
      <c r="M161" s="35">
        <v>27.25</v>
      </c>
      <c r="N161" s="35">
        <v>8.52</v>
      </c>
      <c r="O161" s="35">
        <v>6.69</v>
      </c>
      <c r="P161" s="5">
        <v>0.45</v>
      </c>
      <c r="Q161" s="5">
        <v>1</v>
      </c>
      <c r="R161" s="1">
        <v>6</v>
      </c>
      <c r="S161" s="26">
        <v>1301</v>
      </c>
      <c r="T161" s="53">
        <v>1.98</v>
      </c>
    </row>
    <row r="162" spans="1:20" x14ac:dyDescent="0.45">
      <c r="A162" s="19">
        <v>5</v>
      </c>
      <c r="B162" s="104">
        <f>_xlfn.XLOOKUP(prodInfo[[#This Row],[round]],Years!$A$2:$A$10,Years!$B$2:$B$10,"not found",1,1)</f>
        <v>47118</v>
      </c>
      <c r="C162" s="19" t="s">
        <v>64</v>
      </c>
      <c r="D162" s="52" t="s">
        <v>39</v>
      </c>
      <c r="E162" s="1" t="s">
        <v>31</v>
      </c>
      <c r="F162" s="26">
        <v>1139</v>
      </c>
      <c r="G162" s="1">
        <v>0</v>
      </c>
      <c r="H162" s="34">
        <v>47024</v>
      </c>
      <c r="I162" s="1">
        <v>2.2999999999999998</v>
      </c>
      <c r="J162" s="1">
        <v>14000</v>
      </c>
      <c r="K162" s="1">
        <v>3.6</v>
      </c>
      <c r="L162" s="1">
        <v>15.5</v>
      </c>
      <c r="M162" s="35">
        <v>21</v>
      </c>
      <c r="N162" s="35">
        <v>5.01</v>
      </c>
      <c r="O162" s="35">
        <v>6.67</v>
      </c>
      <c r="P162" s="5">
        <v>0.46</v>
      </c>
      <c r="Q162" s="5">
        <v>0.97</v>
      </c>
      <c r="R162" s="1">
        <v>6</v>
      </c>
      <c r="S162" s="26">
        <v>1083</v>
      </c>
      <c r="T162" s="53">
        <v>1.95</v>
      </c>
    </row>
    <row r="163" spans="1:20" x14ac:dyDescent="0.45">
      <c r="A163" s="19">
        <v>5</v>
      </c>
      <c r="B163" s="104">
        <f>_xlfn.XLOOKUP(prodInfo[[#This Row],[round]],Years!$A$2:$A$10,Years!$B$2:$B$10,"not found",1,1)</f>
        <v>47118</v>
      </c>
      <c r="C163" s="19" t="s">
        <v>64</v>
      </c>
      <c r="D163" s="52" t="s">
        <v>40</v>
      </c>
      <c r="E163" s="1" t="s">
        <v>33</v>
      </c>
      <c r="F163" s="1">
        <v>499</v>
      </c>
      <c r="G163" s="1">
        <v>0</v>
      </c>
      <c r="H163" s="34">
        <v>46845</v>
      </c>
      <c r="I163" s="1">
        <v>2.2999999999999998</v>
      </c>
      <c r="J163" s="1">
        <v>22000</v>
      </c>
      <c r="K163" s="1">
        <v>10.6</v>
      </c>
      <c r="L163" s="1">
        <v>8.6</v>
      </c>
      <c r="M163" s="35">
        <v>37</v>
      </c>
      <c r="N163" s="35">
        <v>11.83</v>
      </c>
      <c r="O163" s="35">
        <v>8.6999999999999993</v>
      </c>
      <c r="P163" s="5">
        <v>0.45</v>
      </c>
      <c r="Q163" s="5">
        <v>1</v>
      </c>
      <c r="R163" s="1">
        <v>4.5</v>
      </c>
      <c r="S163" s="1">
        <v>552</v>
      </c>
      <c r="T163" s="53">
        <v>1.98</v>
      </c>
    </row>
    <row r="164" spans="1:20" x14ac:dyDescent="0.45">
      <c r="A164" s="19">
        <v>5</v>
      </c>
      <c r="B164" s="104">
        <f>_xlfn.XLOOKUP(prodInfo[[#This Row],[round]],Years!$A$2:$A$10,Years!$B$2:$B$10,"not found",1,1)</f>
        <v>47118</v>
      </c>
      <c r="C164" s="19" t="s">
        <v>64</v>
      </c>
      <c r="D164" s="52" t="s">
        <v>41</v>
      </c>
      <c r="E164" s="1" t="s">
        <v>35</v>
      </c>
      <c r="F164" s="1">
        <v>311</v>
      </c>
      <c r="G164" s="1">
        <v>0</v>
      </c>
      <c r="H164" s="34">
        <v>46876</v>
      </c>
      <c r="I164" s="1">
        <v>1.5</v>
      </c>
      <c r="J164" s="1">
        <v>25000</v>
      </c>
      <c r="K164" s="1">
        <v>12.5</v>
      </c>
      <c r="L164" s="1">
        <v>13</v>
      </c>
      <c r="M164" s="35">
        <v>33</v>
      </c>
      <c r="N164" s="35">
        <v>12.1</v>
      </c>
      <c r="O164" s="35">
        <v>8.1</v>
      </c>
      <c r="P164" s="5">
        <v>0.38</v>
      </c>
      <c r="Q164" s="5">
        <v>0</v>
      </c>
      <c r="R164" s="1">
        <v>3.5</v>
      </c>
      <c r="S164" s="1">
        <v>615</v>
      </c>
      <c r="T164" s="53">
        <v>0.99</v>
      </c>
    </row>
    <row r="165" spans="1:20" x14ac:dyDescent="0.45">
      <c r="A165" s="19">
        <v>5</v>
      </c>
      <c r="B165" s="104">
        <f>_xlfn.XLOOKUP(prodInfo[[#This Row],[round]],Years!$A$2:$A$10,Years!$B$2:$B$10,"not found",1,1)</f>
        <v>47118</v>
      </c>
      <c r="C165" s="19" t="s">
        <v>64</v>
      </c>
      <c r="D165" s="52" t="s">
        <v>42</v>
      </c>
      <c r="E165" s="1" t="s">
        <v>37</v>
      </c>
      <c r="F165" s="1">
        <v>594</v>
      </c>
      <c r="G165" s="1">
        <v>0</v>
      </c>
      <c r="H165" s="34">
        <v>46912</v>
      </c>
      <c r="I165" s="1">
        <v>1.5</v>
      </c>
      <c r="J165" s="1">
        <v>17500</v>
      </c>
      <c r="K165" s="1">
        <v>6</v>
      </c>
      <c r="L165" s="1">
        <v>7</v>
      </c>
      <c r="M165" s="35">
        <v>33</v>
      </c>
      <c r="N165" s="35">
        <v>10.15</v>
      </c>
      <c r="O165" s="35">
        <v>10.039999999999999</v>
      </c>
      <c r="P165" s="5">
        <v>0.39</v>
      </c>
      <c r="Q165" s="5">
        <v>1</v>
      </c>
      <c r="R165" s="1">
        <v>3.5</v>
      </c>
      <c r="S165" s="1">
        <v>600</v>
      </c>
      <c r="T165" s="53">
        <v>1.98</v>
      </c>
    </row>
    <row r="166" spans="1:20" x14ac:dyDescent="0.45">
      <c r="A166" s="19">
        <v>5</v>
      </c>
      <c r="B166" s="104">
        <f>_xlfn.XLOOKUP(prodInfo[[#This Row],[round]],Years!$A$2:$A$10,Years!$B$2:$B$10,"not found",1,1)</f>
        <v>47118</v>
      </c>
      <c r="C166" s="19" t="s">
        <v>64</v>
      </c>
      <c r="D166" s="52" t="s">
        <v>289</v>
      </c>
      <c r="E166" s="1" t="s">
        <v>33</v>
      </c>
      <c r="F166" s="1">
        <v>545</v>
      </c>
      <c r="G166" s="1">
        <v>0</v>
      </c>
      <c r="H166" s="34">
        <v>47241</v>
      </c>
      <c r="I166" s="1">
        <v>1.9</v>
      </c>
      <c r="J166" s="1">
        <v>22000</v>
      </c>
      <c r="K166" s="1">
        <v>9.5</v>
      </c>
      <c r="L166" s="1">
        <v>8.6</v>
      </c>
      <c r="M166" s="35">
        <v>37.5</v>
      </c>
      <c r="N166" s="35">
        <v>11.49</v>
      </c>
      <c r="O166" s="35">
        <v>10.039999999999999</v>
      </c>
      <c r="P166" s="5">
        <v>0.42</v>
      </c>
      <c r="Q166" s="5">
        <v>1</v>
      </c>
      <c r="R166" s="1">
        <v>3.5</v>
      </c>
      <c r="S166" s="1">
        <v>575</v>
      </c>
      <c r="T166" s="53">
        <v>1.98</v>
      </c>
    </row>
    <row r="167" spans="1:20" x14ac:dyDescent="0.45">
      <c r="A167" s="19">
        <v>5</v>
      </c>
      <c r="B167" s="104">
        <f>_xlfn.XLOOKUP(prodInfo[[#This Row],[round]],Years!$A$2:$A$10,Years!$B$2:$B$10,"not found",1,1)</f>
        <v>47118</v>
      </c>
      <c r="C167" s="19" t="s">
        <v>65</v>
      </c>
      <c r="D167" s="52" t="s">
        <v>43</v>
      </c>
      <c r="E167" s="1" t="s">
        <v>29</v>
      </c>
      <c r="F167" s="26">
        <v>2970</v>
      </c>
      <c r="G167" s="1">
        <v>0</v>
      </c>
      <c r="H167" s="34">
        <v>46971</v>
      </c>
      <c r="I167" s="1">
        <v>1.5</v>
      </c>
      <c r="J167" s="1">
        <v>14700</v>
      </c>
      <c r="K167" s="1">
        <v>7.8</v>
      </c>
      <c r="L167" s="1">
        <v>12.2</v>
      </c>
      <c r="M167" s="35">
        <v>23.8</v>
      </c>
      <c r="N167" s="35">
        <v>7.69</v>
      </c>
      <c r="O167" s="35">
        <v>5.07</v>
      </c>
      <c r="P167" s="5">
        <v>0.45</v>
      </c>
      <c r="Q167" s="5">
        <v>0.88</v>
      </c>
      <c r="R167" s="1">
        <v>7.2</v>
      </c>
      <c r="S167" s="26">
        <v>2050</v>
      </c>
      <c r="T167" s="53">
        <v>1.86</v>
      </c>
    </row>
    <row r="168" spans="1:20" x14ac:dyDescent="0.45">
      <c r="A168" s="19">
        <v>5</v>
      </c>
      <c r="B168" s="104">
        <f>_xlfn.XLOOKUP(prodInfo[[#This Row],[round]],Years!$A$2:$A$10,Years!$B$2:$B$10,"not found",1,1)</f>
        <v>47118</v>
      </c>
      <c r="C168" s="19" t="s">
        <v>65</v>
      </c>
      <c r="D168" s="52" t="s">
        <v>44</v>
      </c>
      <c r="E168" s="1" t="s">
        <v>31</v>
      </c>
      <c r="F168" s="26">
        <v>2178</v>
      </c>
      <c r="G168" s="1">
        <v>0</v>
      </c>
      <c r="H168" s="34">
        <v>46779</v>
      </c>
      <c r="I168" s="1">
        <v>3</v>
      </c>
      <c r="J168" s="1">
        <v>17000</v>
      </c>
      <c r="K168" s="1">
        <v>3.2</v>
      </c>
      <c r="L168" s="1">
        <v>16.8</v>
      </c>
      <c r="M168" s="35">
        <v>19.25</v>
      </c>
      <c r="N168" s="35">
        <v>5.18</v>
      </c>
      <c r="O168" s="35">
        <v>3.41</v>
      </c>
      <c r="P168" s="5">
        <v>0.55000000000000004</v>
      </c>
      <c r="Q168" s="5">
        <v>0.26</v>
      </c>
      <c r="R168" s="1">
        <v>8.1999999999999993</v>
      </c>
      <c r="S168" s="26">
        <v>2000</v>
      </c>
      <c r="T168" s="53">
        <v>1.24</v>
      </c>
    </row>
    <row r="169" spans="1:20" x14ac:dyDescent="0.45">
      <c r="A169" s="19">
        <v>5</v>
      </c>
      <c r="B169" s="104">
        <f>_xlfn.XLOOKUP(prodInfo[[#This Row],[round]],Years!$A$2:$A$10,Years!$B$2:$B$10,"not found",1,1)</f>
        <v>47118</v>
      </c>
      <c r="C169" s="19" t="s">
        <v>65</v>
      </c>
      <c r="D169" s="52" t="s">
        <v>45</v>
      </c>
      <c r="E169" s="1" t="s">
        <v>33</v>
      </c>
      <c r="F169" s="26">
        <v>1347</v>
      </c>
      <c r="G169" s="1">
        <v>0</v>
      </c>
      <c r="H169" s="34">
        <v>46987</v>
      </c>
      <c r="I169" s="1">
        <v>1.4</v>
      </c>
      <c r="J169" s="1">
        <v>23100</v>
      </c>
      <c r="K169" s="1">
        <v>12.5</v>
      </c>
      <c r="L169" s="1">
        <v>7.5</v>
      </c>
      <c r="M169" s="35">
        <v>33.799999999999997</v>
      </c>
      <c r="N169" s="35">
        <v>13.1</v>
      </c>
      <c r="O169" s="35">
        <v>7.65</v>
      </c>
      <c r="P169" s="5">
        <v>0.39</v>
      </c>
      <c r="Q169" s="5">
        <v>0.94</v>
      </c>
      <c r="R169" s="1">
        <v>5.2</v>
      </c>
      <c r="S169" s="1">
        <v>850</v>
      </c>
      <c r="T169" s="53">
        <v>1.92</v>
      </c>
    </row>
    <row r="170" spans="1:20" x14ac:dyDescent="0.45">
      <c r="A170" s="19">
        <v>5</v>
      </c>
      <c r="B170" s="104">
        <f>_xlfn.XLOOKUP(prodInfo[[#This Row],[round]],Years!$A$2:$A$10,Years!$B$2:$B$10,"not found",1,1)</f>
        <v>47118</v>
      </c>
      <c r="C170" s="19" t="s">
        <v>65</v>
      </c>
      <c r="D170" s="52" t="s">
        <v>46</v>
      </c>
      <c r="E170" s="1" t="s">
        <v>35</v>
      </c>
      <c r="F170" s="26">
        <v>1238</v>
      </c>
      <c r="G170" s="1">
        <v>0</v>
      </c>
      <c r="H170" s="34">
        <v>46942</v>
      </c>
      <c r="I170" s="1">
        <v>1.5</v>
      </c>
      <c r="J170" s="1">
        <v>27000</v>
      </c>
      <c r="K170" s="1">
        <v>13.4</v>
      </c>
      <c r="L170" s="1">
        <v>13.2</v>
      </c>
      <c r="M170" s="35">
        <v>31.5</v>
      </c>
      <c r="N170" s="35">
        <v>12.95</v>
      </c>
      <c r="O170" s="35">
        <v>7</v>
      </c>
      <c r="P170" s="5">
        <v>0.37</v>
      </c>
      <c r="Q170" s="5">
        <v>0.92</v>
      </c>
      <c r="R170" s="1">
        <v>5.5</v>
      </c>
      <c r="S170" s="1">
        <v>800</v>
      </c>
      <c r="T170" s="53">
        <v>1.9</v>
      </c>
    </row>
    <row r="171" spans="1:20" x14ac:dyDescent="0.45">
      <c r="A171" s="19">
        <v>5</v>
      </c>
      <c r="B171" s="104">
        <f>_xlfn.XLOOKUP(prodInfo[[#This Row],[round]],Years!$A$2:$A$10,Years!$B$2:$B$10,"not found",1,1)</f>
        <v>47118</v>
      </c>
      <c r="C171" s="19" t="s">
        <v>65</v>
      </c>
      <c r="D171" s="52" t="s">
        <v>47</v>
      </c>
      <c r="E171" s="1" t="s">
        <v>37</v>
      </c>
      <c r="F171" s="26">
        <v>1089</v>
      </c>
      <c r="G171" s="1">
        <v>0</v>
      </c>
      <c r="H171" s="34">
        <v>46943</v>
      </c>
      <c r="I171" s="1">
        <v>1.5</v>
      </c>
      <c r="J171" s="1">
        <v>16100</v>
      </c>
      <c r="K171" s="1">
        <v>6.8</v>
      </c>
      <c r="L171" s="1">
        <v>6.6</v>
      </c>
      <c r="M171" s="35">
        <v>30.75</v>
      </c>
      <c r="N171" s="35">
        <v>10.07</v>
      </c>
      <c r="O171" s="35">
        <v>6.93</v>
      </c>
      <c r="P171" s="5">
        <v>0.45</v>
      </c>
      <c r="Q171" s="5">
        <v>0.83</v>
      </c>
      <c r="R171" s="1">
        <v>5.5</v>
      </c>
      <c r="S171" s="1">
        <v>675</v>
      </c>
      <c r="T171" s="53">
        <v>1.82</v>
      </c>
    </row>
    <row r="172" spans="1:20" x14ac:dyDescent="0.45">
      <c r="A172" s="19">
        <v>5</v>
      </c>
      <c r="B172" s="104">
        <f>_xlfn.XLOOKUP(prodInfo[[#This Row],[round]],Years!$A$2:$A$10,Years!$B$2:$B$10,"not found",1,1)</f>
        <v>47118</v>
      </c>
      <c r="C172" s="19" t="s">
        <v>65</v>
      </c>
      <c r="D172" s="52" t="s">
        <v>324</v>
      </c>
      <c r="E172" s="1" t="s">
        <v>33</v>
      </c>
      <c r="F172" s="1">
        <v>743</v>
      </c>
      <c r="G172" s="1">
        <v>0</v>
      </c>
      <c r="H172" s="34">
        <v>46934</v>
      </c>
      <c r="I172" s="1">
        <v>1.1000000000000001</v>
      </c>
      <c r="J172" s="1">
        <v>20080</v>
      </c>
      <c r="K172" s="1">
        <v>12.5</v>
      </c>
      <c r="L172" s="1">
        <v>7.5</v>
      </c>
      <c r="M172" s="35">
        <v>34.299999999999997</v>
      </c>
      <c r="N172" s="35">
        <v>12.3</v>
      </c>
      <c r="O172" s="35">
        <v>8.23</v>
      </c>
      <c r="P172" s="5">
        <v>0.4</v>
      </c>
      <c r="Q172" s="5">
        <v>0.88</v>
      </c>
      <c r="R172" s="1">
        <v>4.7</v>
      </c>
      <c r="S172" s="1">
        <v>725</v>
      </c>
      <c r="T172" s="53">
        <v>1.86</v>
      </c>
    </row>
    <row r="173" spans="1:20" x14ac:dyDescent="0.45">
      <c r="A173" s="19">
        <v>5</v>
      </c>
      <c r="B173" s="104">
        <f>_xlfn.XLOOKUP(prodInfo[[#This Row],[round]],Years!$A$2:$A$10,Years!$B$2:$B$10,"not found",1,1)</f>
        <v>47118</v>
      </c>
      <c r="C173" s="19" t="s">
        <v>65</v>
      </c>
      <c r="D173" s="52" t="s">
        <v>327</v>
      </c>
      <c r="E173" s="1" t="s">
        <v>35</v>
      </c>
      <c r="F173" s="1">
        <v>0</v>
      </c>
      <c r="G173" s="1">
        <v>0</v>
      </c>
      <c r="H173" s="34">
        <v>47234</v>
      </c>
      <c r="I173" s="1">
        <v>0</v>
      </c>
      <c r="J173" s="1">
        <v>0</v>
      </c>
      <c r="K173" s="1">
        <v>0</v>
      </c>
      <c r="L173" s="1">
        <v>0</v>
      </c>
      <c r="M173" s="35">
        <v>0</v>
      </c>
      <c r="N173" s="35">
        <v>0</v>
      </c>
      <c r="O173" s="35">
        <v>0</v>
      </c>
      <c r="P173" s="5">
        <v>0</v>
      </c>
      <c r="Q173" s="5">
        <v>0</v>
      </c>
      <c r="R173" s="1">
        <v>2.7</v>
      </c>
      <c r="S173" s="1">
        <v>400</v>
      </c>
      <c r="T173" s="53">
        <v>0</v>
      </c>
    </row>
    <row r="174" spans="1:20" x14ac:dyDescent="0.45">
      <c r="A174" s="19">
        <v>5</v>
      </c>
      <c r="B174" s="104">
        <f>_xlfn.XLOOKUP(prodInfo[[#This Row],[round]],Years!$A$2:$A$10,Years!$B$2:$B$10,"not found",1,1)</f>
        <v>47118</v>
      </c>
      <c r="C174" s="19" t="s">
        <v>66</v>
      </c>
      <c r="D174" s="52" t="s">
        <v>48</v>
      </c>
      <c r="E174" s="1" t="s">
        <v>29</v>
      </c>
      <c r="F174" s="26">
        <v>1881</v>
      </c>
      <c r="G174" s="1">
        <v>0</v>
      </c>
      <c r="H174" s="34">
        <v>46528</v>
      </c>
      <c r="I174" s="1">
        <v>3.3</v>
      </c>
      <c r="J174" s="1">
        <v>18000</v>
      </c>
      <c r="K174" s="1">
        <v>6.4</v>
      </c>
      <c r="L174" s="1">
        <v>14.6</v>
      </c>
      <c r="M174" s="35">
        <v>29.5</v>
      </c>
      <c r="N174" s="35">
        <v>8.27</v>
      </c>
      <c r="O174" s="35">
        <v>7.52</v>
      </c>
      <c r="P174" s="5">
        <v>0.46</v>
      </c>
      <c r="Q174" s="5">
        <v>0</v>
      </c>
      <c r="R174" s="1">
        <v>5</v>
      </c>
      <c r="S174" s="26">
        <v>2030</v>
      </c>
      <c r="T174" s="53">
        <v>0.93</v>
      </c>
    </row>
    <row r="175" spans="1:20" x14ac:dyDescent="0.45">
      <c r="A175" s="19">
        <v>5</v>
      </c>
      <c r="B175" s="104">
        <f>_xlfn.XLOOKUP(prodInfo[[#This Row],[round]],Years!$A$2:$A$10,Years!$B$2:$B$10,"not found",1,1)</f>
        <v>47118</v>
      </c>
      <c r="C175" s="19" t="s">
        <v>66</v>
      </c>
      <c r="D175" s="52" t="s">
        <v>49</v>
      </c>
      <c r="E175" s="1" t="s">
        <v>31</v>
      </c>
      <c r="F175" s="26">
        <v>1108</v>
      </c>
      <c r="G175" s="1">
        <v>0</v>
      </c>
      <c r="H175" s="34">
        <v>46558</v>
      </c>
      <c r="I175" s="1">
        <v>3.5</v>
      </c>
      <c r="J175" s="1">
        <v>14000</v>
      </c>
      <c r="K175" s="1">
        <v>3.3</v>
      </c>
      <c r="L175" s="1">
        <v>16.7</v>
      </c>
      <c r="M175" s="35">
        <v>21.5</v>
      </c>
      <c r="N175" s="35">
        <v>5.04</v>
      </c>
      <c r="O175" s="35">
        <v>5.64</v>
      </c>
      <c r="P175" s="5">
        <v>0.49</v>
      </c>
      <c r="Q175" s="5">
        <v>0</v>
      </c>
      <c r="R175" s="1">
        <v>6.5</v>
      </c>
      <c r="S175" s="26">
        <v>1622</v>
      </c>
      <c r="T175" s="53">
        <v>0.68</v>
      </c>
    </row>
    <row r="176" spans="1:20" x14ac:dyDescent="0.45">
      <c r="A176" s="19">
        <v>5</v>
      </c>
      <c r="B176" s="104">
        <f>_xlfn.XLOOKUP(prodInfo[[#This Row],[round]],Years!$A$2:$A$10,Years!$B$2:$B$10,"not found",1,1)</f>
        <v>47118</v>
      </c>
      <c r="C176" s="19" t="s">
        <v>66</v>
      </c>
      <c r="D176" s="52" t="s">
        <v>52</v>
      </c>
      <c r="E176" s="1" t="s">
        <v>37</v>
      </c>
      <c r="F176" s="1">
        <v>522</v>
      </c>
      <c r="G176" s="1">
        <v>174</v>
      </c>
      <c r="H176" s="34">
        <v>46518</v>
      </c>
      <c r="I176" s="1">
        <v>3.1</v>
      </c>
      <c r="J176" s="1">
        <v>16000</v>
      </c>
      <c r="K176" s="1">
        <v>3.5</v>
      </c>
      <c r="L176" s="1">
        <v>10</v>
      </c>
      <c r="M176" s="35">
        <v>33.5</v>
      </c>
      <c r="N176" s="35">
        <v>9.09</v>
      </c>
      <c r="O176" s="35">
        <v>9.39</v>
      </c>
      <c r="P176" s="5">
        <v>0.42</v>
      </c>
      <c r="Q176" s="5">
        <v>0</v>
      </c>
      <c r="R176" s="1">
        <v>3.5</v>
      </c>
      <c r="S176" s="1">
        <v>770</v>
      </c>
      <c r="T176" s="53">
        <v>0.9</v>
      </c>
    </row>
    <row r="177" spans="1:20" x14ac:dyDescent="0.45">
      <c r="A177" s="19">
        <v>5</v>
      </c>
      <c r="B177" s="104">
        <f>_xlfn.XLOOKUP(prodInfo[[#This Row],[round]],Years!$A$2:$A$10,Years!$B$2:$B$10,"not found",1,1)</f>
        <v>47118</v>
      </c>
      <c r="C177" s="19" t="s">
        <v>66</v>
      </c>
      <c r="D177" s="52" t="s">
        <v>328</v>
      </c>
      <c r="E177" s="1" t="s">
        <v>37</v>
      </c>
      <c r="F177" s="1">
        <v>0</v>
      </c>
      <c r="G177" s="1">
        <v>0</v>
      </c>
      <c r="H177" s="34">
        <v>47288</v>
      </c>
      <c r="I177" s="1">
        <v>0</v>
      </c>
      <c r="J177" s="1">
        <v>0</v>
      </c>
      <c r="K177" s="1">
        <v>0</v>
      </c>
      <c r="L177" s="1">
        <v>0</v>
      </c>
      <c r="M177" s="35">
        <v>0</v>
      </c>
      <c r="N177" s="35">
        <v>0</v>
      </c>
      <c r="O177" s="35">
        <v>0</v>
      </c>
      <c r="P177" s="5">
        <v>0</v>
      </c>
      <c r="Q177" s="5">
        <v>0</v>
      </c>
      <c r="R177" s="1">
        <v>3</v>
      </c>
      <c r="S177" s="1">
        <v>500</v>
      </c>
      <c r="T177" s="53">
        <v>0</v>
      </c>
    </row>
    <row r="178" spans="1:20" x14ac:dyDescent="0.45">
      <c r="A178" s="19">
        <v>5</v>
      </c>
      <c r="B178" s="104">
        <f>_xlfn.XLOOKUP(prodInfo[[#This Row],[round]],Years!$A$2:$A$10,Years!$B$2:$B$10,"not found",1,1)</f>
        <v>47118</v>
      </c>
      <c r="C178" s="19" t="s">
        <v>66</v>
      </c>
      <c r="D178" s="52" t="s">
        <v>329</v>
      </c>
      <c r="E178" s="1" t="s">
        <v>37</v>
      </c>
      <c r="F178" s="1">
        <v>0</v>
      </c>
      <c r="G178" s="1">
        <v>0</v>
      </c>
      <c r="H178" s="34">
        <v>47465</v>
      </c>
      <c r="I178" s="1">
        <v>0</v>
      </c>
      <c r="J178" s="1">
        <v>0</v>
      </c>
      <c r="K178" s="1">
        <v>0</v>
      </c>
      <c r="L178" s="1">
        <v>0</v>
      </c>
      <c r="M178" s="35">
        <v>0</v>
      </c>
      <c r="N178" s="35">
        <v>0</v>
      </c>
      <c r="O178" s="35">
        <v>0</v>
      </c>
      <c r="P178" s="5">
        <v>0</v>
      </c>
      <c r="Q178" s="5">
        <v>0</v>
      </c>
      <c r="R178" s="1">
        <v>3</v>
      </c>
      <c r="S178" s="1">
        <v>500</v>
      </c>
      <c r="T178" s="53">
        <v>0</v>
      </c>
    </row>
    <row r="179" spans="1:20" x14ac:dyDescent="0.45">
      <c r="A179" s="19">
        <v>5</v>
      </c>
      <c r="B179" s="104">
        <f>_xlfn.XLOOKUP(prodInfo[[#This Row],[round]],Years!$A$2:$A$10,Years!$B$2:$B$10,"not found",1,1)</f>
        <v>47118</v>
      </c>
      <c r="C179" s="19" t="s">
        <v>67</v>
      </c>
      <c r="D179" s="52" t="s">
        <v>53</v>
      </c>
      <c r="E179" s="1" t="s">
        <v>29</v>
      </c>
      <c r="F179" s="1">
        <v>466</v>
      </c>
      <c r="G179" s="26">
        <v>1597</v>
      </c>
      <c r="H179" s="34">
        <v>44155</v>
      </c>
      <c r="I179" s="1">
        <v>8.1</v>
      </c>
      <c r="J179" s="1">
        <v>17500</v>
      </c>
      <c r="K179" s="1">
        <v>5.5</v>
      </c>
      <c r="L179" s="1">
        <v>14.5</v>
      </c>
      <c r="M179" s="35">
        <v>28</v>
      </c>
      <c r="N179" s="35">
        <v>7.79</v>
      </c>
      <c r="O179" s="35">
        <v>9.4499999999999993</v>
      </c>
      <c r="P179" s="5">
        <v>0.11</v>
      </c>
      <c r="Q179" s="5">
        <v>0</v>
      </c>
      <c r="R179" s="1">
        <v>4</v>
      </c>
      <c r="S179" s="26">
        <v>1800</v>
      </c>
      <c r="T179" s="53">
        <v>0.66</v>
      </c>
    </row>
    <row r="180" spans="1:20" x14ac:dyDescent="0.45">
      <c r="A180" s="19">
        <v>5</v>
      </c>
      <c r="B180" s="104">
        <f>_xlfn.XLOOKUP(prodInfo[[#This Row],[round]],Years!$A$2:$A$10,Years!$B$2:$B$10,"not found",1,1)</f>
        <v>47118</v>
      </c>
      <c r="C180" s="19" t="s">
        <v>67</v>
      </c>
      <c r="D180" s="52" t="s">
        <v>54</v>
      </c>
      <c r="E180" s="1" t="s">
        <v>31</v>
      </c>
      <c r="F180" s="26">
        <v>1802</v>
      </c>
      <c r="G180" s="1">
        <v>0</v>
      </c>
      <c r="H180" s="34">
        <v>43610</v>
      </c>
      <c r="I180" s="1">
        <v>9.6</v>
      </c>
      <c r="J180" s="1">
        <v>14000</v>
      </c>
      <c r="K180" s="1">
        <v>3</v>
      </c>
      <c r="L180" s="1">
        <v>17</v>
      </c>
      <c r="M180" s="35">
        <v>21</v>
      </c>
      <c r="N180" s="35">
        <v>4.82</v>
      </c>
      <c r="O180" s="35">
        <v>8.99</v>
      </c>
      <c r="P180" s="5">
        <v>0.33</v>
      </c>
      <c r="Q180" s="5">
        <v>0.3</v>
      </c>
      <c r="R180" s="1">
        <v>5</v>
      </c>
      <c r="S180" s="26">
        <v>1400</v>
      </c>
      <c r="T180" s="53">
        <v>1.29</v>
      </c>
    </row>
    <row r="181" spans="1:20" x14ac:dyDescent="0.45">
      <c r="A181" s="19">
        <v>5</v>
      </c>
      <c r="B181" s="104">
        <f>_xlfn.XLOOKUP(prodInfo[[#This Row],[round]],Years!$A$2:$A$10,Years!$B$2:$B$10,"not found",1,1)</f>
        <v>47118</v>
      </c>
      <c r="C181" s="19" t="s">
        <v>67</v>
      </c>
      <c r="D181" s="52" t="s">
        <v>55</v>
      </c>
      <c r="E181" s="1" t="s">
        <v>33</v>
      </c>
      <c r="F181" s="1">
        <v>0</v>
      </c>
      <c r="G181" s="1">
        <v>747</v>
      </c>
      <c r="H181" s="34">
        <v>44670</v>
      </c>
      <c r="I181" s="1">
        <v>6.7</v>
      </c>
      <c r="J181" s="1">
        <v>23000</v>
      </c>
      <c r="K181" s="1">
        <v>8</v>
      </c>
      <c r="L181" s="1">
        <v>12</v>
      </c>
      <c r="M181" s="35">
        <v>38</v>
      </c>
      <c r="N181" s="35">
        <v>11.36</v>
      </c>
      <c r="O181" s="35">
        <v>10.8</v>
      </c>
      <c r="P181" s="5">
        <v>0</v>
      </c>
      <c r="Q181" s="5">
        <v>0</v>
      </c>
      <c r="R181" s="1">
        <v>3</v>
      </c>
      <c r="S181" s="1">
        <v>900</v>
      </c>
      <c r="T181" s="53">
        <v>0.45</v>
      </c>
    </row>
    <row r="182" spans="1:20" x14ac:dyDescent="0.45">
      <c r="A182" s="19">
        <v>5</v>
      </c>
      <c r="B182" s="104">
        <f>_xlfn.XLOOKUP(prodInfo[[#This Row],[round]],Years!$A$2:$A$10,Years!$B$2:$B$10,"not found",1,1)</f>
        <v>47118</v>
      </c>
      <c r="C182" s="19" t="s">
        <v>67</v>
      </c>
      <c r="D182" s="52" t="s">
        <v>56</v>
      </c>
      <c r="E182" s="1" t="s">
        <v>35</v>
      </c>
      <c r="F182" s="1">
        <v>504</v>
      </c>
      <c r="G182" s="1">
        <v>73</v>
      </c>
      <c r="H182" s="34">
        <v>44377</v>
      </c>
      <c r="I182" s="1">
        <v>7.5</v>
      </c>
      <c r="J182" s="1">
        <v>25000</v>
      </c>
      <c r="K182" s="1">
        <v>9.4</v>
      </c>
      <c r="L182" s="1">
        <v>15.5</v>
      </c>
      <c r="M182" s="35">
        <v>33</v>
      </c>
      <c r="N182" s="35">
        <v>11.61</v>
      </c>
      <c r="O182" s="35">
        <v>10.8</v>
      </c>
      <c r="P182" s="5">
        <v>0.3</v>
      </c>
      <c r="Q182" s="5">
        <v>0</v>
      </c>
      <c r="R182" s="1">
        <v>3</v>
      </c>
      <c r="S182" s="1">
        <v>600</v>
      </c>
      <c r="T182" s="53">
        <v>0.73</v>
      </c>
    </row>
    <row r="183" spans="1:20" x14ac:dyDescent="0.45">
      <c r="A183" s="19">
        <v>5</v>
      </c>
      <c r="B183" s="104">
        <f>_xlfn.XLOOKUP(prodInfo[[#This Row],[round]],Years!$A$2:$A$10,Years!$B$2:$B$10,"not found",1,1)</f>
        <v>47118</v>
      </c>
      <c r="C183" s="19" t="s">
        <v>67</v>
      </c>
      <c r="D183" s="52" t="s">
        <v>57</v>
      </c>
      <c r="E183" s="1" t="s">
        <v>37</v>
      </c>
      <c r="F183" s="1">
        <v>125</v>
      </c>
      <c r="G183" s="1">
        <v>251</v>
      </c>
      <c r="H183" s="34">
        <v>44341</v>
      </c>
      <c r="I183" s="1">
        <v>7.6</v>
      </c>
      <c r="J183" s="1">
        <v>19000</v>
      </c>
      <c r="K183" s="1">
        <v>4</v>
      </c>
      <c r="L183" s="1">
        <v>11</v>
      </c>
      <c r="M183" s="35">
        <v>33</v>
      </c>
      <c r="N183" s="35">
        <v>9.5299999999999994</v>
      </c>
      <c r="O183" s="35">
        <v>10.8</v>
      </c>
      <c r="P183" s="5">
        <v>0.23</v>
      </c>
      <c r="Q183" s="5">
        <v>0</v>
      </c>
      <c r="R183" s="1">
        <v>3</v>
      </c>
      <c r="S183" s="1">
        <v>600</v>
      </c>
      <c r="T183" s="53">
        <v>0.63</v>
      </c>
    </row>
    <row r="184" spans="1:20" x14ac:dyDescent="0.45">
      <c r="A184" s="19">
        <v>5</v>
      </c>
      <c r="B184" s="104">
        <f>_xlfn.XLOOKUP(prodInfo[[#This Row],[round]],Years!$A$2:$A$10,Years!$B$2:$B$10,"not found",1,1)</f>
        <v>47118</v>
      </c>
      <c r="C184" s="19" t="s">
        <v>68</v>
      </c>
      <c r="D184" s="52" t="s">
        <v>58</v>
      </c>
      <c r="E184" s="1" t="s">
        <v>29</v>
      </c>
      <c r="F184" s="1">
        <v>466</v>
      </c>
      <c r="G184" s="26">
        <v>1597</v>
      </c>
      <c r="H184" s="34">
        <v>44155</v>
      </c>
      <c r="I184" s="1">
        <v>8.1</v>
      </c>
      <c r="J184" s="1">
        <v>17500</v>
      </c>
      <c r="K184" s="1">
        <v>5.5</v>
      </c>
      <c r="L184" s="1">
        <v>14.5</v>
      </c>
      <c r="M184" s="35">
        <v>28</v>
      </c>
      <c r="N184" s="35">
        <v>7.79</v>
      </c>
      <c r="O184" s="35">
        <v>9.4499999999999993</v>
      </c>
      <c r="P184" s="5">
        <v>0.11</v>
      </c>
      <c r="Q184" s="5">
        <v>0</v>
      </c>
      <c r="R184" s="1">
        <v>4</v>
      </c>
      <c r="S184" s="26">
        <v>1800</v>
      </c>
      <c r="T184" s="53">
        <v>0.66</v>
      </c>
    </row>
    <row r="185" spans="1:20" x14ac:dyDescent="0.45">
      <c r="A185" s="19">
        <v>5</v>
      </c>
      <c r="B185" s="104">
        <f>_xlfn.XLOOKUP(prodInfo[[#This Row],[round]],Years!$A$2:$A$10,Years!$B$2:$B$10,"not found",1,1)</f>
        <v>47118</v>
      </c>
      <c r="C185" s="19" t="s">
        <v>68</v>
      </c>
      <c r="D185" s="52" t="s">
        <v>59</v>
      </c>
      <c r="E185" s="1" t="s">
        <v>31</v>
      </c>
      <c r="F185" s="26">
        <v>1802</v>
      </c>
      <c r="G185" s="1">
        <v>0</v>
      </c>
      <c r="H185" s="34">
        <v>43610</v>
      </c>
      <c r="I185" s="1">
        <v>9.6</v>
      </c>
      <c r="J185" s="1">
        <v>14000</v>
      </c>
      <c r="K185" s="1">
        <v>3</v>
      </c>
      <c r="L185" s="1">
        <v>17</v>
      </c>
      <c r="M185" s="35">
        <v>21</v>
      </c>
      <c r="N185" s="35">
        <v>4.82</v>
      </c>
      <c r="O185" s="35">
        <v>8.99</v>
      </c>
      <c r="P185" s="5">
        <v>0.33</v>
      </c>
      <c r="Q185" s="5">
        <v>0.3</v>
      </c>
      <c r="R185" s="1">
        <v>5</v>
      </c>
      <c r="S185" s="26">
        <v>1400</v>
      </c>
      <c r="T185" s="53">
        <v>1.29</v>
      </c>
    </row>
    <row r="186" spans="1:20" x14ac:dyDescent="0.45">
      <c r="A186" s="19">
        <v>5</v>
      </c>
      <c r="B186" s="104">
        <f>_xlfn.XLOOKUP(prodInfo[[#This Row],[round]],Years!$A$2:$A$10,Years!$B$2:$B$10,"not found",1,1)</f>
        <v>47118</v>
      </c>
      <c r="C186" s="19" t="s">
        <v>68</v>
      </c>
      <c r="D186" s="52" t="s">
        <v>60</v>
      </c>
      <c r="E186" s="1" t="s">
        <v>33</v>
      </c>
      <c r="F186" s="1">
        <v>0</v>
      </c>
      <c r="G186" s="1">
        <v>747</v>
      </c>
      <c r="H186" s="34">
        <v>44670</v>
      </c>
      <c r="I186" s="1">
        <v>6.7</v>
      </c>
      <c r="J186" s="1">
        <v>23000</v>
      </c>
      <c r="K186" s="1">
        <v>8</v>
      </c>
      <c r="L186" s="1">
        <v>12</v>
      </c>
      <c r="M186" s="35">
        <v>38</v>
      </c>
      <c r="N186" s="35">
        <v>11.36</v>
      </c>
      <c r="O186" s="35">
        <v>10.8</v>
      </c>
      <c r="P186" s="5">
        <v>0</v>
      </c>
      <c r="Q186" s="5">
        <v>0</v>
      </c>
      <c r="R186" s="1">
        <v>3</v>
      </c>
      <c r="S186" s="1">
        <v>900</v>
      </c>
      <c r="T186" s="53">
        <v>0.45</v>
      </c>
    </row>
    <row r="187" spans="1:20" x14ac:dyDescent="0.45">
      <c r="A187" s="19">
        <v>5</v>
      </c>
      <c r="B187" s="104">
        <f>_xlfn.XLOOKUP(prodInfo[[#This Row],[round]],Years!$A$2:$A$10,Years!$B$2:$B$10,"not found",1,1)</f>
        <v>47118</v>
      </c>
      <c r="C187" s="19" t="s">
        <v>68</v>
      </c>
      <c r="D187" s="52" t="s">
        <v>61</v>
      </c>
      <c r="E187" s="1" t="s">
        <v>35</v>
      </c>
      <c r="F187" s="1">
        <v>504</v>
      </c>
      <c r="G187" s="1">
        <v>73</v>
      </c>
      <c r="H187" s="34">
        <v>44377</v>
      </c>
      <c r="I187" s="1">
        <v>7.5</v>
      </c>
      <c r="J187" s="1">
        <v>25000</v>
      </c>
      <c r="K187" s="1">
        <v>9.4</v>
      </c>
      <c r="L187" s="1">
        <v>15.5</v>
      </c>
      <c r="M187" s="35">
        <v>33</v>
      </c>
      <c r="N187" s="35">
        <v>11.61</v>
      </c>
      <c r="O187" s="35">
        <v>10.8</v>
      </c>
      <c r="P187" s="5">
        <v>0.3</v>
      </c>
      <c r="Q187" s="5">
        <v>0</v>
      </c>
      <c r="R187" s="1">
        <v>3</v>
      </c>
      <c r="S187" s="1">
        <v>600</v>
      </c>
      <c r="T187" s="53">
        <v>0.73</v>
      </c>
    </row>
    <row r="188" spans="1:20" ht="14.65" thickBot="1" x14ac:dyDescent="0.5">
      <c r="A188" s="19">
        <v>5</v>
      </c>
      <c r="B188" s="104">
        <f>_xlfn.XLOOKUP(prodInfo[[#This Row],[round]],Years!$A$2:$A$10,Years!$B$2:$B$10,"not found",1,1)</f>
        <v>47118</v>
      </c>
      <c r="C188" s="19" t="s">
        <v>68</v>
      </c>
      <c r="D188" s="52" t="s">
        <v>62</v>
      </c>
      <c r="E188" s="1" t="s">
        <v>37</v>
      </c>
      <c r="F188" s="1">
        <v>125</v>
      </c>
      <c r="G188" s="1">
        <v>251</v>
      </c>
      <c r="H188" s="34">
        <v>44341</v>
      </c>
      <c r="I188" s="1">
        <v>7.6</v>
      </c>
      <c r="J188" s="1">
        <v>19000</v>
      </c>
      <c r="K188" s="1">
        <v>4</v>
      </c>
      <c r="L188" s="1">
        <v>11</v>
      </c>
      <c r="M188" s="35">
        <v>33</v>
      </c>
      <c r="N188" s="35">
        <v>9.5299999999999994</v>
      </c>
      <c r="O188" s="35">
        <v>10.8</v>
      </c>
      <c r="P188" s="5">
        <v>0.23</v>
      </c>
      <c r="Q188" s="5">
        <v>0</v>
      </c>
      <c r="R188" s="1">
        <v>3</v>
      </c>
      <c r="S188" s="1">
        <v>600</v>
      </c>
      <c r="T188" s="53">
        <v>0.63</v>
      </c>
    </row>
    <row r="189" spans="1:20" x14ac:dyDescent="0.45">
      <c r="A189" s="19">
        <v>6</v>
      </c>
      <c r="B189" s="104">
        <f>_xlfn.XLOOKUP(prodInfo[[#This Row],[round]],Years!$A$2:$A$10,Years!$B$2:$B$10,"not found",1,1)</f>
        <v>47483</v>
      </c>
      <c r="C189" s="19" t="s">
        <v>63</v>
      </c>
      <c r="D189" s="52" t="s">
        <v>28</v>
      </c>
      <c r="E189" s="3" t="s">
        <v>29</v>
      </c>
      <c r="F189" s="50">
        <v>3367</v>
      </c>
      <c r="G189" s="3">
        <v>0</v>
      </c>
      <c r="H189" s="47">
        <v>47137</v>
      </c>
      <c r="I189" s="3">
        <v>2.4</v>
      </c>
      <c r="J189" s="3">
        <v>16000</v>
      </c>
      <c r="K189" s="3">
        <v>7.8</v>
      </c>
      <c r="L189" s="3">
        <v>12.6</v>
      </c>
      <c r="M189" s="48">
        <v>28.05</v>
      </c>
      <c r="N189" s="48">
        <v>7.56</v>
      </c>
      <c r="O189" s="48">
        <v>7.56</v>
      </c>
      <c r="P189" s="49">
        <v>0.45</v>
      </c>
      <c r="Q189" s="49">
        <v>0.89</v>
      </c>
      <c r="R189" s="3">
        <v>6</v>
      </c>
      <c r="S189" s="50">
        <v>1800</v>
      </c>
      <c r="T189" s="53">
        <v>1.87</v>
      </c>
    </row>
    <row r="190" spans="1:20" x14ac:dyDescent="0.45">
      <c r="A190" s="19">
        <v>6</v>
      </c>
      <c r="B190" s="104">
        <f>_xlfn.XLOOKUP(prodInfo[[#This Row],[round]],Years!$A$2:$A$10,Years!$B$2:$B$10,"not found",1,1)</f>
        <v>47483</v>
      </c>
      <c r="C190" s="19" t="s">
        <v>63</v>
      </c>
      <c r="D190" s="52" t="s">
        <v>30</v>
      </c>
      <c r="E190" s="1" t="s">
        <v>31</v>
      </c>
      <c r="F190" s="26">
        <v>2525</v>
      </c>
      <c r="G190" s="1">
        <v>0</v>
      </c>
      <c r="H190" s="34">
        <v>47332</v>
      </c>
      <c r="I190" s="1">
        <v>2.2000000000000002</v>
      </c>
      <c r="J190" s="1">
        <v>14000</v>
      </c>
      <c r="K190" s="1">
        <v>4</v>
      </c>
      <c r="L190" s="1">
        <v>15.8</v>
      </c>
      <c r="M190" s="35">
        <v>22</v>
      </c>
      <c r="N190" s="35">
        <v>4.7300000000000004</v>
      </c>
      <c r="O190" s="35">
        <v>6.46</v>
      </c>
      <c r="P190" s="5">
        <v>0.49</v>
      </c>
      <c r="Q190" s="5">
        <v>0.82</v>
      </c>
      <c r="R190" s="1">
        <v>6.7</v>
      </c>
      <c r="S190" s="26">
        <v>1400</v>
      </c>
      <c r="T190" s="53">
        <v>1.8</v>
      </c>
    </row>
    <row r="191" spans="1:20" x14ac:dyDescent="0.45">
      <c r="A191" s="19">
        <v>6</v>
      </c>
      <c r="B191" s="104">
        <f>_xlfn.XLOOKUP(prodInfo[[#This Row],[round]],Years!$A$2:$A$10,Years!$B$2:$B$10,"not found",1,1)</f>
        <v>47483</v>
      </c>
      <c r="C191" s="19" t="s">
        <v>63</v>
      </c>
      <c r="D191" s="52" t="s">
        <v>32</v>
      </c>
      <c r="E191" s="1" t="s">
        <v>33</v>
      </c>
      <c r="F191" s="26">
        <v>1555</v>
      </c>
      <c r="G191" s="1">
        <v>79</v>
      </c>
      <c r="H191" s="34">
        <v>47202</v>
      </c>
      <c r="I191" s="1">
        <v>2.1</v>
      </c>
      <c r="J191" s="1">
        <v>24000</v>
      </c>
      <c r="K191" s="1">
        <v>11.9</v>
      </c>
      <c r="L191" s="1">
        <v>9.1</v>
      </c>
      <c r="M191" s="35">
        <v>38.5</v>
      </c>
      <c r="N191" s="35">
        <v>12.23</v>
      </c>
      <c r="O191" s="35">
        <v>12.03</v>
      </c>
      <c r="P191" s="5">
        <v>0.37</v>
      </c>
      <c r="Q191" s="5">
        <v>0.83</v>
      </c>
      <c r="R191" s="1">
        <v>3</v>
      </c>
      <c r="S191" s="1">
        <v>900</v>
      </c>
      <c r="T191" s="53">
        <v>1.82</v>
      </c>
    </row>
    <row r="192" spans="1:20" x14ac:dyDescent="0.45">
      <c r="A192" s="19">
        <v>6</v>
      </c>
      <c r="B192" s="104">
        <f>_xlfn.XLOOKUP(prodInfo[[#This Row],[round]],Years!$A$2:$A$10,Years!$B$2:$B$10,"not found",1,1)</f>
        <v>47483</v>
      </c>
      <c r="C192" s="19" t="s">
        <v>63</v>
      </c>
      <c r="D192" s="52" t="s">
        <v>34</v>
      </c>
      <c r="E192" s="1" t="s">
        <v>35</v>
      </c>
      <c r="F192" s="26">
        <v>1188</v>
      </c>
      <c r="G192" s="1">
        <v>0</v>
      </c>
      <c r="H192" s="34">
        <v>47128</v>
      </c>
      <c r="I192" s="1">
        <v>2.4</v>
      </c>
      <c r="J192" s="1">
        <v>27000</v>
      </c>
      <c r="K192" s="1">
        <v>12.4</v>
      </c>
      <c r="L192" s="1">
        <v>13</v>
      </c>
      <c r="M192" s="35">
        <v>34.799999999999997</v>
      </c>
      <c r="N192" s="35">
        <v>12.26</v>
      </c>
      <c r="O192" s="35">
        <v>12.24</v>
      </c>
      <c r="P192" s="5">
        <v>0.28999999999999998</v>
      </c>
      <c r="Q192" s="5">
        <v>1</v>
      </c>
      <c r="R192" s="1">
        <v>3</v>
      </c>
      <c r="S192" s="1">
        <v>600</v>
      </c>
      <c r="T192" s="53">
        <v>1.98</v>
      </c>
    </row>
    <row r="193" spans="1:20" x14ac:dyDescent="0.45">
      <c r="A193" s="19">
        <v>6</v>
      </c>
      <c r="B193" s="104">
        <f>_xlfn.XLOOKUP(prodInfo[[#This Row],[round]],Years!$A$2:$A$10,Years!$B$2:$B$10,"not found",1,1)</f>
        <v>47483</v>
      </c>
      <c r="C193" s="19" t="s">
        <v>63</v>
      </c>
      <c r="D193" s="52" t="s">
        <v>36</v>
      </c>
      <c r="E193" s="1" t="s">
        <v>37</v>
      </c>
      <c r="F193" s="1">
        <v>990</v>
      </c>
      <c r="G193" s="1">
        <v>0</v>
      </c>
      <c r="H193" s="34">
        <v>47142</v>
      </c>
      <c r="I193" s="1">
        <v>2.2000000000000002</v>
      </c>
      <c r="J193" s="1">
        <v>18000</v>
      </c>
      <c r="K193" s="1">
        <v>6.7</v>
      </c>
      <c r="L193" s="1">
        <v>8.1</v>
      </c>
      <c r="M193" s="35">
        <v>34.85</v>
      </c>
      <c r="N193" s="35">
        <v>9.5299999999999994</v>
      </c>
      <c r="O193" s="35">
        <v>11.77</v>
      </c>
      <c r="P193" s="5">
        <v>0.38</v>
      </c>
      <c r="Q193" s="5">
        <v>0.67</v>
      </c>
      <c r="R193" s="1">
        <v>3</v>
      </c>
      <c r="S193" s="1">
        <v>600</v>
      </c>
      <c r="T193" s="53">
        <v>1.65</v>
      </c>
    </row>
    <row r="194" spans="1:20" x14ac:dyDescent="0.45">
      <c r="A194" s="19">
        <v>6</v>
      </c>
      <c r="B194" s="104">
        <f>_xlfn.XLOOKUP(prodInfo[[#This Row],[round]],Years!$A$2:$A$10,Years!$B$2:$B$10,"not found",1,1)</f>
        <v>47483</v>
      </c>
      <c r="C194" s="19" t="s">
        <v>64</v>
      </c>
      <c r="D194" s="52" t="s">
        <v>38</v>
      </c>
      <c r="E194" s="1" t="s">
        <v>29</v>
      </c>
      <c r="F194" s="26">
        <v>2576</v>
      </c>
      <c r="G194" s="1">
        <v>0</v>
      </c>
      <c r="H194" s="34">
        <v>47422</v>
      </c>
      <c r="I194" s="1">
        <v>1.3</v>
      </c>
      <c r="J194" s="1">
        <v>17000</v>
      </c>
      <c r="K194" s="1">
        <v>8.6</v>
      </c>
      <c r="L194" s="1">
        <v>11</v>
      </c>
      <c r="M194" s="35">
        <v>27.25</v>
      </c>
      <c r="N194" s="35">
        <v>8.36</v>
      </c>
      <c r="O194" s="35">
        <v>6.89</v>
      </c>
      <c r="P194" s="5">
        <v>0.45</v>
      </c>
      <c r="Q194" s="5">
        <v>1</v>
      </c>
      <c r="R194" s="1">
        <v>6</v>
      </c>
      <c r="S194" s="26">
        <v>1801</v>
      </c>
      <c r="T194" s="53">
        <v>1.98</v>
      </c>
    </row>
    <row r="195" spans="1:20" x14ac:dyDescent="0.45">
      <c r="A195" s="19">
        <v>6</v>
      </c>
      <c r="B195" s="104">
        <f>_xlfn.XLOOKUP(prodInfo[[#This Row],[round]],Years!$A$2:$A$10,Years!$B$2:$B$10,"not found",1,1)</f>
        <v>47483</v>
      </c>
      <c r="C195" s="19" t="s">
        <v>64</v>
      </c>
      <c r="D195" s="52" t="s">
        <v>39</v>
      </c>
      <c r="E195" s="1" t="s">
        <v>31</v>
      </c>
      <c r="F195" s="26">
        <v>2145</v>
      </c>
      <c r="G195" s="1">
        <v>0</v>
      </c>
      <c r="H195" s="34">
        <v>47323</v>
      </c>
      <c r="I195" s="1">
        <v>1.9</v>
      </c>
      <c r="J195" s="1">
        <v>13000</v>
      </c>
      <c r="K195" s="1">
        <v>4.2</v>
      </c>
      <c r="L195" s="1">
        <v>15</v>
      </c>
      <c r="M195" s="35">
        <v>21</v>
      </c>
      <c r="N195" s="35">
        <v>4.67</v>
      </c>
      <c r="O195" s="35">
        <v>6.89</v>
      </c>
      <c r="P195" s="5">
        <v>0.44</v>
      </c>
      <c r="Q195" s="5">
        <v>1</v>
      </c>
      <c r="R195" s="1">
        <v>6</v>
      </c>
      <c r="S195" s="26">
        <v>1283</v>
      </c>
      <c r="T195" s="53">
        <v>1.98</v>
      </c>
    </row>
    <row r="196" spans="1:20" x14ac:dyDescent="0.45">
      <c r="A196" s="19">
        <v>6</v>
      </c>
      <c r="B196" s="104">
        <f>_xlfn.XLOOKUP(prodInfo[[#This Row],[round]],Years!$A$2:$A$10,Years!$B$2:$B$10,"not found",1,1)</f>
        <v>47483</v>
      </c>
      <c r="C196" s="19" t="s">
        <v>64</v>
      </c>
      <c r="D196" s="52" t="s">
        <v>40</v>
      </c>
      <c r="E196" s="1" t="s">
        <v>33</v>
      </c>
      <c r="F196" s="1">
        <v>548</v>
      </c>
      <c r="G196" s="1">
        <v>545</v>
      </c>
      <c r="H196" s="34">
        <v>47658</v>
      </c>
      <c r="I196" s="1">
        <v>3.3</v>
      </c>
      <c r="J196" s="1">
        <v>22000</v>
      </c>
      <c r="K196" s="1">
        <v>10.6</v>
      </c>
      <c r="L196" s="1">
        <v>8.6</v>
      </c>
      <c r="M196" s="35">
        <v>37</v>
      </c>
      <c r="N196" s="35">
        <v>11.08</v>
      </c>
      <c r="O196" s="35">
        <v>8.9600000000000009</v>
      </c>
      <c r="P196" s="5">
        <v>0.39</v>
      </c>
      <c r="Q196" s="5">
        <v>1</v>
      </c>
      <c r="R196" s="1">
        <v>4.5</v>
      </c>
      <c r="S196" s="1">
        <v>552</v>
      </c>
      <c r="T196" s="53">
        <v>1.98</v>
      </c>
    </row>
    <row r="197" spans="1:20" x14ac:dyDescent="0.45">
      <c r="A197" s="19">
        <v>6</v>
      </c>
      <c r="B197" s="104">
        <f>_xlfn.XLOOKUP(prodInfo[[#This Row],[round]],Years!$A$2:$A$10,Years!$B$2:$B$10,"not found",1,1)</f>
        <v>47483</v>
      </c>
      <c r="C197" s="19" t="s">
        <v>64</v>
      </c>
      <c r="D197" s="52" t="s">
        <v>41</v>
      </c>
      <c r="E197" s="1" t="s">
        <v>35</v>
      </c>
      <c r="F197" s="26">
        <v>1218</v>
      </c>
      <c r="G197" s="1">
        <v>0</v>
      </c>
      <c r="H197" s="34">
        <v>47213</v>
      </c>
      <c r="I197" s="1">
        <v>1.6</v>
      </c>
      <c r="J197" s="1">
        <v>25000</v>
      </c>
      <c r="K197" s="1">
        <v>13</v>
      </c>
      <c r="L197" s="1">
        <v>12.8</v>
      </c>
      <c r="M197" s="35">
        <v>33</v>
      </c>
      <c r="N197" s="35">
        <v>11.64</v>
      </c>
      <c r="O197" s="35">
        <v>10.34</v>
      </c>
      <c r="P197" s="5">
        <v>0.33</v>
      </c>
      <c r="Q197" s="5">
        <v>1</v>
      </c>
      <c r="R197" s="1">
        <v>3.5</v>
      </c>
      <c r="S197" s="1">
        <v>615</v>
      </c>
      <c r="T197" s="53">
        <v>1.98</v>
      </c>
    </row>
    <row r="198" spans="1:20" x14ac:dyDescent="0.45">
      <c r="A198" s="19">
        <v>6</v>
      </c>
      <c r="B198" s="104">
        <f>_xlfn.XLOOKUP(prodInfo[[#This Row],[round]],Years!$A$2:$A$10,Years!$B$2:$B$10,"not found",1,1)</f>
        <v>47483</v>
      </c>
      <c r="C198" s="19" t="s">
        <v>64</v>
      </c>
      <c r="D198" s="52" t="s">
        <v>42</v>
      </c>
      <c r="E198" s="1" t="s">
        <v>37</v>
      </c>
      <c r="F198" s="26">
        <v>1188</v>
      </c>
      <c r="G198" s="1">
        <v>0</v>
      </c>
      <c r="H198" s="34">
        <v>47412</v>
      </c>
      <c r="I198" s="1">
        <v>1.3</v>
      </c>
      <c r="J198" s="1">
        <v>17500</v>
      </c>
      <c r="K198" s="1">
        <v>7.5</v>
      </c>
      <c r="L198" s="1">
        <v>6.8</v>
      </c>
      <c r="M198" s="35">
        <v>33</v>
      </c>
      <c r="N198" s="35">
        <v>9.8000000000000007</v>
      </c>
      <c r="O198" s="35">
        <v>10.34</v>
      </c>
      <c r="P198" s="5">
        <v>0.39</v>
      </c>
      <c r="Q198" s="5">
        <v>1</v>
      </c>
      <c r="R198" s="1">
        <v>3.5</v>
      </c>
      <c r="S198" s="1">
        <v>600</v>
      </c>
      <c r="T198" s="53">
        <v>1.98</v>
      </c>
    </row>
    <row r="199" spans="1:20" x14ac:dyDescent="0.45">
      <c r="A199" s="19">
        <v>6</v>
      </c>
      <c r="B199" s="104">
        <f>_xlfn.XLOOKUP(prodInfo[[#This Row],[round]],Years!$A$2:$A$10,Years!$B$2:$B$10,"not found",1,1)</f>
        <v>47483</v>
      </c>
      <c r="C199" s="19" t="s">
        <v>64</v>
      </c>
      <c r="D199" s="52" t="s">
        <v>289</v>
      </c>
      <c r="E199" s="1" t="s">
        <v>33</v>
      </c>
      <c r="F199" s="26">
        <v>1139</v>
      </c>
      <c r="G199" s="1">
        <v>0</v>
      </c>
      <c r="H199" s="34">
        <v>47241</v>
      </c>
      <c r="I199" s="1">
        <v>1.8</v>
      </c>
      <c r="J199" s="1">
        <v>22000</v>
      </c>
      <c r="K199" s="1">
        <v>11.9</v>
      </c>
      <c r="L199" s="1">
        <v>8.1999999999999993</v>
      </c>
      <c r="M199" s="35">
        <v>37.5</v>
      </c>
      <c r="N199" s="35">
        <v>11.61</v>
      </c>
      <c r="O199" s="35">
        <v>10.34</v>
      </c>
      <c r="P199" s="5">
        <v>0.42</v>
      </c>
      <c r="Q199" s="5">
        <v>1</v>
      </c>
      <c r="R199" s="1">
        <v>3.5</v>
      </c>
      <c r="S199" s="1">
        <v>575</v>
      </c>
      <c r="T199" s="53">
        <v>1.98</v>
      </c>
    </row>
    <row r="200" spans="1:20" x14ac:dyDescent="0.45">
      <c r="A200" s="19">
        <v>6</v>
      </c>
      <c r="B200" s="104">
        <f>_xlfn.XLOOKUP(prodInfo[[#This Row],[round]],Years!$A$2:$A$10,Years!$B$2:$B$10,"not found",1,1)</f>
        <v>47483</v>
      </c>
      <c r="C200" s="19" t="s">
        <v>65</v>
      </c>
      <c r="D200" s="52" t="s">
        <v>43</v>
      </c>
      <c r="E200" s="1" t="s">
        <v>29</v>
      </c>
      <c r="F200" s="26">
        <v>4010</v>
      </c>
      <c r="G200" s="1">
        <v>0</v>
      </c>
      <c r="H200" s="34">
        <v>47316</v>
      </c>
      <c r="I200" s="1">
        <v>1.5</v>
      </c>
      <c r="J200" s="1">
        <v>15000</v>
      </c>
      <c r="K200" s="1">
        <v>8.5</v>
      </c>
      <c r="L200" s="1">
        <v>11.5</v>
      </c>
      <c r="M200" s="35">
        <v>25</v>
      </c>
      <c r="N200" s="35">
        <v>7.64</v>
      </c>
      <c r="O200" s="35">
        <v>4.8899999999999997</v>
      </c>
      <c r="P200" s="5">
        <v>0.5</v>
      </c>
      <c r="Q200" s="5">
        <v>0.98</v>
      </c>
      <c r="R200" s="1">
        <v>8</v>
      </c>
      <c r="S200" s="26">
        <v>2500</v>
      </c>
      <c r="T200" s="53">
        <v>1.96</v>
      </c>
    </row>
    <row r="201" spans="1:20" x14ac:dyDescent="0.45">
      <c r="A201" s="19">
        <v>6</v>
      </c>
      <c r="B201" s="104">
        <f>_xlfn.XLOOKUP(prodInfo[[#This Row],[round]],Years!$A$2:$A$10,Years!$B$2:$B$10,"not found",1,1)</f>
        <v>47483</v>
      </c>
      <c r="C201" s="19" t="s">
        <v>65</v>
      </c>
      <c r="D201" s="52" t="s">
        <v>44</v>
      </c>
      <c r="E201" s="1" t="s">
        <v>31</v>
      </c>
      <c r="F201" s="26">
        <v>3911</v>
      </c>
      <c r="G201" s="1">
        <v>0</v>
      </c>
      <c r="H201" s="34">
        <v>46779</v>
      </c>
      <c r="I201" s="1">
        <v>4</v>
      </c>
      <c r="J201" s="1">
        <v>17000</v>
      </c>
      <c r="K201" s="1">
        <v>3.2</v>
      </c>
      <c r="L201" s="1">
        <v>16.8</v>
      </c>
      <c r="M201" s="35">
        <v>19.25</v>
      </c>
      <c r="N201" s="35">
        <v>4.8099999999999996</v>
      </c>
      <c r="O201" s="35">
        <v>3.6</v>
      </c>
      <c r="P201" s="5">
        <v>0.56000000000000005</v>
      </c>
      <c r="Q201" s="5">
        <v>0.97</v>
      </c>
      <c r="R201" s="1">
        <v>8.5</v>
      </c>
      <c r="S201" s="26">
        <v>2500</v>
      </c>
      <c r="T201" s="53">
        <v>1.96</v>
      </c>
    </row>
    <row r="202" spans="1:20" x14ac:dyDescent="0.45">
      <c r="A202" s="19">
        <v>6</v>
      </c>
      <c r="B202" s="104">
        <f>_xlfn.XLOOKUP(prodInfo[[#This Row],[round]],Years!$A$2:$A$10,Years!$B$2:$B$10,"not found",1,1)</f>
        <v>47483</v>
      </c>
      <c r="C202" s="19" t="s">
        <v>65</v>
      </c>
      <c r="D202" s="52" t="s">
        <v>45</v>
      </c>
      <c r="E202" s="1" t="s">
        <v>33</v>
      </c>
      <c r="F202" s="26">
        <v>1634</v>
      </c>
      <c r="G202" s="1">
        <v>0</v>
      </c>
      <c r="H202" s="34">
        <v>47306</v>
      </c>
      <c r="I202" s="1">
        <v>1.5</v>
      </c>
      <c r="J202" s="1">
        <v>23200</v>
      </c>
      <c r="K202" s="1">
        <v>13.4</v>
      </c>
      <c r="L202" s="1">
        <v>6.6</v>
      </c>
      <c r="M202" s="35">
        <v>35</v>
      </c>
      <c r="N202" s="35">
        <v>12.91</v>
      </c>
      <c r="O202" s="35">
        <v>7.44</v>
      </c>
      <c r="P202" s="5">
        <v>0.42</v>
      </c>
      <c r="Q202" s="5">
        <v>0.94</v>
      </c>
      <c r="R202" s="1">
        <v>5.2</v>
      </c>
      <c r="S202" s="26">
        <v>1000</v>
      </c>
      <c r="T202" s="53">
        <v>1.92</v>
      </c>
    </row>
    <row r="203" spans="1:20" x14ac:dyDescent="0.45">
      <c r="A203" s="19">
        <v>6</v>
      </c>
      <c r="B203" s="104">
        <f>_xlfn.XLOOKUP(prodInfo[[#This Row],[round]],Years!$A$2:$A$10,Years!$B$2:$B$10,"not found",1,1)</f>
        <v>47483</v>
      </c>
      <c r="C203" s="19" t="s">
        <v>65</v>
      </c>
      <c r="D203" s="52" t="s">
        <v>46</v>
      </c>
      <c r="E203" s="1" t="s">
        <v>35</v>
      </c>
      <c r="F203" s="26">
        <v>1535</v>
      </c>
      <c r="G203" s="1">
        <v>0</v>
      </c>
      <c r="H203" s="34">
        <v>47303</v>
      </c>
      <c r="I203" s="1">
        <v>1.5</v>
      </c>
      <c r="J203" s="1">
        <v>27000</v>
      </c>
      <c r="K203" s="1">
        <v>14.4</v>
      </c>
      <c r="L203" s="1">
        <v>12.5</v>
      </c>
      <c r="M203" s="35">
        <v>31.5</v>
      </c>
      <c r="N203" s="35">
        <v>12.8</v>
      </c>
      <c r="O203" s="35">
        <v>7.05</v>
      </c>
      <c r="P203" s="5">
        <v>0.37</v>
      </c>
      <c r="Q203" s="5">
        <v>0.94</v>
      </c>
      <c r="R203" s="1">
        <v>5.5</v>
      </c>
      <c r="S203" s="26">
        <v>1000</v>
      </c>
      <c r="T203" s="53">
        <v>1.92</v>
      </c>
    </row>
    <row r="204" spans="1:20" x14ac:dyDescent="0.45">
      <c r="A204" s="19">
        <v>6</v>
      </c>
      <c r="B204" s="104">
        <f>_xlfn.XLOOKUP(prodInfo[[#This Row],[round]],Years!$A$2:$A$10,Years!$B$2:$B$10,"not found",1,1)</f>
        <v>47483</v>
      </c>
      <c r="C204" s="19" t="s">
        <v>65</v>
      </c>
      <c r="D204" s="52" t="s">
        <v>47</v>
      </c>
      <c r="E204" s="1" t="s">
        <v>37</v>
      </c>
      <c r="F204" s="26">
        <v>1238</v>
      </c>
      <c r="G204" s="1">
        <v>0</v>
      </c>
      <c r="H204" s="34">
        <v>47303</v>
      </c>
      <c r="I204" s="1">
        <v>1.5</v>
      </c>
      <c r="J204" s="1">
        <v>16000</v>
      </c>
      <c r="K204" s="1">
        <v>7.5</v>
      </c>
      <c r="L204" s="1">
        <v>5.6</v>
      </c>
      <c r="M204" s="35">
        <v>31.5</v>
      </c>
      <c r="N204" s="35">
        <v>9.89</v>
      </c>
      <c r="O204" s="35">
        <v>6.99</v>
      </c>
      <c r="P204" s="5">
        <v>0.47</v>
      </c>
      <c r="Q204" s="5">
        <v>0.85</v>
      </c>
      <c r="R204" s="1">
        <v>5.5</v>
      </c>
      <c r="S204" s="26">
        <v>1000</v>
      </c>
      <c r="T204" s="53">
        <v>1.83</v>
      </c>
    </row>
    <row r="205" spans="1:20" x14ac:dyDescent="0.45">
      <c r="A205" s="19">
        <v>6</v>
      </c>
      <c r="B205" s="104">
        <f>_xlfn.XLOOKUP(prodInfo[[#This Row],[round]],Years!$A$2:$A$10,Years!$B$2:$B$10,"not found",1,1)</f>
        <v>47483</v>
      </c>
      <c r="C205" s="19" t="s">
        <v>65</v>
      </c>
      <c r="D205" s="52" t="s">
        <v>324</v>
      </c>
      <c r="E205" s="1" t="s">
        <v>33</v>
      </c>
      <c r="F205" s="26">
        <v>1411</v>
      </c>
      <c r="G205" s="1">
        <v>0</v>
      </c>
      <c r="H205" s="34">
        <v>47298</v>
      </c>
      <c r="I205" s="1">
        <v>1.3</v>
      </c>
      <c r="J205" s="1">
        <v>20000</v>
      </c>
      <c r="K205" s="1">
        <v>13.4</v>
      </c>
      <c r="L205" s="1">
        <v>6.6</v>
      </c>
      <c r="M205" s="35">
        <v>35.5</v>
      </c>
      <c r="N205" s="35">
        <v>12.06</v>
      </c>
      <c r="O205" s="35">
        <v>8.1</v>
      </c>
      <c r="P205" s="5">
        <v>0.43</v>
      </c>
      <c r="Q205" s="5">
        <v>0.97</v>
      </c>
      <c r="R205" s="1">
        <v>5.2</v>
      </c>
      <c r="S205" s="1">
        <v>900</v>
      </c>
      <c r="T205" s="53">
        <v>1.95</v>
      </c>
    </row>
    <row r="206" spans="1:20" x14ac:dyDescent="0.45">
      <c r="A206" s="19">
        <v>6</v>
      </c>
      <c r="B206" s="104">
        <f>_xlfn.XLOOKUP(prodInfo[[#This Row],[round]],Years!$A$2:$A$10,Years!$B$2:$B$10,"not found",1,1)</f>
        <v>47483</v>
      </c>
      <c r="C206" s="19" t="s">
        <v>65</v>
      </c>
      <c r="D206" s="52" t="s">
        <v>327</v>
      </c>
      <c r="E206" s="1" t="s">
        <v>35</v>
      </c>
      <c r="F206" s="1">
        <v>539</v>
      </c>
      <c r="G206" s="1">
        <v>0</v>
      </c>
      <c r="H206" s="34">
        <v>47234</v>
      </c>
      <c r="I206" s="1">
        <v>0.7</v>
      </c>
      <c r="J206" s="1">
        <v>25000</v>
      </c>
      <c r="K206" s="1">
        <v>14.4</v>
      </c>
      <c r="L206" s="1">
        <v>12.5</v>
      </c>
      <c r="M206" s="35">
        <v>32</v>
      </c>
      <c r="N206" s="35">
        <v>12.27</v>
      </c>
      <c r="O206" s="35">
        <v>10.71</v>
      </c>
      <c r="P206" s="5">
        <v>0.28000000000000003</v>
      </c>
      <c r="Q206" s="5">
        <v>1</v>
      </c>
      <c r="R206" s="1">
        <v>3.7</v>
      </c>
      <c r="S206" s="1">
        <v>700</v>
      </c>
      <c r="T206" s="53">
        <v>1.35</v>
      </c>
    </row>
    <row r="207" spans="1:20" x14ac:dyDescent="0.45">
      <c r="A207" s="19">
        <v>6</v>
      </c>
      <c r="B207" s="104">
        <f>_xlfn.XLOOKUP(prodInfo[[#This Row],[round]],Years!$A$2:$A$10,Years!$B$2:$B$10,"not found",1,1)</f>
        <v>47483</v>
      </c>
      <c r="C207" s="19" t="s">
        <v>66</v>
      </c>
      <c r="D207" s="52" t="s">
        <v>48</v>
      </c>
      <c r="E207" s="1" t="s">
        <v>29</v>
      </c>
      <c r="F207" s="1">
        <v>495</v>
      </c>
      <c r="G207" s="26">
        <v>1485</v>
      </c>
      <c r="H207" s="34">
        <v>47249</v>
      </c>
      <c r="I207" s="1">
        <v>2.5</v>
      </c>
      <c r="J207" s="1">
        <v>18000</v>
      </c>
      <c r="K207" s="1">
        <v>6</v>
      </c>
      <c r="L207" s="1">
        <v>15</v>
      </c>
      <c r="M207" s="35">
        <v>29.5</v>
      </c>
      <c r="N207" s="35">
        <v>7.42</v>
      </c>
      <c r="O207" s="35">
        <v>8.43</v>
      </c>
      <c r="P207" s="5">
        <v>0.26</v>
      </c>
      <c r="Q207" s="5">
        <v>0.31</v>
      </c>
      <c r="R207" s="1">
        <v>5</v>
      </c>
      <c r="S207" s="26">
        <v>1530</v>
      </c>
      <c r="T207" s="53">
        <v>1.29</v>
      </c>
    </row>
    <row r="208" spans="1:20" x14ac:dyDescent="0.45">
      <c r="A208" s="19">
        <v>6</v>
      </c>
      <c r="B208" s="104">
        <f>_xlfn.XLOOKUP(prodInfo[[#This Row],[round]],Years!$A$2:$A$10,Years!$B$2:$B$10,"not found",1,1)</f>
        <v>47483</v>
      </c>
      <c r="C208" s="19" t="s">
        <v>66</v>
      </c>
      <c r="D208" s="52" t="s">
        <v>49</v>
      </c>
      <c r="E208" s="1" t="s">
        <v>31</v>
      </c>
      <c r="F208" s="26">
        <v>2079</v>
      </c>
      <c r="G208" s="1">
        <v>0</v>
      </c>
      <c r="H208" s="34">
        <v>46558</v>
      </c>
      <c r="I208" s="1">
        <v>4.5</v>
      </c>
      <c r="J208" s="1">
        <v>14000</v>
      </c>
      <c r="K208" s="1">
        <v>3.3</v>
      </c>
      <c r="L208" s="1">
        <v>16.7</v>
      </c>
      <c r="M208" s="35">
        <v>21.5</v>
      </c>
      <c r="N208" s="35">
        <v>4.62</v>
      </c>
      <c r="O208" s="35">
        <v>6.3</v>
      </c>
      <c r="P208" s="5">
        <v>0.48</v>
      </c>
      <c r="Q208" s="5">
        <v>0.28999999999999998</v>
      </c>
      <c r="R208" s="1">
        <v>6.5</v>
      </c>
      <c r="S208" s="26">
        <v>2122</v>
      </c>
      <c r="T208" s="53">
        <v>1.28</v>
      </c>
    </row>
    <row r="209" spans="1:20" x14ac:dyDescent="0.45">
      <c r="A209" s="19">
        <v>6</v>
      </c>
      <c r="B209" s="104">
        <f>_xlfn.XLOOKUP(prodInfo[[#This Row],[round]],Years!$A$2:$A$10,Years!$B$2:$B$10,"not found",1,1)</f>
        <v>47483</v>
      </c>
      <c r="C209" s="19" t="s">
        <v>66</v>
      </c>
      <c r="D209" s="52" t="s">
        <v>52</v>
      </c>
      <c r="E209" s="1" t="s">
        <v>37</v>
      </c>
      <c r="F209" s="1">
        <v>0</v>
      </c>
      <c r="G209" s="26">
        <v>1065</v>
      </c>
      <c r="H209" s="34">
        <v>46518</v>
      </c>
      <c r="I209" s="1">
        <v>4.0999999999999996</v>
      </c>
      <c r="J209" s="1">
        <v>16000</v>
      </c>
      <c r="K209" s="1">
        <v>3.5</v>
      </c>
      <c r="L209" s="1">
        <v>10</v>
      </c>
      <c r="M209" s="35">
        <v>33.5</v>
      </c>
      <c r="N209" s="35">
        <v>8.51</v>
      </c>
      <c r="O209" s="35">
        <v>10.130000000000001</v>
      </c>
      <c r="P209" s="5">
        <v>0</v>
      </c>
      <c r="Q209" s="5">
        <v>0.17</v>
      </c>
      <c r="R209" s="1">
        <v>3.5</v>
      </c>
      <c r="S209" s="1">
        <v>770</v>
      </c>
      <c r="T209" s="53">
        <v>1.1599999999999999</v>
      </c>
    </row>
    <row r="210" spans="1:20" x14ac:dyDescent="0.45">
      <c r="A210" s="19">
        <v>6</v>
      </c>
      <c r="B210" s="104">
        <f>_xlfn.XLOOKUP(prodInfo[[#This Row],[round]],Years!$A$2:$A$10,Years!$B$2:$B$10,"not found",1,1)</f>
        <v>47483</v>
      </c>
      <c r="C210" s="19" t="s">
        <v>66</v>
      </c>
      <c r="D210" s="52" t="s">
        <v>328</v>
      </c>
      <c r="E210" s="1" t="s">
        <v>37</v>
      </c>
      <c r="F210" s="1">
        <v>374</v>
      </c>
      <c r="G210" s="1">
        <v>149</v>
      </c>
      <c r="H210" s="34">
        <v>47288</v>
      </c>
      <c r="I210" s="1">
        <v>0.5</v>
      </c>
      <c r="J210" s="1">
        <v>30000</v>
      </c>
      <c r="K210" s="1">
        <v>6</v>
      </c>
      <c r="L210" s="1">
        <v>10</v>
      </c>
      <c r="M210" s="35">
        <v>35</v>
      </c>
      <c r="N210" s="35">
        <v>13.04</v>
      </c>
      <c r="O210" s="35">
        <v>12.52</v>
      </c>
      <c r="P210" s="5">
        <v>0.23</v>
      </c>
      <c r="Q210" s="5">
        <v>1</v>
      </c>
      <c r="R210" s="1">
        <v>3</v>
      </c>
      <c r="S210" s="26">
        <v>1000</v>
      </c>
      <c r="T210" s="53">
        <v>1.05</v>
      </c>
    </row>
    <row r="211" spans="1:20" x14ac:dyDescent="0.45">
      <c r="A211" s="19">
        <v>6</v>
      </c>
      <c r="B211" s="104">
        <f>_xlfn.XLOOKUP(prodInfo[[#This Row],[round]],Years!$A$2:$A$10,Years!$B$2:$B$10,"not found",1,1)</f>
        <v>47483</v>
      </c>
      <c r="C211" s="19" t="s">
        <v>66</v>
      </c>
      <c r="D211" s="52" t="s">
        <v>329</v>
      </c>
      <c r="E211" s="1" t="s">
        <v>35</v>
      </c>
      <c r="F211" s="1">
        <v>36</v>
      </c>
      <c r="G211" s="1">
        <v>0</v>
      </c>
      <c r="H211" s="34">
        <v>47465</v>
      </c>
      <c r="I211" s="1">
        <v>0</v>
      </c>
      <c r="J211" s="1">
        <v>27000</v>
      </c>
      <c r="K211" s="1">
        <v>11</v>
      </c>
      <c r="L211" s="1">
        <v>14</v>
      </c>
      <c r="M211" s="35">
        <v>32</v>
      </c>
      <c r="N211" s="35">
        <v>12.6</v>
      </c>
      <c r="O211" s="35">
        <v>12.52</v>
      </c>
      <c r="P211" s="5">
        <v>0.22</v>
      </c>
      <c r="Q211" s="5">
        <v>1</v>
      </c>
      <c r="R211" s="1">
        <v>3</v>
      </c>
      <c r="S211" s="26">
        <v>1500</v>
      </c>
      <c r="T211" s="53">
        <v>7.0000000000000007E-2</v>
      </c>
    </row>
    <row r="212" spans="1:20" x14ac:dyDescent="0.45">
      <c r="A212" s="19">
        <v>6</v>
      </c>
      <c r="B212" s="104">
        <f>_xlfn.XLOOKUP(prodInfo[[#This Row],[round]],Years!$A$2:$A$10,Years!$B$2:$B$10,"not found",1,1)</f>
        <v>47483</v>
      </c>
      <c r="C212" s="19" t="s">
        <v>67</v>
      </c>
      <c r="D212" s="52" t="s">
        <v>53</v>
      </c>
      <c r="E212" s="1" t="s">
        <v>29</v>
      </c>
      <c r="F212" s="1">
        <v>0</v>
      </c>
      <c r="G212" s="26">
        <v>2785</v>
      </c>
      <c r="H212" s="34">
        <v>44155</v>
      </c>
      <c r="I212" s="1">
        <v>9.1</v>
      </c>
      <c r="J212" s="1">
        <v>17500</v>
      </c>
      <c r="K212" s="1">
        <v>5.5</v>
      </c>
      <c r="L212" s="1">
        <v>14.5</v>
      </c>
      <c r="M212" s="35">
        <v>28</v>
      </c>
      <c r="N212" s="35">
        <v>7.26</v>
      </c>
      <c r="O212" s="35">
        <v>9.9</v>
      </c>
      <c r="P212" s="5">
        <v>0</v>
      </c>
      <c r="Q212" s="5">
        <v>0</v>
      </c>
      <c r="R212" s="1">
        <v>4</v>
      </c>
      <c r="S212" s="26">
        <v>1800</v>
      </c>
      <c r="T212" s="53">
        <v>0.66</v>
      </c>
    </row>
    <row r="213" spans="1:20" x14ac:dyDescent="0.45">
      <c r="A213" s="19">
        <v>6</v>
      </c>
      <c r="B213" s="104">
        <f>_xlfn.XLOOKUP(prodInfo[[#This Row],[round]],Years!$A$2:$A$10,Years!$B$2:$B$10,"not found",1,1)</f>
        <v>47483</v>
      </c>
      <c r="C213" s="19" t="s">
        <v>67</v>
      </c>
      <c r="D213" s="52" t="s">
        <v>54</v>
      </c>
      <c r="E213" s="1" t="s">
        <v>31</v>
      </c>
      <c r="F213" s="26">
        <v>1802</v>
      </c>
      <c r="G213" s="1">
        <v>0</v>
      </c>
      <c r="H213" s="34">
        <v>43610</v>
      </c>
      <c r="I213" s="1">
        <v>10.6</v>
      </c>
      <c r="J213" s="1">
        <v>14000</v>
      </c>
      <c r="K213" s="1">
        <v>3</v>
      </c>
      <c r="L213" s="1">
        <v>17</v>
      </c>
      <c r="M213" s="35">
        <v>21</v>
      </c>
      <c r="N213" s="35">
        <v>4.42</v>
      </c>
      <c r="O213" s="35">
        <v>9.42</v>
      </c>
      <c r="P213" s="5">
        <v>0.33</v>
      </c>
      <c r="Q213" s="5">
        <v>0.3</v>
      </c>
      <c r="R213" s="1">
        <v>5</v>
      </c>
      <c r="S213" s="26">
        <v>1400</v>
      </c>
      <c r="T213" s="53">
        <v>1.29</v>
      </c>
    </row>
    <row r="214" spans="1:20" x14ac:dyDescent="0.45">
      <c r="A214" s="19">
        <v>6</v>
      </c>
      <c r="B214" s="104">
        <f>_xlfn.XLOOKUP(prodInfo[[#This Row],[round]],Years!$A$2:$A$10,Years!$B$2:$B$10,"not found",1,1)</f>
        <v>47483</v>
      </c>
      <c r="C214" s="19" t="s">
        <v>67</v>
      </c>
      <c r="D214" s="52" t="s">
        <v>55</v>
      </c>
      <c r="E214" s="1" t="s">
        <v>33</v>
      </c>
      <c r="F214" s="1">
        <v>0</v>
      </c>
      <c r="G214" s="26">
        <v>1153</v>
      </c>
      <c r="H214" s="34">
        <v>44670</v>
      </c>
      <c r="I214" s="1">
        <v>7.7</v>
      </c>
      <c r="J214" s="1">
        <v>23000</v>
      </c>
      <c r="K214" s="1">
        <v>8</v>
      </c>
      <c r="L214" s="1">
        <v>12</v>
      </c>
      <c r="M214" s="35">
        <v>38</v>
      </c>
      <c r="N214" s="35">
        <v>10.7</v>
      </c>
      <c r="O214" s="35">
        <v>11.32</v>
      </c>
      <c r="P214" s="5">
        <v>0</v>
      </c>
      <c r="Q214" s="5">
        <v>0</v>
      </c>
      <c r="R214" s="1">
        <v>3</v>
      </c>
      <c r="S214" s="1">
        <v>900</v>
      </c>
      <c r="T214" s="53">
        <v>0.45</v>
      </c>
    </row>
    <row r="215" spans="1:20" x14ac:dyDescent="0.45">
      <c r="A215" s="19">
        <v>6</v>
      </c>
      <c r="B215" s="104">
        <f>_xlfn.XLOOKUP(prodInfo[[#This Row],[round]],Years!$A$2:$A$10,Years!$B$2:$B$10,"not found",1,1)</f>
        <v>47483</v>
      </c>
      <c r="C215" s="19" t="s">
        <v>67</v>
      </c>
      <c r="D215" s="52" t="s">
        <v>56</v>
      </c>
      <c r="E215" s="1" t="s">
        <v>35</v>
      </c>
      <c r="F215" s="1">
        <v>0</v>
      </c>
      <c r="G215" s="1">
        <v>508</v>
      </c>
      <c r="H215" s="34">
        <v>44377</v>
      </c>
      <c r="I215" s="1">
        <v>8.5</v>
      </c>
      <c r="J215" s="1">
        <v>25000</v>
      </c>
      <c r="K215" s="1">
        <v>9.4</v>
      </c>
      <c r="L215" s="1">
        <v>15.5</v>
      </c>
      <c r="M215" s="35">
        <v>33</v>
      </c>
      <c r="N215" s="35">
        <v>11.02</v>
      </c>
      <c r="O215" s="35">
        <v>11.32</v>
      </c>
      <c r="P215" s="5">
        <v>0</v>
      </c>
      <c r="Q215" s="5">
        <v>0</v>
      </c>
      <c r="R215" s="1">
        <v>3</v>
      </c>
      <c r="S215" s="1">
        <v>600</v>
      </c>
      <c r="T215" s="53">
        <v>0.73</v>
      </c>
    </row>
    <row r="216" spans="1:20" x14ac:dyDescent="0.45">
      <c r="A216" s="19">
        <v>6</v>
      </c>
      <c r="B216" s="104">
        <f>_xlfn.XLOOKUP(prodInfo[[#This Row],[round]],Years!$A$2:$A$10,Years!$B$2:$B$10,"not found",1,1)</f>
        <v>47483</v>
      </c>
      <c r="C216" s="19" t="s">
        <v>67</v>
      </c>
      <c r="D216" s="52" t="s">
        <v>57</v>
      </c>
      <c r="E216" s="1" t="s">
        <v>37</v>
      </c>
      <c r="F216" s="1">
        <v>0</v>
      </c>
      <c r="G216" s="1">
        <v>627</v>
      </c>
      <c r="H216" s="34">
        <v>44341</v>
      </c>
      <c r="I216" s="1">
        <v>8.6</v>
      </c>
      <c r="J216" s="1">
        <v>19000</v>
      </c>
      <c r="K216" s="1">
        <v>4</v>
      </c>
      <c r="L216" s="1">
        <v>11</v>
      </c>
      <c r="M216" s="35">
        <v>33</v>
      </c>
      <c r="N216" s="35">
        <v>8.9600000000000009</v>
      </c>
      <c r="O216" s="35">
        <v>11.32</v>
      </c>
      <c r="P216" s="5">
        <v>0</v>
      </c>
      <c r="Q216" s="5">
        <v>0</v>
      </c>
      <c r="R216" s="1">
        <v>3</v>
      </c>
      <c r="S216" s="1">
        <v>600</v>
      </c>
      <c r="T216" s="53">
        <v>0.63</v>
      </c>
    </row>
    <row r="217" spans="1:20" x14ac:dyDescent="0.45">
      <c r="A217" s="19">
        <v>6</v>
      </c>
      <c r="B217" s="104">
        <f>_xlfn.XLOOKUP(prodInfo[[#This Row],[round]],Years!$A$2:$A$10,Years!$B$2:$B$10,"not found",1,1)</f>
        <v>47483</v>
      </c>
      <c r="C217" s="19" t="s">
        <v>68</v>
      </c>
      <c r="D217" s="52" t="s">
        <v>58</v>
      </c>
      <c r="E217" s="1" t="s">
        <v>29</v>
      </c>
      <c r="F217" s="1">
        <v>0</v>
      </c>
      <c r="G217" s="26">
        <v>2785</v>
      </c>
      <c r="H217" s="34">
        <v>44155</v>
      </c>
      <c r="I217" s="1">
        <v>9.1</v>
      </c>
      <c r="J217" s="1">
        <v>17500</v>
      </c>
      <c r="K217" s="1">
        <v>5.5</v>
      </c>
      <c r="L217" s="1">
        <v>14.5</v>
      </c>
      <c r="M217" s="35">
        <v>28</v>
      </c>
      <c r="N217" s="35">
        <v>7.26</v>
      </c>
      <c r="O217" s="35">
        <v>9.9</v>
      </c>
      <c r="P217" s="5">
        <v>0</v>
      </c>
      <c r="Q217" s="5">
        <v>0</v>
      </c>
      <c r="R217" s="1">
        <v>4</v>
      </c>
      <c r="S217" s="26">
        <v>1800</v>
      </c>
      <c r="T217" s="53">
        <v>0.66</v>
      </c>
    </row>
    <row r="218" spans="1:20" x14ac:dyDescent="0.45">
      <c r="A218" s="19">
        <v>6</v>
      </c>
      <c r="B218" s="104">
        <f>_xlfn.XLOOKUP(prodInfo[[#This Row],[round]],Years!$A$2:$A$10,Years!$B$2:$B$10,"not found",1,1)</f>
        <v>47483</v>
      </c>
      <c r="C218" s="19" t="s">
        <v>68</v>
      </c>
      <c r="D218" s="52" t="s">
        <v>59</v>
      </c>
      <c r="E218" s="1" t="s">
        <v>31</v>
      </c>
      <c r="F218" s="26">
        <v>1802</v>
      </c>
      <c r="G218" s="1">
        <v>0</v>
      </c>
      <c r="H218" s="34">
        <v>43610</v>
      </c>
      <c r="I218" s="1">
        <v>10.6</v>
      </c>
      <c r="J218" s="1">
        <v>14000</v>
      </c>
      <c r="K218" s="1">
        <v>3</v>
      </c>
      <c r="L218" s="1">
        <v>17</v>
      </c>
      <c r="M218" s="35">
        <v>21</v>
      </c>
      <c r="N218" s="35">
        <v>4.42</v>
      </c>
      <c r="O218" s="35">
        <v>9.42</v>
      </c>
      <c r="P218" s="5">
        <v>0.33</v>
      </c>
      <c r="Q218" s="5">
        <v>0.3</v>
      </c>
      <c r="R218" s="1">
        <v>5</v>
      </c>
      <c r="S218" s="26">
        <v>1400</v>
      </c>
      <c r="T218" s="53">
        <v>1.29</v>
      </c>
    </row>
    <row r="219" spans="1:20" x14ac:dyDescent="0.45">
      <c r="A219" s="19">
        <v>6</v>
      </c>
      <c r="B219" s="104">
        <f>_xlfn.XLOOKUP(prodInfo[[#This Row],[round]],Years!$A$2:$A$10,Years!$B$2:$B$10,"not found",1,1)</f>
        <v>47483</v>
      </c>
      <c r="C219" s="19" t="s">
        <v>68</v>
      </c>
      <c r="D219" s="52" t="s">
        <v>60</v>
      </c>
      <c r="E219" s="1" t="s">
        <v>33</v>
      </c>
      <c r="F219" s="1">
        <v>0</v>
      </c>
      <c r="G219" s="26">
        <v>1153</v>
      </c>
      <c r="H219" s="34">
        <v>44670</v>
      </c>
      <c r="I219" s="1">
        <v>7.7</v>
      </c>
      <c r="J219" s="1">
        <v>23000</v>
      </c>
      <c r="K219" s="1">
        <v>8</v>
      </c>
      <c r="L219" s="1">
        <v>12</v>
      </c>
      <c r="M219" s="35">
        <v>38</v>
      </c>
      <c r="N219" s="35">
        <v>10.7</v>
      </c>
      <c r="O219" s="35">
        <v>11.32</v>
      </c>
      <c r="P219" s="5">
        <v>0</v>
      </c>
      <c r="Q219" s="5">
        <v>0</v>
      </c>
      <c r="R219" s="1">
        <v>3</v>
      </c>
      <c r="S219" s="1">
        <v>900</v>
      </c>
      <c r="T219" s="53">
        <v>0.45</v>
      </c>
    </row>
    <row r="220" spans="1:20" x14ac:dyDescent="0.45">
      <c r="A220" s="19">
        <v>6</v>
      </c>
      <c r="B220" s="104">
        <f>_xlfn.XLOOKUP(prodInfo[[#This Row],[round]],Years!$A$2:$A$10,Years!$B$2:$B$10,"not found",1,1)</f>
        <v>47483</v>
      </c>
      <c r="C220" s="19" t="s">
        <v>68</v>
      </c>
      <c r="D220" s="52" t="s">
        <v>61</v>
      </c>
      <c r="E220" s="1" t="s">
        <v>35</v>
      </c>
      <c r="F220" s="1">
        <v>0</v>
      </c>
      <c r="G220" s="1">
        <v>508</v>
      </c>
      <c r="H220" s="34">
        <v>44377</v>
      </c>
      <c r="I220" s="1">
        <v>8.5</v>
      </c>
      <c r="J220" s="1">
        <v>25000</v>
      </c>
      <c r="K220" s="1">
        <v>9.4</v>
      </c>
      <c r="L220" s="1">
        <v>15.5</v>
      </c>
      <c r="M220" s="35">
        <v>33</v>
      </c>
      <c r="N220" s="35">
        <v>11.02</v>
      </c>
      <c r="O220" s="35">
        <v>11.32</v>
      </c>
      <c r="P220" s="5">
        <v>0</v>
      </c>
      <c r="Q220" s="5">
        <v>0</v>
      </c>
      <c r="R220" s="1">
        <v>3</v>
      </c>
      <c r="S220" s="1">
        <v>600</v>
      </c>
      <c r="T220" s="53">
        <v>0.73</v>
      </c>
    </row>
    <row r="221" spans="1:20" ht="14.65" thickBot="1" x14ac:dyDescent="0.5">
      <c r="A221" s="19">
        <v>6</v>
      </c>
      <c r="B221" s="104">
        <f>_xlfn.XLOOKUP(prodInfo[[#This Row],[round]],Years!$A$2:$A$10,Years!$B$2:$B$10,"not found",1,1)</f>
        <v>47483</v>
      </c>
      <c r="C221" s="19" t="s">
        <v>68</v>
      </c>
      <c r="D221" s="52" t="s">
        <v>62</v>
      </c>
      <c r="E221" s="1" t="s">
        <v>37</v>
      </c>
      <c r="F221" s="1">
        <v>0</v>
      </c>
      <c r="G221" s="1">
        <v>627</v>
      </c>
      <c r="H221" s="34">
        <v>44341</v>
      </c>
      <c r="I221" s="1">
        <v>8.6</v>
      </c>
      <c r="J221" s="1">
        <v>19000</v>
      </c>
      <c r="K221" s="1">
        <v>4</v>
      </c>
      <c r="L221" s="1">
        <v>11</v>
      </c>
      <c r="M221" s="35">
        <v>33</v>
      </c>
      <c r="N221" s="35">
        <v>8.9600000000000009</v>
      </c>
      <c r="O221" s="35">
        <v>11.32</v>
      </c>
      <c r="P221" s="5">
        <v>0</v>
      </c>
      <c r="Q221" s="5">
        <v>0</v>
      </c>
      <c r="R221" s="1">
        <v>3</v>
      </c>
      <c r="S221" s="1">
        <v>600</v>
      </c>
      <c r="T221" s="53">
        <v>0.63</v>
      </c>
    </row>
    <row r="222" spans="1:20" x14ac:dyDescent="0.45">
      <c r="A222" s="19">
        <v>7</v>
      </c>
      <c r="B222" s="104">
        <f>_xlfn.XLOOKUP(prodInfo[[#This Row],[round]],Years!$A$2:$A$10,Years!$B$2:$B$10,"not found",1,1)</f>
        <v>47848</v>
      </c>
      <c r="C222" s="19" t="s">
        <v>63</v>
      </c>
      <c r="D222" s="52" t="s">
        <v>28</v>
      </c>
      <c r="E222" s="3" t="s">
        <v>29</v>
      </c>
      <c r="F222" s="50">
        <v>3466</v>
      </c>
      <c r="G222" s="3">
        <v>0</v>
      </c>
      <c r="H222" s="47">
        <v>47863</v>
      </c>
      <c r="I222" s="3">
        <v>3.4</v>
      </c>
      <c r="J222" s="3">
        <v>16000</v>
      </c>
      <c r="K222" s="3">
        <v>7.8</v>
      </c>
      <c r="L222" s="3">
        <v>12.6</v>
      </c>
      <c r="M222" s="48">
        <v>28.1</v>
      </c>
      <c r="N222" s="48">
        <v>6.89</v>
      </c>
      <c r="O222" s="48">
        <v>7.87</v>
      </c>
      <c r="P222" s="49">
        <v>0.47</v>
      </c>
      <c r="Q222" s="49">
        <v>0.94</v>
      </c>
      <c r="R222" s="3">
        <v>6</v>
      </c>
      <c r="S222" s="50">
        <v>1800</v>
      </c>
      <c r="T222" s="53">
        <v>1.93</v>
      </c>
    </row>
    <row r="223" spans="1:20" x14ac:dyDescent="0.45">
      <c r="A223" s="19">
        <v>7</v>
      </c>
      <c r="B223" s="104">
        <f>_xlfn.XLOOKUP(prodInfo[[#This Row],[round]],Years!$A$2:$A$10,Years!$B$2:$B$10,"not found",1,1)</f>
        <v>47848</v>
      </c>
      <c r="C223" s="19" t="s">
        <v>63</v>
      </c>
      <c r="D223" s="52" t="s">
        <v>30</v>
      </c>
      <c r="E223" s="1" t="s">
        <v>31</v>
      </c>
      <c r="F223" s="26">
        <v>2574</v>
      </c>
      <c r="G223" s="1">
        <v>0</v>
      </c>
      <c r="H223" s="34">
        <v>47671</v>
      </c>
      <c r="I223" s="1">
        <v>1.8</v>
      </c>
      <c r="J223" s="1">
        <v>14000</v>
      </c>
      <c r="K223" s="1">
        <v>4.5</v>
      </c>
      <c r="L223" s="1">
        <v>15.5</v>
      </c>
      <c r="M223" s="35">
        <v>22.1</v>
      </c>
      <c r="N223" s="35">
        <v>4.51</v>
      </c>
      <c r="O223" s="35">
        <v>6.7</v>
      </c>
      <c r="P223" s="5">
        <v>0.49</v>
      </c>
      <c r="Q223" s="5">
        <v>0.86</v>
      </c>
      <c r="R223" s="1">
        <v>6.7</v>
      </c>
      <c r="S223" s="26">
        <v>1400</v>
      </c>
      <c r="T223" s="53">
        <v>1.84</v>
      </c>
    </row>
    <row r="224" spans="1:20" x14ac:dyDescent="0.45">
      <c r="A224" s="19">
        <v>7</v>
      </c>
      <c r="B224" s="104">
        <f>_xlfn.XLOOKUP(prodInfo[[#This Row],[round]],Years!$A$2:$A$10,Years!$B$2:$B$10,"not found",1,1)</f>
        <v>47848</v>
      </c>
      <c r="C224" s="19" t="s">
        <v>63</v>
      </c>
      <c r="D224" s="52" t="s">
        <v>32</v>
      </c>
      <c r="E224" s="1" t="s">
        <v>33</v>
      </c>
      <c r="F224" s="26">
        <v>1713</v>
      </c>
      <c r="G224" s="1">
        <v>0</v>
      </c>
      <c r="H224" s="34">
        <v>48036</v>
      </c>
      <c r="I224" s="1">
        <v>3.1</v>
      </c>
      <c r="J224" s="1">
        <v>24000</v>
      </c>
      <c r="K224" s="1">
        <v>11.9</v>
      </c>
      <c r="L224" s="1">
        <v>9.1</v>
      </c>
      <c r="M224" s="35">
        <v>38.6</v>
      </c>
      <c r="N224" s="35">
        <v>11.3</v>
      </c>
      <c r="O224" s="35">
        <v>12.44</v>
      </c>
      <c r="P224" s="5">
        <v>0.38</v>
      </c>
      <c r="Q224" s="5">
        <v>0.83</v>
      </c>
      <c r="R224" s="1">
        <v>3</v>
      </c>
      <c r="S224" s="1">
        <v>900</v>
      </c>
      <c r="T224" s="53">
        <v>1.82</v>
      </c>
    </row>
    <row r="225" spans="1:20" x14ac:dyDescent="0.45">
      <c r="A225" s="19">
        <v>7</v>
      </c>
      <c r="B225" s="104">
        <f>_xlfn.XLOOKUP(prodInfo[[#This Row],[round]],Years!$A$2:$A$10,Years!$B$2:$B$10,"not found",1,1)</f>
        <v>47848</v>
      </c>
      <c r="C225" s="19" t="s">
        <v>63</v>
      </c>
      <c r="D225" s="52" t="s">
        <v>34</v>
      </c>
      <c r="E225" s="1" t="s">
        <v>35</v>
      </c>
      <c r="F225" s="26">
        <v>1188</v>
      </c>
      <c r="G225" s="1">
        <v>0</v>
      </c>
      <c r="H225" s="34">
        <v>47860</v>
      </c>
      <c r="I225" s="1">
        <v>3.4</v>
      </c>
      <c r="J225" s="1">
        <v>27000</v>
      </c>
      <c r="K225" s="1">
        <v>12.4</v>
      </c>
      <c r="L225" s="1">
        <v>13</v>
      </c>
      <c r="M225" s="35">
        <v>34.799999999999997</v>
      </c>
      <c r="N225" s="35">
        <v>11.4</v>
      </c>
      <c r="O225" s="35">
        <v>12.66</v>
      </c>
      <c r="P225" s="5">
        <v>0.3</v>
      </c>
      <c r="Q225" s="5">
        <v>1</v>
      </c>
      <c r="R225" s="1">
        <v>3</v>
      </c>
      <c r="S225" s="1">
        <v>600</v>
      </c>
      <c r="T225" s="53">
        <v>1.98</v>
      </c>
    </row>
    <row r="226" spans="1:20" x14ac:dyDescent="0.45">
      <c r="A226" s="19">
        <v>7</v>
      </c>
      <c r="B226" s="104">
        <f>_xlfn.XLOOKUP(prodInfo[[#This Row],[round]],Years!$A$2:$A$10,Years!$B$2:$B$10,"not found",1,1)</f>
        <v>47848</v>
      </c>
      <c r="C226" s="19" t="s">
        <v>63</v>
      </c>
      <c r="D226" s="52" t="s">
        <v>36</v>
      </c>
      <c r="E226" s="1" t="s">
        <v>37</v>
      </c>
      <c r="F226" s="26">
        <v>1089</v>
      </c>
      <c r="G226" s="1">
        <v>0</v>
      </c>
      <c r="H226" s="34">
        <v>47980</v>
      </c>
      <c r="I226" s="1">
        <v>3.2</v>
      </c>
      <c r="J226" s="1">
        <v>18000</v>
      </c>
      <c r="K226" s="1">
        <v>6.7</v>
      </c>
      <c r="L226" s="1">
        <v>8.1</v>
      </c>
      <c r="M226" s="35">
        <v>34.950000000000003</v>
      </c>
      <c r="N226" s="35">
        <v>8.75</v>
      </c>
      <c r="O226" s="35">
        <v>12.44</v>
      </c>
      <c r="P226" s="5">
        <v>0.39</v>
      </c>
      <c r="Q226" s="5">
        <v>0.83</v>
      </c>
      <c r="R226" s="1">
        <v>3</v>
      </c>
      <c r="S226" s="1">
        <v>600</v>
      </c>
      <c r="T226" s="53">
        <v>1.82</v>
      </c>
    </row>
    <row r="227" spans="1:20" x14ac:dyDescent="0.45">
      <c r="A227" s="19">
        <v>7</v>
      </c>
      <c r="B227" s="104">
        <f>_xlfn.XLOOKUP(prodInfo[[#This Row],[round]],Years!$A$2:$A$10,Years!$B$2:$B$10,"not found",1,1)</f>
        <v>47848</v>
      </c>
      <c r="C227" s="19" t="s">
        <v>64</v>
      </c>
      <c r="D227" s="52" t="s">
        <v>38</v>
      </c>
      <c r="E227" s="1" t="s">
        <v>29</v>
      </c>
      <c r="F227" s="26">
        <v>3466</v>
      </c>
      <c r="G227" s="1">
        <v>0</v>
      </c>
      <c r="H227" s="34">
        <v>47659</v>
      </c>
      <c r="I227" s="1">
        <v>1.4</v>
      </c>
      <c r="J227" s="1">
        <v>17000</v>
      </c>
      <c r="K227" s="1">
        <v>9.5</v>
      </c>
      <c r="L227" s="1">
        <v>10.5</v>
      </c>
      <c r="M227" s="35">
        <v>27</v>
      </c>
      <c r="N227" s="35">
        <v>8.2200000000000006</v>
      </c>
      <c r="O227" s="35">
        <v>7.27</v>
      </c>
      <c r="P227" s="5">
        <v>0.43</v>
      </c>
      <c r="Q227" s="5">
        <v>0.94</v>
      </c>
      <c r="R227" s="1">
        <v>6</v>
      </c>
      <c r="S227" s="26">
        <v>1801</v>
      </c>
      <c r="T227" s="53">
        <v>1.92</v>
      </c>
    </row>
    <row r="228" spans="1:20" x14ac:dyDescent="0.45">
      <c r="A228" s="19">
        <v>7</v>
      </c>
      <c r="B228" s="104">
        <f>_xlfn.XLOOKUP(prodInfo[[#This Row],[round]],Years!$A$2:$A$10,Years!$B$2:$B$10,"not found",1,1)</f>
        <v>47848</v>
      </c>
      <c r="C228" s="19" t="s">
        <v>64</v>
      </c>
      <c r="D228" s="52" t="s">
        <v>39</v>
      </c>
      <c r="E228" s="1" t="s">
        <v>31</v>
      </c>
      <c r="F228" s="26">
        <v>2376</v>
      </c>
      <c r="G228" s="1">
        <v>0</v>
      </c>
      <c r="H228" s="34">
        <v>47646</v>
      </c>
      <c r="I228" s="1">
        <v>1.7</v>
      </c>
      <c r="J228" s="1">
        <v>13000</v>
      </c>
      <c r="K228" s="1">
        <v>5</v>
      </c>
      <c r="L228" s="1">
        <v>14.5</v>
      </c>
      <c r="M228" s="35">
        <v>21.25</v>
      </c>
      <c r="N228" s="35">
        <v>4.66</v>
      </c>
      <c r="O228" s="35">
        <v>7.21</v>
      </c>
      <c r="P228" s="5">
        <v>0.44</v>
      </c>
      <c r="Q228" s="5">
        <v>0.87</v>
      </c>
      <c r="R228" s="1">
        <v>6</v>
      </c>
      <c r="S228" s="26">
        <v>1600</v>
      </c>
      <c r="T228" s="53">
        <v>1.85</v>
      </c>
    </row>
    <row r="229" spans="1:20" x14ac:dyDescent="0.45">
      <c r="A229" s="19">
        <v>7</v>
      </c>
      <c r="B229" s="104">
        <f>_xlfn.XLOOKUP(prodInfo[[#This Row],[round]],Years!$A$2:$A$10,Years!$B$2:$B$10,"not found",1,1)</f>
        <v>47848</v>
      </c>
      <c r="C229" s="19" t="s">
        <v>64</v>
      </c>
      <c r="D229" s="52" t="s">
        <v>40</v>
      </c>
      <c r="E229" s="1" t="s">
        <v>33</v>
      </c>
      <c r="F229" s="26">
        <v>1092</v>
      </c>
      <c r="G229" s="1">
        <v>0</v>
      </c>
      <c r="H229" s="34">
        <v>47658</v>
      </c>
      <c r="I229" s="1">
        <v>2.4</v>
      </c>
      <c r="J229" s="1">
        <v>22000</v>
      </c>
      <c r="K229" s="1">
        <v>13</v>
      </c>
      <c r="L229" s="1">
        <v>7.5</v>
      </c>
      <c r="M229" s="35">
        <v>36.75</v>
      </c>
      <c r="N229" s="35">
        <v>11.46</v>
      </c>
      <c r="O229" s="35">
        <v>7.67</v>
      </c>
      <c r="P229" s="5">
        <v>0.47</v>
      </c>
      <c r="Q229" s="5">
        <v>0</v>
      </c>
      <c r="R229" s="1">
        <v>4.5</v>
      </c>
      <c r="S229" s="1">
        <v>552</v>
      </c>
      <c r="T229" s="53">
        <v>0.99</v>
      </c>
    </row>
    <row r="230" spans="1:20" x14ac:dyDescent="0.45">
      <c r="A230" s="19">
        <v>7</v>
      </c>
      <c r="B230" s="104">
        <f>_xlfn.XLOOKUP(prodInfo[[#This Row],[round]],Years!$A$2:$A$10,Years!$B$2:$B$10,"not found",1,1)</f>
        <v>47848</v>
      </c>
      <c r="C230" s="19" t="s">
        <v>64</v>
      </c>
      <c r="D230" s="52" t="s">
        <v>41</v>
      </c>
      <c r="E230" s="1" t="s">
        <v>35</v>
      </c>
      <c r="F230" s="26">
        <v>1218</v>
      </c>
      <c r="G230" s="1">
        <v>0</v>
      </c>
      <c r="H230" s="34">
        <v>47640</v>
      </c>
      <c r="I230" s="1">
        <v>1.6</v>
      </c>
      <c r="J230" s="1">
        <v>25000</v>
      </c>
      <c r="K230" s="1">
        <v>14</v>
      </c>
      <c r="L230" s="1">
        <v>12.2</v>
      </c>
      <c r="M230" s="35">
        <v>31.49</v>
      </c>
      <c r="N230" s="35">
        <v>11.51</v>
      </c>
      <c r="O230" s="35">
        <v>10.97</v>
      </c>
      <c r="P230" s="5">
        <v>0.28999999999999998</v>
      </c>
      <c r="Q230" s="5">
        <v>1</v>
      </c>
      <c r="R230" s="1">
        <v>3.5</v>
      </c>
      <c r="S230" s="1">
        <v>815</v>
      </c>
      <c r="T230" s="53">
        <v>1.98</v>
      </c>
    </row>
    <row r="231" spans="1:20" x14ac:dyDescent="0.45">
      <c r="A231" s="19">
        <v>7</v>
      </c>
      <c r="B231" s="104">
        <f>_xlfn.XLOOKUP(prodInfo[[#This Row],[round]],Years!$A$2:$A$10,Years!$B$2:$B$10,"not found",1,1)</f>
        <v>47848</v>
      </c>
      <c r="C231" s="19" t="s">
        <v>64</v>
      </c>
      <c r="D231" s="52" t="s">
        <v>42</v>
      </c>
      <c r="E231" s="1" t="s">
        <v>37</v>
      </c>
      <c r="F231" s="26">
        <v>1188</v>
      </c>
      <c r="G231" s="1">
        <v>0</v>
      </c>
      <c r="H231" s="34">
        <v>47633</v>
      </c>
      <c r="I231" s="1">
        <v>1.5</v>
      </c>
      <c r="J231" s="1">
        <v>17500</v>
      </c>
      <c r="K231" s="1">
        <v>8</v>
      </c>
      <c r="L231" s="1">
        <v>5.8</v>
      </c>
      <c r="M231" s="35">
        <v>31.49</v>
      </c>
      <c r="N231" s="35">
        <v>9.64</v>
      </c>
      <c r="O231" s="35">
        <v>10.97</v>
      </c>
      <c r="P231" s="5">
        <v>0.34</v>
      </c>
      <c r="Q231" s="5">
        <v>1</v>
      </c>
      <c r="R231" s="1">
        <v>3.5</v>
      </c>
      <c r="S231" s="1">
        <v>800</v>
      </c>
      <c r="T231" s="53">
        <v>1.98</v>
      </c>
    </row>
    <row r="232" spans="1:20" x14ac:dyDescent="0.45">
      <c r="A232" s="19">
        <v>7</v>
      </c>
      <c r="B232" s="104">
        <f>_xlfn.XLOOKUP(prodInfo[[#This Row],[round]],Years!$A$2:$A$10,Years!$B$2:$B$10,"not found",1,1)</f>
        <v>47848</v>
      </c>
      <c r="C232" s="19" t="s">
        <v>64</v>
      </c>
      <c r="D232" s="52" t="s">
        <v>289</v>
      </c>
      <c r="E232" s="1" t="s">
        <v>33</v>
      </c>
      <c r="F232" s="26">
        <v>1139</v>
      </c>
      <c r="G232" s="1">
        <v>0</v>
      </c>
      <c r="H232" s="34">
        <v>47895</v>
      </c>
      <c r="I232" s="1">
        <v>2.8</v>
      </c>
      <c r="J232" s="1">
        <v>22000</v>
      </c>
      <c r="K232" s="1">
        <v>11.9</v>
      </c>
      <c r="L232" s="1">
        <v>8.1999999999999993</v>
      </c>
      <c r="M232" s="35">
        <v>37.5</v>
      </c>
      <c r="N232" s="35">
        <v>10.92</v>
      </c>
      <c r="O232" s="35">
        <v>10.97</v>
      </c>
      <c r="P232" s="5">
        <v>0.41</v>
      </c>
      <c r="Q232" s="5">
        <v>1</v>
      </c>
      <c r="R232" s="1">
        <v>3.5</v>
      </c>
      <c r="S232" s="1">
        <v>575</v>
      </c>
      <c r="T232" s="53">
        <v>1.98</v>
      </c>
    </row>
    <row r="233" spans="1:20" x14ac:dyDescent="0.45">
      <c r="A233" s="19">
        <v>7</v>
      </c>
      <c r="B233" s="104">
        <f>_xlfn.XLOOKUP(prodInfo[[#This Row],[round]],Years!$A$2:$A$10,Years!$B$2:$B$10,"not found",1,1)</f>
        <v>47848</v>
      </c>
      <c r="C233" s="19" t="s">
        <v>65</v>
      </c>
      <c r="D233" s="52" t="s">
        <v>43</v>
      </c>
      <c r="E233" s="1" t="s">
        <v>29</v>
      </c>
      <c r="F233" s="26">
        <v>4703</v>
      </c>
      <c r="G233" s="1">
        <v>0</v>
      </c>
      <c r="H233" s="34">
        <v>47723</v>
      </c>
      <c r="I233" s="1">
        <v>1.4</v>
      </c>
      <c r="J233" s="1">
        <v>15000</v>
      </c>
      <c r="K233" s="1">
        <v>9.1999999999999993</v>
      </c>
      <c r="L233" s="1">
        <v>10.7</v>
      </c>
      <c r="M233" s="35">
        <v>25.5</v>
      </c>
      <c r="N233" s="35">
        <v>7.54</v>
      </c>
      <c r="O233" s="35">
        <v>3.96</v>
      </c>
      <c r="P233" s="5">
        <v>0.55000000000000004</v>
      </c>
      <c r="Q233" s="5">
        <v>0.9</v>
      </c>
      <c r="R233" s="1">
        <v>8.5</v>
      </c>
      <c r="S233" s="26">
        <v>3500</v>
      </c>
      <c r="T233" s="53">
        <v>1.88</v>
      </c>
    </row>
    <row r="234" spans="1:20" x14ac:dyDescent="0.45">
      <c r="A234" s="19">
        <v>7</v>
      </c>
      <c r="B234" s="104">
        <f>_xlfn.XLOOKUP(prodInfo[[#This Row],[round]],Years!$A$2:$A$10,Years!$B$2:$B$10,"not found",1,1)</f>
        <v>47848</v>
      </c>
      <c r="C234" s="19" t="s">
        <v>65</v>
      </c>
      <c r="D234" s="52" t="s">
        <v>44</v>
      </c>
      <c r="E234" s="1" t="s">
        <v>31</v>
      </c>
      <c r="F234" s="26">
        <v>4703</v>
      </c>
      <c r="G234" s="1">
        <v>0</v>
      </c>
      <c r="H234" s="34">
        <v>47488</v>
      </c>
      <c r="I234" s="1">
        <v>5</v>
      </c>
      <c r="J234" s="1">
        <v>16500</v>
      </c>
      <c r="K234" s="1">
        <v>3.2</v>
      </c>
      <c r="L234" s="1">
        <v>16.8</v>
      </c>
      <c r="M234" s="35">
        <v>20.25</v>
      </c>
      <c r="N234" s="35">
        <v>4.37</v>
      </c>
      <c r="O234" s="35">
        <v>3.3</v>
      </c>
      <c r="P234" s="5">
        <v>0.62</v>
      </c>
      <c r="Q234" s="5">
        <v>0.9</v>
      </c>
      <c r="R234" s="1">
        <v>9.5</v>
      </c>
      <c r="S234" s="26">
        <v>3500</v>
      </c>
      <c r="T234" s="53">
        <v>1.88</v>
      </c>
    </row>
    <row r="235" spans="1:20" x14ac:dyDescent="0.45">
      <c r="A235" s="19">
        <v>7</v>
      </c>
      <c r="B235" s="104">
        <f>_xlfn.XLOOKUP(prodInfo[[#This Row],[round]],Years!$A$2:$A$10,Years!$B$2:$B$10,"not found",1,1)</f>
        <v>47848</v>
      </c>
      <c r="C235" s="19" t="s">
        <v>65</v>
      </c>
      <c r="D235" s="52" t="s">
        <v>45</v>
      </c>
      <c r="E235" s="1" t="s">
        <v>33</v>
      </c>
      <c r="F235" s="26">
        <v>1733</v>
      </c>
      <c r="G235" s="1">
        <v>0</v>
      </c>
      <c r="H235" s="34">
        <v>47682</v>
      </c>
      <c r="I235" s="1">
        <v>1.5</v>
      </c>
      <c r="J235" s="1">
        <v>24000</v>
      </c>
      <c r="K235" s="1">
        <v>14.3</v>
      </c>
      <c r="L235" s="1">
        <v>5.7</v>
      </c>
      <c r="M235" s="35">
        <v>35</v>
      </c>
      <c r="N235" s="35">
        <v>12.9</v>
      </c>
      <c r="O235" s="35">
        <v>7.51</v>
      </c>
      <c r="P235" s="5">
        <v>0.42</v>
      </c>
      <c r="Q235" s="5">
        <v>0.75</v>
      </c>
      <c r="R235" s="1">
        <v>5.5</v>
      </c>
      <c r="S235" s="26">
        <v>1650</v>
      </c>
      <c r="T235" s="53">
        <v>1.73</v>
      </c>
    </row>
    <row r="236" spans="1:20" x14ac:dyDescent="0.45">
      <c r="A236" s="19">
        <v>7</v>
      </c>
      <c r="B236" s="104">
        <f>_xlfn.XLOOKUP(prodInfo[[#This Row],[round]],Years!$A$2:$A$10,Years!$B$2:$B$10,"not found",1,1)</f>
        <v>47848</v>
      </c>
      <c r="C236" s="19" t="s">
        <v>65</v>
      </c>
      <c r="D236" s="52" t="s">
        <v>46</v>
      </c>
      <c r="E236" s="1" t="s">
        <v>35</v>
      </c>
      <c r="F236" s="26">
        <v>1683</v>
      </c>
      <c r="G236" s="1">
        <v>0</v>
      </c>
      <c r="H236" s="34">
        <v>47673</v>
      </c>
      <c r="I236" s="1">
        <v>1.5</v>
      </c>
      <c r="J236" s="1">
        <v>26999</v>
      </c>
      <c r="K236" s="1">
        <v>15.4</v>
      </c>
      <c r="L236" s="1">
        <v>11.8</v>
      </c>
      <c r="M236" s="35">
        <v>31.49</v>
      </c>
      <c r="N236" s="35">
        <v>12.64</v>
      </c>
      <c r="O236" s="35">
        <v>7.08</v>
      </c>
      <c r="P236" s="5">
        <v>0.38</v>
      </c>
      <c r="Q236" s="5">
        <v>0.7</v>
      </c>
      <c r="R236" s="1">
        <v>5.5</v>
      </c>
      <c r="S236" s="26">
        <v>1800</v>
      </c>
      <c r="T236" s="53">
        <v>1.68</v>
      </c>
    </row>
    <row r="237" spans="1:20" x14ac:dyDescent="0.45">
      <c r="A237" s="19">
        <v>7</v>
      </c>
      <c r="B237" s="104">
        <f>_xlfn.XLOOKUP(prodInfo[[#This Row],[round]],Years!$A$2:$A$10,Years!$B$2:$B$10,"not found",1,1)</f>
        <v>47848</v>
      </c>
      <c r="C237" s="19" t="s">
        <v>65</v>
      </c>
      <c r="D237" s="52" t="s">
        <v>47</v>
      </c>
      <c r="E237" s="1" t="s">
        <v>37</v>
      </c>
      <c r="F237" s="26">
        <v>1733</v>
      </c>
      <c r="G237" s="1">
        <v>0</v>
      </c>
      <c r="H237" s="34">
        <v>47716</v>
      </c>
      <c r="I237" s="1">
        <v>1.4</v>
      </c>
      <c r="J237" s="1">
        <v>21000</v>
      </c>
      <c r="K237" s="1">
        <v>8.1999999999999993</v>
      </c>
      <c r="L237" s="1">
        <v>4.5999999999999996</v>
      </c>
      <c r="M237" s="35">
        <v>31.99</v>
      </c>
      <c r="N237" s="35">
        <v>11.06</v>
      </c>
      <c r="O237" s="35">
        <v>7.12</v>
      </c>
      <c r="P237" s="5">
        <v>0.46</v>
      </c>
      <c r="Q237" s="5">
        <v>0.75</v>
      </c>
      <c r="R237" s="1">
        <v>5.5</v>
      </c>
      <c r="S237" s="26">
        <v>1800</v>
      </c>
      <c r="T237" s="53">
        <v>1.73</v>
      </c>
    </row>
    <row r="238" spans="1:20" x14ac:dyDescent="0.45">
      <c r="A238" s="19">
        <v>7</v>
      </c>
      <c r="B238" s="104">
        <f>_xlfn.XLOOKUP(prodInfo[[#This Row],[round]],Years!$A$2:$A$10,Years!$B$2:$B$10,"not found",1,1)</f>
        <v>47848</v>
      </c>
      <c r="C238" s="19" t="s">
        <v>65</v>
      </c>
      <c r="D238" s="52" t="s">
        <v>324</v>
      </c>
      <c r="E238" s="1" t="s">
        <v>33</v>
      </c>
      <c r="F238" s="26">
        <v>1535</v>
      </c>
      <c r="G238" s="1">
        <v>0</v>
      </c>
      <c r="H238" s="34">
        <v>47675</v>
      </c>
      <c r="I238" s="1">
        <v>1.4</v>
      </c>
      <c r="J238" s="1">
        <v>20000</v>
      </c>
      <c r="K238" s="1">
        <v>14.3</v>
      </c>
      <c r="L238" s="1">
        <v>5.7</v>
      </c>
      <c r="M238" s="35">
        <v>35.5</v>
      </c>
      <c r="N238" s="35">
        <v>11.84</v>
      </c>
      <c r="O238" s="35">
        <v>7.49</v>
      </c>
      <c r="P238" s="5">
        <v>0.46</v>
      </c>
      <c r="Q238" s="5">
        <v>0.72</v>
      </c>
      <c r="R238" s="1">
        <v>5.5</v>
      </c>
      <c r="S238" s="26">
        <v>1550</v>
      </c>
      <c r="T238" s="53">
        <v>1.71</v>
      </c>
    </row>
    <row r="239" spans="1:20" x14ac:dyDescent="0.45">
      <c r="A239" s="19">
        <v>7</v>
      </c>
      <c r="B239" s="104">
        <f>_xlfn.XLOOKUP(prodInfo[[#This Row],[round]],Years!$A$2:$A$10,Years!$B$2:$B$10,"not found",1,1)</f>
        <v>47848</v>
      </c>
      <c r="C239" s="19" t="s">
        <v>65</v>
      </c>
      <c r="D239" s="52" t="s">
        <v>327</v>
      </c>
      <c r="E239" s="1" t="s">
        <v>35</v>
      </c>
      <c r="F239" s="26">
        <v>1089</v>
      </c>
      <c r="G239" s="1">
        <v>0</v>
      </c>
      <c r="H239" s="34">
        <v>47648</v>
      </c>
      <c r="I239" s="1">
        <v>1.1000000000000001</v>
      </c>
      <c r="J239" s="1">
        <v>25000</v>
      </c>
      <c r="K239" s="1">
        <v>15.4</v>
      </c>
      <c r="L239" s="1">
        <v>11.8</v>
      </c>
      <c r="M239" s="35">
        <v>31.99</v>
      </c>
      <c r="N239" s="35">
        <v>12.12</v>
      </c>
      <c r="O239" s="35">
        <v>9.2100000000000009</v>
      </c>
      <c r="P239" s="5">
        <v>0.33</v>
      </c>
      <c r="Q239" s="5">
        <v>0.56999999999999995</v>
      </c>
      <c r="R239" s="1">
        <v>4.5</v>
      </c>
      <c r="S239" s="26">
        <v>1200</v>
      </c>
      <c r="T239" s="53">
        <v>1.56</v>
      </c>
    </row>
    <row r="240" spans="1:20" x14ac:dyDescent="0.45">
      <c r="A240" s="19">
        <v>7</v>
      </c>
      <c r="B240" s="104">
        <f>_xlfn.XLOOKUP(prodInfo[[#This Row],[round]],Years!$A$2:$A$10,Years!$B$2:$B$10,"not found",1,1)</f>
        <v>47848</v>
      </c>
      <c r="C240" s="19" t="s">
        <v>66</v>
      </c>
      <c r="D240" s="52" t="s">
        <v>48</v>
      </c>
      <c r="E240" s="1" t="s">
        <v>29</v>
      </c>
      <c r="F240" s="1">
        <v>0</v>
      </c>
      <c r="G240" s="26">
        <v>3466</v>
      </c>
      <c r="H240" s="34">
        <v>47249</v>
      </c>
      <c r="I240" s="1">
        <v>3.5</v>
      </c>
      <c r="J240" s="1">
        <v>18000</v>
      </c>
      <c r="K240" s="1">
        <v>6</v>
      </c>
      <c r="L240" s="1">
        <v>15</v>
      </c>
      <c r="M240" s="35">
        <v>30.5</v>
      </c>
      <c r="N240" s="35">
        <v>6.96</v>
      </c>
      <c r="O240" s="35">
        <v>8.98</v>
      </c>
      <c r="P240" s="5">
        <v>0</v>
      </c>
      <c r="Q240" s="5">
        <v>0.31</v>
      </c>
      <c r="R240" s="1">
        <v>5</v>
      </c>
      <c r="S240" s="26">
        <v>1530</v>
      </c>
      <c r="T240" s="53">
        <v>1.29</v>
      </c>
    </row>
    <row r="241" spans="1:20" x14ac:dyDescent="0.45">
      <c r="A241" s="19">
        <v>7</v>
      </c>
      <c r="B241" s="104">
        <f>_xlfn.XLOOKUP(prodInfo[[#This Row],[round]],Years!$A$2:$A$10,Years!$B$2:$B$10,"not found",1,1)</f>
        <v>47848</v>
      </c>
      <c r="C241" s="19" t="s">
        <v>66</v>
      </c>
      <c r="D241" s="52" t="s">
        <v>49</v>
      </c>
      <c r="E241" s="1" t="s">
        <v>31</v>
      </c>
      <c r="F241" s="26">
        <v>2079</v>
      </c>
      <c r="G241" s="1">
        <v>0</v>
      </c>
      <c r="H241" s="34">
        <v>46558</v>
      </c>
      <c r="I241" s="1">
        <v>5.5</v>
      </c>
      <c r="J241" s="1">
        <v>14000</v>
      </c>
      <c r="K241" s="1">
        <v>3.3</v>
      </c>
      <c r="L241" s="1">
        <v>16.7</v>
      </c>
      <c r="M241" s="35">
        <v>22.5</v>
      </c>
      <c r="N241" s="35">
        <v>4.26</v>
      </c>
      <c r="O241" s="35">
        <v>6.06</v>
      </c>
      <c r="P241" s="5">
        <v>0.54</v>
      </c>
      <c r="Q241" s="5">
        <v>0</v>
      </c>
      <c r="R241" s="1">
        <v>6.5</v>
      </c>
      <c r="S241" s="26">
        <v>2122</v>
      </c>
      <c r="T241" s="53">
        <v>0.98</v>
      </c>
    </row>
    <row r="242" spans="1:20" x14ac:dyDescent="0.45">
      <c r="A242" s="19">
        <v>7</v>
      </c>
      <c r="B242" s="104">
        <f>_xlfn.XLOOKUP(prodInfo[[#This Row],[round]],Years!$A$2:$A$10,Years!$B$2:$B$10,"not found",1,1)</f>
        <v>47848</v>
      </c>
      <c r="C242" s="19" t="s">
        <v>66</v>
      </c>
      <c r="D242" s="52" t="s">
        <v>52</v>
      </c>
      <c r="E242" s="1" t="s">
        <v>37</v>
      </c>
      <c r="F242" s="1">
        <v>0</v>
      </c>
      <c r="G242" s="26">
        <v>1956</v>
      </c>
      <c r="H242" s="34">
        <v>46518</v>
      </c>
      <c r="I242" s="1">
        <v>5.0999999999999996</v>
      </c>
      <c r="J242" s="1">
        <v>16000</v>
      </c>
      <c r="K242" s="1">
        <v>3.5</v>
      </c>
      <c r="L242" s="1">
        <v>10</v>
      </c>
      <c r="M242" s="35">
        <v>32.75</v>
      </c>
      <c r="N242" s="35">
        <v>8</v>
      </c>
      <c r="O242" s="35">
        <v>10.79</v>
      </c>
      <c r="P242" s="5">
        <v>0</v>
      </c>
      <c r="Q242" s="5">
        <v>0.17</v>
      </c>
      <c r="R242" s="1">
        <v>3.5</v>
      </c>
      <c r="S242" s="1">
        <v>770</v>
      </c>
      <c r="T242" s="53">
        <v>1.1599999999999999</v>
      </c>
    </row>
    <row r="243" spans="1:20" x14ac:dyDescent="0.45">
      <c r="A243" s="19">
        <v>7</v>
      </c>
      <c r="B243" s="104">
        <f>_xlfn.XLOOKUP(prodInfo[[#This Row],[round]],Years!$A$2:$A$10,Years!$B$2:$B$10,"not found",1,1)</f>
        <v>47848</v>
      </c>
      <c r="C243" s="19" t="s">
        <v>66</v>
      </c>
      <c r="D243" s="52" t="s">
        <v>328</v>
      </c>
      <c r="E243" s="1" t="s">
        <v>37</v>
      </c>
      <c r="F243" s="1">
        <v>0</v>
      </c>
      <c r="G243" s="26">
        <v>1140</v>
      </c>
      <c r="H243" s="34">
        <v>47288</v>
      </c>
      <c r="I243" s="1">
        <v>1.5</v>
      </c>
      <c r="J243" s="1">
        <v>30000</v>
      </c>
      <c r="K243" s="1">
        <v>6</v>
      </c>
      <c r="L243" s="1">
        <v>10</v>
      </c>
      <c r="M243" s="35">
        <v>34.25</v>
      </c>
      <c r="N243" s="35">
        <v>12.45</v>
      </c>
      <c r="O243" s="35">
        <v>10.77</v>
      </c>
      <c r="P243" s="5">
        <v>0</v>
      </c>
      <c r="Q243" s="5">
        <v>0</v>
      </c>
      <c r="R243" s="1">
        <v>3</v>
      </c>
      <c r="S243" s="26">
        <v>1000</v>
      </c>
      <c r="T243" s="53">
        <v>0.99</v>
      </c>
    </row>
    <row r="244" spans="1:20" x14ac:dyDescent="0.45">
      <c r="A244" s="19">
        <v>7</v>
      </c>
      <c r="B244" s="104">
        <f>_xlfn.XLOOKUP(prodInfo[[#This Row],[round]],Years!$A$2:$A$10,Years!$B$2:$B$10,"not found",1,1)</f>
        <v>47848</v>
      </c>
      <c r="C244" s="19" t="s">
        <v>66</v>
      </c>
      <c r="D244" s="52" t="s">
        <v>329</v>
      </c>
      <c r="E244" s="1" t="s">
        <v>35</v>
      </c>
      <c r="F244" s="1">
        <v>578</v>
      </c>
      <c r="G244" s="1">
        <v>413</v>
      </c>
      <c r="H244" s="34">
        <v>47465</v>
      </c>
      <c r="I244" s="1">
        <v>1</v>
      </c>
      <c r="J244" s="1">
        <v>27000</v>
      </c>
      <c r="K244" s="1">
        <v>11</v>
      </c>
      <c r="L244" s="1">
        <v>14</v>
      </c>
      <c r="M244" s="35">
        <v>31.5</v>
      </c>
      <c r="N244" s="35">
        <v>11.99</v>
      </c>
      <c r="O244" s="35">
        <v>10.77</v>
      </c>
      <c r="P244" s="5">
        <v>0.21</v>
      </c>
      <c r="Q244" s="5">
        <v>0</v>
      </c>
      <c r="R244" s="1">
        <v>3</v>
      </c>
      <c r="S244" s="26">
        <v>1500</v>
      </c>
      <c r="T244" s="53">
        <v>0.66</v>
      </c>
    </row>
    <row r="245" spans="1:20" x14ac:dyDescent="0.45">
      <c r="A245" s="19">
        <v>7</v>
      </c>
      <c r="B245" s="104">
        <f>_xlfn.XLOOKUP(prodInfo[[#This Row],[round]],Years!$A$2:$A$10,Years!$B$2:$B$10,"not found",1,1)</f>
        <v>47848</v>
      </c>
      <c r="C245" s="19" t="s">
        <v>67</v>
      </c>
      <c r="D245" s="52" t="s">
        <v>53</v>
      </c>
      <c r="E245" s="1" t="s">
        <v>29</v>
      </c>
      <c r="F245" s="1">
        <v>0</v>
      </c>
      <c r="G245" s="26">
        <v>3973</v>
      </c>
      <c r="H245" s="34">
        <v>44155</v>
      </c>
      <c r="I245" s="1">
        <v>10.1</v>
      </c>
      <c r="J245" s="1">
        <v>17500</v>
      </c>
      <c r="K245" s="1">
        <v>5.5</v>
      </c>
      <c r="L245" s="1">
        <v>14.5</v>
      </c>
      <c r="M245" s="35">
        <v>28</v>
      </c>
      <c r="N245" s="35">
        <v>6.79</v>
      </c>
      <c r="O245" s="35">
        <v>10.38</v>
      </c>
      <c r="P245" s="5">
        <v>0</v>
      </c>
      <c r="Q245" s="5">
        <v>0</v>
      </c>
      <c r="R245" s="1">
        <v>4</v>
      </c>
      <c r="S245" s="26">
        <v>1800</v>
      </c>
      <c r="T245" s="53">
        <v>0.66</v>
      </c>
    </row>
    <row r="246" spans="1:20" x14ac:dyDescent="0.45">
      <c r="A246" s="19">
        <v>7</v>
      </c>
      <c r="B246" s="104">
        <f>_xlfn.XLOOKUP(prodInfo[[#This Row],[round]],Years!$A$2:$A$10,Years!$B$2:$B$10,"not found",1,1)</f>
        <v>47848</v>
      </c>
      <c r="C246" s="19" t="s">
        <v>67</v>
      </c>
      <c r="D246" s="52" t="s">
        <v>54</v>
      </c>
      <c r="E246" s="1" t="s">
        <v>31</v>
      </c>
      <c r="F246" s="26">
        <v>1051</v>
      </c>
      <c r="G246" s="1">
        <v>751</v>
      </c>
      <c r="H246" s="34">
        <v>43610</v>
      </c>
      <c r="I246" s="1">
        <v>11.6</v>
      </c>
      <c r="J246" s="1">
        <v>14000</v>
      </c>
      <c r="K246" s="1">
        <v>3</v>
      </c>
      <c r="L246" s="1">
        <v>17</v>
      </c>
      <c r="M246" s="35">
        <v>21</v>
      </c>
      <c r="N246" s="35">
        <v>4.33</v>
      </c>
      <c r="O246" s="35">
        <v>9.8800000000000008</v>
      </c>
      <c r="P246" s="5">
        <v>0.27</v>
      </c>
      <c r="Q246" s="5">
        <v>0.3</v>
      </c>
      <c r="R246" s="1">
        <v>5</v>
      </c>
      <c r="S246" s="26">
        <v>1400</v>
      </c>
      <c r="T246" s="53">
        <v>1.29</v>
      </c>
    </row>
    <row r="247" spans="1:20" x14ac:dyDescent="0.45">
      <c r="A247" s="19">
        <v>7</v>
      </c>
      <c r="B247" s="104">
        <f>_xlfn.XLOOKUP(prodInfo[[#This Row],[round]],Years!$A$2:$A$10,Years!$B$2:$B$10,"not found",1,1)</f>
        <v>47848</v>
      </c>
      <c r="C247" s="19" t="s">
        <v>67</v>
      </c>
      <c r="D247" s="52" t="s">
        <v>55</v>
      </c>
      <c r="E247" s="1" t="s">
        <v>33</v>
      </c>
      <c r="F247" s="1">
        <v>0</v>
      </c>
      <c r="G247" s="26">
        <v>1558</v>
      </c>
      <c r="H247" s="34">
        <v>44670</v>
      </c>
      <c r="I247" s="1">
        <v>8.6999999999999993</v>
      </c>
      <c r="J247" s="1">
        <v>23000</v>
      </c>
      <c r="K247" s="1">
        <v>8</v>
      </c>
      <c r="L247" s="1">
        <v>12</v>
      </c>
      <c r="M247" s="35">
        <v>38</v>
      </c>
      <c r="N247" s="35">
        <v>10.11</v>
      </c>
      <c r="O247" s="35">
        <v>11.86</v>
      </c>
      <c r="P247" s="5">
        <v>0</v>
      </c>
      <c r="Q247" s="5">
        <v>0</v>
      </c>
      <c r="R247" s="1">
        <v>3</v>
      </c>
      <c r="S247" s="1">
        <v>900</v>
      </c>
      <c r="T247" s="53">
        <v>0.45</v>
      </c>
    </row>
    <row r="248" spans="1:20" x14ac:dyDescent="0.45">
      <c r="A248" s="19">
        <v>7</v>
      </c>
      <c r="B248" s="104">
        <f>_xlfn.XLOOKUP(prodInfo[[#This Row],[round]],Years!$A$2:$A$10,Years!$B$2:$B$10,"not found",1,1)</f>
        <v>47848</v>
      </c>
      <c r="C248" s="19" t="s">
        <v>67</v>
      </c>
      <c r="D248" s="52" t="s">
        <v>56</v>
      </c>
      <c r="E248" s="1" t="s">
        <v>35</v>
      </c>
      <c r="F248" s="1">
        <v>0</v>
      </c>
      <c r="G248" s="1">
        <v>944</v>
      </c>
      <c r="H248" s="34">
        <v>44377</v>
      </c>
      <c r="I248" s="1">
        <v>9.5</v>
      </c>
      <c r="J248" s="1">
        <v>25000</v>
      </c>
      <c r="K248" s="1">
        <v>9.4</v>
      </c>
      <c r="L248" s="1">
        <v>15.5</v>
      </c>
      <c r="M248" s="35">
        <v>33</v>
      </c>
      <c r="N248" s="35">
        <v>10.5</v>
      </c>
      <c r="O248" s="35">
        <v>11.86</v>
      </c>
      <c r="P248" s="5">
        <v>0</v>
      </c>
      <c r="Q248" s="5">
        <v>0</v>
      </c>
      <c r="R248" s="1">
        <v>3</v>
      </c>
      <c r="S248" s="1">
        <v>600</v>
      </c>
      <c r="T248" s="53">
        <v>0.73</v>
      </c>
    </row>
    <row r="249" spans="1:20" x14ac:dyDescent="0.45">
      <c r="A249" s="19">
        <v>7</v>
      </c>
      <c r="B249" s="104">
        <f>_xlfn.XLOOKUP(prodInfo[[#This Row],[round]],Years!$A$2:$A$10,Years!$B$2:$B$10,"not found",1,1)</f>
        <v>47848</v>
      </c>
      <c r="C249" s="19" t="s">
        <v>67</v>
      </c>
      <c r="D249" s="52" t="s">
        <v>57</v>
      </c>
      <c r="E249" s="1" t="s">
        <v>37</v>
      </c>
      <c r="F249" s="1">
        <v>0</v>
      </c>
      <c r="G249" s="26">
        <v>1003</v>
      </c>
      <c r="H249" s="34">
        <v>44341</v>
      </c>
      <c r="I249" s="1">
        <v>9.6</v>
      </c>
      <c r="J249" s="1">
        <v>19000</v>
      </c>
      <c r="K249" s="1">
        <v>4</v>
      </c>
      <c r="L249" s="1">
        <v>11</v>
      </c>
      <c r="M249" s="35">
        <v>33</v>
      </c>
      <c r="N249" s="35">
        <v>8.4700000000000006</v>
      </c>
      <c r="O249" s="35">
        <v>11.86</v>
      </c>
      <c r="P249" s="5">
        <v>0</v>
      </c>
      <c r="Q249" s="5">
        <v>0</v>
      </c>
      <c r="R249" s="1">
        <v>3</v>
      </c>
      <c r="S249" s="1">
        <v>600</v>
      </c>
      <c r="T249" s="53">
        <v>0.63</v>
      </c>
    </row>
    <row r="250" spans="1:20" x14ac:dyDescent="0.45">
      <c r="A250" s="19">
        <v>7</v>
      </c>
      <c r="B250" s="104">
        <f>_xlfn.XLOOKUP(prodInfo[[#This Row],[round]],Years!$A$2:$A$10,Years!$B$2:$B$10,"not found",1,1)</f>
        <v>47848</v>
      </c>
      <c r="C250" s="19" t="s">
        <v>68</v>
      </c>
      <c r="D250" s="52" t="s">
        <v>58</v>
      </c>
      <c r="E250" s="1" t="s">
        <v>29</v>
      </c>
      <c r="F250" s="1">
        <v>0</v>
      </c>
      <c r="G250" s="26">
        <v>3973</v>
      </c>
      <c r="H250" s="34">
        <v>44155</v>
      </c>
      <c r="I250" s="1">
        <v>10.1</v>
      </c>
      <c r="J250" s="1">
        <v>17500</v>
      </c>
      <c r="K250" s="1">
        <v>5.5</v>
      </c>
      <c r="L250" s="1">
        <v>14.5</v>
      </c>
      <c r="M250" s="35">
        <v>28</v>
      </c>
      <c r="N250" s="35">
        <v>6.79</v>
      </c>
      <c r="O250" s="35">
        <v>10.38</v>
      </c>
      <c r="P250" s="5">
        <v>0</v>
      </c>
      <c r="Q250" s="5">
        <v>0</v>
      </c>
      <c r="R250" s="1">
        <v>4</v>
      </c>
      <c r="S250" s="26">
        <v>1800</v>
      </c>
      <c r="T250" s="53">
        <v>0.66</v>
      </c>
    </row>
    <row r="251" spans="1:20" x14ac:dyDescent="0.45">
      <c r="A251" s="19">
        <v>7</v>
      </c>
      <c r="B251" s="104">
        <f>_xlfn.XLOOKUP(prodInfo[[#This Row],[round]],Years!$A$2:$A$10,Years!$B$2:$B$10,"not found",1,1)</f>
        <v>47848</v>
      </c>
      <c r="C251" s="19" t="s">
        <v>68</v>
      </c>
      <c r="D251" s="52" t="s">
        <v>59</v>
      </c>
      <c r="E251" s="1" t="s">
        <v>31</v>
      </c>
      <c r="F251" s="26">
        <v>1051</v>
      </c>
      <c r="G251" s="1">
        <v>751</v>
      </c>
      <c r="H251" s="34">
        <v>43610</v>
      </c>
      <c r="I251" s="1">
        <v>11.6</v>
      </c>
      <c r="J251" s="1">
        <v>14000</v>
      </c>
      <c r="K251" s="1">
        <v>3</v>
      </c>
      <c r="L251" s="1">
        <v>17</v>
      </c>
      <c r="M251" s="35">
        <v>21</v>
      </c>
      <c r="N251" s="35">
        <v>4.33</v>
      </c>
      <c r="O251" s="35">
        <v>9.8800000000000008</v>
      </c>
      <c r="P251" s="5">
        <v>0.27</v>
      </c>
      <c r="Q251" s="5">
        <v>0.3</v>
      </c>
      <c r="R251" s="1">
        <v>5</v>
      </c>
      <c r="S251" s="26">
        <v>1400</v>
      </c>
      <c r="T251" s="53">
        <v>1.29</v>
      </c>
    </row>
    <row r="252" spans="1:20" x14ac:dyDescent="0.45">
      <c r="A252" s="19">
        <v>7</v>
      </c>
      <c r="B252" s="104">
        <f>_xlfn.XLOOKUP(prodInfo[[#This Row],[round]],Years!$A$2:$A$10,Years!$B$2:$B$10,"not found",1,1)</f>
        <v>47848</v>
      </c>
      <c r="C252" s="19" t="s">
        <v>68</v>
      </c>
      <c r="D252" s="52" t="s">
        <v>60</v>
      </c>
      <c r="E252" s="1" t="s">
        <v>33</v>
      </c>
      <c r="F252" s="1">
        <v>0</v>
      </c>
      <c r="G252" s="26">
        <v>1558</v>
      </c>
      <c r="H252" s="34">
        <v>44670</v>
      </c>
      <c r="I252" s="1">
        <v>8.6999999999999993</v>
      </c>
      <c r="J252" s="1">
        <v>23000</v>
      </c>
      <c r="K252" s="1">
        <v>8</v>
      </c>
      <c r="L252" s="1">
        <v>12</v>
      </c>
      <c r="M252" s="35">
        <v>38</v>
      </c>
      <c r="N252" s="35">
        <v>10.11</v>
      </c>
      <c r="O252" s="35">
        <v>11.86</v>
      </c>
      <c r="P252" s="5">
        <v>0</v>
      </c>
      <c r="Q252" s="5">
        <v>0</v>
      </c>
      <c r="R252" s="1">
        <v>3</v>
      </c>
      <c r="S252" s="1">
        <v>900</v>
      </c>
      <c r="T252" s="53">
        <v>0.45</v>
      </c>
    </row>
    <row r="253" spans="1:20" x14ac:dyDescent="0.45">
      <c r="A253" s="19">
        <v>7</v>
      </c>
      <c r="B253" s="104">
        <f>_xlfn.XLOOKUP(prodInfo[[#This Row],[round]],Years!$A$2:$A$10,Years!$B$2:$B$10,"not found",1,1)</f>
        <v>47848</v>
      </c>
      <c r="C253" s="19" t="s">
        <v>68</v>
      </c>
      <c r="D253" s="52" t="s">
        <v>61</v>
      </c>
      <c r="E253" s="1" t="s">
        <v>35</v>
      </c>
      <c r="F253" s="1">
        <v>0</v>
      </c>
      <c r="G253" s="1">
        <v>944</v>
      </c>
      <c r="H253" s="34">
        <v>44377</v>
      </c>
      <c r="I253" s="1">
        <v>9.5</v>
      </c>
      <c r="J253" s="1">
        <v>25000</v>
      </c>
      <c r="K253" s="1">
        <v>9.4</v>
      </c>
      <c r="L253" s="1">
        <v>15.5</v>
      </c>
      <c r="M253" s="35">
        <v>33</v>
      </c>
      <c r="N253" s="35">
        <v>10.5</v>
      </c>
      <c r="O253" s="35">
        <v>11.86</v>
      </c>
      <c r="P253" s="5">
        <v>0</v>
      </c>
      <c r="Q253" s="5">
        <v>0</v>
      </c>
      <c r="R253" s="1">
        <v>3</v>
      </c>
      <c r="S253" s="1">
        <v>600</v>
      </c>
      <c r="T253" s="53">
        <v>0.73</v>
      </c>
    </row>
    <row r="254" spans="1:20" ht="14.65" thickBot="1" x14ac:dyDescent="0.5">
      <c r="A254" s="19">
        <v>7</v>
      </c>
      <c r="B254" s="104">
        <f>_xlfn.XLOOKUP(prodInfo[[#This Row],[round]],Years!$A$2:$A$10,Years!$B$2:$B$10,"not found",1,1)</f>
        <v>47848</v>
      </c>
      <c r="C254" s="19" t="s">
        <v>68</v>
      </c>
      <c r="D254" s="52" t="s">
        <v>62</v>
      </c>
      <c r="E254" s="1" t="s">
        <v>37</v>
      </c>
      <c r="F254" s="1">
        <v>0</v>
      </c>
      <c r="G254" s="26">
        <v>1003</v>
      </c>
      <c r="H254" s="34">
        <v>44341</v>
      </c>
      <c r="I254" s="1">
        <v>9.6</v>
      </c>
      <c r="J254" s="1">
        <v>19000</v>
      </c>
      <c r="K254" s="1">
        <v>4</v>
      </c>
      <c r="L254" s="1">
        <v>11</v>
      </c>
      <c r="M254" s="35">
        <v>33</v>
      </c>
      <c r="N254" s="35">
        <v>8.4700000000000006</v>
      </c>
      <c r="O254" s="35">
        <v>11.86</v>
      </c>
      <c r="P254" s="5">
        <v>0</v>
      </c>
      <c r="Q254" s="5">
        <v>0</v>
      </c>
      <c r="R254" s="1">
        <v>3</v>
      </c>
      <c r="S254" s="1">
        <v>600</v>
      </c>
      <c r="T254" s="53">
        <v>0.63</v>
      </c>
    </row>
    <row r="255" spans="1:20" x14ac:dyDescent="0.45">
      <c r="A255" s="19">
        <v>8</v>
      </c>
      <c r="B255" s="104">
        <f>_xlfn.XLOOKUP(prodInfo[[#This Row],[round]],Years!$A$2:$A$10,Years!$B$2:$B$10,"not found",1,1)</f>
        <v>48213</v>
      </c>
      <c r="C255" s="19" t="s">
        <v>63</v>
      </c>
      <c r="D255" s="52" t="s">
        <v>28</v>
      </c>
      <c r="E255" s="3" t="s">
        <v>29</v>
      </c>
      <c r="F255" s="50">
        <v>3565</v>
      </c>
      <c r="G255" s="3">
        <v>0</v>
      </c>
      <c r="H255" s="47">
        <v>47863</v>
      </c>
      <c r="I255" s="3">
        <v>2.7</v>
      </c>
      <c r="J255" s="3">
        <v>16000</v>
      </c>
      <c r="K255" s="3">
        <v>8</v>
      </c>
      <c r="L255" s="3">
        <v>11</v>
      </c>
      <c r="M255" s="48">
        <v>28.2</v>
      </c>
      <c r="N255" s="48">
        <v>6.92</v>
      </c>
      <c r="O255" s="48">
        <v>8.26</v>
      </c>
      <c r="P255" s="49">
        <v>0.46</v>
      </c>
      <c r="Q255" s="49">
        <v>1</v>
      </c>
      <c r="R255" s="3">
        <v>6</v>
      </c>
      <c r="S255" s="50">
        <v>1800</v>
      </c>
      <c r="T255" s="53">
        <v>1.98</v>
      </c>
    </row>
    <row r="256" spans="1:20" x14ac:dyDescent="0.45">
      <c r="A256" s="19">
        <v>8</v>
      </c>
      <c r="B256" s="104">
        <f>_xlfn.XLOOKUP(prodInfo[[#This Row],[round]],Years!$A$2:$A$10,Years!$B$2:$B$10,"not found",1,1)</f>
        <v>48213</v>
      </c>
      <c r="C256" s="19" t="s">
        <v>63</v>
      </c>
      <c r="D256" s="52" t="s">
        <v>30</v>
      </c>
      <c r="E256" s="1" t="s">
        <v>31</v>
      </c>
      <c r="F256" s="26">
        <v>2772</v>
      </c>
      <c r="G256" s="1">
        <v>0</v>
      </c>
      <c r="H256" s="34">
        <v>48106</v>
      </c>
      <c r="I256" s="1">
        <v>1.6</v>
      </c>
      <c r="J256" s="1">
        <v>14000</v>
      </c>
      <c r="K256" s="1">
        <v>5</v>
      </c>
      <c r="L256" s="1">
        <v>14.5</v>
      </c>
      <c r="M256" s="35">
        <v>22.2</v>
      </c>
      <c r="N256" s="35">
        <v>4.59</v>
      </c>
      <c r="O256" s="35">
        <v>7.11</v>
      </c>
      <c r="P256" s="5">
        <v>0.48</v>
      </c>
      <c r="Q256" s="5">
        <v>1</v>
      </c>
      <c r="R256" s="1">
        <v>6.7</v>
      </c>
      <c r="S256" s="26">
        <v>1400</v>
      </c>
      <c r="T256" s="53">
        <v>1.98</v>
      </c>
    </row>
    <row r="257" spans="1:20" x14ac:dyDescent="0.45">
      <c r="A257" s="19">
        <v>8</v>
      </c>
      <c r="B257" s="104">
        <f>_xlfn.XLOOKUP(prodInfo[[#This Row],[round]],Years!$A$2:$A$10,Years!$B$2:$B$10,"not found",1,1)</f>
        <v>48213</v>
      </c>
      <c r="C257" s="19" t="s">
        <v>63</v>
      </c>
      <c r="D257" s="52" t="s">
        <v>32</v>
      </c>
      <c r="E257" s="1" t="s">
        <v>33</v>
      </c>
      <c r="F257" s="1">
        <v>592</v>
      </c>
      <c r="G257" s="26">
        <v>1190</v>
      </c>
      <c r="H257" s="34">
        <v>48036</v>
      </c>
      <c r="I257" s="1">
        <v>2.2999999999999998</v>
      </c>
      <c r="J257" s="1">
        <v>24000</v>
      </c>
      <c r="K257" s="1">
        <v>13</v>
      </c>
      <c r="L257" s="1">
        <v>6.5</v>
      </c>
      <c r="M257" s="35">
        <v>38.799999999999997</v>
      </c>
      <c r="N257" s="35">
        <v>11.67</v>
      </c>
      <c r="O257" s="35">
        <v>13.22</v>
      </c>
      <c r="P257" s="5">
        <v>0.21</v>
      </c>
      <c r="Q257" s="5">
        <v>1</v>
      </c>
      <c r="R257" s="1">
        <v>3</v>
      </c>
      <c r="S257" s="1">
        <v>900</v>
      </c>
      <c r="T257" s="53">
        <v>1.98</v>
      </c>
    </row>
    <row r="258" spans="1:20" x14ac:dyDescent="0.45">
      <c r="A258" s="19">
        <v>8</v>
      </c>
      <c r="B258" s="104">
        <f>_xlfn.XLOOKUP(prodInfo[[#This Row],[round]],Years!$A$2:$A$10,Years!$B$2:$B$10,"not found",1,1)</f>
        <v>48213</v>
      </c>
      <c r="C258" s="19" t="s">
        <v>63</v>
      </c>
      <c r="D258" s="52" t="s">
        <v>34</v>
      </c>
      <c r="E258" s="1" t="s">
        <v>35</v>
      </c>
      <c r="F258" s="26">
        <v>1125</v>
      </c>
      <c r="G258" s="1">
        <v>63</v>
      </c>
      <c r="H258" s="34">
        <v>47860</v>
      </c>
      <c r="I258" s="1">
        <v>2.7</v>
      </c>
      <c r="J258" s="1">
        <v>27000</v>
      </c>
      <c r="K258" s="1">
        <v>14</v>
      </c>
      <c r="L258" s="1">
        <v>12</v>
      </c>
      <c r="M258" s="35">
        <v>34.9</v>
      </c>
      <c r="N258" s="35">
        <v>11.55</v>
      </c>
      <c r="O258" s="35">
        <v>13.22</v>
      </c>
      <c r="P258" s="5">
        <v>0.28000000000000003</v>
      </c>
      <c r="Q258" s="5">
        <v>1</v>
      </c>
      <c r="R258" s="1">
        <v>3</v>
      </c>
      <c r="S258" s="1">
        <v>600</v>
      </c>
      <c r="T258" s="53">
        <v>1.98</v>
      </c>
    </row>
    <row r="259" spans="1:20" x14ac:dyDescent="0.45">
      <c r="A259" s="19">
        <v>8</v>
      </c>
      <c r="B259" s="104">
        <f>_xlfn.XLOOKUP(prodInfo[[#This Row],[round]],Years!$A$2:$A$10,Years!$B$2:$B$10,"not found",1,1)</f>
        <v>48213</v>
      </c>
      <c r="C259" s="19" t="s">
        <v>63</v>
      </c>
      <c r="D259" s="52" t="s">
        <v>36</v>
      </c>
      <c r="E259" s="1" t="s">
        <v>37</v>
      </c>
      <c r="F259" s="26">
        <v>1188</v>
      </c>
      <c r="G259" s="1">
        <v>0</v>
      </c>
      <c r="H259" s="34">
        <v>47980</v>
      </c>
      <c r="I259" s="1">
        <v>2.4</v>
      </c>
      <c r="J259" s="1">
        <v>18000</v>
      </c>
      <c r="K259" s="1">
        <v>8.1999999999999993</v>
      </c>
      <c r="L259" s="1">
        <v>6.1</v>
      </c>
      <c r="M259" s="35">
        <v>35.049999999999997</v>
      </c>
      <c r="N259" s="35">
        <v>9.15</v>
      </c>
      <c r="O259" s="35">
        <v>13.22</v>
      </c>
      <c r="P259" s="5">
        <v>0.37</v>
      </c>
      <c r="Q259" s="5">
        <v>1</v>
      </c>
      <c r="R259" s="1">
        <v>3</v>
      </c>
      <c r="S259" s="1">
        <v>600</v>
      </c>
      <c r="T259" s="53">
        <v>1.98</v>
      </c>
    </row>
    <row r="260" spans="1:20" x14ac:dyDescent="0.45">
      <c r="A260" s="19">
        <v>8</v>
      </c>
      <c r="B260" s="104">
        <f>_xlfn.XLOOKUP(prodInfo[[#This Row],[round]],Years!$A$2:$A$10,Years!$B$2:$B$10,"not found",1,1)</f>
        <v>48213</v>
      </c>
      <c r="C260" s="19" t="s">
        <v>64</v>
      </c>
      <c r="D260" s="52" t="s">
        <v>38</v>
      </c>
      <c r="E260" s="1" t="s">
        <v>29</v>
      </c>
      <c r="F260" s="26">
        <v>3567</v>
      </c>
      <c r="G260" s="1">
        <v>0</v>
      </c>
      <c r="H260" s="34">
        <v>48031</v>
      </c>
      <c r="I260" s="1">
        <v>1.4</v>
      </c>
      <c r="J260" s="1">
        <v>17000</v>
      </c>
      <c r="K260" s="1">
        <v>10</v>
      </c>
      <c r="L260" s="1">
        <v>9.5</v>
      </c>
      <c r="M260" s="35">
        <v>26.5</v>
      </c>
      <c r="N260" s="35">
        <v>8.1</v>
      </c>
      <c r="O260" s="35">
        <v>7.41</v>
      </c>
      <c r="P260" s="5">
        <v>0.42</v>
      </c>
      <c r="Q260" s="5">
        <v>1</v>
      </c>
      <c r="R260" s="1">
        <v>6</v>
      </c>
      <c r="S260" s="26">
        <v>1801</v>
      </c>
      <c r="T260" s="53">
        <v>1.98</v>
      </c>
    </row>
    <row r="261" spans="1:20" x14ac:dyDescent="0.45">
      <c r="A261" s="19">
        <v>8</v>
      </c>
      <c r="B261" s="104">
        <f>_xlfn.XLOOKUP(prodInfo[[#This Row],[round]],Years!$A$2:$A$10,Years!$B$2:$B$10,"not found",1,1)</f>
        <v>48213</v>
      </c>
      <c r="C261" s="19" t="s">
        <v>64</v>
      </c>
      <c r="D261" s="52" t="s">
        <v>39</v>
      </c>
      <c r="E261" s="1" t="s">
        <v>31</v>
      </c>
      <c r="F261" s="26">
        <v>3169</v>
      </c>
      <c r="G261" s="1">
        <v>0</v>
      </c>
      <c r="H261" s="34">
        <v>48031</v>
      </c>
      <c r="I261" s="1">
        <v>1.6</v>
      </c>
      <c r="J261" s="1">
        <v>13000</v>
      </c>
      <c r="K261" s="1">
        <v>6</v>
      </c>
      <c r="L261" s="1">
        <v>14</v>
      </c>
      <c r="M261" s="35">
        <v>21.25</v>
      </c>
      <c r="N261" s="35">
        <v>4.7</v>
      </c>
      <c r="O261" s="35">
        <v>7.41</v>
      </c>
      <c r="P261" s="5">
        <v>0.43</v>
      </c>
      <c r="Q261" s="5">
        <v>1</v>
      </c>
      <c r="R261" s="1">
        <v>6</v>
      </c>
      <c r="S261" s="26">
        <v>1600</v>
      </c>
      <c r="T261" s="53">
        <v>1.98</v>
      </c>
    </row>
    <row r="262" spans="1:20" x14ac:dyDescent="0.45">
      <c r="A262" s="19">
        <v>8</v>
      </c>
      <c r="B262" s="104">
        <f>_xlfn.XLOOKUP(prodInfo[[#This Row],[round]],Years!$A$2:$A$10,Years!$B$2:$B$10,"not found",1,1)</f>
        <v>48213</v>
      </c>
      <c r="C262" s="19" t="s">
        <v>64</v>
      </c>
      <c r="D262" s="52" t="s">
        <v>40</v>
      </c>
      <c r="E262" s="1" t="s">
        <v>33</v>
      </c>
      <c r="F262" s="26">
        <v>1083</v>
      </c>
      <c r="G262" s="1">
        <v>10</v>
      </c>
      <c r="H262" s="34">
        <v>48040</v>
      </c>
      <c r="I262" s="1">
        <v>1.9</v>
      </c>
      <c r="J262" s="1">
        <v>22000</v>
      </c>
      <c r="K262" s="1">
        <v>13.4</v>
      </c>
      <c r="L262" s="1">
        <v>6.2</v>
      </c>
      <c r="M262" s="35">
        <v>36.5</v>
      </c>
      <c r="N262" s="35">
        <v>11.27</v>
      </c>
      <c r="O262" s="35">
        <v>9.6300000000000008</v>
      </c>
      <c r="P262" s="5">
        <v>0.43</v>
      </c>
      <c r="Q262" s="5">
        <v>1</v>
      </c>
      <c r="R262" s="1">
        <v>4.5</v>
      </c>
      <c r="S262" s="1">
        <v>552</v>
      </c>
      <c r="T262" s="53">
        <v>1.98</v>
      </c>
    </row>
    <row r="263" spans="1:20" x14ac:dyDescent="0.45">
      <c r="A263" s="19">
        <v>8</v>
      </c>
      <c r="B263" s="104">
        <f>_xlfn.XLOOKUP(prodInfo[[#This Row],[round]],Years!$A$2:$A$10,Years!$B$2:$B$10,"not found",1,1)</f>
        <v>48213</v>
      </c>
      <c r="C263" s="19" t="s">
        <v>64</v>
      </c>
      <c r="D263" s="52" t="s">
        <v>41</v>
      </c>
      <c r="E263" s="1" t="s">
        <v>35</v>
      </c>
      <c r="F263" s="26">
        <v>1614</v>
      </c>
      <c r="G263" s="1">
        <v>0</v>
      </c>
      <c r="H263" s="34">
        <v>47986</v>
      </c>
      <c r="I263" s="1">
        <v>1.6</v>
      </c>
      <c r="J263" s="1">
        <v>25000</v>
      </c>
      <c r="K263" s="1">
        <v>15</v>
      </c>
      <c r="L263" s="1">
        <v>11.8</v>
      </c>
      <c r="M263" s="35">
        <v>31.49</v>
      </c>
      <c r="N263" s="35">
        <v>11.34</v>
      </c>
      <c r="O263" s="35">
        <v>11.12</v>
      </c>
      <c r="P263" s="5">
        <v>0.28999999999999998</v>
      </c>
      <c r="Q263" s="5">
        <v>1</v>
      </c>
      <c r="R263" s="1">
        <v>3.5</v>
      </c>
      <c r="S263" s="1">
        <v>815</v>
      </c>
      <c r="T263" s="53">
        <v>1.98</v>
      </c>
    </row>
    <row r="264" spans="1:20" x14ac:dyDescent="0.45">
      <c r="A264" s="19">
        <v>8</v>
      </c>
      <c r="B264" s="104">
        <f>_xlfn.XLOOKUP(prodInfo[[#This Row],[round]],Years!$A$2:$A$10,Years!$B$2:$B$10,"not found",1,1)</f>
        <v>48213</v>
      </c>
      <c r="C264" s="19" t="s">
        <v>64</v>
      </c>
      <c r="D264" s="52" t="s">
        <v>42</v>
      </c>
      <c r="E264" s="1" t="s">
        <v>37</v>
      </c>
      <c r="F264" s="26">
        <v>1584</v>
      </c>
      <c r="G264" s="1">
        <v>0</v>
      </c>
      <c r="H264" s="34">
        <v>48005</v>
      </c>
      <c r="I264" s="1">
        <v>1.5</v>
      </c>
      <c r="J264" s="1">
        <v>17500</v>
      </c>
      <c r="K264" s="1">
        <v>8</v>
      </c>
      <c r="L264" s="1">
        <v>4.5999999999999996</v>
      </c>
      <c r="M264" s="35">
        <v>31.49</v>
      </c>
      <c r="N264" s="35">
        <v>9.48</v>
      </c>
      <c r="O264" s="35">
        <v>11.12</v>
      </c>
      <c r="P264" s="5">
        <v>0.35</v>
      </c>
      <c r="Q264" s="5">
        <v>1</v>
      </c>
      <c r="R264" s="1">
        <v>3.5</v>
      </c>
      <c r="S264" s="1">
        <v>800</v>
      </c>
      <c r="T264" s="53">
        <v>1.98</v>
      </c>
    </row>
    <row r="265" spans="1:20" x14ac:dyDescent="0.45">
      <c r="A265" s="19">
        <v>8</v>
      </c>
      <c r="B265" s="104">
        <f>_xlfn.XLOOKUP(prodInfo[[#This Row],[round]],Years!$A$2:$A$10,Years!$B$2:$B$10,"not found",1,1)</f>
        <v>48213</v>
      </c>
      <c r="C265" s="19" t="s">
        <v>64</v>
      </c>
      <c r="D265" s="52" t="s">
        <v>289</v>
      </c>
      <c r="E265" s="1" t="s">
        <v>33</v>
      </c>
      <c r="F265" s="26">
        <v>1001</v>
      </c>
      <c r="G265" s="1">
        <v>138</v>
      </c>
      <c r="H265" s="34">
        <v>47895</v>
      </c>
      <c r="I265" s="1">
        <v>2.2999999999999998</v>
      </c>
      <c r="J265" s="1">
        <v>22000</v>
      </c>
      <c r="K265" s="1">
        <v>14</v>
      </c>
      <c r="L265" s="1">
        <v>6.2</v>
      </c>
      <c r="M265" s="35">
        <v>37.5</v>
      </c>
      <c r="N265" s="35">
        <v>11.43</v>
      </c>
      <c r="O265" s="35">
        <v>11.12</v>
      </c>
      <c r="P265" s="5">
        <v>0.39</v>
      </c>
      <c r="Q265" s="5">
        <v>1</v>
      </c>
      <c r="R265" s="1">
        <v>3.5</v>
      </c>
      <c r="S265" s="1">
        <v>575</v>
      </c>
      <c r="T265" s="53">
        <v>1.98</v>
      </c>
    </row>
    <row r="266" spans="1:20" x14ac:dyDescent="0.45">
      <c r="A266" s="19">
        <v>8</v>
      </c>
      <c r="B266" s="104">
        <f>_xlfn.XLOOKUP(prodInfo[[#This Row],[round]],Years!$A$2:$A$10,Years!$B$2:$B$10,"not found",1,1)</f>
        <v>48213</v>
      </c>
      <c r="C266" s="19" t="s">
        <v>65</v>
      </c>
      <c r="D266" s="52" t="s">
        <v>43</v>
      </c>
      <c r="E266" s="1" t="s">
        <v>29</v>
      </c>
      <c r="F266" s="26">
        <v>6436</v>
      </c>
      <c r="G266" s="1">
        <v>0</v>
      </c>
      <c r="H266" s="34">
        <v>48102</v>
      </c>
      <c r="I266" s="1">
        <v>1.3</v>
      </c>
      <c r="J266" s="1">
        <v>18400</v>
      </c>
      <c r="K266" s="1">
        <v>9.9</v>
      </c>
      <c r="L266" s="1">
        <v>10.3</v>
      </c>
      <c r="M266" s="35">
        <v>25.75</v>
      </c>
      <c r="N266" s="35">
        <v>8.2200000000000006</v>
      </c>
      <c r="O266" s="35">
        <v>3.34</v>
      </c>
      <c r="P266" s="5">
        <v>0.57999999999999996</v>
      </c>
      <c r="Q266" s="5">
        <v>0.86</v>
      </c>
      <c r="R266" s="1">
        <v>9</v>
      </c>
      <c r="S266" s="26">
        <v>4000</v>
      </c>
      <c r="T266" s="53">
        <v>1.84</v>
      </c>
    </row>
    <row r="267" spans="1:20" x14ac:dyDescent="0.45">
      <c r="A267" s="19">
        <v>8</v>
      </c>
      <c r="B267" s="104">
        <f>_xlfn.XLOOKUP(prodInfo[[#This Row],[round]],Years!$A$2:$A$10,Years!$B$2:$B$10,"not found",1,1)</f>
        <v>48213</v>
      </c>
      <c r="C267" s="19" t="s">
        <v>65</v>
      </c>
      <c r="D267" s="52" t="s">
        <v>44</v>
      </c>
      <c r="E267" s="1" t="s">
        <v>31</v>
      </c>
      <c r="F267" s="1">
        <v>0</v>
      </c>
      <c r="G267" s="26">
        <v>5891</v>
      </c>
      <c r="H267" s="34">
        <v>47849</v>
      </c>
      <c r="I267" s="1">
        <v>6</v>
      </c>
      <c r="J267" s="1">
        <v>16600</v>
      </c>
      <c r="K267" s="1">
        <v>3.2</v>
      </c>
      <c r="L267" s="1">
        <v>16.8</v>
      </c>
      <c r="M267" s="35">
        <v>20.25</v>
      </c>
      <c r="N267" s="35">
        <v>4.67</v>
      </c>
      <c r="O267" s="35">
        <v>1.96</v>
      </c>
      <c r="P267" s="5">
        <v>0</v>
      </c>
      <c r="Q267" s="5">
        <v>0.7</v>
      </c>
      <c r="R267" s="1">
        <v>10</v>
      </c>
      <c r="S267" s="26">
        <v>4000</v>
      </c>
      <c r="T267" s="53">
        <v>1.68</v>
      </c>
    </row>
    <row r="268" spans="1:20" x14ac:dyDescent="0.45">
      <c r="A268" s="19">
        <v>8</v>
      </c>
      <c r="B268" s="104">
        <f>_xlfn.XLOOKUP(prodInfo[[#This Row],[round]],Years!$A$2:$A$10,Years!$B$2:$B$10,"not found",1,1)</f>
        <v>48213</v>
      </c>
      <c r="C268" s="19" t="s">
        <v>65</v>
      </c>
      <c r="D268" s="52" t="s">
        <v>45</v>
      </c>
      <c r="E268" s="1" t="s">
        <v>33</v>
      </c>
      <c r="F268" s="26">
        <v>2995</v>
      </c>
      <c r="G268" s="1">
        <v>0</v>
      </c>
      <c r="H268" s="34">
        <v>48063</v>
      </c>
      <c r="I268" s="1">
        <v>1.4</v>
      </c>
      <c r="J268" s="1">
        <v>21980</v>
      </c>
      <c r="K268" s="1">
        <v>15.2</v>
      </c>
      <c r="L268" s="1">
        <v>4.8</v>
      </c>
      <c r="M268" s="35">
        <v>35.25</v>
      </c>
      <c r="N268" s="35">
        <v>12.14</v>
      </c>
      <c r="O268" s="35">
        <v>7.32</v>
      </c>
      <c r="P268" s="5">
        <v>0.44</v>
      </c>
      <c r="Q268" s="5">
        <v>0.83</v>
      </c>
      <c r="R268" s="1">
        <v>6</v>
      </c>
      <c r="S268" s="26">
        <v>2150</v>
      </c>
      <c r="T268" s="53">
        <v>1.82</v>
      </c>
    </row>
    <row r="269" spans="1:20" x14ac:dyDescent="0.45">
      <c r="A269" s="19">
        <v>8</v>
      </c>
      <c r="B269" s="104">
        <f>_xlfn.XLOOKUP(prodInfo[[#This Row],[round]],Years!$A$2:$A$10,Years!$B$2:$B$10,"not found",1,1)</f>
        <v>48213</v>
      </c>
      <c r="C269" s="19" t="s">
        <v>65</v>
      </c>
      <c r="D269" s="52" t="s">
        <v>46</v>
      </c>
      <c r="E269" s="1" t="s">
        <v>35</v>
      </c>
      <c r="F269" s="26">
        <v>3208</v>
      </c>
      <c r="G269" s="1">
        <v>0</v>
      </c>
      <c r="H269" s="34">
        <v>48038</v>
      </c>
      <c r="I269" s="1">
        <v>1.5</v>
      </c>
      <c r="J269" s="1">
        <v>27000</v>
      </c>
      <c r="K269" s="1">
        <v>16.399999999999999</v>
      </c>
      <c r="L269" s="1">
        <v>11.1</v>
      </c>
      <c r="M269" s="35">
        <v>30.98</v>
      </c>
      <c r="N269" s="35">
        <v>12.48</v>
      </c>
      <c r="O269" s="35">
        <v>7.29</v>
      </c>
      <c r="P269" s="5">
        <v>0.36</v>
      </c>
      <c r="Q269" s="5">
        <v>0.8</v>
      </c>
      <c r="R269" s="1">
        <v>6</v>
      </c>
      <c r="S269" s="26">
        <v>2300</v>
      </c>
      <c r="T269" s="53">
        <v>1.78</v>
      </c>
    </row>
    <row r="270" spans="1:20" x14ac:dyDescent="0.45">
      <c r="A270" s="19">
        <v>8</v>
      </c>
      <c r="B270" s="104">
        <f>_xlfn.XLOOKUP(prodInfo[[#This Row],[round]],Years!$A$2:$A$10,Years!$B$2:$B$10,"not found",1,1)</f>
        <v>48213</v>
      </c>
      <c r="C270" s="19" t="s">
        <v>65</v>
      </c>
      <c r="D270" s="52" t="s">
        <v>47</v>
      </c>
      <c r="E270" s="1" t="s">
        <v>37</v>
      </c>
      <c r="F270" s="26">
        <v>3218</v>
      </c>
      <c r="G270" s="1">
        <v>0</v>
      </c>
      <c r="H270" s="34">
        <v>48039</v>
      </c>
      <c r="I270" s="1">
        <v>1.4</v>
      </c>
      <c r="J270" s="1">
        <v>21100</v>
      </c>
      <c r="K270" s="1">
        <v>8.9</v>
      </c>
      <c r="L270" s="1">
        <v>3.6</v>
      </c>
      <c r="M270" s="35">
        <v>30.98</v>
      </c>
      <c r="N270" s="35">
        <v>10.92</v>
      </c>
      <c r="O270" s="35">
        <v>7.29</v>
      </c>
      <c r="P270" s="5">
        <v>0.41</v>
      </c>
      <c r="Q270" s="5">
        <v>0.81</v>
      </c>
      <c r="R270" s="1">
        <v>6</v>
      </c>
      <c r="S270" s="26">
        <v>2400</v>
      </c>
      <c r="T270" s="53">
        <v>1.79</v>
      </c>
    </row>
    <row r="271" spans="1:20" x14ac:dyDescent="0.45">
      <c r="A271" s="19">
        <v>8</v>
      </c>
      <c r="B271" s="104">
        <f>_xlfn.XLOOKUP(prodInfo[[#This Row],[round]],Years!$A$2:$A$10,Years!$B$2:$B$10,"not found",1,1)</f>
        <v>48213</v>
      </c>
      <c r="C271" s="19" t="s">
        <v>65</v>
      </c>
      <c r="D271" s="52" t="s">
        <v>324</v>
      </c>
      <c r="E271" s="1" t="s">
        <v>33</v>
      </c>
      <c r="F271" s="26">
        <v>2817</v>
      </c>
      <c r="G271" s="1">
        <v>0</v>
      </c>
      <c r="H271" s="34">
        <v>48046</v>
      </c>
      <c r="I271" s="1">
        <v>1.4</v>
      </c>
      <c r="J271" s="1">
        <v>20000</v>
      </c>
      <c r="K271" s="1">
        <v>15.2</v>
      </c>
      <c r="L271" s="1">
        <v>4.8</v>
      </c>
      <c r="M271" s="35">
        <v>35.5</v>
      </c>
      <c r="N271" s="35">
        <v>11.62</v>
      </c>
      <c r="O271" s="35">
        <v>7.32</v>
      </c>
      <c r="P271" s="5">
        <v>0.47</v>
      </c>
      <c r="Q271" s="5">
        <v>0.84</v>
      </c>
      <c r="R271" s="1">
        <v>6</v>
      </c>
      <c r="S271" s="26">
        <v>1600</v>
      </c>
      <c r="T271" s="53">
        <v>1.82</v>
      </c>
    </row>
    <row r="272" spans="1:20" x14ac:dyDescent="0.45">
      <c r="A272" s="19">
        <v>8</v>
      </c>
      <c r="B272" s="104">
        <f>_xlfn.XLOOKUP(prodInfo[[#This Row],[round]],Years!$A$2:$A$10,Years!$B$2:$B$10,"not found",1,1)</f>
        <v>48213</v>
      </c>
      <c r="C272" s="19" t="s">
        <v>65</v>
      </c>
      <c r="D272" s="52" t="s">
        <v>327</v>
      </c>
      <c r="E272" s="1" t="s">
        <v>35</v>
      </c>
      <c r="F272" s="26">
        <v>2178</v>
      </c>
      <c r="G272" s="1">
        <v>0</v>
      </c>
      <c r="H272" s="34">
        <v>48021</v>
      </c>
      <c r="I272" s="1">
        <v>1.3</v>
      </c>
      <c r="J272" s="1">
        <v>25000</v>
      </c>
      <c r="K272" s="1">
        <v>16.399999999999999</v>
      </c>
      <c r="L272" s="1">
        <v>11.1</v>
      </c>
      <c r="M272" s="35">
        <v>30.98</v>
      </c>
      <c r="N272" s="35">
        <v>11.95</v>
      </c>
      <c r="O272" s="35">
        <v>8.65</v>
      </c>
      <c r="P272" s="5">
        <v>0.34</v>
      </c>
      <c r="Q272" s="5">
        <v>0.83</v>
      </c>
      <c r="R272" s="1">
        <v>5.5</v>
      </c>
      <c r="S272" s="26">
        <v>1300</v>
      </c>
      <c r="T272" s="53">
        <v>1.82</v>
      </c>
    </row>
    <row r="273" spans="1:20" x14ac:dyDescent="0.45">
      <c r="A273" s="19">
        <v>8</v>
      </c>
      <c r="B273" s="104">
        <f>_xlfn.XLOOKUP(prodInfo[[#This Row],[round]],Years!$A$2:$A$10,Years!$B$2:$B$10,"not found",1,1)</f>
        <v>48213</v>
      </c>
      <c r="C273" s="19" t="s">
        <v>66</v>
      </c>
      <c r="D273" s="52" t="s">
        <v>49</v>
      </c>
      <c r="E273" s="1" t="s">
        <v>31</v>
      </c>
      <c r="F273" s="1">
        <v>520</v>
      </c>
      <c r="G273" s="26">
        <v>1560</v>
      </c>
      <c r="H273" s="34">
        <v>48533</v>
      </c>
      <c r="I273" s="1">
        <v>6.5</v>
      </c>
      <c r="J273" s="1">
        <v>14000</v>
      </c>
      <c r="K273" s="1">
        <v>3.3</v>
      </c>
      <c r="L273" s="1">
        <v>16.7</v>
      </c>
      <c r="M273" s="35">
        <v>21.5</v>
      </c>
      <c r="N273" s="35">
        <v>4.4400000000000004</v>
      </c>
      <c r="O273" s="35">
        <v>6.36</v>
      </c>
      <c r="P273" s="5">
        <v>0.33</v>
      </c>
      <c r="Q273" s="5">
        <v>0</v>
      </c>
      <c r="R273" s="1">
        <v>6.5</v>
      </c>
      <c r="S273" s="26">
        <v>2122</v>
      </c>
      <c r="T273" s="53">
        <v>0.98</v>
      </c>
    </row>
    <row r="274" spans="1:20" x14ac:dyDescent="0.45">
      <c r="A274" s="19">
        <v>8</v>
      </c>
      <c r="B274" s="104">
        <f>_xlfn.XLOOKUP(prodInfo[[#This Row],[round]],Years!$A$2:$A$10,Years!$B$2:$B$10,"not found",1,1)</f>
        <v>48213</v>
      </c>
      <c r="C274" s="19" t="s">
        <v>66</v>
      </c>
      <c r="D274" s="52" t="s">
        <v>328</v>
      </c>
      <c r="E274" s="1" t="s">
        <v>29</v>
      </c>
      <c r="F274" s="1">
        <v>114</v>
      </c>
      <c r="G274" s="26">
        <v>2016</v>
      </c>
      <c r="H274" s="34">
        <v>48697</v>
      </c>
      <c r="I274" s="1">
        <v>2.5</v>
      </c>
      <c r="J274" s="1">
        <v>30000</v>
      </c>
      <c r="K274" s="1">
        <v>6</v>
      </c>
      <c r="L274" s="1">
        <v>10</v>
      </c>
      <c r="M274" s="35">
        <v>30.5</v>
      </c>
      <c r="N274" s="35">
        <v>11.93</v>
      </c>
      <c r="O274" s="35">
        <v>11.3</v>
      </c>
      <c r="P274" s="5">
        <v>-1.41</v>
      </c>
      <c r="Q274" s="5">
        <v>0</v>
      </c>
      <c r="R274" s="1">
        <v>3</v>
      </c>
      <c r="S274" s="26">
        <v>1000</v>
      </c>
      <c r="T274" s="53">
        <v>0.99</v>
      </c>
    </row>
    <row r="275" spans="1:20" x14ac:dyDescent="0.45">
      <c r="A275" s="19">
        <v>8</v>
      </c>
      <c r="B275" s="104">
        <f>_xlfn.XLOOKUP(prodInfo[[#This Row],[round]],Years!$A$2:$A$10,Years!$B$2:$B$10,"not found",1,1)</f>
        <v>48213</v>
      </c>
      <c r="C275" s="19" t="s">
        <v>66</v>
      </c>
      <c r="D275" s="52" t="s">
        <v>329</v>
      </c>
      <c r="E275" s="1" t="s">
        <v>35</v>
      </c>
      <c r="F275" s="1">
        <v>0</v>
      </c>
      <c r="G275" s="26">
        <v>1403</v>
      </c>
      <c r="H275" s="34">
        <v>48656</v>
      </c>
      <c r="I275" s="1">
        <v>2</v>
      </c>
      <c r="J275" s="1">
        <v>27000</v>
      </c>
      <c r="K275" s="1">
        <v>11</v>
      </c>
      <c r="L275" s="1">
        <v>14</v>
      </c>
      <c r="M275" s="35">
        <v>30.5</v>
      </c>
      <c r="N275" s="35">
        <v>11.45</v>
      </c>
      <c r="O275" s="35">
        <v>11.3</v>
      </c>
      <c r="P275" s="5">
        <v>0</v>
      </c>
      <c r="Q275" s="5">
        <v>0</v>
      </c>
      <c r="R275" s="1">
        <v>3</v>
      </c>
      <c r="S275" s="26">
        <v>1500</v>
      </c>
      <c r="T275" s="53">
        <v>0.66</v>
      </c>
    </row>
    <row r="276" spans="1:20" x14ac:dyDescent="0.45">
      <c r="A276" s="19">
        <v>8</v>
      </c>
      <c r="B276" s="104">
        <f>_xlfn.XLOOKUP(prodInfo[[#This Row],[round]],Years!$A$2:$A$10,Years!$B$2:$B$10,"not found",1,1)</f>
        <v>48213</v>
      </c>
      <c r="C276" s="19" t="s">
        <v>67</v>
      </c>
      <c r="D276" s="52" t="s">
        <v>53</v>
      </c>
      <c r="E276" s="1" t="s">
        <v>29</v>
      </c>
      <c r="F276" s="1">
        <v>0</v>
      </c>
      <c r="G276" s="26">
        <v>5161</v>
      </c>
      <c r="H276" s="34">
        <v>44155</v>
      </c>
      <c r="I276" s="1">
        <v>11.1</v>
      </c>
      <c r="J276" s="1">
        <v>17500</v>
      </c>
      <c r="K276" s="1">
        <v>5.5</v>
      </c>
      <c r="L276" s="1">
        <v>14.5</v>
      </c>
      <c r="M276" s="35">
        <v>28</v>
      </c>
      <c r="N276" s="35">
        <v>6.37</v>
      </c>
      <c r="O276" s="35">
        <v>10.87</v>
      </c>
      <c r="P276" s="5">
        <v>0</v>
      </c>
      <c r="Q276" s="5">
        <v>0</v>
      </c>
      <c r="R276" s="1">
        <v>4</v>
      </c>
      <c r="S276" s="26">
        <v>1800</v>
      </c>
      <c r="T276" s="53">
        <v>0.66</v>
      </c>
    </row>
    <row r="277" spans="1:20" x14ac:dyDescent="0.45">
      <c r="A277" s="19">
        <v>8</v>
      </c>
      <c r="B277" s="104">
        <f>_xlfn.XLOOKUP(prodInfo[[#This Row],[round]],Years!$A$2:$A$10,Years!$B$2:$B$10,"not found",1,1)</f>
        <v>48213</v>
      </c>
      <c r="C277" s="19" t="s">
        <v>67</v>
      </c>
      <c r="D277" s="52" t="s">
        <v>54</v>
      </c>
      <c r="E277" s="1" t="s">
        <v>31</v>
      </c>
      <c r="F277" s="1">
        <v>0</v>
      </c>
      <c r="G277" s="26">
        <v>2553</v>
      </c>
      <c r="H277" s="34">
        <v>43610</v>
      </c>
      <c r="I277" s="1">
        <v>12.6</v>
      </c>
      <c r="J277" s="1">
        <v>14000</v>
      </c>
      <c r="K277" s="1">
        <v>3</v>
      </c>
      <c r="L277" s="1">
        <v>17</v>
      </c>
      <c r="M277" s="35">
        <v>21</v>
      </c>
      <c r="N277" s="35">
        <v>4.6399999999999997</v>
      </c>
      <c r="O277" s="35">
        <v>10.35</v>
      </c>
      <c r="P277" s="5">
        <v>0</v>
      </c>
      <c r="Q277" s="5">
        <v>0.3</v>
      </c>
      <c r="R277" s="1">
        <v>5</v>
      </c>
      <c r="S277" s="26">
        <v>1400</v>
      </c>
      <c r="T277" s="53">
        <v>1.29</v>
      </c>
    </row>
    <row r="278" spans="1:20" x14ac:dyDescent="0.45">
      <c r="A278" s="19">
        <v>8</v>
      </c>
      <c r="B278" s="104">
        <f>_xlfn.XLOOKUP(prodInfo[[#This Row],[round]],Years!$A$2:$A$10,Years!$B$2:$B$10,"not found",1,1)</f>
        <v>48213</v>
      </c>
      <c r="C278" s="19" t="s">
        <v>67</v>
      </c>
      <c r="D278" s="52" t="s">
        <v>55</v>
      </c>
      <c r="E278" s="1" t="s">
        <v>33</v>
      </c>
      <c r="F278" s="1">
        <v>0</v>
      </c>
      <c r="G278" s="26">
        <v>1964</v>
      </c>
      <c r="H278" s="34">
        <v>44670</v>
      </c>
      <c r="I278" s="1">
        <v>9.6999999999999993</v>
      </c>
      <c r="J278" s="1">
        <v>23000</v>
      </c>
      <c r="K278" s="1">
        <v>8</v>
      </c>
      <c r="L278" s="1">
        <v>12</v>
      </c>
      <c r="M278" s="35">
        <v>38</v>
      </c>
      <c r="N278" s="35">
        <v>9.58</v>
      </c>
      <c r="O278" s="35">
        <v>12.43</v>
      </c>
      <c r="P278" s="5">
        <v>0</v>
      </c>
      <c r="Q278" s="5">
        <v>0</v>
      </c>
      <c r="R278" s="1">
        <v>3</v>
      </c>
      <c r="S278" s="1">
        <v>900</v>
      </c>
      <c r="T278" s="53">
        <v>0.45</v>
      </c>
    </row>
    <row r="279" spans="1:20" x14ac:dyDescent="0.45">
      <c r="A279" s="19">
        <v>8</v>
      </c>
      <c r="B279" s="104">
        <f>_xlfn.XLOOKUP(prodInfo[[#This Row],[round]],Years!$A$2:$A$10,Years!$B$2:$B$10,"not found",1,1)</f>
        <v>48213</v>
      </c>
      <c r="C279" s="19" t="s">
        <v>67</v>
      </c>
      <c r="D279" s="52" t="s">
        <v>56</v>
      </c>
      <c r="E279" s="1" t="s">
        <v>35</v>
      </c>
      <c r="F279" s="1">
        <v>0</v>
      </c>
      <c r="G279" s="26">
        <v>1380</v>
      </c>
      <c r="H279" s="34">
        <v>44377</v>
      </c>
      <c r="I279" s="1">
        <v>10.5</v>
      </c>
      <c r="J279" s="1">
        <v>25000</v>
      </c>
      <c r="K279" s="1">
        <v>9.4</v>
      </c>
      <c r="L279" s="1">
        <v>15.5</v>
      </c>
      <c r="M279" s="35">
        <v>33</v>
      </c>
      <c r="N279" s="35">
        <v>10.039999999999999</v>
      </c>
      <c r="O279" s="35">
        <v>12.43</v>
      </c>
      <c r="P279" s="5">
        <v>0</v>
      </c>
      <c r="Q279" s="5">
        <v>0</v>
      </c>
      <c r="R279" s="1">
        <v>3</v>
      </c>
      <c r="S279" s="1">
        <v>600</v>
      </c>
      <c r="T279" s="53">
        <v>0.73</v>
      </c>
    </row>
    <row r="280" spans="1:20" x14ac:dyDescent="0.45">
      <c r="A280" s="19">
        <v>8</v>
      </c>
      <c r="B280" s="104">
        <f>_xlfn.XLOOKUP(prodInfo[[#This Row],[round]],Years!$A$2:$A$10,Years!$B$2:$B$10,"not found",1,1)</f>
        <v>48213</v>
      </c>
      <c r="C280" s="19" t="s">
        <v>67</v>
      </c>
      <c r="D280" s="52" t="s">
        <v>57</v>
      </c>
      <c r="E280" s="1" t="s">
        <v>37</v>
      </c>
      <c r="F280" s="1">
        <v>0</v>
      </c>
      <c r="G280" s="26">
        <v>1380</v>
      </c>
      <c r="H280" s="34">
        <v>44341</v>
      </c>
      <c r="I280" s="1">
        <v>10.6</v>
      </c>
      <c r="J280" s="1">
        <v>19000</v>
      </c>
      <c r="K280" s="1">
        <v>4</v>
      </c>
      <c r="L280" s="1">
        <v>11</v>
      </c>
      <c r="M280" s="35">
        <v>33</v>
      </c>
      <c r="N280" s="35">
        <v>8.0399999999999991</v>
      </c>
      <c r="O280" s="35">
        <v>12.43</v>
      </c>
      <c r="P280" s="5">
        <v>0</v>
      </c>
      <c r="Q280" s="5">
        <v>0</v>
      </c>
      <c r="R280" s="1">
        <v>3</v>
      </c>
      <c r="S280" s="1">
        <v>600</v>
      </c>
      <c r="T280" s="53">
        <v>0.63</v>
      </c>
    </row>
    <row r="281" spans="1:20" x14ac:dyDescent="0.45">
      <c r="A281" s="19">
        <v>8</v>
      </c>
      <c r="B281" s="104">
        <f>_xlfn.XLOOKUP(prodInfo[[#This Row],[round]],Years!$A$2:$A$10,Years!$B$2:$B$10,"not found",1,1)</f>
        <v>48213</v>
      </c>
      <c r="C281" s="19" t="s">
        <v>68</v>
      </c>
      <c r="D281" s="52" t="s">
        <v>58</v>
      </c>
      <c r="E281" s="1" t="s">
        <v>29</v>
      </c>
      <c r="F281" s="1">
        <v>0</v>
      </c>
      <c r="G281" s="26">
        <v>5161</v>
      </c>
      <c r="H281" s="34">
        <v>44155</v>
      </c>
      <c r="I281" s="1">
        <v>11.1</v>
      </c>
      <c r="J281" s="1">
        <v>17500</v>
      </c>
      <c r="K281" s="1">
        <v>5.5</v>
      </c>
      <c r="L281" s="1">
        <v>14.5</v>
      </c>
      <c r="M281" s="35">
        <v>28</v>
      </c>
      <c r="N281" s="35">
        <v>6.37</v>
      </c>
      <c r="O281" s="35">
        <v>10.87</v>
      </c>
      <c r="P281" s="5">
        <v>0</v>
      </c>
      <c r="Q281" s="5">
        <v>0</v>
      </c>
      <c r="R281" s="1">
        <v>4</v>
      </c>
      <c r="S281" s="26">
        <v>1800</v>
      </c>
      <c r="T281" s="53">
        <v>0.66</v>
      </c>
    </row>
    <row r="282" spans="1:20" x14ac:dyDescent="0.45">
      <c r="A282" s="19">
        <v>8</v>
      </c>
      <c r="B282" s="104">
        <f>_xlfn.XLOOKUP(prodInfo[[#This Row],[round]],Years!$A$2:$A$10,Years!$B$2:$B$10,"not found",1,1)</f>
        <v>48213</v>
      </c>
      <c r="C282" s="19" t="s">
        <v>68</v>
      </c>
      <c r="D282" s="52" t="s">
        <v>59</v>
      </c>
      <c r="E282" s="1" t="s">
        <v>31</v>
      </c>
      <c r="F282" s="1">
        <v>0</v>
      </c>
      <c r="G282" s="26">
        <v>2553</v>
      </c>
      <c r="H282" s="34">
        <v>43610</v>
      </c>
      <c r="I282" s="1">
        <v>12.6</v>
      </c>
      <c r="J282" s="1">
        <v>14000</v>
      </c>
      <c r="K282" s="1">
        <v>3</v>
      </c>
      <c r="L282" s="1">
        <v>17</v>
      </c>
      <c r="M282" s="35">
        <v>21</v>
      </c>
      <c r="N282" s="35">
        <v>4.6399999999999997</v>
      </c>
      <c r="O282" s="35">
        <v>10.35</v>
      </c>
      <c r="P282" s="5">
        <v>0</v>
      </c>
      <c r="Q282" s="5">
        <v>0.3</v>
      </c>
      <c r="R282" s="1">
        <v>5</v>
      </c>
      <c r="S282" s="26">
        <v>1400</v>
      </c>
      <c r="T282" s="53">
        <v>1.29</v>
      </c>
    </row>
    <row r="283" spans="1:20" x14ac:dyDescent="0.45">
      <c r="A283" s="19">
        <v>8</v>
      </c>
      <c r="B283" s="104">
        <f>_xlfn.XLOOKUP(prodInfo[[#This Row],[round]],Years!$A$2:$A$10,Years!$B$2:$B$10,"not found",1,1)</f>
        <v>48213</v>
      </c>
      <c r="C283" s="19" t="s">
        <v>68</v>
      </c>
      <c r="D283" s="52" t="s">
        <v>60</v>
      </c>
      <c r="E283" s="1" t="s">
        <v>33</v>
      </c>
      <c r="F283" s="1">
        <v>0</v>
      </c>
      <c r="G283" s="26">
        <v>1964</v>
      </c>
      <c r="H283" s="34">
        <v>44670</v>
      </c>
      <c r="I283" s="1">
        <v>9.6999999999999993</v>
      </c>
      <c r="J283" s="1">
        <v>23000</v>
      </c>
      <c r="K283" s="1">
        <v>8</v>
      </c>
      <c r="L283" s="1">
        <v>12</v>
      </c>
      <c r="M283" s="35">
        <v>38</v>
      </c>
      <c r="N283" s="35">
        <v>9.58</v>
      </c>
      <c r="O283" s="35">
        <v>12.43</v>
      </c>
      <c r="P283" s="5">
        <v>0</v>
      </c>
      <c r="Q283" s="5">
        <v>0</v>
      </c>
      <c r="R283" s="1">
        <v>3</v>
      </c>
      <c r="S283" s="1">
        <v>900</v>
      </c>
      <c r="T283" s="53">
        <v>0.45</v>
      </c>
    </row>
    <row r="284" spans="1:20" x14ac:dyDescent="0.45">
      <c r="A284" s="19">
        <v>8</v>
      </c>
      <c r="B284" s="104">
        <f>_xlfn.XLOOKUP(prodInfo[[#This Row],[round]],Years!$A$2:$A$10,Years!$B$2:$B$10,"not found",1,1)</f>
        <v>48213</v>
      </c>
      <c r="C284" s="19" t="s">
        <v>68</v>
      </c>
      <c r="D284" s="52" t="s">
        <v>61</v>
      </c>
      <c r="E284" s="1" t="s">
        <v>35</v>
      </c>
      <c r="F284" s="1">
        <v>0</v>
      </c>
      <c r="G284" s="26">
        <v>1380</v>
      </c>
      <c r="H284" s="34">
        <v>44377</v>
      </c>
      <c r="I284" s="1">
        <v>10.5</v>
      </c>
      <c r="J284" s="1">
        <v>25000</v>
      </c>
      <c r="K284" s="1">
        <v>9.4</v>
      </c>
      <c r="L284" s="1">
        <v>15.5</v>
      </c>
      <c r="M284" s="35">
        <v>33</v>
      </c>
      <c r="N284" s="35">
        <v>10.039999999999999</v>
      </c>
      <c r="O284" s="35">
        <v>12.43</v>
      </c>
      <c r="P284" s="5">
        <v>0</v>
      </c>
      <c r="Q284" s="5">
        <v>0</v>
      </c>
      <c r="R284" s="1">
        <v>3</v>
      </c>
      <c r="S284" s="1">
        <v>600</v>
      </c>
      <c r="T284" s="53">
        <v>0.73</v>
      </c>
    </row>
    <row r="285" spans="1:20" x14ac:dyDescent="0.45">
      <c r="A285" s="19">
        <v>8</v>
      </c>
      <c r="B285" s="104">
        <f>_xlfn.XLOOKUP(prodInfo[[#This Row],[round]],Years!$A$2:$A$10,Years!$B$2:$B$10,"not found",1,1)</f>
        <v>48213</v>
      </c>
      <c r="C285" s="19" t="s">
        <v>68</v>
      </c>
      <c r="D285" s="52" t="s">
        <v>62</v>
      </c>
      <c r="E285" s="1" t="s">
        <v>37</v>
      </c>
      <c r="F285" s="1">
        <v>0</v>
      </c>
      <c r="G285" s="26">
        <v>1380</v>
      </c>
      <c r="H285" s="34">
        <v>44341</v>
      </c>
      <c r="I285" s="1">
        <v>10.6</v>
      </c>
      <c r="J285" s="1">
        <v>19000</v>
      </c>
      <c r="K285" s="1">
        <v>4</v>
      </c>
      <c r="L285" s="1">
        <v>11</v>
      </c>
      <c r="M285" s="35">
        <v>33</v>
      </c>
      <c r="N285" s="35">
        <v>8.0399999999999991</v>
      </c>
      <c r="O285" s="35">
        <v>12.43</v>
      </c>
      <c r="P285" s="5">
        <v>0</v>
      </c>
      <c r="Q285" s="5">
        <v>0</v>
      </c>
      <c r="R285" s="1">
        <v>3</v>
      </c>
      <c r="S285" s="1">
        <v>600</v>
      </c>
      <c r="T285" s="53">
        <v>0.63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DFA3-5503-4274-8467-D6B3DDE6106E}">
  <dimension ref="A1:H46"/>
  <sheetViews>
    <sheetView workbookViewId="0">
      <selection activeCell="F15" sqref="F15"/>
    </sheetView>
  </sheetViews>
  <sheetFormatPr defaultRowHeight="14.25" x14ac:dyDescent="0.45"/>
  <cols>
    <col min="2" max="2" width="11.33203125" customWidth="1"/>
    <col min="3" max="4" width="9.46484375" customWidth="1"/>
    <col min="5" max="5" width="24.3984375" customWidth="1"/>
    <col min="6" max="6" width="22.73046875" customWidth="1"/>
    <col min="7" max="7" width="24.73046875" customWidth="1"/>
    <col min="8" max="8" width="29.19921875" customWidth="1"/>
  </cols>
  <sheetData>
    <row r="1" spans="1:8" x14ac:dyDescent="0.45">
      <c r="A1" t="s">
        <v>8</v>
      </c>
      <c r="B1" t="s">
        <v>210</v>
      </c>
      <c r="C1" t="s">
        <v>2</v>
      </c>
      <c r="D1" t="s">
        <v>1</v>
      </c>
      <c r="E1" t="s">
        <v>136</v>
      </c>
      <c r="F1" t="s">
        <v>137</v>
      </c>
      <c r="G1" t="s">
        <v>138</v>
      </c>
      <c r="H1" t="s">
        <v>139</v>
      </c>
    </row>
    <row r="2" spans="1:8" x14ac:dyDescent="0.45">
      <c r="A2">
        <v>0</v>
      </c>
      <c r="B2" s="132">
        <v>45291</v>
      </c>
      <c r="C2" t="s">
        <v>29</v>
      </c>
      <c r="D2" t="s">
        <v>65</v>
      </c>
      <c r="E2">
        <v>7387</v>
      </c>
      <c r="F2">
        <v>7387</v>
      </c>
      <c r="G2">
        <v>0.32400000000000001</v>
      </c>
      <c r="H2">
        <v>9.1999999999999998E-2</v>
      </c>
    </row>
    <row r="3" spans="1:8" x14ac:dyDescent="0.45">
      <c r="A3">
        <v>0</v>
      </c>
      <c r="B3" s="132">
        <v>45291</v>
      </c>
      <c r="C3" t="s">
        <v>31</v>
      </c>
      <c r="D3" t="s">
        <v>65</v>
      </c>
      <c r="E3">
        <v>8960</v>
      </c>
      <c r="F3">
        <v>8960</v>
      </c>
      <c r="G3">
        <v>0.39300000000000002</v>
      </c>
      <c r="H3">
        <v>0.11700000000000001</v>
      </c>
    </row>
    <row r="4" spans="1:8" x14ac:dyDescent="0.45">
      <c r="A4">
        <v>0</v>
      </c>
      <c r="B4" s="132">
        <v>45291</v>
      </c>
      <c r="C4" t="s">
        <v>33</v>
      </c>
      <c r="D4" t="s">
        <v>65</v>
      </c>
      <c r="E4">
        <v>2554</v>
      </c>
      <c r="F4">
        <v>2554</v>
      </c>
      <c r="G4">
        <v>0.112</v>
      </c>
      <c r="H4">
        <v>0.16200000000000001</v>
      </c>
    </row>
    <row r="5" spans="1:8" x14ac:dyDescent="0.45">
      <c r="A5">
        <v>0</v>
      </c>
      <c r="B5" s="132">
        <v>45291</v>
      </c>
      <c r="C5" t="s">
        <v>35</v>
      </c>
      <c r="D5" t="s">
        <v>65</v>
      </c>
      <c r="E5">
        <v>1915</v>
      </c>
      <c r="F5">
        <v>1915</v>
      </c>
      <c r="G5">
        <v>8.4000000000000005E-2</v>
      </c>
      <c r="H5">
        <v>0.19800000000000001</v>
      </c>
    </row>
    <row r="6" spans="1:8" x14ac:dyDescent="0.45">
      <c r="A6">
        <v>0</v>
      </c>
      <c r="B6" s="132">
        <v>45291</v>
      </c>
      <c r="C6" t="s">
        <v>37</v>
      </c>
      <c r="D6" t="s">
        <v>65</v>
      </c>
      <c r="E6">
        <v>1984</v>
      </c>
      <c r="F6">
        <v>1984</v>
      </c>
      <c r="G6">
        <v>8.6999999999999994E-2</v>
      </c>
      <c r="H6">
        <v>0.183</v>
      </c>
    </row>
    <row r="7" spans="1:8" x14ac:dyDescent="0.45">
      <c r="A7">
        <v>1</v>
      </c>
      <c r="B7" s="132">
        <v>45657</v>
      </c>
      <c r="C7" t="s">
        <v>29</v>
      </c>
      <c r="D7" t="s">
        <v>65</v>
      </c>
      <c r="E7">
        <v>8067</v>
      </c>
      <c r="F7">
        <v>8067</v>
      </c>
      <c r="G7">
        <v>0.314</v>
      </c>
      <c r="H7">
        <v>9.1999999999999998E-2</v>
      </c>
    </row>
    <row r="8" spans="1:8" x14ac:dyDescent="0.45">
      <c r="A8">
        <v>1</v>
      </c>
      <c r="B8" s="132">
        <v>45657</v>
      </c>
      <c r="C8" t="s">
        <v>31</v>
      </c>
      <c r="D8" t="s">
        <v>65</v>
      </c>
      <c r="E8">
        <v>10009</v>
      </c>
      <c r="F8">
        <v>10009</v>
      </c>
      <c r="G8">
        <v>0.39</v>
      </c>
      <c r="H8">
        <v>0.11700000000000001</v>
      </c>
    </row>
    <row r="9" spans="1:8" x14ac:dyDescent="0.45">
      <c r="A9">
        <v>1</v>
      </c>
      <c r="B9" s="132">
        <v>45657</v>
      </c>
      <c r="C9" t="s">
        <v>33</v>
      </c>
      <c r="D9" t="s">
        <v>65</v>
      </c>
      <c r="E9">
        <v>2967</v>
      </c>
      <c r="F9">
        <v>2967</v>
      </c>
      <c r="G9">
        <v>0.11600000000000001</v>
      </c>
      <c r="H9">
        <v>0.16200000000000001</v>
      </c>
    </row>
    <row r="10" spans="1:8" x14ac:dyDescent="0.45">
      <c r="A10">
        <v>1</v>
      </c>
      <c r="B10" s="132">
        <v>45657</v>
      </c>
      <c r="C10" t="s">
        <v>35</v>
      </c>
      <c r="D10" t="s">
        <v>65</v>
      </c>
      <c r="E10">
        <v>2294</v>
      </c>
      <c r="F10">
        <v>2294</v>
      </c>
      <c r="G10">
        <v>8.8999999999999996E-2</v>
      </c>
      <c r="H10">
        <v>0.19800000000000001</v>
      </c>
    </row>
    <row r="11" spans="1:8" x14ac:dyDescent="0.45">
      <c r="A11">
        <v>1</v>
      </c>
      <c r="B11" s="132">
        <v>45657</v>
      </c>
      <c r="C11" t="s">
        <v>37</v>
      </c>
      <c r="D11" t="s">
        <v>65</v>
      </c>
      <c r="E11">
        <v>2347</v>
      </c>
      <c r="F11">
        <v>2347</v>
      </c>
      <c r="G11">
        <v>9.0999999999999998E-2</v>
      </c>
      <c r="H11">
        <v>0.183</v>
      </c>
    </row>
    <row r="12" spans="1:8" x14ac:dyDescent="0.45">
      <c r="A12">
        <v>2</v>
      </c>
      <c r="B12" s="132">
        <v>46022</v>
      </c>
      <c r="C12" t="s">
        <v>29</v>
      </c>
      <c r="D12" t="s">
        <v>65</v>
      </c>
      <c r="E12">
        <v>8809</v>
      </c>
      <c r="F12">
        <v>8809</v>
      </c>
      <c r="G12">
        <v>0.30399999999999999</v>
      </c>
      <c r="H12">
        <v>9.1999999999999998E-2</v>
      </c>
    </row>
    <row r="13" spans="1:8" x14ac:dyDescent="0.45">
      <c r="A13">
        <v>2</v>
      </c>
      <c r="B13" s="132">
        <v>46022</v>
      </c>
      <c r="C13" t="s">
        <v>31</v>
      </c>
      <c r="D13" t="s">
        <v>65</v>
      </c>
      <c r="E13">
        <v>11180</v>
      </c>
      <c r="F13">
        <v>11180</v>
      </c>
      <c r="G13">
        <v>0.38600000000000001</v>
      </c>
      <c r="H13">
        <v>0.11700000000000001</v>
      </c>
    </row>
    <row r="14" spans="1:8" x14ac:dyDescent="0.45">
      <c r="A14">
        <v>2</v>
      </c>
      <c r="B14" s="132">
        <v>46022</v>
      </c>
      <c r="C14" t="s">
        <v>33</v>
      </c>
      <c r="D14" t="s">
        <v>65</v>
      </c>
      <c r="E14">
        <v>3448</v>
      </c>
      <c r="F14">
        <v>3448</v>
      </c>
      <c r="G14">
        <v>0.11899999999999999</v>
      </c>
      <c r="H14">
        <v>0.16200000000000001</v>
      </c>
    </row>
    <row r="15" spans="1:8" x14ac:dyDescent="0.45">
      <c r="A15">
        <v>2</v>
      </c>
      <c r="B15" s="132">
        <v>46022</v>
      </c>
      <c r="C15" t="s">
        <v>35</v>
      </c>
      <c r="D15" t="s">
        <v>65</v>
      </c>
      <c r="E15">
        <v>2749</v>
      </c>
      <c r="F15">
        <v>2749</v>
      </c>
      <c r="G15">
        <v>9.5000000000000001E-2</v>
      </c>
      <c r="H15">
        <v>0.19800000000000001</v>
      </c>
    </row>
    <row r="16" spans="1:8" x14ac:dyDescent="0.45">
      <c r="A16">
        <v>2</v>
      </c>
      <c r="B16" s="132">
        <v>46022</v>
      </c>
      <c r="C16" t="s">
        <v>37</v>
      </c>
      <c r="D16" t="s">
        <v>65</v>
      </c>
      <c r="E16">
        <v>2776</v>
      </c>
      <c r="F16">
        <v>2776</v>
      </c>
      <c r="G16">
        <v>9.6000000000000002E-2</v>
      </c>
      <c r="H16">
        <v>0.183</v>
      </c>
    </row>
    <row r="17" spans="1:8" x14ac:dyDescent="0.45">
      <c r="A17">
        <v>3</v>
      </c>
      <c r="B17" s="132">
        <v>46387</v>
      </c>
      <c r="C17" t="s">
        <v>29</v>
      </c>
      <c r="D17" t="s">
        <v>65</v>
      </c>
      <c r="E17">
        <v>9619</v>
      </c>
      <c r="F17">
        <v>9619</v>
      </c>
      <c r="G17">
        <v>0.29399999999999998</v>
      </c>
      <c r="H17">
        <v>9.1999999999999998E-2</v>
      </c>
    </row>
    <row r="18" spans="1:8" x14ac:dyDescent="0.45">
      <c r="A18">
        <v>3</v>
      </c>
      <c r="B18" s="132">
        <v>46387</v>
      </c>
      <c r="C18" t="s">
        <v>31</v>
      </c>
      <c r="D18" t="s">
        <v>65</v>
      </c>
      <c r="E18">
        <v>12488</v>
      </c>
      <c r="F18">
        <v>12488</v>
      </c>
      <c r="G18">
        <v>0.38200000000000001</v>
      </c>
      <c r="H18">
        <v>0.11700000000000001</v>
      </c>
    </row>
    <row r="19" spans="1:8" x14ac:dyDescent="0.45">
      <c r="A19">
        <v>3</v>
      </c>
      <c r="B19" s="132">
        <v>46387</v>
      </c>
      <c r="C19" t="s">
        <v>33</v>
      </c>
      <c r="D19" t="s">
        <v>65</v>
      </c>
      <c r="E19">
        <v>4007</v>
      </c>
      <c r="F19">
        <v>4007</v>
      </c>
      <c r="G19">
        <v>0.123</v>
      </c>
      <c r="H19">
        <v>0.16200000000000001</v>
      </c>
    </row>
    <row r="20" spans="1:8" x14ac:dyDescent="0.45">
      <c r="A20">
        <v>3</v>
      </c>
      <c r="B20" s="132">
        <v>46387</v>
      </c>
      <c r="C20" t="s">
        <v>35</v>
      </c>
      <c r="D20" t="s">
        <v>65</v>
      </c>
      <c r="E20">
        <v>3293</v>
      </c>
      <c r="F20">
        <v>3293</v>
      </c>
      <c r="G20">
        <v>0.10100000000000001</v>
      </c>
      <c r="H20">
        <v>0.19800000000000001</v>
      </c>
    </row>
    <row r="21" spans="1:8" x14ac:dyDescent="0.45">
      <c r="A21">
        <v>3</v>
      </c>
      <c r="B21" s="132">
        <v>46387</v>
      </c>
      <c r="C21" t="s">
        <v>37</v>
      </c>
      <c r="D21" t="s">
        <v>65</v>
      </c>
      <c r="E21">
        <v>3284</v>
      </c>
      <c r="F21">
        <v>3284</v>
      </c>
      <c r="G21">
        <v>0.10100000000000001</v>
      </c>
      <c r="H21">
        <v>0.183</v>
      </c>
    </row>
    <row r="22" spans="1:8" x14ac:dyDescent="0.45">
      <c r="A22">
        <v>4</v>
      </c>
      <c r="B22" s="132">
        <v>46752</v>
      </c>
      <c r="C22" t="s">
        <v>29</v>
      </c>
      <c r="D22" t="s">
        <v>65</v>
      </c>
      <c r="E22">
        <v>10504</v>
      </c>
      <c r="F22">
        <v>10504</v>
      </c>
      <c r="G22">
        <v>0.28399999999999997</v>
      </c>
      <c r="H22">
        <v>9.1999999999999998E-2</v>
      </c>
    </row>
    <row r="23" spans="1:8" x14ac:dyDescent="0.45">
      <c r="A23">
        <v>4</v>
      </c>
      <c r="B23" s="132">
        <v>46752</v>
      </c>
      <c r="C23" t="s">
        <v>31</v>
      </c>
      <c r="D23" t="s">
        <v>65</v>
      </c>
      <c r="E23">
        <v>13949</v>
      </c>
      <c r="F23">
        <v>10707</v>
      </c>
      <c r="G23">
        <v>0.378</v>
      </c>
      <c r="H23">
        <v>0.11700000000000001</v>
      </c>
    </row>
    <row r="24" spans="1:8" x14ac:dyDescent="0.45">
      <c r="A24">
        <v>4</v>
      </c>
      <c r="B24" s="132">
        <v>46752</v>
      </c>
      <c r="C24" t="s">
        <v>33</v>
      </c>
      <c r="D24" t="s">
        <v>65</v>
      </c>
      <c r="E24">
        <v>4656</v>
      </c>
      <c r="F24">
        <v>4299</v>
      </c>
      <c r="G24">
        <v>0.126</v>
      </c>
      <c r="H24">
        <v>0.16200000000000001</v>
      </c>
    </row>
    <row r="25" spans="1:8" x14ac:dyDescent="0.45">
      <c r="A25">
        <v>4</v>
      </c>
      <c r="B25" s="132">
        <v>46752</v>
      </c>
      <c r="C25" t="s">
        <v>35</v>
      </c>
      <c r="D25" t="s">
        <v>65</v>
      </c>
      <c r="E25">
        <v>3945</v>
      </c>
      <c r="F25">
        <v>3945</v>
      </c>
      <c r="G25">
        <v>0.107</v>
      </c>
      <c r="H25">
        <v>0.19800000000000001</v>
      </c>
    </row>
    <row r="26" spans="1:8" x14ac:dyDescent="0.45">
      <c r="A26">
        <v>4</v>
      </c>
      <c r="B26" s="132">
        <v>46752</v>
      </c>
      <c r="C26" t="s">
        <v>37</v>
      </c>
      <c r="D26" t="s">
        <v>65</v>
      </c>
      <c r="E26">
        <v>3885</v>
      </c>
      <c r="F26">
        <v>3868</v>
      </c>
      <c r="G26">
        <v>0.105</v>
      </c>
      <c r="H26">
        <v>0.183</v>
      </c>
    </row>
    <row r="27" spans="1:8" x14ac:dyDescent="0.45">
      <c r="A27">
        <v>5</v>
      </c>
      <c r="B27" s="132">
        <v>47118</v>
      </c>
      <c r="C27" t="s">
        <v>29</v>
      </c>
      <c r="D27" t="s">
        <v>65</v>
      </c>
      <c r="E27">
        <v>11471</v>
      </c>
      <c r="F27">
        <v>11201</v>
      </c>
      <c r="G27">
        <v>0.27500000000000002</v>
      </c>
      <c r="H27">
        <v>9.1999999999999998E-2</v>
      </c>
    </row>
    <row r="28" spans="1:8" x14ac:dyDescent="0.45">
      <c r="A28">
        <v>5</v>
      </c>
      <c r="B28" s="132">
        <v>47118</v>
      </c>
      <c r="C28" t="s">
        <v>31</v>
      </c>
      <c r="D28" t="s">
        <v>65</v>
      </c>
      <c r="E28">
        <v>15581</v>
      </c>
      <c r="F28">
        <v>10436</v>
      </c>
      <c r="G28">
        <v>0.373</v>
      </c>
      <c r="H28">
        <v>0.11700000000000001</v>
      </c>
    </row>
    <row r="29" spans="1:8" x14ac:dyDescent="0.45">
      <c r="A29">
        <v>5</v>
      </c>
      <c r="B29" s="132">
        <v>47118</v>
      </c>
      <c r="C29" t="s">
        <v>33</v>
      </c>
      <c r="D29" t="s">
        <v>65</v>
      </c>
      <c r="E29">
        <v>5410</v>
      </c>
      <c r="F29">
        <v>4519</v>
      </c>
      <c r="G29">
        <v>0.13</v>
      </c>
      <c r="H29">
        <v>0.16200000000000001</v>
      </c>
    </row>
    <row r="30" spans="1:8" x14ac:dyDescent="0.45">
      <c r="A30">
        <v>5</v>
      </c>
      <c r="B30" s="132">
        <v>47118</v>
      </c>
      <c r="C30" t="s">
        <v>35</v>
      </c>
      <c r="D30" t="s">
        <v>65</v>
      </c>
      <c r="E30">
        <v>4726</v>
      </c>
      <c r="F30">
        <v>3744</v>
      </c>
      <c r="G30">
        <v>0.113</v>
      </c>
      <c r="H30">
        <v>0.19800000000000001</v>
      </c>
    </row>
    <row r="31" spans="1:8" x14ac:dyDescent="0.45">
      <c r="A31">
        <v>5</v>
      </c>
      <c r="B31" s="132">
        <v>47118</v>
      </c>
      <c r="C31" t="s">
        <v>37</v>
      </c>
      <c r="D31" t="s">
        <v>65</v>
      </c>
      <c r="E31">
        <v>4596</v>
      </c>
      <c r="F31">
        <v>3248</v>
      </c>
      <c r="G31">
        <v>0.11</v>
      </c>
      <c r="H31">
        <v>0.183</v>
      </c>
    </row>
    <row r="32" spans="1:8" x14ac:dyDescent="0.45">
      <c r="A32">
        <v>6</v>
      </c>
      <c r="B32" s="132">
        <v>47483</v>
      </c>
      <c r="C32" t="s">
        <v>29</v>
      </c>
      <c r="D32" t="s">
        <v>65</v>
      </c>
      <c r="E32">
        <v>12526</v>
      </c>
      <c r="F32">
        <v>10423</v>
      </c>
      <c r="G32">
        <v>0.26500000000000001</v>
      </c>
      <c r="H32">
        <v>9.1999999999999998E-2</v>
      </c>
    </row>
    <row r="33" spans="1:8" x14ac:dyDescent="0.45">
      <c r="A33">
        <v>6</v>
      </c>
      <c r="B33" s="132">
        <v>47483</v>
      </c>
      <c r="C33" t="s">
        <v>31</v>
      </c>
      <c r="D33" t="s">
        <v>65</v>
      </c>
      <c r="E33">
        <v>17404</v>
      </c>
      <c r="F33">
        <v>14290</v>
      </c>
      <c r="G33">
        <v>0.36799999999999999</v>
      </c>
      <c r="H33">
        <v>0.11700000000000001</v>
      </c>
    </row>
    <row r="34" spans="1:8" x14ac:dyDescent="0.45">
      <c r="A34">
        <v>6</v>
      </c>
      <c r="B34" s="132">
        <v>47483</v>
      </c>
      <c r="C34" t="s">
        <v>33</v>
      </c>
      <c r="D34" t="s">
        <v>65</v>
      </c>
      <c r="E34">
        <v>6286</v>
      </c>
      <c r="F34">
        <v>6286</v>
      </c>
      <c r="G34">
        <v>0.13300000000000001</v>
      </c>
      <c r="H34">
        <v>0.16200000000000001</v>
      </c>
    </row>
    <row r="35" spans="1:8" x14ac:dyDescent="0.45">
      <c r="A35">
        <v>6</v>
      </c>
      <c r="B35" s="132">
        <v>47483</v>
      </c>
      <c r="C35" t="s">
        <v>35</v>
      </c>
      <c r="D35" t="s">
        <v>65</v>
      </c>
      <c r="E35">
        <v>5662</v>
      </c>
      <c r="F35">
        <v>4516</v>
      </c>
      <c r="G35">
        <v>0.12</v>
      </c>
      <c r="H35">
        <v>0.19800000000000001</v>
      </c>
    </row>
    <row r="36" spans="1:8" x14ac:dyDescent="0.45">
      <c r="A36">
        <v>6</v>
      </c>
      <c r="B36" s="132">
        <v>47483</v>
      </c>
      <c r="C36" t="s">
        <v>37</v>
      </c>
      <c r="D36" t="s">
        <v>65</v>
      </c>
      <c r="E36">
        <v>5437</v>
      </c>
      <c r="F36">
        <v>3790</v>
      </c>
      <c r="G36">
        <v>0.115</v>
      </c>
      <c r="H36">
        <v>0.183</v>
      </c>
    </row>
    <row r="37" spans="1:8" x14ac:dyDescent="0.45">
      <c r="A37">
        <v>7</v>
      </c>
      <c r="B37" s="132">
        <v>47848</v>
      </c>
      <c r="C37" t="s">
        <v>29</v>
      </c>
      <c r="D37" t="s">
        <v>65</v>
      </c>
      <c r="E37">
        <v>13678</v>
      </c>
      <c r="F37">
        <v>11628</v>
      </c>
      <c r="G37">
        <v>0.255</v>
      </c>
      <c r="H37">
        <v>9.1999999999999993</v>
      </c>
    </row>
    <row r="38" spans="1:8" x14ac:dyDescent="0.45">
      <c r="A38">
        <v>7</v>
      </c>
      <c r="B38" s="132">
        <v>47848</v>
      </c>
      <c r="C38" t="s">
        <v>31</v>
      </c>
      <c r="D38" t="s">
        <v>65</v>
      </c>
      <c r="E38">
        <v>19440</v>
      </c>
      <c r="F38">
        <v>13843</v>
      </c>
      <c r="G38">
        <v>0.36199999999999999</v>
      </c>
      <c r="H38">
        <v>11.7</v>
      </c>
    </row>
    <row r="39" spans="1:8" x14ac:dyDescent="0.45">
      <c r="A39">
        <v>7</v>
      </c>
      <c r="B39" s="132">
        <v>47848</v>
      </c>
      <c r="C39" t="s">
        <v>33</v>
      </c>
      <c r="D39" t="s">
        <v>65</v>
      </c>
      <c r="E39">
        <v>7305</v>
      </c>
      <c r="F39">
        <v>7211</v>
      </c>
      <c r="G39">
        <v>0.13600000000000001</v>
      </c>
      <c r="H39">
        <v>0.16200000000000001</v>
      </c>
    </row>
    <row r="40" spans="1:8" x14ac:dyDescent="0.45">
      <c r="A40">
        <v>7</v>
      </c>
      <c r="B40" s="132">
        <v>47848</v>
      </c>
      <c r="C40" t="s">
        <v>35</v>
      </c>
      <c r="D40" t="s">
        <v>65</v>
      </c>
      <c r="E40">
        <v>6783</v>
      </c>
      <c r="F40">
        <v>5756</v>
      </c>
      <c r="G40">
        <v>0.127</v>
      </c>
      <c r="H40">
        <v>0.19800000000000001</v>
      </c>
    </row>
    <row r="41" spans="1:8" x14ac:dyDescent="0.45">
      <c r="A41">
        <v>7</v>
      </c>
      <c r="B41" s="132">
        <v>47848</v>
      </c>
      <c r="C41" t="s">
        <v>37</v>
      </c>
      <c r="D41" t="s">
        <v>65</v>
      </c>
      <c r="E41">
        <v>6432</v>
      </c>
      <c r="F41">
        <v>4010</v>
      </c>
      <c r="G41">
        <v>0.12</v>
      </c>
      <c r="H41">
        <v>0.183</v>
      </c>
    </row>
    <row r="42" spans="1:8" x14ac:dyDescent="0.45">
      <c r="A42">
        <v>8</v>
      </c>
      <c r="B42" s="132">
        <v>48213</v>
      </c>
      <c r="C42" t="s">
        <v>29</v>
      </c>
      <c r="D42" t="s">
        <v>65</v>
      </c>
      <c r="E42">
        <v>14937</v>
      </c>
      <c r="F42">
        <v>13681</v>
      </c>
      <c r="G42">
        <v>0.245</v>
      </c>
      <c r="H42">
        <v>9.1999999999999998E-2</v>
      </c>
    </row>
    <row r="43" spans="1:8" x14ac:dyDescent="0.45">
      <c r="A43">
        <v>8</v>
      </c>
      <c r="B43" s="132">
        <v>48213</v>
      </c>
      <c r="C43" t="s">
        <v>31</v>
      </c>
      <c r="D43" t="s">
        <v>65</v>
      </c>
      <c r="E43">
        <v>21715</v>
      </c>
      <c r="F43">
        <v>6461</v>
      </c>
      <c r="G43">
        <v>0.35699999999999998</v>
      </c>
      <c r="H43">
        <v>0.11700000000000001</v>
      </c>
    </row>
    <row r="44" spans="1:8" x14ac:dyDescent="0.45">
      <c r="A44">
        <v>8</v>
      </c>
      <c r="B44" s="132">
        <v>48213</v>
      </c>
      <c r="C44" t="s">
        <v>33</v>
      </c>
      <c r="D44" t="s">
        <v>65</v>
      </c>
      <c r="E44">
        <v>8488</v>
      </c>
      <c r="F44">
        <v>8488</v>
      </c>
      <c r="G44">
        <v>0.13900000000000001</v>
      </c>
      <c r="H44">
        <v>0.16200000000000001</v>
      </c>
    </row>
    <row r="45" spans="1:8" x14ac:dyDescent="0.45">
      <c r="A45">
        <v>8</v>
      </c>
      <c r="B45" s="132">
        <v>48213</v>
      </c>
      <c r="C45" t="s">
        <v>35</v>
      </c>
      <c r="D45" t="s">
        <v>65</v>
      </c>
      <c r="E45">
        <v>8126</v>
      </c>
      <c r="F45">
        <v>8126</v>
      </c>
      <c r="G45">
        <v>0.13400000000000001</v>
      </c>
      <c r="H45">
        <v>0.19800000000000001</v>
      </c>
    </row>
    <row r="46" spans="1:8" x14ac:dyDescent="0.45">
      <c r="A46">
        <v>8</v>
      </c>
      <c r="B46" s="132">
        <v>48213</v>
      </c>
      <c r="C46" t="s">
        <v>37</v>
      </c>
      <c r="D46" t="s">
        <v>65</v>
      </c>
      <c r="E46">
        <v>7609</v>
      </c>
      <c r="F46">
        <v>5990</v>
      </c>
      <c r="G46">
        <v>0.125</v>
      </c>
      <c r="H46">
        <v>0.183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E80D-E8E3-4A20-991E-C63D039712CB}">
  <dimension ref="A1:H181"/>
  <sheetViews>
    <sheetView workbookViewId="0">
      <selection activeCell="M15" sqref="M15"/>
    </sheetView>
  </sheetViews>
  <sheetFormatPr defaultRowHeight="14.25" x14ac:dyDescent="0.45"/>
  <cols>
    <col min="1" max="1" width="9.3984375" bestFit="1" customWidth="1"/>
    <col min="2" max="2" width="18" customWidth="1"/>
    <col min="3" max="4" width="9.73046875" customWidth="1"/>
    <col min="5" max="5" width="6.265625" customWidth="1"/>
    <col min="6" max="6" width="14.3984375" customWidth="1"/>
    <col min="7" max="7" width="27.86328125" customWidth="1"/>
  </cols>
  <sheetData>
    <row r="1" spans="1:8" x14ac:dyDescent="0.45">
      <c r="A1" s="19" t="s">
        <v>8</v>
      </c>
      <c r="B1" s="19" t="s">
        <v>210</v>
      </c>
      <c r="C1" s="19" t="s">
        <v>10</v>
      </c>
      <c r="D1" s="19" t="s">
        <v>1</v>
      </c>
      <c r="E1" s="19" t="s">
        <v>150</v>
      </c>
      <c r="F1" s="19" t="s">
        <v>151</v>
      </c>
      <c r="G1" s="19" t="s">
        <v>140</v>
      </c>
      <c r="H1" s="19" t="s">
        <v>141</v>
      </c>
    </row>
    <row r="2" spans="1:8" x14ac:dyDescent="0.45">
      <c r="A2" s="19">
        <v>0</v>
      </c>
      <c r="B2" s="104">
        <f>_xlfn.XLOOKUP(customerCriteria[[#This Row],[round]],Years!$A$2:$A$10,Years!$B$2:$B$10,"not found",1,1)</f>
        <v>45291</v>
      </c>
      <c r="C2" s="19" t="s">
        <v>29</v>
      </c>
      <c r="D2" s="19" t="s">
        <v>65</v>
      </c>
      <c r="E2" s="20">
        <v>1</v>
      </c>
      <c r="F2" s="1" t="s">
        <v>142</v>
      </c>
      <c r="G2" s="1" t="s">
        <v>143</v>
      </c>
      <c r="H2" s="21">
        <v>0.47</v>
      </c>
    </row>
    <row r="3" spans="1:8" x14ac:dyDescent="0.45">
      <c r="A3" s="19">
        <v>0</v>
      </c>
      <c r="B3" s="104">
        <f>_xlfn.XLOOKUP(customerCriteria[[#This Row],[round]],Years!$A$2:$A$10,Years!$B$2:$B$10,"not found",1,1)</f>
        <v>45291</v>
      </c>
      <c r="C3" s="19" t="s">
        <v>29</v>
      </c>
      <c r="D3" s="19" t="s">
        <v>65</v>
      </c>
      <c r="E3" s="20">
        <v>2</v>
      </c>
      <c r="F3" s="1" t="s">
        <v>144</v>
      </c>
      <c r="G3" s="1" t="s">
        <v>145</v>
      </c>
      <c r="H3" s="21">
        <v>0.23</v>
      </c>
    </row>
    <row r="4" spans="1:8" x14ac:dyDescent="0.45">
      <c r="A4" s="19">
        <v>0</v>
      </c>
      <c r="B4" s="104">
        <f>_xlfn.XLOOKUP(customerCriteria[[#This Row],[round]],Years!$A$2:$A$10,Years!$B$2:$B$10,"not found",1,1)</f>
        <v>45291</v>
      </c>
      <c r="C4" s="19" t="s">
        <v>29</v>
      </c>
      <c r="D4" s="19" t="s">
        <v>65</v>
      </c>
      <c r="E4" s="20">
        <v>3</v>
      </c>
      <c r="F4" s="1" t="s">
        <v>146</v>
      </c>
      <c r="G4" s="1" t="s">
        <v>147</v>
      </c>
      <c r="H4" s="21">
        <v>0.21</v>
      </c>
    </row>
    <row r="5" spans="1:8" ht="16.5" customHeight="1" x14ac:dyDescent="0.45">
      <c r="A5" s="19">
        <v>0</v>
      </c>
      <c r="B5" s="104">
        <f>_xlfn.XLOOKUP(customerCriteria[[#This Row],[round]],Years!$A$2:$A$10,Years!$B$2:$B$10,"not found",1,1)</f>
        <v>45291</v>
      </c>
      <c r="C5" s="30" t="s">
        <v>29</v>
      </c>
      <c r="D5" s="19" t="s">
        <v>65</v>
      </c>
      <c r="E5" s="22">
        <v>4</v>
      </c>
      <c r="F5" s="11" t="s">
        <v>148</v>
      </c>
      <c r="G5" s="11" t="s">
        <v>149</v>
      </c>
      <c r="H5" s="23">
        <v>0.09</v>
      </c>
    </row>
    <row r="6" spans="1:8" x14ac:dyDescent="0.45">
      <c r="A6" s="19">
        <v>0</v>
      </c>
      <c r="B6" s="104">
        <f>_xlfn.XLOOKUP(customerCriteria[[#This Row],[round]],Years!$A$2:$A$10,Years!$B$2:$B$10,"not found",1,1)</f>
        <v>45291</v>
      </c>
      <c r="C6" s="19" t="s">
        <v>31</v>
      </c>
      <c r="D6" s="19" t="s">
        <v>65</v>
      </c>
      <c r="E6" s="24">
        <v>1</v>
      </c>
      <c r="F6" s="6" t="s">
        <v>144</v>
      </c>
      <c r="G6" s="6" t="s">
        <v>152</v>
      </c>
      <c r="H6" s="25">
        <v>0.53</v>
      </c>
    </row>
    <row r="7" spans="1:8" x14ac:dyDescent="0.45">
      <c r="A7" s="19">
        <v>0</v>
      </c>
      <c r="B7" s="104">
        <f>_xlfn.XLOOKUP(customerCriteria[[#This Row],[round]],Years!$A$2:$A$10,Years!$B$2:$B$10,"not found",1,1)</f>
        <v>45291</v>
      </c>
      <c r="C7" s="19" t="s">
        <v>31</v>
      </c>
      <c r="D7" s="19" t="s">
        <v>65</v>
      </c>
      <c r="E7" s="20">
        <v>2</v>
      </c>
      <c r="F7" s="1" t="s">
        <v>142</v>
      </c>
      <c r="G7" s="1" t="s">
        <v>153</v>
      </c>
      <c r="H7" s="21">
        <v>0.24</v>
      </c>
    </row>
    <row r="8" spans="1:8" x14ac:dyDescent="0.45">
      <c r="A8" s="19">
        <v>0</v>
      </c>
      <c r="B8" s="104">
        <f>_xlfn.XLOOKUP(customerCriteria[[#This Row],[round]],Years!$A$2:$A$10,Years!$B$2:$B$10,"not found",1,1)</f>
        <v>45291</v>
      </c>
      <c r="C8" s="19" t="s">
        <v>31</v>
      </c>
      <c r="D8" s="19" t="s">
        <v>65</v>
      </c>
      <c r="E8" s="20">
        <v>3</v>
      </c>
      <c r="F8" s="1" t="s">
        <v>146</v>
      </c>
      <c r="G8" s="1" t="s">
        <v>154</v>
      </c>
      <c r="H8" s="21">
        <v>0.16</v>
      </c>
    </row>
    <row r="9" spans="1:8" x14ac:dyDescent="0.45">
      <c r="A9" s="19">
        <v>0</v>
      </c>
      <c r="B9" s="104">
        <f>_xlfn.XLOOKUP(customerCriteria[[#This Row],[round]],Years!$A$2:$A$10,Years!$B$2:$B$10,"not found",1,1)</f>
        <v>45291</v>
      </c>
      <c r="C9" s="19" t="s">
        <v>31</v>
      </c>
      <c r="D9" s="19" t="s">
        <v>65</v>
      </c>
      <c r="E9" s="22">
        <v>4</v>
      </c>
      <c r="F9" s="11" t="s">
        <v>148</v>
      </c>
      <c r="G9" s="11" t="s">
        <v>155</v>
      </c>
      <c r="H9" s="23">
        <v>7.0000000000000007E-2</v>
      </c>
    </row>
    <row r="10" spans="1:8" x14ac:dyDescent="0.45">
      <c r="A10" s="19">
        <v>0</v>
      </c>
      <c r="B10" s="104">
        <f>_xlfn.XLOOKUP(customerCriteria[[#This Row],[round]],Years!$A$2:$A$10,Years!$B$2:$B$10,"not found",1,1)</f>
        <v>45291</v>
      </c>
      <c r="C10" s="19" t="s">
        <v>33</v>
      </c>
      <c r="D10" s="19" t="s">
        <v>65</v>
      </c>
      <c r="E10" s="24">
        <v>1</v>
      </c>
      <c r="F10" s="6" t="s">
        <v>146</v>
      </c>
      <c r="G10" s="6" t="s">
        <v>156</v>
      </c>
      <c r="H10" s="25">
        <v>0.43</v>
      </c>
    </row>
    <row r="11" spans="1:8" x14ac:dyDescent="0.45">
      <c r="A11" s="19">
        <v>0</v>
      </c>
      <c r="B11" s="104">
        <f>_xlfn.XLOOKUP(customerCriteria[[#This Row],[round]],Years!$A$2:$A$10,Years!$B$2:$B$10,"not found",1,1)</f>
        <v>45291</v>
      </c>
      <c r="C11" s="19" t="s">
        <v>33</v>
      </c>
      <c r="D11" s="19" t="s">
        <v>65</v>
      </c>
      <c r="E11" s="20">
        <v>2</v>
      </c>
      <c r="F11" s="1" t="s">
        <v>142</v>
      </c>
      <c r="G11" s="1" t="s">
        <v>157</v>
      </c>
      <c r="H11" s="21">
        <v>0.28999999999999998</v>
      </c>
    </row>
    <row r="12" spans="1:8" x14ac:dyDescent="0.45">
      <c r="A12" s="19">
        <v>0</v>
      </c>
      <c r="B12" s="104">
        <f>_xlfn.XLOOKUP(customerCriteria[[#This Row],[round]],Years!$A$2:$A$10,Years!$B$2:$B$10,"not found",1,1)</f>
        <v>45291</v>
      </c>
      <c r="C12" s="19" t="s">
        <v>33</v>
      </c>
      <c r="D12" s="19" t="s">
        <v>65</v>
      </c>
      <c r="E12" s="20">
        <v>3</v>
      </c>
      <c r="F12" s="1" t="s">
        <v>148</v>
      </c>
      <c r="G12" s="1" t="s">
        <v>158</v>
      </c>
      <c r="H12" s="21">
        <v>0.19</v>
      </c>
    </row>
    <row r="13" spans="1:8" x14ac:dyDescent="0.45">
      <c r="A13" s="19">
        <v>0</v>
      </c>
      <c r="B13" s="104">
        <f>_xlfn.XLOOKUP(customerCriteria[[#This Row],[round]],Years!$A$2:$A$10,Years!$B$2:$B$10,"not found",1,1)</f>
        <v>45291</v>
      </c>
      <c r="C13" s="19" t="s">
        <v>33</v>
      </c>
      <c r="D13" s="19" t="s">
        <v>65</v>
      </c>
      <c r="E13" s="22">
        <v>4</v>
      </c>
      <c r="F13" s="11" t="s">
        <v>144</v>
      </c>
      <c r="G13" s="11" t="s">
        <v>159</v>
      </c>
      <c r="H13" s="23">
        <v>0.09</v>
      </c>
    </row>
    <row r="14" spans="1:8" x14ac:dyDescent="0.45">
      <c r="A14" s="19">
        <v>0</v>
      </c>
      <c r="B14" s="104">
        <f>_xlfn.XLOOKUP(customerCriteria[[#This Row],[round]],Years!$A$2:$A$10,Years!$B$2:$B$10,"not found",1,1)</f>
        <v>45291</v>
      </c>
      <c r="C14" s="19" t="s">
        <v>135</v>
      </c>
      <c r="D14" s="19" t="s">
        <v>65</v>
      </c>
      <c r="E14" s="24">
        <v>1</v>
      </c>
      <c r="F14" s="6" t="s">
        <v>148</v>
      </c>
      <c r="G14" s="6" t="s">
        <v>160</v>
      </c>
      <c r="H14" s="25">
        <v>0.43</v>
      </c>
    </row>
    <row r="15" spans="1:8" x14ac:dyDescent="0.45">
      <c r="A15" s="19">
        <v>0</v>
      </c>
      <c r="B15" s="104">
        <f>_xlfn.XLOOKUP(customerCriteria[[#This Row],[round]],Years!$A$2:$A$10,Years!$B$2:$B$10,"not found",1,1)</f>
        <v>45291</v>
      </c>
      <c r="C15" s="19" t="s">
        <v>135</v>
      </c>
      <c r="D15" s="19" t="s">
        <v>65</v>
      </c>
      <c r="E15" s="20">
        <v>2</v>
      </c>
      <c r="F15" s="1" t="s">
        <v>146</v>
      </c>
      <c r="G15" s="1" t="s">
        <v>161</v>
      </c>
      <c r="H15" s="21">
        <v>0.28999999999999998</v>
      </c>
    </row>
    <row r="16" spans="1:8" x14ac:dyDescent="0.45">
      <c r="A16" s="19">
        <v>0</v>
      </c>
      <c r="B16" s="104">
        <f>_xlfn.XLOOKUP(customerCriteria[[#This Row],[round]],Years!$A$2:$A$10,Years!$B$2:$B$10,"not found",1,1)</f>
        <v>45291</v>
      </c>
      <c r="C16" s="19" t="s">
        <v>135</v>
      </c>
      <c r="D16" s="19" t="s">
        <v>65</v>
      </c>
      <c r="E16" s="20">
        <v>3</v>
      </c>
      <c r="F16" s="1" t="s">
        <v>144</v>
      </c>
      <c r="G16" s="1" t="s">
        <v>162</v>
      </c>
      <c r="H16" s="21">
        <v>0.19</v>
      </c>
    </row>
    <row r="17" spans="1:8" x14ac:dyDescent="0.45">
      <c r="A17" s="19">
        <v>0</v>
      </c>
      <c r="B17" s="104">
        <f>_xlfn.XLOOKUP(customerCriteria[[#This Row],[round]],Years!$A$2:$A$10,Years!$B$2:$B$10,"not found",1,1)</f>
        <v>45291</v>
      </c>
      <c r="C17" s="19" t="s">
        <v>135</v>
      </c>
      <c r="D17" s="19" t="s">
        <v>65</v>
      </c>
      <c r="E17" s="22">
        <v>4</v>
      </c>
      <c r="F17" s="11" t="s">
        <v>142</v>
      </c>
      <c r="G17" s="11" t="s">
        <v>163</v>
      </c>
      <c r="H17" s="23">
        <v>0.09</v>
      </c>
    </row>
    <row r="18" spans="1:8" x14ac:dyDescent="0.45">
      <c r="A18" s="19">
        <v>0</v>
      </c>
      <c r="B18" s="104">
        <f>_xlfn.XLOOKUP(customerCriteria[[#This Row],[round]],Years!$A$2:$A$10,Years!$B$2:$B$10,"not found",1,1)</f>
        <v>45291</v>
      </c>
      <c r="C18" s="19" t="s">
        <v>37</v>
      </c>
      <c r="D18" s="19" t="s">
        <v>65</v>
      </c>
      <c r="E18" s="24">
        <v>1</v>
      </c>
      <c r="F18" s="6" t="s">
        <v>146</v>
      </c>
      <c r="G18" s="6" t="s">
        <v>164</v>
      </c>
      <c r="H18" s="25">
        <v>0.43</v>
      </c>
    </row>
    <row r="19" spans="1:8" x14ac:dyDescent="0.45">
      <c r="A19" s="19">
        <v>0</v>
      </c>
      <c r="B19" s="104">
        <f>_xlfn.XLOOKUP(customerCriteria[[#This Row],[round]],Years!$A$2:$A$10,Years!$B$2:$B$10,"not found",1,1)</f>
        <v>45291</v>
      </c>
      <c r="C19" s="19" t="s">
        <v>37</v>
      </c>
      <c r="D19" s="19" t="s">
        <v>65</v>
      </c>
      <c r="E19" s="20">
        <v>2</v>
      </c>
      <c r="F19" s="1" t="s">
        <v>142</v>
      </c>
      <c r="G19" s="1" t="s">
        <v>165</v>
      </c>
      <c r="H19" s="21">
        <v>0.28999999999999998</v>
      </c>
    </row>
    <row r="20" spans="1:8" x14ac:dyDescent="0.45">
      <c r="A20" s="19">
        <v>0</v>
      </c>
      <c r="B20" s="104">
        <f>_xlfn.XLOOKUP(customerCriteria[[#This Row],[round]],Years!$A$2:$A$10,Years!$B$2:$B$10,"not found",1,1)</f>
        <v>45291</v>
      </c>
      <c r="C20" s="19" t="s">
        <v>37</v>
      </c>
      <c r="D20" s="19" t="s">
        <v>65</v>
      </c>
      <c r="E20" s="20">
        <v>3</v>
      </c>
      <c r="F20" s="1" t="s">
        <v>148</v>
      </c>
      <c r="G20" s="1" t="s">
        <v>166</v>
      </c>
      <c r="H20" s="21">
        <v>0.19</v>
      </c>
    </row>
    <row r="21" spans="1:8" x14ac:dyDescent="0.45">
      <c r="A21" s="19">
        <v>0</v>
      </c>
      <c r="B21" s="104">
        <f>_xlfn.XLOOKUP(customerCriteria[[#This Row],[round]],Years!$A$2:$A$10,Years!$B$2:$B$10,"not found",1,1)</f>
        <v>45291</v>
      </c>
      <c r="C21" s="19" t="s">
        <v>37</v>
      </c>
      <c r="D21" s="19" t="s">
        <v>65</v>
      </c>
      <c r="E21" s="22">
        <v>4</v>
      </c>
      <c r="F21" s="11" t="s">
        <v>144</v>
      </c>
      <c r="G21" s="11" t="s">
        <v>162</v>
      </c>
      <c r="H21" s="23">
        <v>0.09</v>
      </c>
    </row>
    <row r="22" spans="1:8" x14ac:dyDescent="0.45">
      <c r="A22" s="19">
        <v>1</v>
      </c>
      <c r="B22" s="104">
        <f>_xlfn.XLOOKUP(customerCriteria[[#This Row],[round]],Years!$A$2:$A$10,Years!$B$2:$B$10,"not found",1,1)</f>
        <v>45657</v>
      </c>
      <c r="C22" s="19" t="s">
        <v>29</v>
      </c>
      <c r="D22" s="19" t="s">
        <v>65</v>
      </c>
      <c r="E22" s="24">
        <v>1</v>
      </c>
      <c r="F22" s="6" t="s">
        <v>142</v>
      </c>
      <c r="G22" s="6" t="s">
        <v>143</v>
      </c>
      <c r="H22" s="25">
        <v>0.47</v>
      </c>
    </row>
    <row r="23" spans="1:8" x14ac:dyDescent="0.45">
      <c r="A23" s="19">
        <v>1</v>
      </c>
      <c r="B23" s="104">
        <f>_xlfn.XLOOKUP(customerCriteria[[#This Row],[round]],Years!$A$2:$A$10,Years!$B$2:$B$10,"not found",1,1)</f>
        <v>45657</v>
      </c>
      <c r="C23" s="19" t="s">
        <v>29</v>
      </c>
      <c r="D23" s="19" t="s">
        <v>65</v>
      </c>
      <c r="E23" s="20">
        <v>2</v>
      </c>
      <c r="F23" s="1" t="s">
        <v>144</v>
      </c>
      <c r="G23" s="1" t="s">
        <v>214</v>
      </c>
      <c r="H23" s="21">
        <v>0.23</v>
      </c>
    </row>
    <row r="24" spans="1:8" x14ac:dyDescent="0.45">
      <c r="A24" s="19">
        <v>1</v>
      </c>
      <c r="B24" s="104">
        <f>_xlfn.XLOOKUP(customerCriteria[[#This Row],[round]],Years!$A$2:$A$10,Years!$B$2:$B$10,"not found",1,1)</f>
        <v>45657</v>
      </c>
      <c r="C24" s="19" t="s">
        <v>29</v>
      </c>
      <c r="D24" s="19" t="s">
        <v>65</v>
      </c>
      <c r="E24" s="20">
        <v>3</v>
      </c>
      <c r="F24" s="1" t="s">
        <v>146</v>
      </c>
      <c r="G24" s="1" t="s">
        <v>215</v>
      </c>
      <c r="H24" s="21">
        <v>0.21</v>
      </c>
    </row>
    <row r="25" spans="1:8" x14ac:dyDescent="0.45">
      <c r="A25" s="19">
        <v>1</v>
      </c>
      <c r="B25" s="104">
        <f>_xlfn.XLOOKUP(customerCriteria[[#This Row],[round]],Years!$A$2:$A$10,Years!$B$2:$B$10,"not found",1,1)</f>
        <v>45657</v>
      </c>
      <c r="C25" s="19" t="s">
        <v>29</v>
      </c>
      <c r="D25" s="19" t="s">
        <v>65</v>
      </c>
      <c r="E25" s="20">
        <v>4</v>
      </c>
      <c r="F25" s="1" t="s">
        <v>148</v>
      </c>
      <c r="G25" s="1" t="s">
        <v>149</v>
      </c>
      <c r="H25" s="21">
        <v>0.09</v>
      </c>
    </row>
    <row r="26" spans="1:8" x14ac:dyDescent="0.45">
      <c r="A26" s="19">
        <v>1</v>
      </c>
      <c r="B26" s="104">
        <f>_xlfn.XLOOKUP(customerCriteria[[#This Row],[round]],Years!$A$2:$A$10,Years!$B$2:$B$10,"not found",1,1)</f>
        <v>45657</v>
      </c>
      <c r="C26" s="19" t="s">
        <v>31</v>
      </c>
      <c r="D26" s="19" t="s">
        <v>65</v>
      </c>
      <c r="E26" s="24">
        <v>1</v>
      </c>
      <c r="F26" s="6" t="s">
        <v>144</v>
      </c>
      <c r="G26" s="6" t="s">
        <v>217</v>
      </c>
      <c r="H26" s="25">
        <v>0.53</v>
      </c>
    </row>
    <row r="27" spans="1:8" x14ac:dyDescent="0.45">
      <c r="A27" s="19">
        <v>1</v>
      </c>
      <c r="B27" s="104">
        <f>_xlfn.XLOOKUP(customerCriteria[[#This Row],[round]],Years!$A$2:$A$10,Years!$B$2:$B$10,"not found",1,1)</f>
        <v>45657</v>
      </c>
      <c r="C27" s="19" t="s">
        <v>31</v>
      </c>
      <c r="D27" s="19" t="s">
        <v>65</v>
      </c>
      <c r="E27" s="20">
        <v>2</v>
      </c>
      <c r="F27" s="1" t="s">
        <v>142</v>
      </c>
      <c r="G27" s="1" t="s">
        <v>153</v>
      </c>
      <c r="H27" s="21">
        <v>0.24</v>
      </c>
    </row>
    <row r="28" spans="1:8" x14ac:dyDescent="0.45">
      <c r="A28" s="19">
        <v>1</v>
      </c>
      <c r="B28" s="104">
        <f>_xlfn.XLOOKUP(customerCriteria[[#This Row],[round]],Years!$A$2:$A$10,Years!$B$2:$B$10,"not found",1,1)</f>
        <v>45657</v>
      </c>
      <c r="C28" s="19" t="s">
        <v>31</v>
      </c>
      <c r="D28" s="19" t="s">
        <v>65</v>
      </c>
      <c r="E28" s="20">
        <v>3</v>
      </c>
      <c r="F28" s="1" t="s">
        <v>146</v>
      </c>
      <c r="G28" s="1" t="s">
        <v>218</v>
      </c>
      <c r="H28" s="21">
        <v>0.16</v>
      </c>
    </row>
    <row r="29" spans="1:8" x14ac:dyDescent="0.45">
      <c r="A29" s="19">
        <v>1</v>
      </c>
      <c r="B29" s="104">
        <f>_xlfn.XLOOKUP(customerCriteria[[#This Row],[round]],Years!$A$2:$A$10,Years!$B$2:$B$10,"not found",1,1)</f>
        <v>45657</v>
      </c>
      <c r="C29" s="19" t="s">
        <v>31</v>
      </c>
      <c r="D29" s="19" t="s">
        <v>65</v>
      </c>
      <c r="E29" s="20">
        <v>4</v>
      </c>
      <c r="F29" s="1" t="s">
        <v>148</v>
      </c>
      <c r="G29" s="1" t="s">
        <v>155</v>
      </c>
      <c r="H29" s="21">
        <v>7.0000000000000007E-2</v>
      </c>
    </row>
    <row r="30" spans="1:8" x14ac:dyDescent="0.45">
      <c r="A30" s="19">
        <v>1</v>
      </c>
      <c r="B30" s="104">
        <f>_xlfn.XLOOKUP(customerCriteria[[#This Row],[round]],Years!$A$2:$A$10,Years!$B$2:$B$10,"not found",1,1)</f>
        <v>45657</v>
      </c>
      <c r="C30" s="19" t="s">
        <v>33</v>
      </c>
      <c r="D30" s="19" t="s">
        <v>65</v>
      </c>
      <c r="E30" s="24">
        <v>1</v>
      </c>
      <c r="F30" s="6" t="s">
        <v>146</v>
      </c>
      <c r="G30" s="6" t="s">
        <v>219</v>
      </c>
      <c r="H30" s="25">
        <v>0.43</v>
      </c>
    </row>
    <row r="31" spans="1:8" x14ac:dyDescent="0.45">
      <c r="A31" s="19">
        <v>1</v>
      </c>
      <c r="B31" s="104">
        <f>_xlfn.XLOOKUP(customerCriteria[[#This Row],[round]],Years!$A$2:$A$10,Years!$B$2:$B$10,"not found",1,1)</f>
        <v>45657</v>
      </c>
      <c r="C31" s="19" t="s">
        <v>33</v>
      </c>
      <c r="D31" s="19" t="s">
        <v>65</v>
      </c>
      <c r="E31" s="20">
        <v>2</v>
      </c>
      <c r="F31" s="1" t="s">
        <v>142</v>
      </c>
      <c r="G31" s="1" t="s">
        <v>157</v>
      </c>
      <c r="H31" s="21">
        <v>0.28999999999999998</v>
      </c>
    </row>
    <row r="32" spans="1:8" x14ac:dyDescent="0.45">
      <c r="A32" s="19">
        <v>1</v>
      </c>
      <c r="B32" s="104">
        <f>_xlfn.XLOOKUP(customerCriteria[[#This Row],[round]],Years!$A$2:$A$10,Years!$B$2:$B$10,"not found",1,1)</f>
        <v>45657</v>
      </c>
      <c r="C32" s="19" t="s">
        <v>33</v>
      </c>
      <c r="D32" s="19" t="s">
        <v>65</v>
      </c>
      <c r="E32" s="20">
        <v>3</v>
      </c>
      <c r="F32" s="1" t="s">
        <v>148</v>
      </c>
      <c r="G32" s="1" t="s">
        <v>158</v>
      </c>
      <c r="H32" s="21">
        <v>0.19</v>
      </c>
    </row>
    <row r="33" spans="1:8" x14ac:dyDescent="0.45">
      <c r="A33" s="19">
        <v>1</v>
      </c>
      <c r="B33" s="104">
        <f>_xlfn.XLOOKUP(customerCriteria[[#This Row],[round]],Years!$A$2:$A$10,Years!$B$2:$B$10,"not found",1,1)</f>
        <v>45657</v>
      </c>
      <c r="C33" s="19" t="s">
        <v>33</v>
      </c>
      <c r="D33" s="19" t="s">
        <v>65</v>
      </c>
      <c r="E33" s="20">
        <v>4</v>
      </c>
      <c r="F33" s="1" t="s">
        <v>144</v>
      </c>
      <c r="G33" s="1" t="s">
        <v>220</v>
      </c>
      <c r="H33" s="21">
        <v>0.09</v>
      </c>
    </row>
    <row r="34" spans="1:8" x14ac:dyDescent="0.45">
      <c r="A34" s="19">
        <v>1</v>
      </c>
      <c r="B34" s="104">
        <f>_xlfn.XLOOKUP(customerCriteria[[#This Row],[round]],Years!$A$2:$A$10,Years!$B$2:$B$10,"not found",1,1)</f>
        <v>45657</v>
      </c>
      <c r="C34" s="19" t="s">
        <v>135</v>
      </c>
      <c r="D34" s="19" t="s">
        <v>65</v>
      </c>
      <c r="E34" s="24">
        <v>1</v>
      </c>
      <c r="F34" s="6" t="s">
        <v>148</v>
      </c>
      <c r="G34" s="6" t="s">
        <v>160</v>
      </c>
      <c r="H34" s="25">
        <v>0.43</v>
      </c>
    </row>
    <row r="35" spans="1:8" x14ac:dyDescent="0.45">
      <c r="A35" s="19">
        <v>1</v>
      </c>
      <c r="B35" s="104">
        <f>_xlfn.XLOOKUP(customerCriteria[[#This Row],[round]],Years!$A$2:$A$10,Years!$B$2:$B$10,"not found",1,1)</f>
        <v>45657</v>
      </c>
      <c r="C35" s="19" t="s">
        <v>135</v>
      </c>
      <c r="D35" s="19" t="s">
        <v>65</v>
      </c>
      <c r="E35" s="19">
        <v>2</v>
      </c>
      <c r="F35" s="1" t="s">
        <v>146</v>
      </c>
      <c r="G35" s="1" t="s">
        <v>221</v>
      </c>
      <c r="H35" s="19">
        <v>0.28999999999999998</v>
      </c>
    </row>
    <row r="36" spans="1:8" x14ac:dyDescent="0.45">
      <c r="A36" s="19">
        <v>1</v>
      </c>
      <c r="B36" s="104">
        <f>_xlfn.XLOOKUP(customerCriteria[[#This Row],[round]],Years!$A$2:$A$10,Years!$B$2:$B$10,"not found",1,1)</f>
        <v>45657</v>
      </c>
      <c r="C36" s="19" t="s">
        <v>135</v>
      </c>
      <c r="D36" s="19" t="s">
        <v>65</v>
      </c>
      <c r="E36" s="20">
        <v>3</v>
      </c>
      <c r="F36" s="1" t="s">
        <v>144</v>
      </c>
      <c r="G36" s="1" t="s">
        <v>222</v>
      </c>
      <c r="H36" s="21">
        <v>0.19</v>
      </c>
    </row>
    <row r="37" spans="1:8" x14ac:dyDescent="0.45">
      <c r="A37" s="19">
        <v>1</v>
      </c>
      <c r="B37" s="104">
        <f>_xlfn.XLOOKUP(customerCriteria[[#This Row],[round]],Years!$A$2:$A$10,Years!$B$2:$B$10,"not found",1,1)</f>
        <v>45657</v>
      </c>
      <c r="C37" s="19" t="s">
        <v>135</v>
      </c>
      <c r="D37" s="19" t="s">
        <v>65</v>
      </c>
      <c r="E37" s="20">
        <v>4</v>
      </c>
      <c r="F37" s="1" t="s">
        <v>142</v>
      </c>
      <c r="G37" s="1" t="s">
        <v>163</v>
      </c>
      <c r="H37" s="21">
        <v>0.09</v>
      </c>
    </row>
    <row r="38" spans="1:8" x14ac:dyDescent="0.45">
      <c r="A38" s="19">
        <v>1</v>
      </c>
      <c r="B38" s="104">
        <f>_xlfn.XLOOKUP(customerCriteria[[#This Row],[round]],Years!$A$2:$A$10,Years!$B$2:$B$10,"not found",1,1)</f>
        <v>45657</v>
      </c>
      <c r="C38" s="19" t="s">
        <v>37</v>
      </c>
      <c r="D38" s="19" t="s">
        <v>65</v>
      </c>
      <c r="E38" s="24">
        <v>1</v>
      </c>
      <c r="F38" s="6" t="s">
        <v>146</v>
      </c>
      <c r="G38" s="6" t="s">
        <v>223</v>
      </c>
      <c r="H38" s="25">
        <v>0.43</v>
      </c>
    </row>
    <row r="39" spans="1:8" x14ac:dyDescent="0.45">
      <c r="A39" s="19">
        <v>1</v>
      </c>
      <c r="B39" s="104">
        <f>_xlfn.XLOOKUP(customerCriteria[[#This Row],[round]],Years!$A$2:$A$10,Years!$B$2:$B$10,"not found",1,1)</f>
        <v>45657</v>
      </c>
      <c r="C39" s="19" t="s">
        <v>37</v>
      </c>
      <c r="D39" s="19" t="s">
        <v>65</v>
      </c>
      <c r="E39" s="20">
        <v>2</v>
      </c>
      <c r="F39" s="1" t="s">
        <v>142</v>
      </c>
      <c r="G39" s="1" t="s">
        <v>165</v>
      </c>
      <c r="H39" s="21">
        <v>0.28999999999999998</v>
      </c>
    </row>
    <row r="40" spans="1:8" x14ac:dyDescent="0.45">
      <c r="A40" s="19">
        <v>1</v>
      </c>
      <c r="B40" s="104">
        <f>_xlfn.XLOOKUP(customerCriteria[[#This Row],[round]],Years!$A$2:$A$10,Years!$B$2:$B$10,"not found",1,1)</f>
        <v>45657</v>
      </c>
      <c r="C40" s="19" t="s">
        <v>37</v>
      </c>
      <c r="D40" s="19" t="s">
        <v>65</v>
      </c>
      <c r="E40" s="20">
        <v>3</v>
      </c>
      <c r="F40" s="1" t="s">
        <v>148</v>
      </c>
      <c r="G40" s="1" t="s">
        <v>166</v>
      </c>
      <c r="H40" s="21">
        <v>0.19</v>
      </c>
    </row>
    <row r="41" spans="1:8" x14ac:dyDescent="0.45">
      <c r="A41" s="19">
        <v>1</v>
      </c>
      <c r="B41" s="104">
        <f>_xlfn.XLOOKUP(customerCriteria[[#This Row],[round]],Years!$A$2:$A$10,Years!$B$2:$B$10,"not found",1,1)</f>
        <v>45657</v>
      </c>
      <c r="C41" s="19" t="s">
        <v>37</v>
      </c>
      <c r="D41" s="19" t="s">
        <v>65</v>
      </c>
      <c r="E41" s="20">
        <v>4</v>
      </c>
      <c r="F41" s="1" t="s">
        <v>144</v>
      </c>
      <c r="G41" s="1" t="s">
        <v>222</v>
      </c>
      <c r="H41" s="21">
        <v>0.09</v>
      </c>
    </row>
    <row r="42" spans="1:8" x14ac:dyDescent="0.45">
      <c r="A42" s="19">
        <v>2</v>
      </c>
      <c r="B42" s="104">
        <f>_xlfn.XLOOKUP(customerCriteria[[#This Row],[round]],Years!$A$2:$A$10,Years!$B$2:$B$10,"not found",1,1)</f>
        <v>46022</v>
      </c>
      <c r="C42" s="19" t="s">
        <v>29</v>
      </c>
      <c r="D42" s="19" t="s">
        <v>65</v>
      </c>
      <c r="E42" s="24">
        <v>1</v>
      </c>
      <c r="F42" s="6" t="s">
        <v>142</v>
      </c>
      <c r="G42" s="6" t="s">
        <v>143</v>
      </c>
      <c r="H42" s="25">
        <v>0.47</v>
      </c>
    </row>
    <row r="43" spans="1:8" x14ac:dyDescent="0.45">
      <c r="A43" s="19">
        <v>2</v>
      </c>
      <c r="B43" s="104">
        <f>_xlfn.XLOOKUP(customerCriteria[[#This Row],[round]],Years!$A$2:$A$10,Years!$B$2:$B$10,"not found",1,1)</f>
        <v>46022</v>
      </c>
      <c r="C43" s="19" t="s">
        <v>29</v>
      </c>
      <c r="D43" s="19" t="s">
        <v>65</v>
      </c>
      <c r="E43" s="20">
        <v>2</v>
      </c>
      <c r="F43" s="1" t="s">
        <v>144</v>
      </c>
      <c r="G43" s="1" t="s">
        <v>229</v>
      </c>
      <c r="H43" s="21">
        <v>0.23</v>
      </c>
    </row>
    <row r="44" spans="1:8" x14ac:dyDescent="0.45">
      <c r="A44" s="19">
        <v>2</v>
      </c>
      <c r="B44" s="104">
        <f>_xlfn.XLOOKUP(customerCriteria[[#This Row],[round]],Years!$A$2:$A$10,Years!$B$2:$B$10,"not found",1,1)</f>
        <v>46022</v>
      </c>
      <c r="C44" s="19" t="s">
        <v>29</v>
      </c>
      <c r="D44" s="19" t="s">
        <v>65</v>
      </c>
      <c r="E44" s="20">
        <v>3</v>
      </c>
      <c r="F44" s="1" t="s">
        <v>146</v>
      </c>
      <c r="G44" s="1" t="s">
        <v>230</v>
      </c>
      <c r="H44" s="21">
        <v>0.21</v>
      </c>
    </row>
    <row r="45" spans="1:8" x14ac:dyDescent="0.45">
      <c r="A45" s="19">
        <v>2</v>
      </c>
      <c r="B45" s="104">
        <f>_xlfn.XLOOKUP(customerCriteria[[#This Row],[round]],Years!$A$2:$A$10,Years!$B$2:$B$10,"not found",1,1)</f>
        <v>46022</v>
      </c>
      <c r="C45" s="19" t="s">
        <v>29</v>
      </c>
      <c r="D45" s="19" t="s">
        <v>65</v>
      </c>
      <c r="E45" s="20">
        <v>4</v>
      </c>
      <c r="F45" s="1" t="s">
        <v>148</v>
      </c>
      <c r="G45" s="1" t="s">
        <v>149</v>
      </c>
      <c r="H45" s="21">
        <v>0.09</v>
      </c>
    </row>
    <row r="46" spans="1:8" x14ac:dyDescent="0.45">
      <c r="A46" s="19">
        <v>2</v>
      </c>
      <c r="B46" s="104">
        <f>_xlfn.XLOOKUP(customerCriteria[[#This Row],[round]],Years!$A$2:$A$10,Years!$B$2:$B$10,"not found",1,1)</f>
        <v>46022</v>
      </c>
      <c r="C46" s="19" t="s">
        <v>31</v>
      </c>
      <c r="D46" s="19" t="s">
        <v>65</v>
      </c>
      <c r="E46" s="24">
        <v>1</v>
      </c>
      <c r="F46" s="6" t="s">
        <v>144</v>
      </c>
      <c r="G46" s="6" t="s">
        <v>231</v>
      </c>
      <c r="H46" s="25">
        <v>0.53</v>
      </c>
    </row>
    <row r="47" spans="1:8" x14ac:dyDescent="0.45">
      <c r="A47" s="19">
        <v>2</v>
      </c>
      <c r="B47" s="104">
        <f>_xlfn.XLOOKUP(customerCriteria[[#This Row],[round]],Years!$A$2:$A$10,Years!$B$2:$B$10,"not found",1,1)</f>
        <v>46022</v>
      </c>
      <c r="C47" s="19" t="s">
        <v>31</v>
      </c>
      <c r="D47" s="19" t="s">
        <v>65</v>
      </c>
      <c r="E47" s="20">
        <v>2</v>
      </c>
      <c r="F47" s="1" t="s">
        <v>142</v>
      </c>
      <c r="G47" s="1" t="s">
        <v>153</v>
      </c>
      <c r="H47" s="21">
        <v>0.24</v>
      </c>
    </row>
    <row r="48" spans="1:8" x14ac:dyDescent="0.45">
      <c r="A48" s="19">
        <v>2</v>
      </c>
      <c r="B48" s="104">
        <f>_xlfn.XLOOKUP(customerCriteria[[#This Row],[round]],Years!$A$2:$A$10,Years!$B$2:$B$10,"not found",1,1)</f>
        <v>46022</v>
      </c>
      <c r="C48" s="19" t="s">
        <v>31</v>
      </c>
      <c r="D48" s="19" t="s">
        <v>65</v>
      </c>
      <c r="E48" s="20">
        <v>3</v>
      </c>
      <c r="F48" s="1" t="s">
        <v>146</v>
      </c>
      <c r="G48" s="1" t="s">
        <v>232</v>
      </c>
      <c r="H48" s="21">
        <v>0.16</v>
      </c>
    </row>
    <row r="49" spans="1:8" x14ac:dyDescent="0.45">
      <c r="A49" s="19">
        <v>2</v>
      </c>
      <c r="B49" s="104">
        <f>_xlfn.XLOOKUP(customerCriteria[[#This Row],[round]],Years!$A$2:$A$10,Years!$B$2:$B$10,"not found",1,1)</f>
        <v>46022</v>
      </c>
      <c r="C49" s="19" t="s">
        <v>31</v>
      </c>
      <c r="D49" s="19" t="s">
        <v>65</v>
      </c>
      <c r="E49" s="20">
        <v>4</v>
      </c>
      <c r="F49" s="1" t="s">
        <v>148</v>
      </c>
      <c r="G49" s="1" t="s">
        <v>155</v>
      </c>
      <c r="H49" s="21">
        <v>7.0000000000000007E-2</v>
      </c>
    </row>
    <row r="50" spans="1:8" x14ac:dyDescent="0.45">
      <c r="A50" s="19">
        <v>2</v>
      </c>
      <c r="B50" s="104">
        <f>_xlfn.XLOOKUP(customerCriteria[[#This Row],[round]],Years!$A$2:$A$10,Years!$B$2:$B$10,"not found",1,1)</f>
        <v>46022</v>
      </c>
      <c r="C50" s="19" t="s">
        <v>33</v>
      </c>
      <c r="D50" s="19" t="s">
        <v>65</v>
      </c>
      <c r="E50" s="24">
        <v>1</v>
      </c>
      <c r="F50" s="6" t="s">
        <v>146</v>
      </c>
      <c r="G50" s="6" t="s">
        <v>233</v>
      </c>
      <c r="H50" s="25">
        <v>0.43</v>
      </c>
    </row>
    <row r="51" spans="1:8" x14ac:dyDescent="0.45">
      <c r="A51" s="19">
        <v>2</v>
      </c>
      <c r="B51" s="104">
        <f>_xlfn.XLOOKUP(customerCriteria[[#This Row],[round]],Years!$A$2:$A$10,Years!$B$2:$B$10,"not found",1,1)</f>
        <v>46022</v>
      </c>
      <c r="C51" s="19" t="s">
        <v>33</v>
      </c>
      <c r="D51" s="19" t="s">
        <v>65</v>
      </c>
      <c r="E51" s="20">
        <v>2</v>
      </c>
      <c r="F51" s="1" t="s">
        <v>142</v>
      </c>
      <c r="G51" s="1" t="s">
        <v>157</v>
      </c>
      <c r="H51" s="21">
        <v>0.28999999999999998</v>
      </c>
    </row>
    <row r="52" spans="1:8" x14ac:dyDescent="0.45">
      <c r="A52" s="19">
        <v>2</v>
      </c>
      <c r="B52" s="104">
        <f>_xlfn.XLOOKUP(customerCriteria[[#This Row],[round]],Years!$A$2:$A$10,Years!$B$2:$B$10,"not found",1,1)</f>
        <v>46022</v>
      </c>
      <c r="C52" s="19" t="s">
        <v>33</v>
      </c>
      <c r="D52" s="19" t="s">
        <v>65</v>
      </c>
      <c r="E52" s="20">
        <v>3</v>
      </c>
      <c r="F52" s="1" t="s">
        <v>148</v>
      </c>
      <c r="G52" s="1" t="s">
        <v>158</v>
      </c>
      <c r="H52" s="21">
        <v>0.19</v>
      </c>
    </row>
    <row r="53" spans="1:8" x14ac:dyDescent="0.45">
      <c r="A53" s="19">
        <v>2</v>
      </c>
      <c r="B53" s="104">
        <f>_xlfn.XLOOKUP(customerCriteria[[#This Row],[round]],Years!$A$2:$A$10,Years!$B$2:$B$10,"not found",1,1)</f>
        <v>46022</v>
      </c>
      <c r="C53" s="19" t="s">
        <v>33</v>
      </c>
      <c r="D53" s="19" t="s">
        <v>65</v>
      </c>
      <c r="E53" s="20">
        <v>4</v>
      </c>
      <c r="F53" s="1" t="s">
        <v>144</v>
      </c>
      <c r="G53" s="1" t="s">
        <v>234</v>
      </c>
      <c r="H53" s="21">
        <v>0.09</v>
      </c>
    </row>
    <row r="54" spans="1:8" x14ac:dyDescent="0.45">
      <c r="A54" s="19">
        <v>2</v>
      </c>
      <c r="B54" s="104">
        <f>_xlfn.XLOOKUP(customerCriteria[[#This Row],[round]],Years!$A$2:$A$10,Years!$B$2:$B$10,"not found",1,1)</f>
        <v>46022</v>
      </c>
      <c r="C54" s="19" t="s">
        <v>135</v>
      </c>
      <c r="D54" s="19" t="s">
        <v>65</v>
      </c>
      <c r="E54" s="24">
        <v>1</v>
      </c>
      <c r="F54" s="6" t="s">
        <v>148</v>
      </c>
      <c r="G54" s="6" t="s">
        <v>160</v>
      </c>
      <c r="H54" s="25">
        <v>0.43</v>
      </c>
    </row>
    <row r="55" spans="1:8" x14ac:dyDescent="0.45">
      <c r="A55" s="19">
        <v>2</v>
      </c>
      <c r="B55" s="104">
        <f>_xlfn.XLOOKUP(customerCriteria[[#This Row],[round]],Years!$A$2:$A$10,Years!$B$2:$B$10,"not found",1,1)</f>
        <v>46022</v>
      </c>
      <c r="C55" s="19" t="s">
        <v>135</v>
      </c>
      <c r="D55" s="19" t="s">
        <v>65</v>
      </c>
      <c r="E55" s="20">
        <v>2</v>
      </c>
      <c r="F55" s="1" t="s">
        <v>146</v>
      </c>
      <c r="G55" s="1" t="s">
        <v>235</v>
      </c>
      <c r="H55" s="21">
        <v>0.28999999999999998</v>
      </c>
    </row>
    <row r="56" spans="1:8" x14ac:dyDescent="0.45">
      <c r="A56" s="19">
        <v>2</v>
      </c>
      <c r="B56" s="104">
        <f>_xlfn.XLOOKUP(customerCriteria[[#This Row],[round]],Years!$A$2:$A$10,Years!$B$2:$B$10,"not found",1,1)</f>
        <v>46022</v>
      </c>
      <c r="C56" s="19" t="s">
        <v>135</v>
      </c>
      <c r="D56" s="19" t="s">
        <v>65</v>
      </c>
      <c r="E56" s="20">
        <v>3</v>
      </c>
      <c r="F56" s="1" t="s">
        <v>144</v>
      </c>
      <c r="G56" s="1" t="s">
        <v>236</v>
      </c>
      <c r="H56" s="21">
        <v>0.19</v>
      </c>
    </row>
    <row r="57" spans="1:8" x14ac:dyDescent="0.45">
      <c r="A57" s="19">
        <v>2</v>
      </c>
      <c r="B57" s="104">
        <f>_xlfn.XLOOKUP(customerCriteria[[#This Row],[round]],Years!$A$2:$A$10,Years!$B$2:$B$10,"not found",1,1)</f>
        <v>46022</v>
      </c>
      <c r="C57" s="19" t="s">
        <v>135</v>
      </c>
      <c r="D57" s="19" t="s">
        <v>65</v>
      </c>
      <c r="E57" s="20">
        <v>4</v>
      </c>
      <c r="F57" s="1" t="s">
        <v>142</v>
      </c>
      <c r="G57" s="1" t="s">
        <v>163</v>
      </c>
      <c r="H57" s="21">
        <v>0.09</v>
      </c>
    </row>
    <row r="58" spans="1:8" x14ac:dyDescent="0.45">
      <c r="A58" s="19">
        <v>2</v>
      </c>
      <c r="B58" s="104">
        <f>_xlfn.XLOOKUP(customerCriteria[[#This Row],[round]],Years!$A$2:$A$10,Years!$B$2:$B$10,"not found",1,1)</f>
        <v>46022</v>
      </c>
      <c r="C58" s="19" t="s">
        <v>37</v>
      </c>
      <c r="D58" s="19" t="s">
        <v>65</v>
      </c>
      <c r="E58" s="24">
        <v>1</v>
      </c>
      <c r="F58" s="6" t="s">
        <v>146</v>
      </c>
      <c r="G58" s="6" t="s">
        <v>237</v>
      </c>
      <c r="H58" s="25">
        <v>0.43</v>
      </c>
    </row>
    <row r="59" spans="1:8" x14ac:dyDescent="0.45">
      <c r="A59" s="19">
        <v>2</v>
      </c>
      <c r="B59" s="104">
        <f>_xlfn.XLOOKUP(customerCriteria[[#This Row],[round]],Years!$A$2:$A$10,Years!$B$2:$B$10,"not found",1,1)</f>
        <v>46022</v>
      </c>
      <c r="C59" s="19" t="s">
        <v>37</v>
      </c>
      <c r="D59" s="19" t="s">
        <v>65</v>
      </c>
      <c r="E59" s="20">
        <v>2</v>
      </c>
      <c r="F59" s="1" t="s">
        <v>142</v>
      </c>
      <c r="G59" s="1" t="s">
        <v>165</v>
      </c>
      <c r="H59" s="21">
        <v>0.28999999999999998</v>
      </c>
    </row>
    <row r="60" spans="1:8" x14ac:dyDescent="0.45">
      <c r="A60" s="19">
        <v>2</v>
      </c>
      <c r="B60" s="104">
        <f>_xlfn.XLOOKUP(customerCriteria[[#This Row],[round]],Years!$A$2:$A$10,Years!$B$2:$B$10,"not found",1,1)</f>
        <v>46022</v>
      </c>
      <c r="C60" s="19" t="s">
        <v>37</v>
      </c>
      <c r="D60" s="19" t="s">
        <v>65</v>
      </c>
      <c r="E60" s="20">
        <v>3</v>
      </c>
      <c r="F60" s="1" t="s">
        <v>148</v>
      </c>
      <c r="G60" s="1" t="s">
        <v>166</v>
      </c>
      <c r="H60" s="21">
        <v>0.19</v>
      </c>
    </row>
    <row r="61" spans="1:8" x14ac:dyDescent="0.45">
      <c r="A61" s="19">
        <v>2</v>
      </c>
      <c r="B61" s="104">
        <f>_xlfn.XLOOKUP(customerCriteria[[#This Row],[round]],Years!$A$2:$A$10,Years!$B$2:$B$10,"not found",1,1)</f>
        <v>46022</v>
      </c>
      <c r="C61" s="19" t="s">
        <v>37</v>
      </c>
      <c r="D61" s="19" t="s">
        <v>65</v>
      </c>
      <c r="E61" s="20">
        <v>4</v>
      </c>
      <c r="F61" s="1" t="s">
        <v>144</v>
      </c>
      <c r="G61" s="1" t="s">
        <v>236</v>
      </c>
      <c r="H61" s="21">
        <v>0.09</v>
      </c>
    </row>
    <row r="62" spans="1:8" x14ac:dyDescent="0.45">
      <c r="A62" s="19">
        <v>3</v>
      </c>
      <c r="B62" s="104">
        <f>_xlfn.XLOOKUP(customerCriteria[[#This Row],[round]],Years!$A$2:$A$10,Years!$B$2:$B$10,"not found",1,1)</f>
        <v>46387</v>
      </c>
      <c r="C62" s="19" t="s">
        <v>29</v>
      </c>
      <c r="D62" s="19" t="s">
        <v>65</v>
      </c>
      <c r="E62" s="24">
        <v>1</v>
      </c>
      <c r="F62" s="6" t="s">
        <v>142</v>
      </c>
      <c r="G62" s="6" t="s">
        <v>143</v>
      </c>
      <c r="H62" s="25">
        <v>0.47</v>
      </c>
    </row>
    <row r="63" spans="1:8" x14ac:dyDescent="0.45">
      <c r="A63" s="19">
        <v>3</v>
      </c>
      <c r="B63" s="104">
        <f>_xlfn.XLOOKUP(customerCriteria[[#This Row],[round]],Years!$A$2:$A$10,Years!$B$2:$B$10,"not found",1,1)</f>
        <v>46387</v>
      </c>
      <c r="C63" s="19" t="s">
        <v>29</v>
      </c>
      <c r="D63" s="19" t="s">
        <v>65</v>
      </c>
      <c r="E63" s="20">
        <v>2</v>
      </c>
      <c r="F63" s="1" t="s">
        <v>144</v>
      </c>
      <c r="G63" s="1" t="s">
        <v>279</v>
      </c>
      <c r="H63" s="21">
        <v>0.23</v>
      </c>
    </row>
    <row r="64" spans="1:8" x14ac:dyDescent="0.45">
      <c r="A64" s="19">
        <v>3</v>
      </c>
      <c r="B64" s="104">
        <f>_xlfn.XLOOKUP(customerCriteria[[#This Row],[round]],Years!$A$2:$A$10,Years!$B$2:$B$10,"not found",1,1)</f>
        <v>46387</v>
      </c>
      <c r="C64" s="19" t="s">
        <v>29</v>
      </c>
      <c r="D64" s="19" t="s">
        <v>65</v>
      </c>
      <c r="E64" s="20">
        <v>3</v>
      </c>
      <c r="F64" s="1" t="s">
        <v>146</v>
      </c>
      <c r="G64" s="1" t="s">
        <v>280</v>
      </c>
      <c r="H64" s="21">
        <v>0.21</v>
      </c>
    </row>
    <row r="65" spans="1:8" x14ac:dyDescent="0.45">
      <c r="A65" s="19">
        <v>3</v>
      </c>
      <c r="B65" s="104">
        <f>_xlfn.XLOOKUP(customerCriteria[[#This Row],[round]],Years!$A$2:$A$10,Years!$B$2:$B$10,"not found",1,1)</f>
        <v>46387</v>
      </c>
      <c r="C65" s="19" t="s">
        <v>29</v>
      </c>
      <c r="D65" s="19" t="s">
        <v>65</v>
      </c>
      <c r="E65" s="20">
        <v>4</v>
      </c>
      <c r="F65" s="1" t="s">
        <v>148</v>
      </c>
      <c r="G65" s="1" t="s">
        <v>149</v>
      </c>
      <c r="H65" s="21">
        <v>0.09</v>
      </c>
    </row>
    <row r="66" spans="1:8" x14ac:dyDescent="0.45">
      <c r="A66" s="19">
        <v>3</v>
      </c>
      <c r="B66" s="104">
        <f>_xlfn.XLOOKUP(customerCriteria[[#This Row],[round]],Years!$A$2:$A$10,Years!$B$2:$B$10,"not found",1,1)</f>
        <v>46387</v>
      </c>
      <c r="C66" s="19" t="s">
        <v>31</v>
      </c>
      <c r="D66" s="19" t="s">
        <v>65</v>
      </c>
      <c r="E66" s="24">
        <v>1</v>
      </c>
      <c r="F66" s="6" t="s">
        <v>144</v>
      </c>
      <c r="G66" s="6" t="s">
        <v>282</v>
      </c>
      <c r="H66" s="25">
        <v>0.53</v>
      </c>
    </row>
    <row r="67" spans="1:8" x14ac:dyDescent="0.45">
      <c r="A67" s="19">
        <v>3</v>
      </c>
      <c r="B67" s="104">
        <f>_xlfn.XLOOKUP(customerCriteria[[#This Row],[round]],Years!$A$2:$A$10,Years!$B$2:$B$10,"not found",1,1)</f>
        <v>46387</v>
      </c>
      <c r="C67" s="19" t="s">
        <v>31</v>
      </c>
      <c r="D67" s="19" t="s">
        <v>65</v>
      </c>
      <c r="E67" s="20">
        <v>2</v>
      </c>
      <c r="F67" s="1" t="s">
        <v>142</v>
      </c>
      <c r="G67" s="1" t="s">
        <v>153</v>
      </c>
      <c r="H67" s="21">
        <v>0.24</v>
      </c>
    </row>
    <row r="68" spans="1:8" x14ac:dyDescent="0.45">
      <c r="A68" s="19">
        <v>3</v>
      </c>
      <c r="B68" s="104">
        <f>_xlfn.XLOOKUP(customerCriteria[[#This Row],[round]],Years!$A$2:$A$10,Years!$B$2:$B$10,"not found",1,1)</f>
        <v>46387</v>
      </c>
      <c r="C68" s="19" t="s">
        <v>31</v>
      </c>
      <c r="D68" s="19" t="s">
        <v>65</v>
      </c>
      <c r="E68" s="20">
        <v>3</v>
      </c>
      <c r="F68" s="1" t="s">
        <v>146</v>
      </c>
      <c r="G68" s="1" t="s">
        <v>281</v>
      </c>
      <c r="H68" s="21">
        <v>0.16</v>
      </c>
    </row>
    <row r="69" spans="1:8" x14ac:dyDescent="0.45">
      <c r="A69" s="19">
        <v>3</v>
      </c>
      <c r="B69" s="104">
        <f>_xlfn.XLOOKUP(customerCriteria[[#This Row],[round]],Years!$A$2:$A$10,Years!$B$2:$B$10,"not found",1,1)</f>
        <v>46387</v>
      </c>
      <c r="C69" s="19" t="s">
        <v>31</v>
      </c>
      <c r="D69" s="19" t="s">
        <v>65</v>
      </c>
      <c r="E69" s="20">
        <v>4</v>
      </c>
      <c r="F69" s="1" t="s">
        <v>148</v>
      </c>
      <c r="G69" s="1" t="s">
        <v>155</v>
      </c>
      <c r="H69" s="21">
        <v>7.0000000000000007E-2</v>
      </c>
    </row>
    <row r="70" spans="1:8" x14ac:dyDescent="0.45">
      <c r="A70" s="19">
        <v>3</v>
      </c>
      <c r="B70" s="104">
        <f>_xlfn.XLOOKUP(customerCriteria[[#This Row],[round]],Years!$A$2:$A$10,Years!$B$2:$B$10,"not found",1,1)</f>
        <v>46387</v>
      </c>
      <c r="C70" s="19" t="s">
        <v>33</v>
      </c>
      <c r="D70" s="19" t="s">
        <v>65</v>
      </c>
      <c r="E70" s="24">
        <v>1</v>
      </c>
      <c r="F70" s="6" t="s">
        <v>146</v>
      </c>
      <c r="G70" s="6" t="s">
        <v>283</v>
      </c>
      <c r="H70" s="25">
        <v>0.43</v>
      </c>
    </row>
    <row r="71" spans="1:8" x14ac:dyDescent="0.45">
      <c r="A71" s="19">
        <v>3</v>
      </c>
      <c r="B71" s="104">
        <f>_xlfn.XLOOKUP(customerCriteria[[#This Row],[round]],Years!$A$2:$A$10,Years!$B$2:$B$10,"not found",1,1)</f>
        <v>46387</v>
      </c>
      <c r="C71" s="19" t="s">
        <v>33</v>
      </c>
      <c r="D71" s="19" t="s">
        <v>65</v>
      </c>
      <c r="E71" s="20">
        <v>2</v>
      </c>
      <c r="F71" s="1" t="s">
        <v>142</v>
      </c>
      <c r="G71" s="1" t="s">
        <v>157</v>
      </c>
      <c r="H71" s="21">
        <v>0.28999999999999998</v>
      </c>
    </row>
    <row r="72" spans="1:8" x14ac:dyDescent="0.45">
      <c r="A72" s="19">
        <v>3</v>
      </c>
      <c r="B72" s="104">
        <f>_xlfn.XLOOKUP(customerCriteria[[#This Row],[round]],Years!$A$2:$A$10,Years!$B$2:$B$10,"not found",1,1)</f>
        <v>46387</v>
      </c>
      <c r="C72" s="19" t="s">
        <v>33</v>
      </c>
      <c r="D72" s="19" t="s">
        <v>65</v>
      </c>
      <c r="E72" s="20">
        <v>3</v>
      </c>
      <c r="F72" s="1" t="s">
        <v>148</v>
      </c>
      <c r="G72" s="1" t="s">
        <v>158</v>
      </c>
      <c r="H72" s="21">
        <v>0.19</v>
      </c>
    </row>
    <row r="73" spans="1:8" x14ac:dyDescent="0.45">
      <c r="A73" s="19">
        <v>3</v>
      </c>
      <c r="B73" s="104">
        <f>_xlfn.XLOOKUP(customerCriteria[[#This Row],[round]],Years!$A$2:$A$10,Years!$B$2:$B$10,"not found",1,1)</f>
        <v>46387</v>
      </c>
      <c r="C73" s="19" t="s">
        <v>33</v>
      </c>
      <c r="D73" s="19" t="s">
        <v>65</v>
      </c>
      <c r="E73" s="20">
        <v>4</v>
      </c>
      <c r="F73" s="1" t="s">
        <v>144</v>
      </c>
      <c r="G73" s="1" t="s">
        <v>284</v>
      </c>
      <c r="H73" s="21">
        <v>0.09</v>
      </c>
    </row>
    <row r="74" spans="1:8" x14ac:dyDescent="0.45">
      <c r="A74" s="19">
        <v>3</v>
      </c>
      <c r="B74" s="104">
        <f>_xlfn.XLOOKUP(customerCriteria[[#This Row],[round]],Years!$A$2:$A$10,Years!$B$2:$B$10,"not found",1,1)</f>
        <v>46387</v>
      </c>
      <c r="C74" s="19" t="s">
        <v>135</v>
      </c>
      <c r="D74" s="19" t="s">
        <v>65</v>
      </c>
      <c r="E74" s="24">
        <v>1</v>
      </c>
      <c r="F74" s="6" t="s">
        <v>148</v>
      </c>
      <c r="G74" s="6" t="s">
        <v>160</v>
      </c>
      <c r="H74" s="25">
        <v>0.43</v>
      </c>
    </row>
    <row r="75" spans="1:8" x14ac:dyDescent="0.45">
      <c r="A75" s="19">
        <v>3</v>
      </c>
      <c r="B75" s="104">
        <f>_xlfn.XLOOKUP(customerCriteria[[#This Row],[round]],Years!$A$2:$A$10,Years!$B$2:$B$10,"not found",1,1)</f>
        <v>46387</v>
      </c>
      <c r="C75" s="19" t="s">
        <v>135</v>
      </c>
      <c r="D75" s="19" t="s">
        <v>65</v>
      </c>
      <c r="E75" s="20">
        <v>2</v>
      </c>
      <c r="F75" s="1" t="s">
        <v>146</v>
      </c>
      <c r="G75" s="1" t="s">
        <v>285</v>
      </c>
      <c r="H75" s="21">
        <v>0.28999999999999998</v>
      </c>
    </row>
    <row r="76" spans="1:8" x14ac:dyDescent="0.45">
      <c r="A76" s="19">
        <v>3</v>
      </c>
      <c r="B76" s="104">
        <f>_xlfn.XLOOKUP(customerCriteria[[#This Row],[round]],Years!$A$2:$A$10,Years!$B$2:$B$10,"not found",1,1)</f>
        <v>46387</v>
      </c>
      <c r="C76" s="19" t="s">
        <v>135</v>
      </c>
      <c r="D76" s="19" t="s">
        <v>65</v>
      </c>
      <c r="E76" s="20">
        <v>3</v>
      </c>
      <c r="F76" s="1" t="s">
        <v>144</v>
      </c>
      <c r="G76" s="1" t="s">
        <v>236</v>
      </c>
      <c r="H76" s="21">
        <v>0.19</v>
      </c>
    </row>
    <row r="77" spans="1:8" x14ac:dyDescent="0.45">
      <c r="A77" s="19">
        <v>3</v>
      </c>
      <c r="B77" s="104">
        <f>_xlfn.XLOOKUP(customerCriteria[[#This Row],[round]],Years!$A$2:$A$10,Years!$B$2:$B$10,"not found",1,1)</f>
        <v>46387</v>
      </c>
      <c r="C77" s="19" t="s">
        <v>135</v>
      </c>
      <c r="D77" s="19" t="s">
        <v>65</v>
      </c>
      <c r="E77" s="20">
        <v>4</v>
      </c>
      <c r="F77" s="1" t="s">
        <v>142</v>
      </c>
      <c r="G77" s="1" t="s">
        <v>163</v>
      </c>
      <c r="H77" s="21">
        <v>0.09</v>
      </c>
    </row>
    <row r="78" spans="1:8" x14ac:dyDescent="0.45">
      <c r="A78" s="19">
        <v>3</v>
      </c>
      <c r="B78" s="104">
        <f>_xlfn.XLOOKUP(customerCriteria[[#This Row],[round]],Years!$A$2:$A$10,Years!$B$2:$B$10,"not found",1,1)</f>
        <v>46387</v>
      </c>
      <c r="C78" s="19" t="s">
        <v>37</v>
      </c>
      <c r="D78" s="19" t="s">
        <v>65</v>
      </c>
      <c r="E78" s="24">
        <v>1</v>
      </c>
      <c r="F78" s="6" t="s">
        <v>146</v>
      </c>
      <c r="G78" s="6" t="s">
        <v>286</v>
      </c>
      <c r="H78" s="25">
        <v>0.43</v>
      </c>
    </row>
    <row r="79" spans="1:8" x14ac:dyDescent="0.45">
      <c r="A79" s="19">
        <v>3</v>
      </c>
      <c r="B79" s="104">
        <f>_xlfn.XLOOKUP(customerCriteria[[#This Row],[round]],Years!$A$2:$A$10,Years!$B$2:$B$10,"not found",1,1)</f>
        <v>46387</v>
      </c>
      <c r="C79" s="19" t="s">
        <v>37</v>
      </c>
      <c r="D79" s="19" t="s">
        <v>65</v>
      </c>
      <c r="E79" s="20">
        <v>2</v>
      </c>
      <c r="F79" s="1" t="s">
        <v>142</v>
      </c>
      <c r="G79" s="1" t="s">
        <v>165</v>
      </c>
      <c r="H79" s="21">
        <v>0.28999999999999998</v>
      </c>
    </row>
    <row r="80" spans="1:8" x14ac:dyDescent="0.45">
      <c r="A80" s="19">
        <v>3</v>
      </c>
      <c r="B80" s="104">
        <f>_xlfn.XLOOKUP(customerCriteria[[#This Row],[round]],Years!$A$2:$A$10,Years!$B$2:$B$10,"not found",1,1)</f>
        <v>46387</v>
      </c>
      <c r="C80" s="19" t="s">
        <v>37</v>
      </c>
      <c r="D80" s="19" t="s">
        <v>65</v>
      </c>
      <c r="E80" s="20">
        <v>3</v>
      </c>
      <c r="F80" s="1" t="s">
        <v>148</v>
      </c>
      <c r="G80" s="1" t="s">
        <v>166</v>
      </c>
      <c r="H80" s="21">
        <v>0.19</v>
      </c>
    </row>
    <row r="81" spans="1:8" x14ac:dyDescent="0.45">
      <c r="A81" s="19">
        <v>3</v>
      </c>
      <c r="B81" s="104">
        <f>_xlfn.XLOOKUP(customerCriteria[[#This Row],[round]],Years!$A$2:$A$10,Years!$B$2:$B$10,"not found",1,1)</f>
        <v>46387</v>
      </c>
      <c r="C81" s="19" t="s">
        <v>37</v>
      </c>
      <c r="D81" s="19" t="s">
        <v>65</v>
      </c>
      <c r="E81" s="20">
        <v>4</v>
      </c>
      <c r="F81" s="1" t="s">
        <v>144</v>
      </c>
      <c r="G81" s="1" t="s">
        <v>287</v>
      </c>
      <c r="H81" s="21">
        <v>0.09</v>
      </c>
    </row>
    <row r="82" spans="1:8" x14ac:dyDescent="0.45">
      <c r="A82" s="19">
        <v>4</v>
      </c>
      <c r="B82" s="104">
        <f>_xlfn.XLOOKUP(customerCriteria[[#This Row],[round]],Years!$A$2:$A$10,Years!$B$2:$B$10,"not found",1,1)</f>
        <v>46752</v>
      </c>
      <c r="C82" s="19" t="s">
        <v>29</v>
      </c>
      <c r="D82" s="19" t="s">
        <v>65</v>
      </c>
      <c r="E82" s="24">
        <v>1</v>
      </c>
      <c r="F82" s="6" t="s">
        <v>142</v>
      </c>
      <c r="G82" s="19" t="s">
        <v>143</v>
      </c>
      <c r="H82" s="114">
        <v>0.47</v>
      </c>
    </row>
    <row r="83" spans="1:8" x14ac:dyDescent="0.45">
      <c r="A83" s="19">
        <v>4</v>
      </c>
      <c r="B83" s="104">
        <f>_xlfn.XLOOKUP(customerCriteria[[#This Row],[round]],Years!$A$2:$A$10,Years!$B$2:$B$10,"not found",1,1)</f>
        <v>46752</v>
      </c>
      <c r="C83" s="19" t="s">
        <v>29</v>
      </c>
      <c r="D83" s="19" t="s">
        <v>65</v>
      </c>
      <c r="E83" s="20">
        <v>2</v>
      </c>
      <c r="F83" s="1" t="s">
        <v>144</v>
      </c>
      <c r="G83" s="19" t="s">
        <v>314</v>
      </c>
      <c r="H83" s="114">
        <v>0.23</v>
      </c>
    </row>
    <row r="84" spans="1:8" x14ac:dyDescent="0.45">
      <c r="A84" s="19">
        <v>4</v>
      </c>
      <c r="B84" s="104">
        <f>_xlfn.XLOOKUP(customerCriteria[[#This Row],[round]],Years!$A$2:$A$10,Years!$B$2:$B$10,"not found",1,1)</f>
        <v>46752</v>
      </c>
      <c r="C84" s="19" t="s">
        <v>29</v>
      </c>
      <c r="D84" s="19" t="s">
        <v>65</v>
      </c>
      <c r="E84" s="20">
        <v>3</v>
      </c>
      <c r="F84" s="1" t="s">
        <v>146</v>
      </c>
      <c r="G84" s="19" t="s">
        <v>315</v>
      </c>
      <c r="H84" s="114">
        <v>0.21</v>
      </c>
    </row>
    <row r="85" spans="1:8" x14ac:dyDescent="0.45">
      <c r="A85" s="19">
        <v>4</v>
      </c>
      <c r="B85" s="104">
        <f>_xlfn.XLOOKUP(customerCriteria[[#This Row],[round]],Years!$A$2:$A$10,Years!$B$2:$B$10,"not found",1,1)</f>
        <v>46752</v>
      </c>
      <c r="C85" s="19" t="s">
        <v>29</v>
      </c>
      <c r="D85" s="19" t="s">
        <v>65</v>
      </c>
      <c r="E85" s="20">
        <v>4</v>
      </c>
      <c r="F85" s="1" t="s">
        <v>148</v>
      </c>
      <c r="G85" s="19" t="s">
        <v>149</v>
      </c>
      <c r="H85" s="114">
        <v>0.09</v>
      </c>
    </row>
    <row r="86" spans="1:8" x14ac:dyDescent="0.45">
      <c r="A86" s="19">
        <v>4</v>
      </c>
      <c r="B86" s="104">
        <f>_xlfn.XLOOKUP(customerCriteria[[#This Row],[round]],Years!$A$2:$A$10,Years!$B$2:$B$10,"not found",1,1)</f>
        <v>46752</v>
      </c>
      <c r="C86" s="19" t="s">
        <v>31</v>
      </c>
      <c r="D86" s="19" t="s">
        <v>65</v>
      </c>
      <c r="E86" s="24">
        <v>1</v>
      </c>
      <c r="F86" s="6" t="s">
        <v>144</v>
      </c>
      <c r="G86" s="19" t="s">
        <v>312</v>
      </c>
      <c r="H86" s="114">
        <v>0.53</v>
      </c>
    </row>
    <row r="87" spans="1:8" x14ac:dyDescent="0.45">
      <c r="A87" s="19">
        <v>4</v>
      </c>
      <c r="B87" s="104">
        <f>_xlfn.XLOOKUP(customerCriteria[[#This Row],[round]],Years!$A$2:$A$10,Years!$B$2:$B$10,"not found",1,1)</f>
        <v>46752</v>
      </c>
      <c r="C87" s="19" t="s">
        <v>31</v>
      </c>
      <c r="D87" s="19" t="s">
        <v>65</v>
      </c>
      <c r="E87" s="20">
        <v>2</v>
      </c>
      <c r="F87" s="1" t="s">
        <v>142</v>
      </c>
      <c r="G87" s="19" t="s">
        <v>153</v>
      </c>
      <c r="H87" s="114">
        <v>0.24</v>
      </c>
    </row>
    <row r="88" spans="1:8" x14ac:dyDescent="0.45">
      <c r="A88" s="19">
        <v>4</v>
      </c>
      <c r="B88" s="104">
        <f>_xlfn.XLOOKUP(customerCriteria[[#This Row],[round]],Years!$A$2:$A$10,Years!$B$2:$B$10,"not found",1,1)</f>
        <v>46752</v>
      </c>
      <c r="C88" s="19" t="s">
        <v>31</v>
      </c>
      <c r="D88" s="19" t="s">
        <v>65</v>
      </c>
      <c r="E88" s="20">
        <v>3</v>
      </c>
      <c r="F88" s="1" t="s">
        <v>146</v>
      </c>
      <c r="G88" s="19" t="s">
        <v>313</v>
      </c>
      <c r="H88" s="114">
        <v>0.16</v>
      </c>
    </row>
    <row r="89" spans="1:8" x14ac:dyDescent="0.45">
      <c r="A89" s="19">
        <v>4</v>
      </c>
      <c r="B89" s="104">
        <f>_xlfn.XLOOKUP(customerCriteria[[#This Row],[round]],Years!$A$2:$A$10,Years!$B$2:$B$10,"not found",1,1)</f>
        <v>46752</v>
      </c>
      <c r="C89" s="19" t="s">
        <v>31</v>
      </c>
      <c r="D89" s="19" t="s">
        <v>65</v>
      </c>
      <c r="E89" s="20">
        <v>4</v>
      </c>
      <c r="F89" s="1" t="s">
        <v>148</v>
      </c>
      <c r="G89" s="19" t="s">
        <v>155</v>
      </c>
      <c r="H89" s="114">
        <v>7.0000000000000007E-2</v>
      </c>
    </row>
    <row r="90" spans="1:8" x14ac:dyDescent="0.45">
      <c r="A90" s="19">
        <v>4</v>
      </c>
      <c r="B90" s="104">
        <f>_xlfn.XLOOKUP(customerCriteria[[#This Row],[round]],Years!$A$2:$A$10,Years!$B$2:$B$10,"not found",1,1)</f>
        <v>46752</v>
      </c>
      <c r="C90" s="19" t="s">
        <v>33</v>
      </c>
      <c r="D90" s="19" t="s">
        <v>65</v>
      </c>
      <c r="E90" s="24">
        <v>1</v>
      </c>
      <c r="F90" s="6" t="s">
        <v>146</v>
      </c>
      <c r="G90" s="19" t="s">
        <v>310</v>
      </c>
      <c r="H90" s="114">
        <v>0.43</v>
      </c>
    </row>
    <row r="91" spans="1:8" x14ac:dyDescent="0.45">
      <c r="A91" s="19">
        <v>4</v>
      </c>
      <c r="B91" s="104">
        <f>_xlfn.XLOOKUP(customerCriteria[[#This Row],[round]],Years!$A$2:$A$10,Years!$B$2:$B$10,"not found",1,1)</f>
        <v>46752</v>
      </c>
      <c r="C91" s="19" t="s">
        <v>33</v>
      </c>
      <c r="D91" s="19" t="s">
        <v>65</v>
      </c>
      <c r="E91" s="20">
        <v>2</v>
      </c>
      <c r="F91" s="1" t="s">
        <v>142</v>
      </c>
      <c r="G91" s="19" t="s">
        <v>157</v>
      </c>
      <c r="H91" s="114">
        <v>0.28999999999999998</v>
      </c>
    </row>
    <row r="92" spans="1:8" x14ac:dyDescent="0.45">
      <c r="A92" s="19">
        <v>4</v>
      </c>
      <c r="B92" s="104">
        <f>_xlfn.XLOOKUP(customerCriteria[[#This Row],[round]],Years!$A$2:$A$10,Years!$B$2:$B$10,"not found",1,1)</f>
        <v>46752</v>
      </c>
      <c r="C92" s="19" t="s">
        <v>33</v>
      </c>
      <c r="D92" s="19" t="s">
        <v>65</v>
      </c>
      <c r="E92" s="20">
        <v>3</v>
      </c>
      <c r="F92" s="1" t="s">
        <v>148</v>
      </c>
      <c r="G92" s="19" t="s">
        <v>158</v>
      </c>
      <c r="H92" s="114">
        <v>0.19</v>
      </c>
    </row>
    <row r="93" spans="1:8" x14ac:dyDescent="0.45">
      <c r="A93" s="19">
        <v>4</v>
      </c>
      <c r="B93" s="104">
        <f>_xlfn.XLOOKUP(customerCriteria[[#This Row],[round]],Years!$A$2:$A$10,Years!$B$2:$B$10,"not found",1,1)</f>
        <v>46752</v>
      </c>
      <c r="C93" s="19" t="s">
        <v>33</v>
      </c>
      <c r="D93" s="19" t="s">
        <v>65</v>
      </c>
      <c r="E93" s="20">
        <v>4</v>
      </c>
      <c r="F93" s="1" t="s">
        <v>144</v>
      </c>
      <c r="G93" s="19" t="s">
        <v>311</v>
      </c>
      <c r="H93" s="114">
        <v>0.09</v>
      </c>
    </row>
    <row r="94" spans="1:8" x14ac:dyDescent="0.45">
      <c r="A94" s="19">
        <v>4</v>
      </c>
      <c r="B94" s="104">
        <f>_xlfn.XLOOKUP(customerCriteria[[#This Row],[round]],Years!$A$2:$A$10,Years!$B$2:$B$10,"not found",1,1)</f>
        <v>46752</v>
      </c>
      <c r="C94" s="19" t="s">
        <v>135</v>
      </c>
      <c r="D94" s="19" t="s">
        <v>65</v>
      </c>
      <c r="E94" s="24">
        <v>1</v>
      </c>
      <c r="F94" s="6" t="s">
        <v>148</v>
      </c>
      <c r="G94" s="19" t="s">
        <v>160</v>
      </c>
      <c r="H94" s="114">
        <v>0.43</v>
      </c>
    </row>
    <row r="95" spans="1:8" x14ac:dyDescent="0.45">
      <c r="A95" s="19">
        <v>4</v>
      </c>
      <c r="B95" s="104">
        <f>_xlfn.XLOOKUP(customerCriteria[[#This Row],[round]],Years!$A$2:$A$10,Years!$B$2:$B$10,"not found",1,1)</f>
        <v>46752</v>
      </c>
      <c r="C95" s="19" t="s">
        <v>135</v>
      </c>
      <c r="D95" s="19" t="s">
        <v>65</v>
      </c>
      <c r="E95" s="20">
        <v>2</v>
      </c>
      <c r="F95" s="1" t="s">
        <v>146</v>
      </c>
      <c r="G95" s="19" t="s">
        <v>309</v>
      </c>
      <c r="H95" s="114">
        <v>0.28999999999999998</v>
      </c>
    </row>
    <row r="96" spans="1:8" x14ac:dyDescent="0.45">
      <c r="A96" s="19">
        <v>4</v>
      </c>
      <c r="B96" s="104">
        <f>_xlfn.XLOOKUP(customerCriteria[[#This Row],[round]],Years!$A$2:$A$10,Years!$B$2:$B$10,"not found",1,1)</f>
        <v>46752</v>
      </c>
      <c r="C96" s="19" t="s">
        <v>135</v>
      </c>
      <c r="D96" s="19" t="s">
        <v>65</v>
      </c>
      <c r="E96" s="20">
        <v>3</v>
      </c>
      <c r="F96" s="1" t="s">
        <v>144</v>
      </c>
      <c r="G96" s="19" t="s">
        <v>308</v>
      </c>
      <c r="H96" s="114">
        <v>0.19</v>
      </c>
    </row>
    <row r="97" spans="1:8" x14ac:dyDescent="0.45">
      <c r="A97" s="19">
        <v>4</v>
      </c>
      <c r="B97" s="104">
        <f>_xlfn.XLOOKUP(customerCriteria[[#This Row],[round]],Years!$A$2:$A$10,Years!$B$2:$B$10,"not found",1,1)</f>
        <v>46752</v>
      </c>
      <c r="C97" s="19" t="s">
        <v>135</v>
      </c>
      <c r="D97" s="19" t="s">
        <v>65</v>
      </c>
      <c r="E97" s="20">
        <v>4</v>
      </c>
      <c r="F97" s="1" t="s">
        <v>142</v>
      </c>
      <c r="G97" s="19" t="s">
        <v>163</v>
      </c>
      <c r="H97" s="114">
        <v>0.09</v>
      </c>
    </row>
    <row r="98" spans="1:8" x14ac:dyDescent="0.45">
      <c r="A98" s="19">
        <v>4</v>
      </c>
      <c r="B98" s="104">
        <f>_xlfn.XLOOKUP(customerCriteria[[#This Row],[round]],Years!$A$2:$A$10,Years!$B$2:$B$10,"not found",1,1)</f>
        <v>46752</v>
      </c>
      <c r="C98" s="19" t="s">
        <v>37</v>
      </c>
      <c r="D98" s="19" t="s">
        <v>65</v>
      </c>
      <c r="E98" s="24">
        <v>1</v>
      </c>
      <c r="F98" s="6" t="s">
        <v>146</v>
      </c>
      <c r="G98" s="19" t="s">
        <v>307</v>
      </c>
      <c r="H98" s="114">
        <v>0.43</v>
      </c>
    </row>
    <row r="99" spans="1:8" x14ac:dyDescent="0.45">
      <c r="A99" s="19">
        <v>4</v>
      </c>
      <c r="B99" s="104">
        <f>_xlfn.XLOOKUP(customerCriteria[[#This Row],[round]],Years!$A$2:$A$10,Years!$B$2:$B$10,"not found",1,1)</f>
        <v>46752</v>
      </c>
      <c r="C99" s="19" t="s">
        <v>37</v>
      </c>
      <c r="D99" s="19" t="s">
        <v>65</v>
      </c>
      <c r="E99" s="20">
        <v>2</v>
      </c>
      <c r="F99" s="1" t="s">
        <v>142</v>
      </c>
      <c r="G99" s="19" t="s">
        <v>165</v>
      </c>
      <c r="H99" s="114">
        <v>0.28999999999999998</v>
      </c>
    </row>
    <row r="100" spans="1:8" x14ac:dyDescent="0.45">
      <c r="A100" s="19">
        <v>4</v>
      </c>
      <c r="B100" s="104">
        <f>_xlfn.XLOOKUP(customerCriteria[[#This Row],[round]],Years!$A$2:$A$10,Years!$B$2:$B$10,"not found",1,1)</f>
        <v>46752</v>
      </c>
      <c r="C100" s="19" t="s">
        <v>37</v>
      </c>
      <c r="D100" s="19" t="s">
        <v>65</v>
      </c>
      <c r="E100" s="20">
        <v>3</v>
      </c>
      <c r="F100" s="1" t="s">
        <v>148</v>
      </c>
      <c r="G100" s="19" t="s">
        <v>166</v>
      </c>
      <c r="H100" s="114">
        <v>0.19</v>
      </c>
    </row>
    <row r="101" spans="1:8" x14ac:dyDescent="0.45">
      <c r="A101" s="19">
        <v>4</v>
      </c>
      <c r="B101" s="104">
        <f>_xlfn.XLOOKUP(customerCriteria[[#This Row],[round]],Years!$A$2:$A$10,Years!$B$2:$B$10,"not found",1,1)</f>
        <v>46752</v>
      </c>
      <c r="C101" s="19" t="s">
        <v>37</v>
      </c>
      <c r="D101" s="19" t="s">
        <v>65</v>
      </c>
      <c r="E101" s="20">
        <v>4</v>
      </c>
      <c r="F101" s="1" t="s">
        <v>144</v>
      </c>
      <c r="G101" s="19" t="s">
        <v>308</v>
      </c>
      <c r="H101" s="114">
        <v>0.09</v>
      </c>
    </row>
    <row r="102" spans="1:8" x14ac:dyDescent="0.45">
      <c r="A102" s="19">
        <v>5</v>
      </c>
      <c r="B102" s="104">
        <f>_xlfn.XLOOKUP(customerCriteria[[#This Row],[round]],Years!$A$2:$A$10,Years!$B$2:$B$10,"not found",1,1)</f>
        <v>47118</v>
      </c>
      <c r="C102" s="19" t="s">
        <v>29</v>
      </c>
      <c r="D102" s="19" t="s">
        <v>65</v>
      </c>
      <c r="E102" s="24">
        <v>1</v>
      </c>
      <c r="F102" s="6" t="s">
        <v>142</v>
      </c>
      <c r="G102" s="6" t="s">
        <v>143</v>
      </c>
      <c r="H102" s="25">
        <v>0.47</v>
      </c>
    </row>
    <row r="103" spans="1:8" x14ac:dyDescent="0.45">
      <c r="A103" s="19">
        <v>5</v>
      </c>
      <c r="B103" s="104">
        <f>_xlfn.XLOOKUP(customerCriteria[[#This Row],[round]],Years!$A$2:$A$10,Years!$B$2:$B$10,"not found",1,1)</f>
        <v>47118</v>
      </c>
      <c r="C103" s="19" t="s">
        <v>29</v>
      </c>
      <c r="D103" s="19" t="s">
        <v>65</v>
      </c>
      <c r="E103" s="20">
        <v>2</v>
      </c>
      <c r="F103" s="1" t="s">
        <v>144</v>
      </c>
      <c r="G103" s="1" t="s">
        <v>330</v>
      </c>
      <c r="H103" s="21">
        <v>0.23</v>
      </c>
    </row>
    <row r="104" spans="1:8" x14ac:dyDescent="0.45">
      <c r="A104" s="19">
        <v>5</v>
      </c>
      <c r="B104" s="104">
        <f>_xlfn.XLOOKUP(customerCriteria[[#This Row],[round]],Years!$A$2:$A$10,Years!$B$2:$B$10,"not found",1,1)</f>
        <v>47118</v>
      </c>
      <c r="C104" s="19" t="s">
        <v>29</v>
      </c>
      <c r="D104" s="19" t="s">
        <v>65</v>
      </c>
      <c r="E104" s="20">
        <v>3</v>
      </c>
      <c r="F104" s="1" t="s">
        <v>146</v>
      </c>
      <c r="G104" s="1" t="s">
        <v>331</v>
      </c>
      <c r="H104" s="21">
        <v>0.21</v>
      </c>
    </row>
    <row r="105" spans="1:8" x14ac:dyDescent="0.45">
      <c r="A105" s="19">
        <v>5</v>
      </c>
      <c r="B105" s="104">
        <f>_xlfn.XLOOKUP(customerCriteria[[#This Row],[round]],Years!$A$2:$A$10,Years!$B$2:$B$10,"not found",1,1)</f>
        <v>47118</v>
      </c>
      <c r="C105" s="19" t="s">
        <v>29</v>
      </c>
      <c r="D105" s="19" t="s">
        <v>65</v>
      </c>
      <c r="E105" s="20">
        <v>4</v>
      </c>
      <c r="F105" s="1" t="s">
        <v>148</v>
      </c>
      <c r="G105" s="1" t="s">
        <v>149</v>
      </c>
      <c r="H105" s="21">
        <v>0.09</v>
      </c>
    </row>
    <row r="106" spans="1:8" x14ac:dyDescent="0.45">
      <c r="A106" s="19">
        <v>5</v>
      </c>
      <c r="B106" s="104">
        <f>_xlfn.XLOOKUP(customerCriteria[[#This Row],[round]],Years!$A$2:$A$10,Years!$B$2:$B$10,"not found",1,1)</f>
        <v>47118</v>
      </c>
      <c r="C106" s="19" t="s">
        <v>31</v>
      </c>
      <c r="D106" s="19" t="s">
        <v>65</v>
      </c>
      <c r="E106" s="24">
        <v>1</v>
      </c>
      <c r="F106" s="6" t="s">
        <v>144</v>
      </c>
      <c r="G106" s="6" t="s">
        <v>332</v>
      </c>
      <c r="H106" s="25">
        <v>0.53</v>
      </c>
    </row>
    <row r="107" spans="1:8" x14ac:dyDescent="0.45">
      <c r="A107" s="19">
        <v>5</v>
      </c>
      <c r="B107" s="104">
        <f>_xlfn.XLOOKUP(customerCriteria[[#This Row],[round]],Years!$A$2:$A$10,Years!$B$2:$B$10,"not found",1,1)</f>
        <v>47118</v>
      </c>
      <c r="C107" s="19" t="s">
        <v>31</v>
      </c>
      <c r="D107" s="19" t="s">
        <v>65</v>
      </c>
      <c r="E107" s="20">
        <v>2</v>
      </c>
      <c r="F107" s="1" t="s">
        <v>142</v>
      </c>
      <c r="G107" s="1" t="s">
        <v>153</v>
      </c>
      <c r="H107" s="21">
        <v>0.24</v>
      </c>
    </row>
    <row r="108" spans="1:8" x14ac:dyDescent="0.45">
      <c r="A108" s="19">
        <v>5</v>
      </c>
      <c r="B108" s="104">
        <f>_xlfn.XLOOKUP(customerCriteria[[#This Row],[round]],Years!$A$2:$A$10,Years!$B$2:$B$10,"not found",1,1)</f>
        <v>47118</v>
      </c>
      <c r="C108" s="19" t="s">
        <v>31</v>
      </c>
      <c r="D108" s="19" t="s">
        <v>65</v>
      </c>
      <c r="E108" s="20">
        <v>3</v>
      </c>
      <c r="F108" s="1" t="s">
        <v>146</v>
      </c>
      <c r="G108" s="1" t="s">
        <v>333</v>
      </c>
      <c r="H108" s="21">
        <v>0.16</v>
      </c>
    </row>
    <row r="109" spans="1:8" x14ac:dyDescent="0.45">
      <c r="A109" s="19">
        <v>5</v>
      </c>
      <c r="B109" s="104">
        <f>_xlfn.XLOOKUP(customerCriteria[[#This Row],[round]],Years!$A$2:$A$10,Years!$B$2:$B$10,"not found",1,1)</f>
        <v>47118</v>
      </c>
      <c r="C109" s="19" t="s">
        <v>31</v>
      </c>
      <c r="D109" s="19" t="s">
        <v>65</v>
      </c>
      <c r="E109" s="20">
        <v>4</v>
      </c>
      <c r="F109" s="1" t="s">
        <v>148</v>
      </c>
      <c r="G109" s="1" t="s">
        <v>155</v>
      </c>
      <c r="H109" s="21">
        <v>7.0000000000000007E-2</v>
      </c>
    </row>
    <row r="110" spans="1:8" x14ac:dyDescent="0.45">
      <c r="A110" s="19">
        <v>5</v>
      </c>
      <c r="B110" s="104">
        <f>_xlfn.XLOOKUP(customerCriteria[[#This Row],[round]],Years!$A$2:$A$10,Years!$B$2:$B$10,"not found",1,1)</f>
        <v>47118</v>
      </c>
      <c r="C110" s="19" t="s">
        <v>33</v>
      </c>
      <c r="D110" s="19" t="s">
        <v>65</v>
      </c>
      <c r="E110" s="24">
        <v>1</v>
      </c>
      <c r="F110" s="6" t="s">
        <v>146</v>
      </c>
      <c r="G110" s="6" t="s">
        <v>334</v>
      </c>
      <c r="H110" s="25">
        <v>0.43</v>
      </c>
    </row>
    <row r="111" spans="1:8" x14ac:dyDescent="0.45">
      <c r="A111" s="19">
        <v>5</v>
      </c>
      <c r="B111" s="104">
        <f>_xlfn.XLOOKUP(customerCriteria[[#This Row],[round]],Years!$A$2:$A$10,Years!$B$2:$B$10,"not found",1,1)</f>
        <v>47118</v>
      </c>
      <c r="C111" s="19" t="s">
        <v>33</v>
      </c>
      <c r="D111" s="19" t="s">
        <v>65</v>
      </c>
      <c r="E111" s="20">
        <v>2</v>
      </c>
      <c r="F111" s="1" t="s">
        <v>142</v>
      </c>
      <c r="G111" s="1" t="s">
        <v>157</v>
      </c>
      <c r="H111" s="21">
        <v>0.28999999999999998</v>
      </c>
    </row>
    <row r="112" spans="1:8" x14ac:dyDescent="0.45">
      <c r="A112" s="19">
        <v>5</v>
      </c>
      <c r="B112" s="104">
        <f>_xlfn.XLOOKUP(customerCriteria[[#This Row],[round]],Years!$A$2:$A$10,Years!$B$2:$B$10,"not found",1,1)</f>
        <v>47118</v>
      </c>
      <c r="C112" s="19" t="s">
        <v>33</v>
      </c>
      <c r="D112" s="19" t="s">
        <v>65</v>
      </c>
      <c r="E112" s="20">
        <v>3</v>
      </c>
      <c r="F112" s="1" t="s">
        <v>148</v>
      </c>
      <c r="G112" s="1" t="s">
        <v>158</v>
      </c>
      <c r="H112" s="21">
        <v>0.19</v>
      </c>
    </row>
    <row r="113" spans="1:8" x14ac:dyDescent="0.45">
      <c r="A113" s="19">
        <v>5</v>
      </c>
      <c r="B113" s="104">
        <f>_xlfn.XLOOKUP(customerCriteria[[#This Row],[round]],Years!$A$2:$A$10,Years!$B$2:$B$10,"not found",1,1)</f>
        <v>47118</v>
      </c>
      <c r="C113" s="19" t="s">
        <v>33</v>
      </c>
      <c r="D113" s="19" t="s">
        <v>65</v>
      </c>
      <c r="E113" s="20">
        <v>4</v>
      </c>
      <c r="F113" s="1" t="s">
        <v>144</v>
      </c>
      <c r="G113" s="1" t="s">
        <v>335</v>
      </c>
      <c r="H113" s="21">
        <v>0.09</v>
      </c>
    </row>
    <row r="114" spans="1:8" x14ac:dyDescent="0.45">
      <c r="A114" s="19">
        <v>5</v>
      </c>
      <c r="B114" s="104">
        <f>_xlfn.XLOOKUP(customerCriteria[[#This Row],[round]],Years!$A$2:$A$10,Years!$B$2:$B$10,"not found",1,1)</f>
        <v>47118</v>
      </c>
      <c r="C114" s="19" t="s">
        <v>135</v>
      </c>
      <c r="D114" s="19" t="s">
        <v>65</v>
      </c>
      <c r="E114" s="24">
        <v>1</v>
      </c>
      <c r="F114" s="6" t="s">
        <v>148</v>
      </c>
      <c r="G114" s="6" t="s">
        <v>160</v>
      </c>
      <c r="H114" s="25">
        <v>0.43</v>
      </c>
    </row>
    <row r="115" spans="1:8" x14ac:dyDescent="0.45">
      <c r="A115" s="19">
        <v>5</v>
      </c>
      <c r="B115" s="104">
        <f>_xlfn.XLOOKUP(customerCriteria[[#This Row],[round]],Years!$A$2:$A$10,Years!$B$2:$B$10,"not found",1,1)</f>
        <v>47118</v>
      </c>
      <c r="C115" s="19" t="s">
        <v>135</v>
      </c>
      <c r="D115" s="19" t="s">
        <v>65</v>
      </c>
      <c r="E115" s="20">
        <v>2</v>
      </c>
      <c r="F115" s="1" t="s">
        <v>146</v>
      </c>
      <c r="G115" s="1" t="s">
        <v>336</v>
      </c>
      <c r="H115" s="21">
        <v>0.28999999999999998</v>
      </c>
    </row>
    <row r="116" spans="1:8" x14ac:dyDescent="0.45">
      <c r="A116" s="19">
        <v>5</v>
      </c>
      <c r="B116" s="104">
        <f>_xlfn.XLOOKUP(customerCriteria[[#This Row],[round]],Years!$A$2:$A$10,Years!$B$2:$B$10,"not found",1,1)</f>
        <v>47118</v>
      </c>
      <c r="C116" s="19" t="s">
        <v>135</v>
      </c>
      <c r="D116" s="19" t="s">
        <v>65</v>
      </c>
      <c r="E116" s="20">
        <v>3</v>
      </c>
      <c r="F116" s="1" t="s">
        <v>144</v>
      </c>
      <c r="G116" s="1" t="s">
        <v>337</v>
      </c>
      <c r="H116" s="21">
        <v>0.19</v>
      </c>
    </row>
    <row r="117" spans="1:8" x14ac:dyDescent="0.45">
      <c r="A117" s="19">
        <v>5</v>
      </c>
      <c r="B117" s="104">
        <f>_xlfn.XLOOKUP(customerCriteria[[#This Row],[round]],Years!$A$2:$A$10,Years!$B$2:$B$10,"not found",1,1)</f>
        <v>47118</v>
      </c>
      <c r="C117" s="19" t="s">
        <v>135</v>
      </c>
      <c r="D117" s="19" t="s">
        <v>65</v>
      </c>
      <c r="E117" s="20">
        <v>4</v>
      </c>
      <c r="F117" s="1" t="s">
        <v>142</v>
      </c>
      <c r="G117" s="1" t="s">
        <v>163</v>
      </c>
      <c r="H117" s="21">
        <v>0.09</v>
      </c>
    </row>
    <row r="118" spans="1:8" x14ac:dyDescent="0.45">
      <c r="A118" s="19">
        <v>5</v>
      </c>
      <c r="B118" s="104">
        <f>_xlfn.XLOOKUP(customerCriteria[[#This Row],[round]],Years!$A$2:$A$10,Years!$B$2:$B$10,"not found",1,1)</f>
        <v>47118</v>
      </c>
      <c r="C118" s="19" t="s">
        <v>37</v>
      </c>
      <c r="D118" s="19" t="s">
        <v>65</v>
      </c>
      <c r="E118" s="24">
        <v>1</v>
      </c>
      <c r="F118" s="6" t="s">
        <v>146</v>
      </c>
      <c r="G118" s="6" t="s">
        <v>338</v>
      </c>
      <c r="H118" s="25">
        <v>0.43</v>
      </c>
    </row>
    <row r="119" spans="1:8" x14ac:dyDescent="0.45">
      <c r="A119" s="19">
        <v>5</v>
      </c>
      <c r="B119" s="104">
        <f>_xlfn.XLOOKUP(customerCriteria[[#This Row],[round]],Years!$A$2:$A$10,Years!$B$2:$B$10,"not found",1,1)</f>
        <v>47118</v>
      </c>
      <c r="C119" s="19" t="s">
        <v>37</v>
      </c>
      <c r="D119" s="19" t="s">
        <v>65</v>
      </c>
      <c r="E119" s="20">
        <v>2</v>
      </c>
      <c r="F119" s="1" t="s">
        <v>142</v>
      </c>
      <c r="G119" s="1" t="s">
        <v>165</v>
      </c>
      <c r="H119" s="21">
        <v>0.28999999999999998</v>
      </c>
    </row>
    <row r="120" spans="1:8" x14ac:dyDescent="0.45">
      <c r="A120" s="19">
        <v>5</v>
      </c>
      <c r="B120" s="104">
        <f>_xlfn.XLOOKUP(customerCriteria[[#This Row],[round]],Years!$A$2:$A$10,Years!$B$2:$B$10,"not found",1,1)</f>
        <v>47118</v>
      </c>
      <c r="C120" s="19" t="s">
        <v>37</v>
      </c>
      <c r="D120" s="19" t="s">
        <v>65</v>
      </c>
      <c r="E120" s="20">
        <v>3</v>
      </c>
      <c r="F120" s="1" t="s">
        <v>148</v>
      </c>
      <c r="G120" s="1" t="s">
        <v>166</v>
      </c>
      <c r="H120" s="21">
        <v>0.19</v>
      </c>
    </row>
    <row r="121" spans="1:8" x14ac:dyDescent="0.45">
      <c r="A121" s="19">
        <v>5</v>
      </c>
      <c r="B121" s="104">
        <f>_xlfn.XLOOKUP(customerCriteria[[#This Row],[round]],Years!$A$2:$A$10,Years!$B$2:$B$10,"not found",1,1)</f>
        <v>47118</v>
      </c>
      <c r="C121" s="19" t="s">
        <v>37</v>
      </c>
      <c r="D121" s="19" t="s">
        <v>65</v>
      </c>
      <c r="E121" s="20">
        <v>4</v>
      </c>
      <c r="F121" s="1" t="s">
        <v>144</v>
      </c>
      <c r="G121" s="1" t="s">
        <v>337</v>
      </c>
      <c r="H121" s="21">
        <v>0.09</v>
      </c>
    </row>
    <row r="122" spans="1:8" x14ac:dyDescent="0.45">
      <c r="A122" s="19">
        <v>6</v>
      </c>
      <c r="B122" s="104">
        <f>_xlfn.XLOOKUP(customerCriteria[[#This Row],[round]],Years!$A$2:$A$10,Years!$B$2:$B$10,"not found",1,1)</f>
        <v>47483</v>
      </c>
      <c r="C122" s="19" t="s">
        <v>29</v>
      </c>
      <c r="D122" s="19" t="s">
        <v>65</v>
      </c>
      <c r="E122" s="24">
        <v>1</v>
      </c>
      <c r="F122" s="6" t="s">
        <v>142</v>
      </c>
      <c r="G122" s="6" t="s">
        <v>143</v>
      </c>
      <c r="H122" s="25">
        <v>0.47</v>
      </c>
    </row>
    <row r="123" spans="1:8" x14ac:dyDescent="0.45">
      <c r="A123" s="19">
        <v>6</v>
      </c>
      <c r="B123" s="104">
        <f>_xlfn.XLOOKUP(customerCriteria[[#This Row],[round]],Years!$A$2:$A$10,Years!$B$2:$B$10,"not found",1,1)</f>
        <v>47483</v>
      </c>
      <c r="C123" s="19" t="s">
        <v>29</v>
      </c>
      <c r="D123" s="19" t="s">
        <v>65</v>
      </c>
      <c r="E123" s="20">
        <v>2</v>
      </c>
      <c r="F123" s="1" t="s">
        <v>144</v>
      </c>
      <c r="G123" s="1" t="s">
        <v>341</v>
      </c>
      <c r="H123" s="21">
        <v>0.23</v>
      </c>
    </row>
    <row r="124" spans="1:8" x14ac:dyDescent="0.45">
      <c r="A124" s="19">
        <v>6</v>
      </c>
      <c r="B124" s="104">
        <f>_xlfn.XLOOKUP(customerCriteria[[#This Row],[round]],Years!$A$2:$A$10,Years!$B$2:$B$10,"not found",1,1)</f>
        <v>47483</v>
      </c>
      <c r="C124" s="19" t="s">
        <v>29</v>
      </c>
      <c r="D124" s="19" t="s">
        <v>65</v>
      </c>
      <c r="E124" s="20">
        <v>3</v>
      </c>
      <c r="F124" s="1" t="s">
        <v>146</v>
      </c>
      <c r="G124" s="1" t="s">
        <v>342</v>
      </c>
      <c r="H124" s="21">
        <v>0.21</v>
      </c>
    </row>
    <row r="125" spans="1:8" x14ac:dyDescent="0.45">
      <c r="A125" s="19">
        <v>6</v>
      </c>
      <c r="B125" s="104">
        <f>_xlfn.XLOOKUP(customerCriteria[[#This Row],[round]],Years!$A$2:$A$10,Years!$B$2:$B$10,"not found",1,1)</f>
        <v>47483</v>
      </c>
      <c r="C125" s="19" t="s">
        <v>29</v>
      </c>
      <c r="D125" s="19" t="s">
        <v>65</v>
      </c>
      <c r="E125" s="20">
        <v>4</v>
      </c>
      <c r="F125" s="1" t="s">
        <v>148</v>
      </c>
      <c r="G125" s="1" t="s">
        <v>149</v>
      </c>
      <c r="H125" s="21">
        <v>0.09</v>
      </c>
    </row>
    <row r="126" spans="1:8" x14ac:dyDescent="0.45">
      <c r="A126" s="19">
        <v>6</v>
      </c>
      <c r="B126" s="104">
        <f>_xlfn.XLOOKUP(customerCriteria[[#This Row],[round]],Years!$A$2:$A$10,Years!$B$2:$B$10,"not found",1,1)</f>
        <v>47483</v>
      </c>
      <c r="C126" s="19" t="s">
        <v>31</v>
      </c>
      <c r="D126" s="19" t="s">
        <v>65</v>
      </c>
      <c r="E126" s="24">
        <v>1</v>
      </c>
      <c r="F126" s="6" t="s">
        <v>144</v>
      </c>
      <c r="G126" s="6" t="s">
        <v>343</v>
      </c>
      <c r="H126" s="25">
        <v>0.53</v>
      </c>
    </row>
    <row r="127" spans="1:8" x14ac:dyDescent="0.45">
      <c r="A127" s="19">
        <v>6</v>
      </c>
      <c r="B127" s="104">
        <f>_xlfn.XLOOKUP(customerCriteria[[#This Row],[round]],Years!$A$2:$A$10,Years!$B$2:$B$10,"not found",1,1)</f>
        <v>47483</v>
      </c>
      <c r="C127" s="19" t="s">
        <v>31</v>
      </c>
      <c r="D127" s="19" t="s">
        <v>65</v>
      </c>
      <c r="E127" s="20">
        <v>2</v>
      </c>
      <c r="F127" s="1" t="s">
        <v>142</v>
      </c>
      <c r="G127" s="1" t="s">
        <v>153</v>
      </c>
      <c r="H127" s="21">
        <v>0.24</v>
      </c>
    </row>
    <row r="128" spans="1:8" x14ac:dyDescent="0.45">
      <c r="A128" s="19">
        <v>6</v>
      </c>
      <c r="B128" s="104">
        <f>_xlfn.XLOOKUP(customerCriteria[[#This Row],[round]],Years!$A$2:$A$10,Years!$B$2:$B$10,"not found",1,1)</f>
        <v>47483</v>
      </c>
      <c r="C128" s="19" t="s">
        <v>31</v>
      </c>
      <c r="D128" s="19" t="s">
        <v>65</v>
      </c>
      <c r="E128" s="20">
        <v>3</v>
      </c>
      <c r="F128" s="1" t="s">
        <v>146</v>
      </c>
      <c r="G128" s="1" t="s">
        <v>344</v>
      </c>
      <c r="H128" s="21">
        <v>0.16</v>
      </c>
    </row>
    <row r="129" spans="1:8" x14ac:dyDescent="0.45">
      <c r="A129" s="19">
        <v>6</v>
      </c>
      <c r="B129" s="104">
        <f>_xlfn.XLOOKUP(customerCriteria[[#This Row],[round]],Years!$A$2:$A$10,Years!$B$2:$B$10,"not found",1,1)</f>
        <v>47483</v>
      </c>
      <c r="C129" s="19" t="s">
        <v>31</v>
      </c>
      <c r="D129" s="19" t="s">
        <v>65</v>
      </c>
      <c r="E129" s="20">
        <v>4</v>
      </c>
      <c r="F129" s="1" t="s">
        <v>148</v>
      </c>
      <c r="G129" s="1" t="s">
        <v>155</v>
      </c>
      <c r="H129" s="21">
        <v>7.0000000000000007E-2</v>
      </c>
    </row>
    <row r="130" spans="1:8" x14ac:dyDescent="0.45">
      <c r="A130" s="19">
        <v>6</v>
      </c>
      <c r="B130" s="104">
        <f>_xlfn.XLOOKUP(customerCriteria[[#This Row],[round]],Years!$A$2:$A$10,Years!$B$2:$B$10,"not found",1,1)</f>
        <v>47483</v>
      </c>
      <c r="C130" s="19" t="s">
        <v>33</v>
      </c>
      <c r="D130" s="19" t="s">
        <v>65</v>
      </c>
      <c r="E130" s="24">
        <v>1</v>
      </c>
      <c r="F130" s="6" t="s">
        <v>146</v>
      </c>
      <c r="G130" s="6" t="s">
        <v>345</v>
      </c>
      <c r="H130" s="25">
        <v>0.43</v>
      </c>
    </row>
    <row r="131" spans="1:8" x14ac:dyDescent="0.45">
      <c r="A131" s="19">
        <v>6</v>
      </c>
      <c r="B131" s="104">
        <f>_xlfn.XLOOKUP(customerCriteria[[#This Row],[round]],Years!$A$2:$A$10,Years!$B$2:$B$10,"not found",1,1)</f>
        <v>47483</v>
      </c>
      <c r="C131" s="19" t="s">
        <v>33</v>
      </c>
      <c r="D131" s="19" t="s">
        <v>65</v>
      </c>
      <c r="E131" s="20">
        <v>2</v>
      </c>
      <c r="F131" s="1" t="s">
        <v>142</v>
      </c>
      <c r="G131" s="1" t="s">
        <v>157</v>
      </c>
      <c r="H131" s="21">
        <v>0.28999999999999998</v>
      </c>
    </row>
    <row r="132" spans="1:8" x14ac:dyDescent="0.45">
      <c r="A132" s="19">
        <v>6</v>
      </c>
      <c r="B132" s="104">
        <f>_xlfn.XLOOKUP(customerCriteria[[#This Row],[round]],Years!$A$2:$A$10,Years!$B$2:$B$10,"not found",1,1)</f>
        <v>47483</v>
      </c>
      <c r="C132" s="19" t="s">
        <v>33</v>
      </c>
      <c r="D132" s="19" t="s">
        <v>65</v>
      </c>
      <c r="E132" s="20">
        <v>3</v>
      </c>
      <c r="F132" s="1" t="s">
        <v>148</v>
      </c>
      <c r="G132" s="1" t="s">
        <v>158</v>
      </c>
      <c r="H132" s="21">
        <v>0.19</v>
      </c>
    </row>
    <row r="133" spans="1:8" x14ac:dyDescent="0.45">
      <c r="A133" s="19">
        <v>6</v>
      </c>
      <c r="B133" s="104">
        <f>_xlfn.XLOOKUP(customerCriteria[[#This Row],[round]],Years!$A$2:$A$10,Years!$B$2:$B$10,"not found",1,1)</f>
        <v>47483</v>
      </c>
      <c r="C133" s="19" t="s">
        <v>33</v>
      </c>
      <c r="D133" s="19" t="s">
        <v>65</v>
      </c>
      <c r="E133" s="20">
        <v>4</v>
      </c>
      <c r="F133" s="1" t="s">
        <v>144</v>
      </c>
      <c r="G133" s="1" t="s">
        <v>346</v>
      </c>
      <c r="H133" s="21">
        <v>0.09</v>
      </c>
    </row>
    <row r="134" spans="1:8" x14ac:dyDescent="0.45">
      <c r="A134" s="19">
        <v>6</v>
      </c>
      <c r="B134" s="104">
        <f>_xlfn.XLOOKUP(customerCriteria[[#This Row],[round]],Years!$A$2:$A$10,Years!$B$2:$B$10,"not found",1,1)</f>
        <v>47483</v>
      </c>
      <c r="C134" s="19" t="s">
        <v>135</v>
      </c>
      <c r="D134" s="19" t="s">
        <v>65</v>
      </c>
      <c r="E134" s="24">
        <v>1</v>
      </c>
      <c r="F134" s="6" t="s">
        <v>148</v>
      </c>
      <c r="G134" s="6" t="s">
        <v>160</v>
      </c>
      <c r="H134" s="25">
        <v>0.43</v>
      </c>
    </row>
    <row r="135" spans="1:8" x14ac:dyDescent="0.45">
      <c r="A135" s="19">
        <v>6</v>
      </c>
      <c r="B135" s="104">
        <f>_xlfn.XLOOKUP(customerCriteria[[#This Row],[round]],Years!$A$2:$A$10,Years!$B$2:$B$10,"not found",1,1)</f>
        <v>47483</v>
      </c>
      <c r="C135" s="19" t="s">
        <v>135</v>
      </c>
      <c r="D135" s="19" t="s">
        <v>65</v>
      </c>
      <c r="E135" s="20">
        <v>2</v>
      </c>
      <c r="F135" s="1" t="s">
        <v>146</v>
      </c>
      <c r="G135" s="1" t="s">
        <v>347</v>
      </c>
      <c r="H135" s="21">
        <v>0.28999999999999998</v>
      </c>
    </row>
    <row r="136" spans="1:8" x14ac:dyDescent="0.45">
      <c r="A136" s="19">
        <v>6</v>
      </c>
      <c r="B136" s="104">
        <f>_xlfn.XLOOKUP(customerCriteria[[#This Row],[round]],Years!$A$2:$A$10,Years!$B$2:$B$10,"not found",1,1)</f>
        <v>47483</v>
      </c>
      <c r="C136" s="19" t="s">
        <v>135</v>
      </c>
      <c r="D136" s="19" t="s">
        <v>65</v>
      </c>
      <c r="E136" s="20">
        <v>3</v>
      </c>
      <c r="F136" s="1" t="s">
        <v>144</v>
      </c>
      <c r="G136" s="1" t="s">
        <v>348</v>
      </c>
      <c r="H136" s="21">
        <v>0.19</v>
      </c>
    </row>
    <row r="137" spans="1:8" x14ac:dyDescent="0.45">
      <c r="A137" s="19">
        <v>6</v>
      </c>
      <c r="B137" s="104">
        <f>_xlfn.XLOOKUP(customerCriteria[[#This Row],[round]],Years!$A$2:$A$10,Years!$B$2:$B$10,"not found",1,1)</f>
        <v>47483</v>
      </c>
      <c r="C137" s="19" t="s">
        <v>135</v>
      </c>
      <c r="D137" s="19" t="s">
        <v>65</v>
      </c>
      <c r="E137" s="20">
        <v>4</v>
      </c>
      <c r="F137" s="1" t="s">
        <v>142</v>
      </c>
      <c r="G137" s="1" t="s">
        <v>163</v>
      </c>
      <c r="H137" s="21">
        <v>0.09</v>
      </c>
    </row>
    <row r="138" spans="1:8" x14ac:dyDescent="0.45">
      <c r="A138" s="19">
        <v>6</v>
      </c>
      <c r="B138" s="104">
        <f>_xlfn.XLOOKUP(customerCriteria[[#This Row],[round]],Years!$A$2:$A$10,Years!$B$2:$B$10,"not found",1,1)</f>
        <v>47483</v>
      </c>
      <c r="C138" s="19" t="s">
        <v>37</v>
      </c>
      <c r="D138" s="19" t="s">
        <v>65</v>
      </c>
      <c r="E138" s="24">
        <v>1</v>
      </c>
      <c r="F138" s="6" t="s">
        <v>146</v>
      </c>
      <c r="G138" s="6" t="s">
        <v>349</v>
      </c>
      <c r="H138" s="25">
        <v>0.43</v>
      </c>
    </row>
    <row r="139" spans="1:8" x14ac:dyDescent="0.45">
      <c r="A139" s="19">
        <v>6</v>
      </c>
      <c r="B139" s="104">
        <f>_xlfn.XLOOKUP(customerCriteria[[#This Row],[round]],Years!$A$2:$A$10,Years!$B$2:$B$10,"not found",1,1)</f>
        <v>47483</v>
      </c>
      <c r="C139" s="19" t="s">
        <v>37</v>
      </c>
      <c r="D139" s="19" t="s">
        <v>65</v>
      </c>
      <c r="E139" s="20">
        <v>2</v>
      </c>
      <c r="F139" s="1" t="s">
        <v>142</v>
      </c>
      <c r="G139" s="1" t="s">
        <v>165</v>
      </c>
      <c r="H139" s="21">
        <v>0.28999999999999998</v>
      </c>
    </row>
    <row r="140" spans="1:8" x14ac:dyDescent="0.45">
      <c r="A140" s="19">
        <v>6</v>
      </c>
      <c r="B140" s="104">
        <f>_xlfn.XLOOKUP(customerCriteria[[#This Row],[round]],Years!$A$2:$A$10,Years!$B$2:$B$10,"not found",1,1)</f>
        <v>47483</v>
      </c>
      <c r="C140" s="19" t="s">
        <v>37</v>
      </c>
      <c r="D140" s="19" t="s">
        <v>65</v>
      </c>
      <c r="E140" s="20">
        <v>3</v>
      </c>
      <c r="F140" s="1" t="s">
        <v>148</v>
      </c>
      <c r="G140" s="1" t="s">
        <v>166</v>
      </c>
      <c r="H140" s="21">
        <v>0.19</v>
      </c>
    </row>
    <row r="141" spans="1:8" x14ac:dyDescent="0.45">
      <c r="A141" s="19">
        <v>6</v>
      </c>
      <c r="B141" s="104">
        <f>_xlfn.XLOOKUP(customerCriteria[[#This Row],[round]],Years!$A$2:$A$10,Years!$B$2:$B$10,"not found",1,1)</f>
        <v>47483</v>
      </c>
      <c r="C141" s="19" t="s">
        <v>37</v>
      </c>
      <c r="D141" s="19" t="s">
        <v>65</v>
      </c>
      <c r="E141" s="20">
        <v>4</v>
      </c>
      <c r="F141" s="1" t="s">
        <v>144</v>
      </c>
      <c r="G141" s="1" t="s">
        <v>348</v>
      </c>
      <c r="H141" s="21">
        <v>0.09</v>
      </c>
    </row>
    <row r="142" spans="1:8" x14ac:dyDescent="0.45">
      <c r="A142" s="19">
        <v>7</v>
      </c>
      <c r="B142" s="104">
        <f>_xlfn.XLOOKUP(customerCriteria[[#This Row],[round]],Years!$A$2:$A$10,Years!$B$2:$B$10,"not found",1,1)</f>
        <v>47848</v>
      </c>
      <c r="C142" s="19" t="s">
        <v>29</v>
      </c>
      <c r="D142" s="19" t="s">
        <v>65</v>
      </c>
      <c r="E142" s="24">
        <v>1</v>
      </c>
      <c r="F142" s="6" t="s">
        <v>142</v>
      </c>
      <c r="G142" s="6" t="s">
        <v>143</v>
      </c>
      <c r="H142" s="25">
        <v>0.47</v>
      </c>
    </row>
    <row r="143" spans="1:8" x14ac:dyDescent="0.45">
      <c r="A143" s="19">
        <v>7</v>
      </c>
      <c r="B143" s="104">
        <f>_xlfn.XLOOKUP(customerCriteria[[#This Row],[round]],Years!$A$2:$A$10,Years!$B$2:$B$10,"not found",1,1)</f>
        <v>47848</v>
      </c>
      <c r="C143" s="19" t="s">
        <v>29</v>
      </c>
      <c r="D143" s="19" t="s">
        <v>65</v>
      </c>
      <c r="E143" s="20">
        <v>2</v>
      </c>
      <c r="F143" s="1" t="s">
        <v>144</v>
      </c>
      <c r="G143" s="1" t="s">
        <v>379</v>
      </c>
      <c r="H143" s="21">
        <v>0.23</v>
      </c>
    </row>
    <row r="144" spans="1:8" x14ac:dyDescent="0.45">
      <c r="A144" s="19">
        <v>7</v>
      </c>
      <c r="B144" s="104">
        <f>_xlfn.XLOOKUP(customerCriteria[[#This Row],[round]],Years!$A$2:$A$10,Years!$B$2:$B$10,"not found",1,1)</f>
        <v>47848</v>
      </c>
      <c r="C144" s="19" t="s">
        <v>29</v>
      </c>
      <c r="D144" s="19" t="s">
        <v>65</v>
      </c>
      <c r="E144" s="20">
        <v>3</v>
      </c>
      <c r="F144" s="1" t="s">
        <v>146</v>
      </c>
      <c r="G144" s="1" t="s">
        <v>380</v>
      </c>
      <c r="H144" s="21">
        <v>0.21</v>
      </c>
    </row>
    <row r="145" spans="1:8" x14ac:dyDescent="0.45">
      <c r="A145" s="19">
        <v>7</v>
      </c>
      <c r="B145" s="104">
        <f>_xlfn.XLOOKUP(customerCriteria[[#This Row],[round]],Years!$A$2:$A$10,Years!$B$2:$B$10,"not found",1,1)</f>
        <v>47848</v>
      </c>
      <c r="C145" s="19" t="s">
        <v>29</v>
      </c>
      <c r="D145" s="19" t="s">
        <v>65</v>
      </c>
      <c r="E145" s="20">
        <v>4</v>
      </c>
      <c r="F145" s="1" t="s">
        <v>148</v>
      </c>
      <c r="G145" s="1" t="s">
        <v>149</v>
      </c>
      <c r="H145" s="21">
        <v>0.09</v>
      </c>
    </row>
    <row r="146" spans="1:8" x14ac:dyDescent="0.45">
      <c r="A146" s="19">
        <v>7</v>
      </c>
      <c r="B146" s="104">
        <f>_xlfn.XLOOKUP(customerCriteria[[#This Row],[round]],Years!$A$2:$A$10,Years!$B$2:$B$10,"not found",1,1)</f>
        <v>47848</v>
      </c>
      <c r="C146" s="19" t="s">
        <v>31</v>
      </c>
      <c r="D146" s="19" t="s">
        <v>65</v>
      </c>
      <c r="E146" s="24">
        <v>1</v>
      </c>
      <c r="F146" s="6" t="s">
        <v>144</v>
      </c>
      <c r="G146" s="6" t="s">
        <v>381</v>
      </c>
      <c r="H146" s="25">
        <v>0.53</v>
      </c>
    </row>
    <row r="147" spans="1:8" x14ac:dyDescent="0.45">
      <c r="A147" s="19">
        <v>7</v>
      </c>
      <c r="B147" s="104">
        <f>_xlfn.XLOOKUP(customerCriteria[[#This Row],[round]],Years!$A$2:$A$10,Years!$B$2:$B$10,"not found",1,1)</f>
        <v>47848</v>
      </c>
      <c r="C147" s="19" t="s">
        <v>31</v>
      </c>
      <c r="D147" s="19" t="s">
        <v>65</v>
      </c>
      <c r="E147" s="20">
        <v>2</v>
      </c>
      <c r="F147" s="1" t="s">
        <v>142</v>
      </c>
      <c r="G147" s="1" t="s">
        <v>153</v>
      </c>
      <c r="H147" s="21">
        <v>0.24</v>
      </c>
    </row>
    <row r="148" spans="1:8" x14ac:dyDescent="0.45">
      <c r="A148" s="19">
        <v>7</v>
      </c>
      <c r="B148" s="104">
        <f>_xlfn.XLOOKUP(customerCriteria[[#This Row],[round]],Years!$A$2:$A$10,Years!$B$2:$B$10,"not found",1,1)</f>
        <v>47848</v>
      </c>
      <c r="C148" s="19" t="s">
        <v>31</v>
      </c>
      <c r="D148" s="19" t="s">
        <v>65</v>
      </c>
      <c r="E148" s="20">
        <v>3</v>
      </c>
      <c r="F148" s="1" t="s">
        <v>146</v>
      </c>
      <c r="G148" s="1" t="s">
        <v>382</v>
      </c>
      <c r="H148" s="21">
        <v>0.16</v>
      </c>
    </row>
    <row r="149" spans="1:8" x14ac:dyDescent="0.45">
      <c r="A149" s="19">
        <v>7</v>
      </c>
      <c r="B149" s="104">
        <f>_xlfn.XLOOKUP(customerCriteria[[#This Row],[round]],Years!$A$2:$A$10,Years!$B$2:$B$10,"not found",1,1)</f>
        <v>47848</v>
      </c>
      <c r="C149" s="19" t="s">
        <v>31</v>
      </c>
      <c r="D149" s="19" t="s">
        <v>65</v>
      </c>
      <c r="E149" s="20">
        <v>4</v>
      </c>
      <c r="F149" s="1" t="s">
        <v>148</v>
      </c>
      <c r="G149" s="1" t="s">
        <v>155</v>
      </c>
      <c r="H149" s="21">
        <v>7.0000000000000007E-2</v>
      </c>
    </row>
    <row r="150" spans="1:8" x14ac:dyDescent="0.45">
      <c r="A150" s="19">
        <v>7</v>
      </c>
      <c r="B150" s="104">
        <f>_xlfn.XLOOKUP(customerCriteria[[#This Row],[round]],Years!$A$2:$A$10,Years!$B$2:$B$10,"not found",1,1)</f>
        <v>47848</v>
      </c>
      <c r="C150" s="19" t="s">
        <v>33</v>
      </c>
      <c r="D150" s="19" t="s">
        <v>65</v>
      </c>
      <c r="E150" s="24">
        <v>1</v>
      </c>
      <c r="F150" s="6" t="s">
        <v>146</v>
      </c>
      <c r="G150" s="6" t="s">
        <v>383</v>
      </c>
      <c r="H150" s="25">
        <v>0.43</v>
      </c>
    </row>
    <row r="151" spans="1:8" x14ac:dyDescent="0.45">
      <c r="A151" s="19">
        <v>7</v>
      </c>
      <c r="B151" s="104">
        <f>_xlfn.XLOOKUP(customerCriteria[[#This Row],[round]],Years!$A$2:$A$10,Years!$B$2:$B$10,"not found",1,1)</f>
        <v>47848</v>
      </c>
      <c r="C151" s="19" t="s">
        <v>33</v>
      </c>
      <c r="D151" s="19" t="s">
        <v>65</v>
      </c>
      <c r="E151" s="20">
        <v>2</v>
      </c>
      <c r="F151" s="1" t="s">
        <v>142</v>
      </c>
      <c r="G151" s="1" t="s">
        <v>157</v>
      </c>
      <c r="H151" s="21">
        <v>0.28999999999999998</v>
      </c>
    </row>
    <row r="152" spans="1:8" x14ac:dyDescent="0.45">
      <c r="A152" s="19">
        <v>7</v>
      </c>
      <c r="B152" s="104">
        <f>_xlfn.XLOOKUP(customerCriteria[[#This Row],[round]],Years!$A$2:$A$10,Years!$B$2:$B$10,"not found",1,1)</f>
        <v>47848</v>
      </c>
      <c r="C152" s="19" t="s">
        <v>33</v>
      </c>
      <c r="D152" s="19" t="s">
        <v>65</v>
      </c>
      <c r="E152" s="20">
        <v>3</v>
      </c>
      <c r="F152" s="1" t="s">
        <v>148</v>
      </c>
      <c r="G152" s="1" t="s">
        <v>158</v>
      </c>
      <c r="H152" s="21">
        <v>0.19</v>
      </c>
    </row>
    <row r="153" spans="1:8" x14ac:dyDescent="0.45">
      <c r="A153" s="19">
        <v>7</v>
      </c>
      <c r="B153" s="104">
        <f>_xlfn.XLOOKUP(customerCriteria[[#This Row],[round]],Years!$A$2:$A$10,Years!$B$2:$B$10,"not found",1,1)</f>
        <v>47848</v>
      </c>
      <c r="C153" s="19" t="s">
        <v>33</v>
      </c>
      <c r="D153" s="19" t="s">
        <v>65</v>
      </c>
      <c r="E153" s="20">
        <v>4</v>
      </c>
      <c r="F153" s="1" t="s">
        <v>144</v>
      </c>
      <c r="G153" s="1" t="s">
        <v>384</v>
      </c>
      <c r="H153" s="21">
        <v>0.09</v>
      </c>
    </row>
    <row r="154" spans="1:8" x14ac:dyDescent="0.45">
      <c r="A154" s="19">
        <v>7</v>
      </c>
      <c r="B154" s="104">
        <f>_xlfn.XLOOKUP(customerCriteria[[#This Row],[round]],Years!$A$2:$A$10,Years!$B$2:$B$10,"not found",1,1)</f>
        <v>47848</v>
      </c>
      <c r="C154" s="19" t="s">
        <v>135</v>
      </c>
      <c r="D154" s="19" t="s">
        <v>65</v>
      </c>
      <c r="E154" s="24">
        <v>1</v>
      </c>
      <c r="F154" s="6" t="s">
        <v>148</v>
      </c>
      <c r="G154" s="6" t="s">
        <v>160</v>
      </c>
      <c r="H154" s="25">
        <v>0.43</v>
      </c>
    </row>
    <row r="155" spans="1:8" x14ac:dyDescent="0.45">
      <c r="A155" s="19">
        <v>7</v>
      </c>
      <c r="B155" s="104">
        <f>_xlfn.XLOOKUP(customerCriteria[[#This Row],[round]],Years!$A$2:$A$10,Years!$B$2:$B$10,"not found",1,1)</f>
        <v>47848</v>
      </c>
      <c r="C155" s="19" t="s">
        <v>135</v>
      </c>
      <c r="D155" s="19" t="s">
        <v>65</v>
      </c>
      <c r="E155" s="20">
        <v>2</v>
      </c>
      <c r="F155" s="1" t="s">
        <v>146</v>
      </c>
      <c r="G155" s="1" t="s">
        <v>385</v>
      </c>
      <c r="H155" s="21">
        <v>0.28999999999999998</v>
      </c>
    </row>
    <row r="156" spans="1:8" x14ac:dyDescent="0.45">
      <c r="A156" s="19">
        <v>7</v>
      </c>
      <c r="B156" s="104">
        <f>_xlfn.XLOOKUP(customerCriteria[[#This Row],[round]],Years!$A$2:$A$10,Years!$B$2:$B$10,"not found",1,1)</f>
        <v>47848</v>
      </c>
      <c r="C156" s="19" t="s">
        <v>135</v>
      </c>
      <c r="D156" s="19" t="s">
        <v>65</v>
      </c>
      <c r="E156" s="20">
        <v>3</v>
      </c>
      <c r="F156" s="1" t="s">
        <v>144</v>
      </c>
      <c r="G156" s="1" t="s">
        <v>386</v>
      </c>
      <c r="H156" s="21">
        <v>0.19</v>
      </c>
    </row>
    <row r="157" spans="1:8" x14ac:dyDescent="0.45">
      <c r="A157" s="19">
        <v>7</v>
      </c>
      <c r="B157" s="104">
        <f>_xlfn.XLOOKUP(customerCriteria[[#This Row],[round]],Years!$A$2:$A$10,Years!$B$2:$B$10,"not found",1,1)</f>
        <v>47848</v>
      </c>
      <c r="C157" s="19" t="s">
        <v>135</v>
      </c>
      <c r="D157" s="19" t="s">
        <v>65</v>
      </c>
      <c r="E157" s="20">
        <v>4</v>
      </c>
      <c r="F157" s="1" t="s">
        <v>142</v>
      </c>
      <c r="G157" s="1" t="s">
        <v>163</v>
      </c>
      <c r="H157" s="21">
        <v>0.09</v>
      </c>
    </row>
    <row r="158" spans="1:8" x14ac:dyDescent="0.45">
      <c r="A158" s="19">
        <v>7</v>
      </c>
      <c r="B158" s="104">
        <f>_xlfn.XLOOKUP(customerCriteria[[#This Row],[round]],Years!$A$2:$A$10,Years!$B$2:$B$10,"not found",1,1)</f>
        <v>47848</v>
      </c>
      <c r="C158" s="19" t="s">
        <v>37</v>
      </c>
      <c r="D158" s="19" t="s">
        <v>65</v>
      </c>
      <c r="E158" s="24">
        <v>1</v>
      </c>
      <c r="F158" s="6" t="s">
        <v>146</v>
      </c>
      <c r="G158" s="6" t="s">
        <v>387</v>
      </c>
      <c r="H158" s="25">
        <v>0.43</v>
      </c>
    </row>
    <row r="159" spans="1:8" x14ac:dyDescent="0.45">
      <c r="A159" s="19">
        <v>7</v>
      </c>
      <c r="B159" s="104">
        <f>_xlfn.XLOOKUP(customerCriteria[[#This Row],[round]],Years!$A$2:$A$10,Years!$B$2:$B$10,"not found",1,1)</f>
        <v>47848</v>
      </c>
      <c r="C159" s="19" t="s">
        <v>37</v>
      </c>
      <c r="D159" s="19" t="s">
        <v>65</v>
      </c>
      <c r="E159" s="20">
        <v>2</v>
      </c>
      <c r="F159" s="1" t="s">
        <v>142</v>
      </c>
      <c r="G159" s="1" t="s">
        <v>165</v>
      </c>
      <c r="H159" s="21">
        <v>0.28999999999999998</v>
      </c>
    </row>
    <row r="160" spans="1:8" x14ac:dyDescent="0.45">
      <c r="A160" s="19">
        <v>7</v>
      </c>
      <c r="B160" s="104">
        <f>_xlfn.XLOOKUP(customerCriteria[[#This Row],[round]],Years!$A$2:$A$10,Years!$B$2:$B$10,"not found",1,1)</f>
        <v>47848</v>
      </c>
      <c r="C160" s="19" t="s">
        <v>37</v>
      </c>
      <c r="D160" s="19" t="s">
        <v>65</v>
      </c>
      <c r="E160" s="20">
        <v>3</v>
      </c>
      <c r="F160" s="1" t="s">
        <v>148</v>
      </c>
      <c r="G160" s="1" t="s">
        <v>166</v>
      </c>
      <c r="H160" s="21">
        <v>0.19</v>
      </c>
    </row>
    <row r="161" spans="1:8" x14ac:dyDescent="0.45">
      <c r="A161" s="19">
        <v>7</v>
      </c>
      <c r="B161" s="104">
        <f>_xlfn.XLOOKUP(customerCriteria[[#This Row],[round]],Years!$A$2:$A$10,Years!$B$2:$B$10,"not found",1,1)</f>
        <v>47848</v>
      </c>
      <c r="C161" s="19" t="s">
        <v>37</v>
      </c>
      <c r="D161" s="19" t="s">
        <v>65</v>
      </c>
      <c r="E161" s="20">
        <v>4</v>
      </c>
      <c r="F161" s="1" t="s">
        <v>144</v>
      </c>
      <c r="G161" s="1" t="s">
        <v>386</v>
      </c>
      <c r="H161" s="21">
        <v>0.09</v>
      </c>
    </row>
    <row r="162" spans="1:8" x14ac:dyDescent="0.45">
      <c r="A162" s="19">
        <v>8</v>
      </c>
      <c r="B162" s="104">
        <f>_xlfn.XLOOKUP(customerCriteria[[#This Row],[round]],Years!$A$2:$A$10,Years!$B$2:$B$10,"not found",1,1)</f>
        <v>48213</v>
      </c>
      <c r="C162" s="19" t="s">
        <v>29</v>
      </c>
      <c r="D162" s="19" t="s">
        <v>65</v>
      </c>
      <c r="E162" s="24">
        <v>1</v>
      </c>
      <c r="F162" s="6" t="s">
        <v>142</v>
      </c>
      <c r="G162" s="6" t="s">
        <v>143</v>
      </c>
      <c r="H162" s="25">
        <v>0.47</v>
      </c>
    </row>
    <row r="163" spans="1:8" x14ac:dyDescent="0.45">
      <c r="A163" s="19">
        <v>8</v>
      </c>
      <c r="B163" s="104">
        <f>_xlfn.XLOOKUP(customerCriteria[[#This Row],[round]],Years!$A$2:$A$10,Years!$B$2:$B$10,"not found",1,1)</f>
        <v>48213</v>
      </c>
      <c r="C163" s="19" t="s">
        <v>29</v>
      </c>
      <c r="D163" s="19" t="s">
        <v>65</v>
      </c>
      <c r="E163" s="20">
        <v>2</v>
      </c>
      <c r="F163" s="1" t="s">
        <v>144</v>
      </c>
      <c r="G163" s="1" t="s">
        <v>390</v>
      </c>
      <c r="H163" s="21">
        <v>0.23</v>
      </c>
    </row>
    <row r="164" spans="1:8" x14ac:dyDescent="0.45">
      <c r="A164" s="19">
        <v>8</v>
      </c>
      <c r="B164" s="104">
        <f>_xlfn.XLOOKUP(customerCriteria[[#This Row],[round]],Years!$A$2:$A$10,Years!$B$2:$B$10,"not found",1,1)</f>
        <v>48213</v>
      </c>
      <c r="C164" s="19" t="s">
        <v>29</v>
      </c>
      <c r="D164" s="19" t="s">
        <v>65</v>
      </c>
      <c r="E164" s="20">
        <v>3</v>
      </c>
      <c r="F164" s="1" t="s">
        <v>146</v>
      </c>
      <c r="G164" s="1" t="s">
        <v>391</v>
      </c>
      <c r="H164" s="21">
        <v>0.21</v>
      </c>
    </row>
    <row r="165" spans="1:8" x14ac:dyDescent="0.45">
      <c r="A165" s="19">
        <v>8</v>
      </c>
      <c r="B165" s="104">
        <f>_xlfn.XLOOKUP(customerCriteria[[#This Row],[round]],Years!$A$2:$A$10,Years!$B$2:$B$10,"not found",1,1)</f>
        <v>48213</v>
      </c>
      <c r="C165" s="19" t="s">
        <v>29</v>
      </c>
      <c r="D165" s="19" t="s">
        <v>65</v>
      </c>
      <c r="E165" s="20">
        <v>4</v>
      </c>
      <c r="F165" s="1" t="s">
        <v>148</v>
      </c>
      <c r="G165" s="1" t="s">
        <v>149</v>
      </c>
      <c r="H165" s="21">
        <v>0.09</v>
      </c>
    </row>
    <row r="166" spans="1:8" x14ac:dyDescent="0.45">
      <c r="A166" s="19">
        <v>8</v>
      </c>
      <c r="B166" s="104">
        <f>_xlfn.XLOOKUP(customerCriteria[[#This Row],[round]],Years!$A$2:$A$10,Years!$B$2:$B$10,"not found",1,1)</f>
        <v>48213</v>
      </c>
      <c r="C166" s="19" t="s">
        <v>31</v>
      </c>
      <c r="D166" s="19" t="s">
        <v>65</v>
      </c>
      <c r="E166" s="24">
        <v>1</v>
      </c>
      <c r="F166" s="6" t="s">
        <v>144</v>
      </c>
      <c r="G166" s="6" t="s">
        <v>392</v>
      </c>
      <c r="H166" s="25">
        <v>0.53</v>
      </c>
    </row>
    <row r="167" spans="1:8" x14ac:dyDescent="0.45">
      <c r="A167" s="19">
        <v>8</v>
      </c>
      <c r="B167" s="104">
        <f>_xlfn.XLOOKUP(customerCriteria[[#This Row],[round]],Years!$A$2:$A$10,Years!$B$2:$B$10,"not found",1,1)</f>
        <v>48213</v>
      </c>
      <c r="C167" s="19" t="s">
        <v>31</v>
      </c>
      <c r="D167" s="19" t="s">
        <v>65</v>
      </c>
      <c r="E167" s="20">
        <v>2</v>
      </c>
      <c r="F167" s="1" t="s">
        <v>142</v>
      </c>
      <c r="G167" s="1" t="s">
        <v>153</v>
      </c>
      <c r="H167" s="21">
        <v>0.24</v>
      </c>
    </row>
    <row r="168" spans="1:8" x14ac:dyDescent="0.45">
      <c r="A168" s="19">
        <v>8</v>
      </c>
      <c r="B168" s="104">
        <f>_xlfn.XLOOKUP(customerCriteria[[#This Row],[round]],Years!$A$2:$A$10,Years!$B$2:$B$10,"not found",1,1)</f>
        <v>48213</v>
      </c>
      <c r="C168" s="19" t="s">
        <v>31</v>
      </c>
      <c r="D168" s="19" t="s">
        <v>65</v>
      </c>
      <c r="E168" s="20">
        <v>3</v>
      </c>
      <c r="F168" s="1" t="s">
        <v>146</v>
      </c>
      <c r="G168" s="1" t="s">
        <v>215</v>
      </c>
      <c r="H168" s="21">
        <v>0.16</v>
      </c>
    </row>
    <row r="169" spans="1:8" x14ac:dyDescent="0.45">
      <c r="A169" s="19">
        <v>8</v>
      </c>
      <c r="B169" s="104">
        <f>_xlfn.XLOOKUP(customerCriteria[[#This Row],[round]],Years!$A$2:$A$10,Years!$B$2:$B$10,"not found",1,1)</f>
        <v>48213</v>
      </c>
      <c r="C169" s="19" t="s">
        <v>31</v>
      </c>
      <c r="D169" s="19" t="s">
        <v>65</v>
      </c>
      <c r="E169" s="20">
        <v>4</v>
      </c>
      <c r="F169" s="1" t="s">
        <v>148</v>
      </c>
      <c r="G169" s="1" t="s">
        <v>155</v>
      </c>
      <c r="H169" s="21">
        <v>7.0000000000000007E-2</v>
      </c>
    </row>
    <row r="170" spans="1:8" x14ac:dyDescent="0.45">
      <c r="A170" s="19">
        <v>8</v>
      </c>
      <c r="B170" s="104">
        <f>_xlfn.XLOOKUP(customerCriteria[[#This Row],[round]],Years!$A$2:$A$10,Years!$B$2:$B$10,"not found",1,1)</f>
        <v>48213</v>
      </c>
      <c r="C170" s="19" t="s">
        <v>33</v>
      </c>
      <c r="D170" s="19" t="s">
        <v>65</v>
      </c>
      <c r="E170" s="24">
        <v>1</v>
      </c>
      <c r="F170" s="6" t="s">
        <v>146</v>
      </c>
      <c r="G170" s="6" t="s">
        <v>393</v>
      </c>
      <c r="H170" s="25">
        <v>0.43</v>
      </c>
    </row>
    <row r="171" spans="1:8" x14ac:dyDescent="0.45">
      <c r="A171" s="19">
        <v>8</v>
      </c>
      <c r="B171" s="104">
        <f>_xlfn.XLOOKUP(customerCriteria[[#This Row],[round]],Years!$A$2:$A$10,Years!$B$2:$B$10,"not found",1,1)</f>
        <v>48213</v>
      </c>
      <c r="C171" s="19" t="s">
        <v>33</v>
      </c>
      <c r="D171" s="19" t="s">
        <v>65</v>
      </c>
      <c r="E171" s="20">
        <v>2</v>
      </c>
      <c r="F171" s="1" t="s">
        <v>142</v>
      </c>
      <c r="G171" s="1" t="s">
        <v>157</v>
      </c>
      <c r="H171" s="21">
        <v>0.28999999999999998</v>
      </c>
    </row>
    <row r="172" spans="1:8" x14ac:dyDescent="0.45">
      <c r="A172" s="19">
        <v>8</v>
      </c>
      <c r="B172" s="104">
        <f>_xlfn.XLOOKUP(customerCriteria[[#This Row],[round]],Years!$A$2:$A$10,Years!$B$2:$B$10,"not found",1,1)</f>
        <v>48213</v>
      </c>
      <c r="C172" s="19" t="s">
        <v>33</v>
      </c>
      <c r="D172" s="19" t="s">
        <v>65</v>
      </c>
      <c r="E172" s="20">
        <v>3</v>
      </c>
      <c r="F172" s="1" t="s">
        <v>148</v>
      </c>
      <c r="G172" s="1" t="s">
        <v>158</v>
      </c>
      <c r="H172" s="21">
        <v>0.19</v>
      </c>
    </row>
    <row r="173" spans="1:8" x14ac:dyDescent="0.45">
      <c r="A173" s="19">
        <v>8</v>
      </c>
      <c r="B173" s="104">
        <f>_xlfn.XLOOKUP(customerCriteria[[#This Row],[round]],Years!$A$2:$A$10,Years!$B$2:$B$10,"not found",1,1)</f>
        <v>48213</v>
      </c>
      <c r="C173" s="19" t="s">
        <v>33</v>
      </c>
      <c r="D173" s="19" t="s">
        <v>65</v>
      </c>
      <c r="E173" s="20">
        <v>4</v>
      </c>
      <c r="F173" s="1" t="s">
        <v>144</v>
      </c>
      <c r="G173" s="1" t="s">
        <v>394</v>
      </c>
      <c r="H173" s="21">
        <v>0.09</v>
      </c>
    </row>
    <row r="174" spans="1:8" x14ac:dyDescent="0.45">
      <c r="A174" s="19">
        <v>8</v>
      </c>
      <c r="B174" s="104">
        <f>_xlfn.XLOOKUP(customerCriteria[[#This Row],[round]],Years!$A$2:$A$10,Years!$B$2:$B$10,"not found",1,1)</f>
        <v>48213</v>
      </c>
      <c r="C174" s="19" t="s">
        <v>135</v>
      </c>
      <c r="D174" s="19" t="s">
        <v>65</v>
      </c>
      <c r="E174" s="24">
        <v>1</v>
      </c>
      <c r="F174" s="6" t="s">
        <v>148</v>
      </c>
      <c r="G174" s="6" t="s">
        <v>160</v>
      </c>
      <c r="H174" s="25">
        <v>0.43</v>
      </c>
    </row>
    <row r="175" spans="1:8" x14ac:dyDescent="0.45">
      <c r="A175" s="19">
        <v>8</v>
      </c>
      <c r="B175" s="104">
        <f>_xlfn.XLOOKUP(customerCriteria[[#This Row],[round]],Years!$A$2:$A$10,Years!$B$2:$B$10,"not found",1,1)</f>
        <v>48213</v>
      </c>
      <c r="C175" s="19" t="s">
        <v>135</v>
      </c>
      <c r="D175" s="19" t="s">
        <v>65</v>
      </c>
      <c r="E175" s="20">
        <v>2</v>
      </c>
      <c r="F175" s="1" t="s">
        <v>146</v>
      </c>
      <c r="G175" s="1" t="s">
        <v>395</v>
      </c>
      <c r="H175" s="21">
        <v>0.28999999999999998</v>
      </c>
    </row>
    <row r="176" spans="1:8" x14ac:dyDescent="0.45">
      <c r="A176" s="19">
        <v>8</v>
      </c>
      <c r="B176" s="104">
        <f>_xlfn.XLOOKUP(customerCriteria[[#This Row],[round]],Years!$A$2:$A$10,Years!$B$2:$B$10,"not found",1,1)</f>
        <v>48213</v>
      </c>
      <c r="C176" s="19" t="s">
        <v>135</v>
      </c>
      <c r="D176" s="19" t="s">
        <v>65</v>
      </c>
      <c r="E176" s="20">
        <v>3</v>
      </c>
      <c r="F176" s="1" t="s">
        <v>144</v>
      </c>
      <c r="G176" s="1" t="s">
        <v>396</v>
      </c>
      <c r="H176" s="21">
        <v>0.19</v>
      </c>
    </row>
    <row r="177" spans="1:8" x14ac:dyDescent="0.45">
      <c r="A177" s="19">
        <v>8</v>
      </c>
      <c r="B177" s="104">
        <f>_xlfn.XLOOKUP(customerCriteria[[#This Row],[round]],Years!$A$2:$A$10,Years!$B$2:$B$10,"not found",1,1)</f>
        <v>48213</v>
      </c>
      <c r="C177" s="19" t="s">
        <v>135</v>
      </c>
      <c r="D177" s="19" t="s">
        <v>65</v>
      </c>
      <c r="E177" s="20">
        <v>4</v>
      </c>
      <c r="F177" s="1" t="s">
        <v>142</v>
      </c>
      <c r="G177" s="1" t="s">
        <v>163</v>
      </c>
      <c r="H177" s="21">
        <v>0.09</v>
      </c>
    </row>
    <row r="178" spans="1:8" x14ac:dyDescent="0.45">
      <c r="A178" s="19">
        <v>8</v>
      </c>
      <c r="B178" s="104">
        <f>_xlfn.XLOOKUP(customerCriteria[[#This Row],[round]],Years!$A$2:$A$10,Years!$B$2:$B$10,"not found",1,1)</f>
        <v>48213</v>
      </c>
      <c r="C178" s="19" t="s">
        <v>37</v>
      </c>
      <c r="D178" s="19" t="s">
        <v>65</v>
      </c>
      <c r="E178" s="24">
        <v>1</v>
      </c>
      <c r="F178" s="6" t="s">
        <v>146</v>
      </c>
      <c r="G178" s="6" t="s">
        <v>397</v>
      </c>
      <c r="H178" s="25">
        <v>0.43</v>
      </c>
    </row>
    <row r="179" spans="1:8" x14ac:dyDescent="0.45">
      <c r="A179" s="19">
        <v>8</v>
      </c>
      <c r="B179" s="104">
        <f>_xlfn.XLOOKUP(customerCriteria[[#This Row],[round]],Years!$A$2:$A$10,Years!$B$2:$B$10,"not found",1,1)</f>
        <v>48213</v>
      </c>
      <c r="C179" s="19" t="s">
        <v>37</v>
      </c>
      <c r="D179" s="19" t="s">
        <v>65</v>
      </c>
      <c r="E179" s="20">
        <v>2</v>
      </c>
      <c r="F179" s="1" t="s">
        <v>142</v>
      </c>
      <c r="G179" s="1" t="s">
        <v>165</v>
      </c>
      <c r="H179" s="21">
        <v>0.28999999999999998</v>
      </c>
    </row>
    <row r="180" spans="1:8" x14ac:dyDescent="0.45">
      <c r="A180" s="19">
        <v>8</v>
      </c>
      <c r="B180" s="104">
        <f>_xlfn.XLOOKUP(customerCriteria[[#This Row],[round]],Years!$A$2:$A$10,Years!$B$2:$B$10,"not found",1,1)</f>
        <v>48213</v>
      </c>
      <c r="C180" s="19" t="s">
        <v>37</v>
      </c>
      <c r="D180" s="19" t="s">
        <v>65</v>
      </c>
      <c r="E180" s="20">
        <v>3</v>
      </c>
      <c r="F180" s="1" t="s">
        <v>148</v>
      </c>
      <c r="G180" s="1" t="s">
        <v>166</v>
      </c>
      <c r="H180" s="21">
        <v>0.19</v>
      </c>
    </row>
    <row r="181" spans="1:8" x14ac:dyDescent="0.45">
      <c r="A181" s="19">
        <v>8</v>
      </c>
      <c r="B181" s="104">
        <f>_xlfn.XLOOKUP(customerCriteria[[#This Row],[round]],Years!$A$2:$A$10,Years!$B$2:$B$10,"not found",1,1)</f>
        <v>48213</v>
      </c>
      <c r="C181" s="19" t="s">
        <v>37</v>
      </c>
      <c r="D181" s="19" t="s">
        <v>65</v>
      </c>
      <c r="E181" s="20">
        <v>4</v>
      </c>
      <c r="F181" s="1" t="s">
        <v>144</v>
      </c>
      <c r="G181" s="1" t="s">
        <v>396</v>
      </c>
      <c r="H181" s="21">
        <v>0.09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i z e S t a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 r o u n d < / s t r i n g > < / k e y > < v a l u e > < i n t > 7 3 < / i n t > < / v a l u e > < / i t e m > < i t e m > < k e y > < s t r i n g > T i t l e < / s t r i n g > < / k e y > < v a l u e > < i n t > 6 4 < / i n t > < / v a l u e > < / i t e m > < i t e m > < k e y > < s t r i n g > T r a d < / s t r i n g > < / k e y > < v a l u e > < i n t > 6 2 < / i n t > < / v a l u e > < / i t e m > < i t e m > < k e y > < s t r i n g > L o w < / s t r i n g > < / k e y > < v a l u e > < i n t > 6 1 < / i n t > < / v a l u e > < / i t e m > < i t e m > < k e y > < s t r i n g > H i g h < / s t r i n g > < / k e y > < v a l u e > < i n t > 6 4 < / i n t > < / v a l u e > < / i t e m > < i t e m > < k e y > < s t r i n g > P e r f < / s t r i n g > < / k e y > < v a l u e > < i n t > 6 2 < / i n t > < / v a l u e > < / i t e m > < i t e m > < k e y > < s t r i n g > S i z e < / s t r i n g > < / k e y > < v a l u e > < i n t > 6 1 < / i n t > < / v a l u e > < / i t e m > < / C o l u m n W i d t h s > < C o l u m n D i s p l a y I n d e x > < i t e m > < k e y > < s t r i n g > r o u n d 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 T r a d < / s t r i n g > < / k e y > < v a l u e > < i n t > 2 < / i n t > < / v a l u e > < / i t e m > < i t e m > < k e y > < s t r i n g > L o w < / s t r i n g > < / k e y > < v a l u e > < i n t > 3 < / i n t > < / v a l u e > < / i t e m > < i t e m > < k e y > < s t r i n g > H i g h < / s t r i n g > < / k e y > < v a l u e > < i n t > 4 < / i n t > < / v a l u e > < / i t e m > < i t e m > < k e y > < s t r i n g > P e r f < / s t r i n g > < / k e y > < v a l u e > < i n t > 5 < / i n t > < / v a l u e > < / i t e m > < i t e m > < k e y > < s t r i n g > S i z e 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 2 0 2 3 - 0 3 - 2 0 T 0 4 : 1 8 : 3 2 . 4 0 8 3 1 2 4 - 0 5 : 0 0 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BC23DB1-19F4-4CEE-89F5-E4B60D7C071A}">
  <ds:schemaRefs/>
</ds:datastoreItem>
</file>

<file path=customXml/itemProps2.xml><?xml version="1.0" encoding="utf-8"?>
<ds:datastoreItem xmlns:ds="http://schemas.openxmlformats.org/officeDocument/2006/customXml" ds:itemID="{71AD56EE-428B-416A-874D-8D7D90AF337D}">
  <ds:schemaRefs/>
</ds:datastoreItem>
</file>

<file path=customXml/itemProps3.xml><?xml version="1.0" encoding="utf-8"?>
<ds:datastoreItem xmlns:ds="http://schemas.openxmlformats.org/officeDocument/2006/customXml" ds:itemID="{5385155C-B439-4DDF-8EDB-1791A2823EFB}">
  <ds:schemaRefs/>
</ds:datastoreItem>
</file>

<file path=customXml/itemProps4.xml><?xml version="1.0" encoding="utf-8"?>
<ds:datastoreItem xmlns:ds="http://schemas.openxmlformats.org/officeDocument/2006/customXml" ds:itemID="{D36ABEEE-4784-4501-9169-6C4841535151}">
  <ds:schemaRefs/>
</ds:datastoreItem>
</file>

<file path=customXml/itemProps5.xml><?xml version="1.0" encoding="utf-8"?>
<ds:datastoreItem xmlns:ds="http://schemas.openxmlformats.org/officeDocument/2006/customXml" ds:itemID="{20B3A522-07BD-4030-98BB-F114EF8775C0}">
  <ds:schemaRefs/>
</ds:datastoreItem>
</file>

<file path=customXml/itemProps6.xml><?xml version="1.0" encoding="utf-8"?>
<ds:datastoreItem xmlns:ds="http://schemas.openxmlformats.org/officeDocument/2006/customXml" ds:itemID="{6E079CD5-6103-4BE7-8D29-2678A6D6B2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12</vt:i4>
      </vt:variant>
    </vt:vector>
  </HeadingPairs>
  <TitlesOfParts>
    <vt:vector size="34" baseType="lpstr">
      <vt:lpstr>Years</vt:lpstr>
      <vt:lpstr>Forecast</vt:lpstr>
      <vt:lpstr>selectedFinancials</vt:lpstr>
      <vt:lpstr>Stocks</vt:lpstr>
      <vt:lpstr>Bonds</vt:lpstr>
      <vt:lpstr>Financial</vt:lpstr>
      <vt:lpstr>ProductInfo</vt:lpstr>
      <vt:lpstr>Size Stats</vt:lpstr>
      <vt:lpstr>Customer Criteria</vt:lpstr>
      <vt:lpstr>ProductBySegment</vt:lpstr>
      <vt:lpstr>MarketShare</vt:lpstr>
      <vt:lpstr>actualMarketShareUnits</vt:lpstr>
      <vt:lpstr>potentialMarketShareUnits</vt:lpstr>
      <vt:lpstr>actualMarketSharePercent</vt:lpstr>
      <vt:lpstr>potentialMarketSharePercent</vt:lpstr>
      <vt:lpstr>HR</vt:lpstr>
      <vt:lpstr>TQM</vt:lpstr>
      <vt:lpstr>Ethics</vt:lpstr>
      <vt:lpstr>officialDecMrkt</vt:lpstr>
      <vt:lpstr>officialDecPrd</vt:lpstr>
      <vt:lpstr>officialDecHR</vt:lpstr>
      <vt:lpstr>officialDecFin</vt:lpstr>
      <vt:lpstr>avgHigh</vt:lpstr>
      <vt:lpstr>avgLow</vt:lpstr>
      <vt:lpstr>avgPerf</vt:lpstr>
      <vt:lpstr>avgSize</vt:lpstr>
      <vt:lpstr>avgTrad</vt:lpstr>
      <vt:lpstr>potentialMarketShareHigh</vt:lpstr>
      <vt:lpstr>potentialMarketShareLow</vt:lpstr>
      <vt:lpstr>potentialMarketSharePfmn</vt:lpstr>
      <vt:lpstr>potentialMarketShareSize</vt:lpstr>
      <vt:lpstr>potentialMarketShareTrad</vt:lpstr>
      <vt:lpstr>ProductInfo!production</vt:lpstr>
      <vt:lpstr>Stocks!stock</vt:lpstr>
    </vt:vector>
  </TitlesOfParts>
  <Company>Chester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Competition Rounds Data</dc:title>
  <dc:creator>Christine Baxter</dc:creator>
  <cp:lastModifiedBy>Christine Baxter</cp:lastModifiedBy>
  <dcterms:created xsi:type="dcterms:W3CDTF">2023-03-19T20:16:35Z</dcterms:created>
  <dcterms:modified xsi:type="dcterms:W3CDTF">2023-09-11T03:34:12Z</dcterms:modified>
</cp:coreProperties>
</file>