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fetzer/GIT/christoffetzer/SecureContainerPilot/Budget/"/>
    </mc:Choice>
  </mc:AlternateContent>
  <bookViews>
    <workbookView xWindow="1040" yWindow="1680" windowWidth="27760" windowHeight="16240" tabRatio="500"/>
  </bookViews>
  <sheets>
    <sheet name="WP Table" sheetId="1" r:id="rId1"/>
    <sheet name="Other Co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0" i="1"/>
  <c r="B38" i="1"/>
  <c r="C34" i="1"/>
  <c r="C35" i="1"/>
  <c r="C36" i="1"/>
  <c r="P27" i="1"/>
  <c r="P29" i="1"/>
  <c r="Q27" i="1"/>
  <c r="Q28" i="1"/>
  <c r="Q26" i="1"/>
  <c r="P28" i="1"/>
  <c r="P26" i="1"/>
  <c r="N27" i="1"/>
  <c r="N29" i="1"/>
  <c r="O27" i="1"/>
  <c r="O28" i="1"/>
  <c r="O26" i="1"/>
  <c r="N28" i="1"/>
  <c r="N26" i="1"/>
  <c r="G4" i="1"/>
  <c r="D28" i="1"/>
  <c r="D30" i="1"/>
  <c r="M10" i="1"/>
  <c r="D31" i="1"/>
  <c r="D34" i="1"/>
  <c r="D35" i="1"/>
  <c r="D36" i="1"/>
  <c r="G3" i="1"/>
  <c r="C28" i="1"/>
  <c r="C30" i="1"/>
  <c r="L10" i="1"/>
  <c r="C31" i="1"/>
  <c r="G2" i="1"/>
  <c r="B28" i="1"/>
  <c r="B30" i="1"/>
  <c r="K10" i="1"/>
  <c r="B31" i="1"/>
  <c r="B34" i="1"/>
  <c r="B35" i="1"/>
  <c r="B36" i="1"/>
  <c r="G5" i="1"/>
  <c r="B5" i="1"/>
  <c r="B6" i="1"/>
  <c r="C5" i="1"/>
  <c r="C6" i="1"/>
  <c r="D5" i="1"/>
  <c r="D6" i="1"/>
  <c r="E5" i="1"/>
  <c r="E6" i="1"/>
  <c r="F5" i="1"/>
  <c r="F6" i="1"/>
  <c r="G6" i="1"/>
  <c r="H2" i="1"/>
  <c r="H3" i="1"/>
  <c r="H4" i="1"/>
  <c r="H5" i="1"/>
  <c r="B10" i="1"/>
  <c r="C10" i="1"/>
  <c r="B9" i="1"/>
  <c r="C9" i="1"/>
  <c r="D1" i="2"/>
  <c r="C1" i="2"/>
  <c r="B1" i="2"/>
  <c r="N4" i="1"/>
  <c r="N5" i="1"/>
  <c r="N6" i="1"/>
  <c r="N2" i="1"/>
  <c r="N3" i="1"/>
  <c r="N7" i="1"/>
</calcChain>
</file>

<file path=xl/sharedStrings.xml><?xml version="1.0" encoding="utf-8"?>
<sst xmlns="http://schemas.openxmlformats.org/spreadsheetml/2006/main" count="103" uniqueCount="59">
  <si>
    <t>Partner</t>
  </si>
  <si>
    <t>WP1</t>
  </si>
  <si>
    <t>WP2</t>
  </si>
  <si>
    <t>WP3</t>
  </si>
  <si>
    <t>WP4</t>
  </si>
  <si>
    <t>WP5</t>
  </si>
  <si>
    <t>SIL</t>
  </si>
  <si>
    <t>SYNC</t>
  </si>
  <si>
    <t>EXUS</t>
  </si>
  <si>
    <t>total</t>
  </si>
  <si>
    <t>Name</t>
  </si>
  <si>
    <t>System delivery</t>
  </si>
  <si>
    <t>System blue-print</t>
  </si>
  <si>
    <t>Project management</t>
  </si>
  <si>
    <t>Go-to-market</t>
  </si>
  <si>
    <t>WP title</t>
  </si>
  <si>
    <t>Lead no.</t>
  </si>
  <si>
    <t>Lead participant</t>
  </si>
  <si>
    <t>Person months</t>
  </si>
  <si>
    <t>Start month</t>
  </si>
  <si>
    <t>End month</t>
  </si>
  <si>
    <t>Piloting</t>
  </si>
  <si>
    <t>Total amount other costs</t>
  </si>
  <si>
    <t>Description</t>
  </si>
  <si>
    <t>Details in part B</t>
  </si>
  <si>
    <t>Audit costs (€)</t>
  </si>
  <si>
    <t>EU requirements</t>
  </si>
  <si>
    <t>Section 2.1</t>
  </si>
  <si>
    <t>SME pilot support</t>
  </si>
  <si>
    <t>20 SME piloting (€4000 each)</t>
  </si>
  <si>
    <t>External cloud costs</t>
  </si>
  <si>
    <t>Travel costs (see details below)</t>
  </si>
  <si>
    <t xml:space="preserve">       Conferences</t>
  </si>
  <si>
    <t xml:space="preserve">       Project meetings</t>
  </si>
  <si>
    <t xml:space="preserve">       Reviews</t>
  </si>
  <si>
    <t xml:space="preserve">       Roadshow meetings</t>
  </si>
  <si>
    <t xml:space="preserve">       Piloting sessions</t>
  </si>
  <si>
    <t>SGX-enabled hosts</t>
  </si>
  <si>
    <t>Dissemination costs (exhibits)</t>
  </si>
  <si>
    <t>%</t>
  </si>
  <si>
    <t>total (PM)</t>
  </si>
  <si>
    <t>WP2+WP3</t>
  </si>
  <si>
    <t>WP4+WP5</t>
  </si>
  <si>
    <t>PM rate</t>
  </si>
  <si>
    <t>RTD PMs</t>
  </si>
  <si>
    <t>MGT PMs</t>
  </si>
  <si>
    <t xml:space="preserve">Personnel Costs </t>
  </si>
  <si>
    <t>Subcontracting</t>
  </si>
  <si>
    <t>OH rate</t>
  </si>
  <si>
    <t>Indirect Costs</t>
  </si>
  <si>
    <t>Total Costs</t>
  </si>
  <si>
    <t>EC Requested Contribution</t>
  </si>
  <si>
    <t>Other Costs</t>
  </si>
  <si>
    <t>Financial Information</t>
  </si>
  <si>
    <t>Total</t>
  </si>
  <si>
    <t>Cost</t>
  </si>
  <si>
    <t>Funding</t>
  </si>
  <si>
    <t>Other costs: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</si>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</sst>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"/>
    <numFmt numFmtId="165" formatCode="#,##0.00\ &quot;€&quot;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b/>
      <sz val="10.5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0" borderId="0" xfId="0" applyFill="1" applyBorder="1"/>
    <xf numFmtId="0" fontId="8" fillId="0" borderId="0" xfId="0" applyFont="1"/>
    <xf numFmtId="0" fontId="8" fillId="2" borderId="5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9" fontId="8" fillId="3" borderId="0" xfId="1" applyFont="1" applyFill="1"/>
    <xf numFmtId="9" fontId="0" fillId="0" borderId="0" xfId="1" applyFont="1"/>
    <xf numFmtId="0" fontId="7" fillId="0" borderId="5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8" fillId="0" borderId="0" xfId="0" applyFont="1" applyBorder="1"/>
    <xf numFmtId="0" fontId="7" fillId="3" borderId="6" xfId="0" applyFont="1" applyFill="1" applyBorder="1"/>
    <xf numFmtId="9" fontId="8" fillId="3" borderId="1" xfId="1" applyFont="1" applyFill="1" applyBorder="1"/>
    <xf numFmtId="0" fontId="7" fillId="3" borderId="4" xfId="0" applyFont="1" applyFill="1" applyBorder="1" applyAlignment="1">
      <alignment horizontal="right"/>
    </xf>
    <xf numFmtId="9" fontId="8" fillId="3" borderId="3" xfId="1" applyFont="1" applyFill="1" applyBorder="1"/>
    <xf numFmtId="9" fontId="8" fillId="3" borderId="6" xfId="0" applyNumberFormat="1" applyFont="1" applyFill="1" applyBorder="1"/>
    <xf numFmtId="9" fontId="8" fillId="3" borderId="4" xfId="0" applyNumberFormat="1" applyFont="1" applyFill="1" applyBorder="1"/>
    <xf numFmtId="9" fontId="8" fillId="3" borderId="4" xfId="1" applyFont="1" applyFill="1" applyBorder="1"/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164" fontId="0" fillId="4" borderId="6" xfId="0" applyNumberFormat="1" applyFill="1" applyBorder="1"/>
    <xf numFmtId="164" fontId="0" fillId="5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0" fontId="0" fillId="0" borderId="6" xfId="0" applyFill="1" applyBorder="1"/>
    <xf numFmtId="165" fontId="0" fillId="0" borderId="0" xfId="0" applyNumberFormat="1"/>
    <xf numFmtId="0" fontId="7" fillId="0" borderId="0" xfId="0" applyFont="1"/>
    <xf numFmtId="164" fontId="8" fillId="7" borderId="0" xfId="0" applyNumberFormat="1" applyFont="1" applyFill="1"/>
    <xf numFmtId="0" fontId="8" fillId="9" borderId="0" xfId="0" applyFont="1" applyFill="1"/>
    <xf numFmtId="164" fontId="8" fillId="3" borderId="0" xfId="0" applyNumberFormat="1" applyFont="1" applyFill="1"/>
    <xf numFmtId="0" fontId="8" fillId="8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7" fillId="0" borderId="8" xfId="0" applyFont="1" applyBorder="1"/>
    <xf numFmtId="164" fontId="7" fillId="7" borderId="8" xfId="0" applyNumberFormat="1" applyFont="1" applyFill="1" applyBorder="1"/>
    <xf numFmtId="164" fontId="7" fillId="3" borderId="8" xfId="0" applyNumberFormat="1" applyFont="1" applyFill="1" applyBorder="1"/>
    <xf numFmtId="0" fontId="8" fillId="3" borderId="8" xfId="0" applyFont="1" applyFill="1" applyBorder="1"/>
    <xf numFmtId="9" fontId="8" fillId="7" borderId="3" xfId="1" applyFont="1" applyFill="1" applyBorder="1"/>
    <xf numFmtId="0" fontId="7" fillId="7" borderId="7" xfId="0" applyFont="1" applyFill="1" applyBorder="1"/>
    <xf numFmtId="0" fontId="8" fillId="8" borderId="3" xfId="0" applyFont="1" applyFill="1" applyBorder="1" applyAlignment="1">
      <alignment horizontal="right"/>
    </xf>
  </cellXfs>
  <cellStyles count="2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10" workbookViewId="0">
      <selection activeCell="B39" sqref="B39"/>
    </sheetView>
  </sheetViews>
  <sheetFormatPr baseColWidth="10" defaultRowHeight="16" x14ac:dyDescent="0.2"/>
  <cols>
    <col min="2" max="2" width="14.1640625" bestFit="1" customWidth="1"/>
    <col min="3" max="4" width="11.6640625" bestFit="1" customWidth="1"/>
    <col min="10" max="10" width="21.33203125" customWidth="1"/>
    <col min="11" max="11" width="23" customWidth="1"/>
    <col min="12" max="12" width="13.5" customWidth="1"/>
    <col min="13" max="13" width="13.6640625" customWidth="1"/>
    <col min="14" max="14" width="14.6640625" customWidth="1"/>
    <col min="15" max="15" width="7.83203125" customWidth="1"/>
    <col min="16" max="16" width="16" customWidth="1"/>
  </cols>
  <sheetData>
    <row r="1" spans="1:16" ht="17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9</v>
      </c>
      <c r="H1" s="21" t="s">
        <v>39</v>
      </c>
      <c r="I1" s="1"/>
      <c r="J1" s="1" t="s">
        <v>10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</row>
    <row r="2" spans="1:16" ht="17" x14ac:dyDescent="0.2">
      <c r="A2" s="14" t="s">
        <v>6</v>
      </c>
      <c r="B2" s="18">
        <v>20</v>
      </c>
      <c r="C2" s="18">
        <v>18</v>
      </c>
      <c r="D2" s="18">
        <v>60</v>
      </c>
      <c r="E2" s="18">
        <v>40</v>
      </c>
      <c r="F2" s="18">
        <v>30</v>
      </c>
      <c r="G2" s="9">
        <f>SUM(B2:F2)</f>
        <v>168</v>
      </c>
      <c r="H2" s="22">
        <f>G2/$G$5</f>
        <v>0.49704142011834318</v>
      </c>
      <c r="I2" s="2"/>
      <c r="J2" s="1" t="s">
        <v>1</v>
      </c>
      <c r="K2" s="2" t="s">
        <v>13</v>
      </c>
      <c r="L2" s="2">
        <v>1</v>
      </c>
      <c r="M2" t="s">
        <v>6</v>
      </c>
      <c r="N2">
        <f>B5</f>
        <v>30</v>
      </c>
      <c r="O2">
        <v>1</v>
      </c>
      <c r="P2">
        <v>30</v>
      </c>
    </row>
    <row r="3" spans="1:16" ht="17" x14ac:dyDescent="0.2">
      <c r="A3" s="14" t="s">
        <v>7</v>
      </c>
      <c r="B3" s="8">
        <v>5</v>
      </c>
      <c r="C3" s="8">
        <v>10</v>
      </c>
      <c r="D3" s="8">
        <v>30</v>
      </c>
      <c r="E3" s="8">
        <v>20</v>
      </c>
      <c r="F3" s="8">
        <v>20</v>
      </c>
      <c r="G3" s="9">
        <f>SUM(B3:F3)</f>
        <v>85</v>
      </c>
      <c r="H3" s="22">
        <f t="shared" ref="H3:H4" si="0">G3/$G$5</f>
        <v>0.25147928994082841</v>
      </c>
      <c r="I3" s="2"/>
      <c r="J3" s="1" t="s">
        <v>2</v>
      </c>
      <c r="K3" s="2" t="s">
        <v>12</v>
      </c>
      <c r="L3" s="2">
        <v>1</v>
      </c>
      <c r="M3" t="s">
        <v>6</v>
      </c>
      <c r="N3">
        <f>C5</f>
        <v>38</v>
      </c>
      <c r="O3">
        <v>1</v>
      </c>
      <c r="P3">
        <v>6</v>
      </c>
    </row>
    <row r="4" spans="1:16" ht="17" x14ac:dyDescent="0.2">
      <c r="A4" s="14" t="s">
        <v>8</v>
      </c>
      <c r="B4" s="8">
        <v>5</v>
      </c>
      <c r="C4" s="8">
        <v>10</v>
      </c>
      <c r="D4" s="8">
        <v>30</v>
      </c>
      <c r="E4" s="8">
        <v>20</v>
      </c>
      <c r="F4" s="8">
        <v>20</v>
      </c>
      <c r="G4" s="9">
        <f>SUM(B4:F4)</f>
        <v>85</v>
      </c>
      <c r="H4" s="22">
        <f t="shared" si="0"/>
        <v>0.25147928994082841</v>
      </c>
      <c r="I4" s="2"/>
      <c r="J4" s="1" t="s">
        <v>3</v>
      </c>
      <c r="K4" s="2" t="s">
        <v>11</v>
      </c>
      <c r="L4" s="2">
        <v>1</v>
      </c>
      <c r="M4" t="s">
        <v>6</v>
      </c>
      <c r="N4">
        <f>D5</f>
        <v>120</v>
      </c>
      <c r="O4">
        <v>1</v>
      </c>
      <c r="P4">
        <v>30</v>
      </c>
    </row>
    <row r="5" spans="1:16" ht="17" x14ac:dyDescent="0.2">
      <c r="A5" s="15" t="s">
        <v>40</v>
      </c>
      <c r="B5" s="10">
        <f>SUM(B2:B4)</f>
        <v>30</v>
      </c>
      <c r="C5" s="10">
        <f t="shared" ref="C5:F5" si="1">SUM(C2:C4)</f>
        <v>38</v>
      </c>
      <c r="D5" s="10">
        <f t="shared" si="1"/>
        <v>120</v>
      </c>
      <c r="E5" s="10">
        <f t="shared" si="1"/>
        <v>80</v>
      </c>
      <c r="F5" s="10">
        <f t="shared" si="1"/>
        <v>70</v>
      </c>
      <c r="G5" s="11">
        <f>SUM(G2:G4)</f>
        <v>338</v>
      </c>
      <c r="H5" s="23">
        <f>SUM(H2:H4)</f>
        <v>1</v>
      </c>
      <c r="I5" s="2"/>
      <c r="J5" s="1" t="s">
        <v>4</v>
      </c>
      <c r="K5" s="2" t="s">
        <v>21</v>
      </c>
      <c r="L5" s="2">
        <v>2</v>
      </c>
      <c r="M5" t="s">
        <v>7</v>
      </c>
      <c r="N5">
        <f>E5</f>
        <v>80</v>
      </c>
      <c r="O5">
        <v>2</v>
      </c>
      <c r="P5">
        <v>30</v>
      </c>
    </row>
    <row r="6" spans="1:16" ht="17" x14ac:dyDescent="0.2">
      <c r="A6" s="19" t="s">
        <v>39</v>
      </c>
      <c r="B6" s="20">
        <f>B5/$G$5</f>
        <v>8.8757396449704137E-2</v>
      </c>
      <c r="C6" s="20">
        <f t="shared" ref="C6:F6" si="2">C5/$G$5</f>
        <v>0.11242603550295859</v>
      </c>
      <c r="D6" s="20">
        <f t="shared" si="2"/>
        <v>0.35502958579881655</v>
      </c>
      <c r="E6" s="20">
        <f t="shared" si="2"/>
        <v>0.23668639053254437</v>
      </c>
      <c r="F6" s="25">
        <f t="shared" si="2"/>
        <v>0.20710059171597633</v>
      </c>
      <c r="G6" s="24">
        <f>SUM(B6:F6)</f>
        <v>1</v>
      </c>
      <c r="H6" s="18"/>
      <c r="I6" s="2"/>
      <c r="J6" s="1" t="s">
        <v>5</v>
      </c>
      <c r="K6" s="2" t="s">
        <v>14</v>
      </c>
      <c r="L6" s="2">
        <v>3</v>
      </c>
      <c r="M6" t="s">
        <v>8</v>
      </c>
      <c r="N6">
        <f>F5</f>
        <v>70</v>
      </c>
      <c r="O6">
        <v>1</v>
      </c>
      <c r="P6">
        <v>30</v>
      </c>
    </row>
    <row r="7" spans="1:16" ht="17" x14ac:dyDescent="0.2">
      <c r="A7" s="1"/>
      <c r="B7" s="2"/>
      <c r="C7" s="2"/>
      <c r="D7" s="2"/>
      <c r="E7" s="2"/>
      <c r="F7" s="2"/>
      <c r="G7" s="2"/>
      <c r="H7" s="2"/>
      <c r="I7" s="2"/>
      <c r="N7">
        <f>SUM(N2:N6)</f>
        <v>338</v>
      </c>
    </row>
    <row r="8" spans="1:16" ht="17" x14ac:dyDescent="0.2">
      <c r="D8" s="2"/>
      <c r="E8" s="2"/>
      <c r="F8" s="2"/>
      <c r="G8" s="2"/>
      <c r="H8" s="2"/>
    </row>
    <row r="9" spans="1:16" ht="17" x14ac:dyDescent="0.2">
      <c r="A9" t="s">
        <v>41</v>
      </c>
      <c r="B9">
        <f>C5+D5</f>
        <v>158</v>
      </c>
      <c r="C9" s="13">
        <f>B9/G5</f>
        <v>0.46745562130177515</v>
      </c>
      <c r="D9" s="2"/>
      <c r="E9" s="2"/>
      <c r="F9" s="2"/>
      <c r="G9" s="2"/>
      <c r="H9" s="2"/>
    </row>
    <row r="10" spans="1:16" ht="17" x14ac:dyDescent="0.2">
      <c r="A10" t="s">
        <v>42</v>
      </c>
      <c r="B10">
        <f>E5+F5</f>
        <v>150</v>
      </c>
      <c r="C10" s="13">
        <f>B10/G5</f>
        <v>0.4437869822485207</v>
      </c>
      <c r="D10" s="2"/>
      <c r="E10" s="2"/>
      <c r="F10" s="2"/>
      <c r="G10" s="2"/>
      <c r="H10" s="2"/>
      <c r="J10" s="4" t="s">
        <v>22</v>
      </c>
      <c r="K10" s="4">
        <f>SUM(K12:K16)</f>
        <v>167000</v>
      </c>
      <c r="L10" s="4">
        <f>SUM(L12:L16)</f>
        <v>82000</v>
      </c>
      <c r="M10" s="4">
        <f>SUM(M12:M16)</f>
        <v>82000</v>
      </c>
      <c r="N10" s="4"/>
    </row>
    <row r="11" spans="1:16" ht="17" x14ac:dyDescent="0.2">
      <c r="D11" s="2"/>
      <c r="E11" s="2"/>
      <c r="F11" s="2"/>
      <c r="G11" s="2"/>
      <c r="H11" s="2"/>
      <c r="J11" s="6" t="s">
        <v>23</v>
      </c>
      <c r="K11" s="6" t="s">
        <v>6</v>
      </c>
      <c r="L11" s="6" t="s">
        <v>7</v>
      </c>
      <c r="M11" s="6" t="s">
        <v>8</v>
      </c>
      <c r="N11" s="6" t="s">
        <v>24</v>
      </c>
    </row>
    <row r="12" spans="1:16" x14ac:dyDescent="0.2">
      <c r="J12" t="s">
        <v>25</v>
      </c>
      <c r="K12">
        <v>7000</v>
      </c>
      <c r="L12">
        <v>7000</v>
      </c>
      <c r="M12">
        <v>7000</v>
      </c>
      <c r="N12" t="s">
        <v>26</v>
      </c>
    </row>
    <row r="13" spans="1:16" x14ac:dyDescent="0.2">
      <c r="J13" t="s">
        <v>38</v>
      </c>
      <c r="K13">
        <v>35000</v>
      </c>
      <c r="L13">
        <v>35000</v>
      </c>
      <c r="M13">
        <v>35000</v>
      </c>
      <c r="N13" t="s">
        <v>27</v>
      </c>
    </row>
    <row r="14" spans="1:16" x14ac:dyDescent="0.2">
      <c r="J14" t="s">
        <v>28</v>
      </c>
      <c r="K14">
        <v>80000</v>
      </c>
      <c r="N14" t="s">
        <v>29</v>
      </c>
    </row>
    <row r="15" spans="1:16" x14ac:dyDescent="0.2">
      <c r="J15" t="s">
        <v>30</v>
      </c>
      <c r="K15">
        <v>10000</v>
      </c>
      <c r="L15">
        <v>5000</v>
      </c>
      <c r="M15">
        <v>5000</v>
      </c>
      <c r="N15" t="s">
        <v>37</v>
      </c>
    </row>
    <row r="16" spans="1:16" x14ac:dyDescent="0.2">
      <c r="J16" s="4" t="s">
        <v>31</v>
      </c>
      <c r="K16" s="4">
        <v>35000</v>
      </c>
      <c r="L16" s="4">
        <v>35000</v>
      </c>
      <c r="M16" s="4">
        <v>35000</v>
      </c>
    </row>
    <row r="17" spans="1:17" x14ac:dyDescent="0.2">
      <c r="J17" t="s">
        <v>32</v>
      </c>
      <c r="K17">
        <v>4</v>
      </c>
      <c r="L17" s="7">
        <v>4</v>
      </c>
      <c r="M17" s="7">
        <v>4</v>
      </c>
    </row>
    <row r="18" spans="1:17" x14ac:dyDescent="0.2">
      <c r="J18" t="s">
        <v>33</v>
      </c>
      <c r="K18">
        <v>5</v>
      </c>
      <c r="L18" s="7">
        <v>5</v>
      </c>
      <c r="M18" s="7">
        <v>5</v>
      </c>
    </row>
    <row r="19" spans="1:17" x14ac:dyDescent="0.2">
      <c r="J19" t="s">
        <v>34</v>
      </c>
      <c r="K19">
        <v>2</v>
      </c>
      <c r="L19" s="7">
        <v>2</v>
      </c>
      <c r="M19" s="7">
        <v>2</v>
      </c>
    </row>
    <row r="20" spans="1:17" x14ac:dyDescent="0.2">
      <c r="J20" t="s">
        <v>35</v>
      </c>
      <c r="K20">
        <v>20</v>
      </c>
      <c r="L20" s="7">
        <v>20</v>
      </c>
      <c r="M20" s="7">
        <v>20</v>
      </c>
    </row>
    <row r="21" spans="1:17" x14ac:dyDescent="0.2">
      <c r="J21" t="s">
        <v>36</v>
      </c>
      <c r="K21">
        <v>20</v>
      </c>
      <c r="L21" s="7">
        <v>20</v>
      </c>
      <c r="M21" s="7">
        <v>20</v>
      </c>
    </row>
    <row r="24" spans="1:17" x14ac:dyDescent="0.2">
      <c r="M24" s="35" t="s">
        <v>0</v>
      </c>
      <c r="N24" s="37"/>
      <c r="O24" s="37" t="s">
        <v>53</v>
      </c>
      <c r="P24" s="37"/>
      <c r="Q24" s="37"/>
    </row>
    <row r="25" spans="1:17" x14ac:dyDescent="0.2">
      <c r="M25" s="8"/>
      <c r="N25" s="39" t="s">
        <v>55</v>
      </c>
      <c r="O25" s="47" t="s">
        <v>39</v>
      </c>
      <c r="P25" s="40" t="s">
        <v>56</v>
      </c>
      <c r="Q25" s="40" t="s">
        <v>39</v>
      </c>
    </row>
    <row r="26" spans="1:17" x14ac:dyDescent="0.2">
      <c r="A26" s="26"/>
      <c r="B26" s="27" t="s">
        <v>6</v>
      </c>
      <c r="C26" s="28" t="s">
        <v>7</v>
      </c>
      <c r="D26" s="27" t="s">
        <v>8</v>
      </c>
      <c r="M26" s="8" t="s">
        <v>6</v>
      </c>
      <c r="N26" s="36">
        <f>B35</f>
        <v>1678750</v>
      </c>
      <c r="O26" s="45">
        <f>N26/$N$29</f>
        <v>0.49796069707081941</v>
      </c>
      <c r="P26" s="38">
        <f>B36</f>
        <v>1175125</v>
      </c>
      <c r="Q26" s="12">
        <f>P26/$P$29</f>
        <v>0.49796069707081941</v>
      </c>
    </row>
    <row r="27" spans="1:17" x14ac:dyDescent="0.2">
      <c r="A27" s="26" t="s">
        <v>43</v>
      </c>
      <c r="B27" s="29">
        <v>7000</v>
      </c>
      <c r="C27" s="30">
        <v>7000</v>
      </c>
      <c r="D27" s="29">
        <v>7000</v>
      </c>
      <c r="M27" s="8" t="s">
        <v>7</v>
      </c>
      <c r="N27" s="36">
        <f>C35</f>
        <v>846250</v>
      </c>
      <c r="O27" s="45">
        <f t="shared" ref="O27:O28" si="3">N27/$N$29</f>
        <v>0.25101965146459027</v>
      </c>
      <c r="P27" s="38">
        <f>C36</f>
        <v>592375</v>
      </c>
      <c r="Q27" s="12">
        <f t="shared" ref="Q27:Q28" si="4">P27/$P$29</f>
        <v>0.25101965146459027</v>
      </c>
    </row>
    <row r="28" spans="1:17" x14ac:dyDescent="0.2">
      <c r="A28" s="26" t="s">
        <v>44</v>
      </c>
      <c r="B28" s="27">
        <f>G2</f>
        <v>168</v>
      </c>
      <c r="C28" s="28">
        <f>G3</f>
        <v>85</v>
      </c>
      <c r="D28" s="27">
        <f>G4</f>
        <v>85</v>
      </c>
      <c r="M28" s="8" t="s">
        <v>8</v>
      </c>
      <c r="N28" s="36">
        <f>D35</f>
        <v>846250</v>
      </c>
      <c r="O28" s="45">
        <f t="shared" si="3"/>
        <v>0.25101965146459027</v>
      </c>
      <c r="P28" s="38">
        <f>D36</f>
        <v>592375</v>
      </c>
      <c r="Q28" s="12">
        <f t="shared" si="4"/>
        <v>0.25101965146459027</v>
      </c>
    </row>
    <row r="29" spans="1:17" x14ac:dyDescent="0.2">
      <c r="A29" s="26" t="s">
        <v>45</v>
      </c>
      <c r="B29" s="27">
        <v>0</v>
      </c>
      <c r="C29" s="28">
        <v>0</v>
      </c>
      <c r="D29" s="27">
        <v>0</v>
      </c>
      <c r="M29" s="41" t="s">
        <v>54</v>
      </c>
      <c r="N29" s="42">
        <f>SUM(N26:N28)</f>
        <v>3371250</v>
      </c>
      <c r="O29" s="46"/>
      <c r="P29" s="43">
        <f>SUM(P26:P28)</f>
        <v>2359875</v>
      </c>
      <c r="Q29" s="44"/>
    </row>
    <row r="30" spans="1:17" x14ac:dyDescent="0.2">
      <c r="A30" s="26" t="s">
        <v>46</v>
      </c>
      <c r="B30" s="29">
        <f>B27*SUM(B28,B29)</f>
        <v>1176000</v>
      </c>
      <c r="C30" s="30">
        <f>C27*SUM(C28,C29)</f>
        <v>595000</v>
      </c>
      <c r="D30" s="29">
        <f>D27*SUM(D28,D29)</f>
        <v>595000</v>
      </c>
    </row>
    <row r="31" spans="1:17" x14ac:dyDescent="0.2">
      <c r="A31" s="26" t="s">
        <v>52</v>
      </c>
      <c r="B31" s="29">
        <f>K10</f>
        <v>167000</v>
      </c>
      <c r="C31" s="30">
        <f>L10</f>
        <v>82000</v>
      </c>
      <c r="D31" s="29">
        <f>M10</f>
        <v>82000</v>
      </c>
    </row>
    <row r="32" spans="1:17" x14ac:dyDescent="0.2">
      <c r="A32" s="26" t="s">
        <v>47</v>
      </c>
      <c r="B32" s="29">
        <v>0</v>
      </c>
      <c r="C32" s="30">
        <v>0</v>
      </c>
      <c r="D32" s="29">
        <v>0</v>
      </c>
    </row>
    <row r="33" spans="1:4" x14ac:dyDescent="0.2">
      <c r="A33" s="26" t="s">
        <v>48</v>
      </c>
      <c r="B33" s="31">
        <v>0.25</v>
      </c>
      <c r="C33" s="32">
        <v>0.25</v>
      </c>
      <c r="D33" s="31">
        <v>0.25</v>
      </c>
    </row>
    <row r="34" spans="1:4" x14ac:dyDescent="0.2">
      <c r="A34" s="26" t="s">
        <v>49</v>
      </c>
      <c r="B34" s="29">
        <f>B33*SUM(B30,B31)</f>
        <v>335750</v>
      </c>
      <c r="C34" s="30">
        <f t="shared" ref="C34:D34" si="5">C33*SUM(C30,C31)</f>
        <v>169250</v>
      </c>
      <c r="D34" s="29">
        <f t="shared" si="5"/>
        <v>169250</v>
      </c>
    </row>
    <row r="35" spans="1:4" x14ac:dyDescent="0.2">
      <c r="A35" s="26" t="s">
        <v>50</v>
      </c>
      <c r="B35" s="29">
        <f>SUM(B30,B31,B32,B34)</f>
        <v>1678750</v>
      </c>
      <c r="C35" s="30">
        <f t="shared" ref="C35:D35" si="6">SUM(C30,C31,C32,C34)</f>
        <v>846250</v>
      </c>
      <c r="D35" s="29">
        <f t="shared" si="6"/>
        <v>846250</v>
      </c>
    </row>
    <row r="36" spans="1:4" x14ac:dyDescent="0.2">
      <c r="A36" s="33" t="s">
        <v>51</v>
      </c>
      <c r="B36" s="29">
        <f>0.7*B35</f>
        <v>1175125</v>
      </c>
      <c r="C36" s="30">
        <f>0.7*C35</f>
        <v>592375</v>
      </c>
      <c r="D36" s="29">
        <f>0.7*D35</f>
        <v>592375</v>
      </c>
    </row>
    <row r="38" spans="1:4" x14ac:dyDescent="0.2">
      <c r="A38" t="s">
        <v>58</v>
      </c>
      <c r="B38" s="34">
        <f>SUM(B35:D35)</f>
        <v>3371250</v>
      </c>
    </row>
    <row r="39" spans="1:4" x14ac:dyDescent="0.2">
      <c r="A39" t="s">
        <v>57</v>
      </c>
      <c r="B39" s="34">
        <f>B31+C31+D31</f>
        <v>331000</v>
      </c>
    </row>
    <row r="40" spans="1:4" x14ac:dyDescent="0.2">
      <c r="A40" t="s">
        <v>39</v>
      </c>
      <c r="B40" s="13">
        <f>B39/B38</f>
        <v>9.8183166481275494E-2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E12"/>
    </sheetView>
  </sheetViews>
  <sheetFormatPr baseColWidth="10" defaultRowHeight="16" x14ac:dyDescent="0.2"/>
  <cols>
    <col min="1" max="1" width="26.6640625" customWidth="1"/>
    <col min="2" max="4" width="9" customWidth="1"/>
    <col min="5" max="5" width="30.1640625" customWidth="1"/>
  </cols>
  <sheetData>
    <row r="1" spans="1:8" x14ac:dyDescent="0.2">
      <c r="A1" s="4" t="s">
        <v>22</v>
      </c>
      <c r="B1" s="4">
        <f>SUM(B3:B7)</f>
        <v>167000</v>
      </c>
      <c r="C1" s="4">
        <f>SUM(C3:C7)</f>
        <v>82000</v>
      </c>
      <c r="D1" s="4">
        <f>SUM(D3:D7)</f>
        <v>82000</v>
      </c>
      <c r="E1" s="4"/>
      <c r="F1" s="5"/>
      <c r="G1" s="5"/>
      <c r="H1" s="5"/>
    </row>
    <row r="2" spans="1:8" x14ac:dyDescent="0.2">
      <c r="A2" s="6" t="s">
        <v>23</v>
      </c>
      <c r="B2" s="6" t="s">
        <v>6</v>
      </c>
      <c r="C2" s="6" t="s">
        <v>7</v>
      </c>
      <c r="D2" s="6" t="s">
        <v>8</v>
      </c>
      <c r="E2" s="6" t="s">
        <v>24</v>
      </c>
    </row>
    <row r="3" spans="1:8" x14ac:dyDescent="0.2">
      <c r="A3" t="s">
        <v>25</v>
      </c>
      <c r="B3">
        <v>7000</v>
      </c>
      <c r="C3">
        <v>7000</v>
      </c>
      <c r="D3">
        <v>7000</v>
      </c>
      <c r="E3" t="s">
        <v>26</v>
      </c>
    </row>
    <row r="4" spans="1:8" x14ac:dyDescent="0.2">
      <c r="A4" t="s">
        <v>38</v>
      </c>
      <c r="B4">
        <v>35000</v>
      </c>
      <c r="C4">
        <v>35000</v>
      </c>
      <c r="D4">
        <v>35000</v>
      </c>
      <c r="E4" t="s">
        <v>27</v>
      </c>
    </row>
    <row r="5" spans="1:8" x14ac:dyDescent="0.2">
      <c r="A5" t="s">
        <v>28</v>
      </c>
      <c r="B5">
        <v>80000</v>
      </c>
      <c r="E5" t="s">
        <v>29</v>
      </c>
    </row>
    <row r="6" spans="1:8" x14ac:dyDescent="0.2">
      <c r="A6" t="s">
        <v>30</v>
      </c>
      <c r="B6">
        <v>10000</v>
      </c>
      <c r="C6">
        <v>5000</v>
      </c>
      <c r="D6">
        <v>5000</v>
      </c>
      <c r="E6" t="s">
        <v>37</v>
      </c>
    </row>
    <row r="7" spans="1:8" x14ac:dyDescent="0.2">
      <c r="A7" s="4" t="s">
        <v>31</v>
      </c>
      <c r="B7" s="4">
        <v>35000</v>
      </c>
      <c r="C7" s="4">
        <v>35000</v>
      </c>
      <c r="D7" s="4">
        <v>35000</v>
      </c>
    </row>
    <row r="8" spans="1:8" x14ac:dyDescent="0.2">
      <c r="A8" t="s">
        <v>32</v>
      </c>
      <c r="B8">
        <v>4</v>
      </c>
      <c r="C8" s="7">
        <v>4</v>
      </c>
      <c r="D8" s="7">
        <v>4</v>
      </c>
    </row>
    <row r="9" spans="1:8" x14ac:dyDescent="0.2">
      <c r="A9" t="s">
        <v>33</v>
      </c>
      <c r="B9">
        <v>5</v>
      </c>
      <c r="C9" s="7">
        <v>5</v>
      </c>
      <c r="D9" s="7">
        <v>5</v>
      </c>
    </row>
    <row r="10" spans="1:8" x14ac:dyDescent="0.2">
      <c r="A10" t="s">
        <v>34</v>
      </c>
      <c r="B10">
        <v>2</v>
      </c>
      <c r="C10" s="7">
        <v>2</v>
      </c>
      <c r="D10" s="7">
        <v>2</v>
      </c>
    </row>
    <row r="11" spans="1:8" x14ac:dyDescent="0.2">
      <c r="A11" t="s">
        <v>35</v>
      </c>
      <c r="B11">
        <v>20</v>
      </c>
      <c r="C11" s="7">
        <v>20</v>
      </c>
      <c r="D11" s="7">
        <v>20</v>
      </c>
    </row>
    <row r="12" spans="1:8" x14ac:dyDescent="0.2">
      <c r="A12" t="s">
        <v>36</v>
      </c>
      <c r="B12">
        <v>20</v>
      </c>
      <c r="C12" s="7">
        <v>20</v>
      </c>
      <c r="D1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WP Table</vt:lpstr>
      <vt:lpstr>Other 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2016-10-23T05:56:35Z</dcterms:created>
  <dcterms:modified xsi:type="dcterms:W3CDTF">2016-10-23T08:23:02Z</dcterms:modified>
</cp:coreProperties>
</file>