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 Asfour\Downloads\"/>
    </mc:Choice>
  </mc:AlternateContent>
  <xr:revisionPtr revIDLastSave="0" documentId="8_{E61E04C9-A40F-4302-B870-6998B2DBFC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r Basic Data" sheetId="9" r:id="rId1"/>
    <sheet name="Teacher Basic Data" sheetId="1" r:id="rId2"/>
    <sheet name="Portfolio and Benchmark" sheetId="8" r:id="rId3"/>
    <sheet name="Performance Attribution" sheetId="4" r:id="rId4"/>
    <sheet name="Fama French" sheetId="7" r:id="rId5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'Fama French'!$J$3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</workbook>
</file>

<file path=xl/calcChain.xml><?xml version="1.0" encoding="utf-8"?>
<calcChain xmlns="http://schemas.openxmlformats.org/spreadsheetml/2006/main">
  <c r="AA13" i="1" l="1"/>
  <c r="C58" i="8"/>
  <c r="B4" i="8"/>
  <c r="AK6" i="1"/>
  <c r="AL6" i="1" s="1"/>
  <c r="AK7" i="1"/>
  <c r="AL7" i="1" s="1"/>
  <c r="AK8" i="1"/>
  <c r="AL8" i="1"/>
  <c r="AK9" i="1"/>
  <c r="AL9" i="1" s="1"/>
  <c r="AK10" i="1"/>
  <c r="AL10" i="1" s="1"/>
  <c r="AK11" i="1"/>
  <c r="AL11" i="1" s="1"/>
  <c r="AK12" i="1"/>
  <c r="AL12" i="1"/>
  <c r="AM6" i="1" l="1"/>
  <c r="AM7" i="1" s="1"/>
  <c r="AM8" i="1" s="1"/>
  <c r="AM9" i="1" s="1"/>
  <c r="AM10" i="1" s="1"/>
  <c r="AM11" i="1" s="1"/>
  <c r="AM12" i="1" s="1"/>
  <c r="C57" i="8" l="1"/>
  <c r="AK68" i="1" l="1"/>
  <c r="AL68" i="1" s="1"/>
  <c r="AK69" i="1"/>
  <c r="AL69" i="1" s="1"/>
  <c r="AK70" i="1"/>
  <c r="AL70" i="1" s="1"/>
  <c r="AK71" i="1"/>
  <c r="AL71" i="1" s="1"/>
  <c r="AK72" i="1"/>
  <c r="AL72" i="1" s="1"/>
  <c r="W68" i="1"/>
  <c r="W69" i="1"/>
  <c r="W70" i="1"/>
  <c r="W71" i="1"/>
  <c r="W72" i="1"/>
  <c r="U68" i="1"/>
  <c r="U69" i="1"/>
  <c r="U70" i="1"/>
  <c r="U71" i="1"/>
  <c r="U72" i="1"/>
  <c r="AF69" i="1" l="1"/>
  <c r="AF70" i="1"/>
  <c r="AF71" i="1"/>
  <c r="AF68" i="1"/>
  <c r="Z69" i="1"/>
  <c r="AC69" i="1"/>
  <c r="AF72" i="1"/>
  <c r="AA69" i="1"/>
  <c r="AK63" i="1"/>
  <c r="AL63" i="1" s="1"/>
  <c r="AK64" i="1"/>
  <c r="AL64" i="1" s="1"/>
  <c r="AK65" i="1"/>
  <c r="AL65" i="1" s="1"/>
  <c r="AK66" i="1"/>
  <c r="AL66" i="1" s="1"/>
  <c r="AK67" i="1"/>
  <c r="AL67" i="1" s="1"/>
  <c r="W63" i="1"/>
  <c r="W64" i="1"/>
  <c r="W65" i="1"/>
  <c r="W66" i="1"/>
  <c r="W67" i="1"/>
  <c r="V63" i="1"/>
  <c r="V64" i="1"/>
  <c r="V65" i="1"/>
  <c r="V66" i="1"/>
  <c r="V67" i="1"/>
  <c r="U63" i="1"/>
  <c r="U64" i="1"/>
  <c r="U65" i="1"/>
  <c r="U66" i="1"/>
  <c r="U67" i="1"/>
  <c r="Z68" i="1" l="1"/>
  <c r="AG70" i="1"/>
  <c r="AH70" i="1" s="1"/>
  <c r="AC68" i="1"/>
  <c r="AC70" i="1"/>
  <c r="AF64" i="1"/>
  <c r="Z64" i="1" s="1"/>
  <c r="AG69" i="1"/>
  <c r="AH69" i="1" s="1"/>
  <c r="AA70" i="1"/>
  <c r="Z70" i="1"/>
  <c r="AA68" i="1"/>
  <c r="Z71" i="1"/>
  <c r="AA71" i="1"/>
  <c r="AG71" i="1"/>
  <c r="AH71" i="1" s="1"/>
  <c r="AC71" i="1"/>
  <c r="AF67" i="1"/>
  <c r="AF66" i="1"/>
  <c r="AF65" i="1"/>
  <c r="Z72" i="1"/>
  <c r="AA72" i="1"/>
  <c r="AG72" i="1"/>
  <c r="AH72" i="1" s="1"/>
  <c r="AF63" i="1"/>
  <c r="AC72" i="1"/>
  <c r="AK58" i="1"/>
  <c r="AL58" i="1" s="1"/>
  <c r="AK59" i="1"/>
  <c r="AL59" i="1" s="1"/>
  <c r="AK60" i="1"/>
  <c r="AL60" i="1" s="1"/>
  <c r="AK61" i="1"/>
  <c r="AL61" i="1" s="1"/>
  <c r="AK62" i="1"/>
  <c r="AL62" i="1" s="1"/>
  <c r="W58" i="1"/>
  <c r="W59" i="1"/>
  <c r="W60" i="1"/>
  <c r="W61" i="1"/>
  <c r="W62" i="1"/>
  <c r="V58" i="1"/>
  <c r="V59" i="1"/>
  <c r="V60" i="1"/>
  <c r="V61" i="1"/>
  <c r="V62" i="1"/>
  <c r="U58" i="1"/>
  <c r="U59" i="1"/>
  <c r="U60" i="1"/>
  <c r="U61" i="1"/>
  <c r="U62" i="1"/>
  <c r="AC67" i="1" l="1"/>
  <c r="AB64" i="1"/>
  <c r="AG64" i="1"/>
  <c r="AH64" i="1" s="1"/>
  <c r="AC64" i="1"/>
  <c r="AA64" i="1"/>
  <c r="AB63" i="1"/>
  <c r="AA63" i="1"/>
  <c r="AG65" i="1"/>
  <c r="AH65" i="1" s="1"/>
  <c r="Z65" i="1"/>
  <c r="AG66" i="1"/>
  <c r="AH66" i="1" s="1"/>
  <c r="AC66" i="1"/>
  <c r="AB66" i="1"/>
  <c r="Z66" i="1"/>
  <c r="AF62" i="1"/>
  <c r="AB65" i="1"/>
  <c r="AF61" i="1"/>
  <c r="AG67" i="1"/>
  <c r="AH67" i="1" s="1"/>
  <c r="AB67" i="1"/>
  <c r="Z67" i="1"/>
  <c r="AG68" i="1"/>
  <c r="AH68" i="1" s="1"/>
  <c r="AA65" i="1"/>
  <c r="AA66" i="1"/>
  <c r="Z63" i="1"/>
  <c r="AC63" i="1"/>
  <c r="AA67" i="1"/>
  <c r="AC65" i="1"/>
  <c r="AF59" i="1"/>
  <c r="AF60" i="1"/>
  <c r="AF58" i="1"/>
  <c r="AK53" i="1"/>
  <c r="AL53" i="1" s="1"/>
  <c r="E45" i="8" s="1"/>
  <c r="AK54" i="1"/>
  <c r="AL54" i="1" s="1"/>
  <c r="E46" i="8" s="1"/>
  <c r="AK55" i="1"/>
  <c r="AL55" i="1" s="1"/>
  <c r="E47" i="8" s="1"/>
  <c r="AK56" i="1"/>
  <c r="AL56" i="1" s="1"/>
  <c r="E48" i="8" s="1"/>
  <c r="AK57" i="1"/>
  <c r="AL57" i="1" s="1"/>
  <c r="W57" i="1"/>
  <c r="V53" i="1"/>
  <c r="V54" i="1"/>
  <c r="V55" i="1"/>
  <c r="V56" i="1"/>
  <c r="V57" i="1"/>
  <c r="U53" i="1"/>
  <c r="U54" i="1"/>
  <c r="U55" i="1"/>
  <c r="U56" i="1"/>
  <c r="U57" i="1"/>
  <c r="AK48" i="1"/>
  <c r="AL48" i="1" s="1"/>
  <c r="E40" i="8" s="1"/>
  <c r="AK49" i="1"/>
  <c r="AL49" i="1" s="1"/>
  <c r="E41" i="8" s="1"/>
  <c r="AK50" i="1"/>
  <c r="AL50" i="1" s="1"/>
  <c r="E42" i="8" s="1"/>
  <c r="AK51" i="1"/>
  <c r="AL51" i="1" s="1"/>
  <c r="E43" i="8" s="1"/>
  <c r="AK52" i="1"/>
  <c r="AL52" i="1" s="1"/>
  <c r="E44" i="8" s="1"/>
  <c r="V49" i="1"/>
  <c r="V50" i="1"/>
  <c r="V51" i="1"/>
  <c r="V52" i="1"/>
  <c r="U52" i="1"/>
  <c r="U51" i="1"/>
  <c r="U50" i="1"/>
  <c r="U49" i="1"/>
  <c r="U48" i="1"/>
  <c r="V48" i="1"/>
  <c r="AK44" i="1"/>
  <c r="AL44" i="1" s="1"/>
  <c r="E36" i="8" s="1"/>
  <c r="AK45" i="1"/>
  <c r="AL45" i="1" s="1"/>
  <c r="E37" i="8" s="1"/>
  <c r="AK46" i="1"/>
  <c r="AL46" i="1" s="1"/>
  <c r="E38" i="8" s="1"/>
  <c r="AK47" i="1"/>
  <c r="AL47" i="1" s="1"/>
  <c r="E39" i="8" s="1"/>
  <c r="V44" i="1"/>
  <c r="V45" i="1"/>
  <c r="V46" i="1"/>
  <c r="V47" i="1"/>
  <c r="U44" i="1"/>
  <c r="U45" i="1"/>
  <c r="U46" i="1"/>
  <c r="U47" i="1"/>
  <c r="H44" i="8" l="1"/>
  <c r="F44" i="8"/>
  <c r="H43" i="8"/>
  <c r="F43" i="8"/>
  <c r="H48" i="8"/>
  <c r="F48" i="8"/>
  <c r="H36" i="8"/>
  <c r="F36" i="8"/>
  <c r="H39" i="8"/>
  <c r="F39" i="8"/>
  <c r="H42" i="8"/>
  <c r="F42" i="8"/>
  <c r="H47" i="8"/>
  <c r="F47" i="8"/>
  <c r="H38" i="8"/>
  <c r="F38" i="8"/>
  <c r="H41" i="8"/>
  <c r="F41" i="8"/>
  <c r="H46" i="8"/>
  <c r="F46" i="8"/>
  <c r="H37" i="8"/>
  <c r="F37" i="8"/>
  <c r="H40" i="8"/>
  <c r="F40" i="8"/>
  <c r="H45" i="8"/>
  <c r="F45" i="8"/>
  <c r="AA62" i="1"/>
  <c r="AF56" i="1"/>
  <c r="AF51" i="1"/>
  <c r="AF55" i="1"/>
  <c r="AB62" i="1"/>
  <c r="Z62" i="1"/>
  <c r="AC59" i="1"/>
  <c r="AG63" i="1"/>
  <c r="AH63" i="1" s="1"/>
  <c r="Z59" i="1"/>
  <c r="AA61" i="1"/>
  <c r="AB61" i="1"/>
  <c r="Z61" i="1"/>
  <c r="AA59" i="1"/>
  <c r="AC61" i="1"/>
  <c r="AG61" i="1"/>
  <c r="AH61" i="1" s="1"/>
  <c r="AF53" i="1"/>
  <c r="B45" i="8" s="1"/>
  <c r="AF49" i="1"/>
  <c r="B41" i="8" s="1"/>
  <c r="AG62" i="1"/>
  <c r="AH62" i="1" s="1"/>
  <c r="AF45" i="1"/>
  <c r="B37" i="8" s="1"/>
  <c r="AF52" i="1"/>
  <c r="B44" i="8" s="1"/>
  <c r="AB56" i="1"/>
  <c r="AB59" i="1"/>
  <c r="AC62" i="1"/>
  <c r="AC60" i="1"/>
  <c r="AA60" i="1"/>
  <c r="AG60" i="1"/>
  <c r="AH60" i="1" s="1"/>
  <c r="AB60" i="1"/>
  <c r="Z60" i="1"/>
  <c r="Z58" i="1"/>
  <c r="AA58" i="1"/>
  <c r="AF54" i="1"/>
  <c r="B46" i="8" s="1"/>
  <c r="AG59" i="1"/>
  <c r="AH59" i="1" s="1"/>
  <c r="AF48" i="1"/>
  <c r="B40" i="8" s="1"/>
  <c r="AB58" i="1"/>
  <c r="AC58" i="1"/>
  <c r="AF50" i="1"/>
  <c r="AF46" i="1"/>
  <c r="AF57" i="1"/>
  <c r="AF47" i="1"/>
  <c r="B39" i="8" s="1"/>
  <c r="Z51" i="1"/>
  <c r="AF44" i="1"/>
  <c r="AK39" i="1"/>
  <c r="AL39" i="1" s="1"/>
  <c r="E31" i="8" s="1"/>
  <c r="AK40" i="1"/>
  <c r="AL40" i="1" s="1"/>
  <c r="E32" i="8" s="1"/>
  <c r="AK41" i="1"/>
  <c r="AL41" i="1" s="1"/>
  <c r="E33" i="8" s="1"/>
  <c r="AK42" i="1"/>
  <c r="AL42" i="1" s="1"/>
  <c r="E34" i="8" s="1"/>
  <c r="AK43" i="1"/>
  <c r="AL43" i="1" s="1"/>
  <c r="E35" i="8" s="1"/>
  <c r="V39" i="1"/>
  <c r="V40" i="1"/>
  <c r="V41" i="1"/>
  <c r="V42" i="1"/>
  <c r="V43" i="1"/>
  <c r="U39" i="1"/>
  <c r="U40" i="1"/>
  <c r="U41" i="1"/>
  <c r="U42" i="1"/>
  <c r="U43" i="1"/>
  <c r="C45" i="8" l="1"/>
  <c r="D45" i="8" s="1"/>
  <c r="H35" i="8"/>
  <c r="F35" i="8"/>
  <c r="H34" i="8"/>
  <c r="F34" i="8"/>
  <c r="Z46" i="1"/>
  <c r="B38" i="8"/>
  <c r="C38" i="8" s="1"/>
  <c r="Z55" i="1"/>
  <c r="B47" i="8"/>
  <c r="C47" i="8" s="1"/>
  <c r="H33" i="8"/>
  <c r="F33" i="8"/>
  <c r="H32" i="8"/>
  <c r="F32" i="8"/>
  <c r="AB51" i="1"/>
  <c r="B43" i="8"/>
  <c r="C43" i="8" s="1"/>
  <c r="G45" i="8"/>
  <c r="I45" i="8"/>
  <c r="AB50" i="1"/>
  <c r="B42" i="8"/>
  <c r="C42" i="8" s="1"/>
  <c r="H31" i="8"/>
  <c r="F31" i="8"/>
  <c r="AA56" i="1"/>
  <c r="B48" i="8"/>
  <c r="C46" i="8"/>
  <c r="Z44" i="1"/>
  <c r="B36" i="8"/>
  <c r="C40" i="8"/>
  <c r="C41" i="8"/>
  <c r="AA51" i="1"/>
  <c r="Z56" i="1"/>
  <c r="AG55" i="1"/>
  <c r="AH55" i="1" s="1"/>
  <c r="AB53" i="1"/>
  <c r="AA45" i="1"/>
  <c r="Z53" i="1"/>
  <c r="AA49" i="1"/>
  <c r="AA55" i="1"/>
  <c r="AG56" i="1"/>
  <c r="AH56" i="1" s="1"/>
  <c r="AB55" i="1"/>
  <c r="Z45" i="1"/>
  <c r="AA52" i="1"/>
  <c r="AG53" i="1"/>
  <c r="AH53" i="1" s="1"/>
  <c r="AG51" i="1"/>
  <c r="AH51" i="1" s="1"/>
  <c r="AB47" i="1"/>
  <c r="AB46" i="1"/>
  <c r="AB52" i="1"/>
  <c r="AA50" i="1"/>
  <c r="AA47" i="1"/>
  <c r="AB49" i="1"/>
  <c r="AA44" i="1"/>
  <c r="AG52" i="1"/>
  <c r="AH52" i="1" s="1"/>
  <c r="Z52" i="1"/>
  <c r="Z50" i="1"/>
  <c r="Z47" i="1"/>
  <c r="AG45" i="1"/>
  <c r="AH45" i="1" s="1"/>
  <c r="Z49" i="1"/>
  <c r="AB45" i="1"/>
  <c r="AA53" i="1"/>
  <c r="AG49" i="1"/>
  <c r="AH49" i="1" s="1"/>
  <c r="AG57" i="1"/>
  <c r="AH57" i="1" s="1"/>
  <c r="Z57" i="1"/>
  <c r="AB57" i="1"/>
  <c r="AC57" i="1"/>
  <c r="Z54" i="1"/>
  <c r="AG54" i="1"/>
  <c r="AH54" i="1" s="1"/>
  <c r="AA54" i="1"/>
  <c r="AA57" i="1"/>
  <c r="AF40" i="1"/>
  <c r="B32" i="8" s="1"/>
  <c r="AG46" i="1"/>
  <c r="AH46" i="1" s="1"/>
  <c r="AG47" i="1"/>
  <c r="AH47" i="1" s="1"/>
  <c r="AA48" i="1"/>
  <c r="AG50" i="1"/>
  <c r="AH50" i="1" s="1"/>
  <c r="AG58" i="1"/>
  <c r="AH58" i="1" s="1"/>
  <c r="AA46" i="1"/>
  <c r="AG48" i="1"/>
  <c r="AH48" i="1" s="1"/>
  <c r="Z48" i="1"/>
  <c r="AB48" i="1"/>
  <c r="AB54" i="1"/>
  <c r="AF39" i="1"/>
  <c r="AF42" i="1"/>
  <c r="AB44" i="1"/>
  <c r="AF41" i="1"/>
  <c r="B33" i="8" s="1"/>
  <c r="AF43" i="1"/>
  <c r="B35" i="8" s="1"/>
  <c r="AK34" i="1"/>
  <c r="AL34" i="1" s="1"/>
  <c r="E26" i="8" s="1"/>
  <c r="AK35" i="1"/>
  <c r="AL35" i="1" s="1"/>
  <c r="E27" i="8" s="1"/>
  <c r="AK36" i="1"/>
  <c r="AL36" i="1" s="1"/>
  <c r="E28" i="8" s="1"/>
  <c r="AK37" i="1"/>
  <c r="AL37" i="1" s="1"/>
  <c r="E29" i="8" s="1"/>
  <c r="AK38" i="1"/>
  <c r="AL38" i="1" s="1"/>
  <c r="E30" i="8" s="1"/>
  <c r="V34" i="1"/>
  <c r="V35" i="1"/>
  <c r="V36" i="1"/>
  <c r="V37" i="1"/>
  <c r="V38" i="1"/>
  <c r="U34" i="1"/>
  <c r="U35" i="1"/>
  <c r="U36" i="1"/>
  <c r="U37" i="1"/>
  <c r="U38" i="1"/>
  <c r="C39" i="8" l="1"/>
  <c r="B44" i="7" s="1"/>
  <c r="G44" i="7" s="1"/>
  <c r="AA41" i="1"/>
  <c r="I40" i="8"/>
  <c r="G40" i="8"/>
  <c r="D40" i="8"/>
  <c r="B5" i="4"/>
  <c r="E12" i="4"/>
  <c r="H28" i="8"/>
  <c r="F28" i="8"/>
  <c r="C36" i="8"/>
  <c r="I43" i="8"/>
  <c r="D43" i="8"/>
  <c r="G43" i="8"/>
  <c r="H27" i="8"/>
  <c r="F27" i="8"/>
  <c r="AB39" i="1"/>
  <c r="B31" i="8"/>
  <c r="D42" i="8"/>
  <c r="I42" i="8"/>
  <c r="G42" i="8"/>
  <c r="C37" i="8"/>
  <c r="I47" i="8"/>
  <c r="G47" i="8"/>
  <c r="D47" i="8"/>
  <c r="H26" i="8"/>
  <c r="F26" i="8"/>
  <c r="AA40" i="1"/>
  <c r="I39" i="8"/>
  <c r="G39" i="8"/>
  <c r="D39" i="8"/>
  <c r="C44" i="8"/>
  <c r="H29" i="8"/>
  <c r="F29" i="8"/>
  <c r="D46" i="8"/>
  <c r="G46" i="8"/>
  <c r="I46" i="8"/>
  <c r="B43" i="7"/>
  <c r="G43" i="7" s="1"/>
  <c r="G38" i="8"/>
  <c r="I38" i="8"/>
  <c r="D38" i="8"/>
  <c r="Z42" i="1"/>
  <c r="B34" i="8"/>
  <c r="C34" i="8" s="1"/>
  <c r="H30" i="8"/>
  <c r="F30" i="8"/>
  <c r="C33" i="8"/>
  <c r="D41" i="8"/>
  <c r="I41" i="8"/>
  <c r="G41" i="8"/>
  <c r="C48" i="8"/>
  <c r="AA39" i="1"/>
  <c r="AG42" i="1"/>
  <c r="AH42" i="1" s="1"/>
  <c r="Z41" i="1"/>
  <c r="Z40" i="1"/>
  <c r="AG40" i="1"/>
  <c r="AH40" i="1" s="1"/>
  <c r="AB40" i="1"/>
  <c r="AB42" i="1"/>
  <c r="AB43" i="1"/>
  <c r="Z39" i="1"/>
  <c r="AB41" i="1"/>
  <c r="AG41" i="1"/>
  <c r="AH41" i="1" s="1"/>
  <c r="AA42" i="1"/>
  <c r="AG44" i="1"/>
  <c r="AH44" i="1" s="1"/>
  <c r="AA43" i="1"/>
  <c r="Z43" i="1"/>
  <c r="AG43" i="1"/>
  <c r="AH43" i="1" s="1"/>
  <c r="AF37" i="1"/>
  <c r="B29" i="8" s="1"/>
  <c r="AF34" i="1"/>
  <c r="B26" i="8" s="1"/>
  <c r="AF35" i="1"/>
  <c r="B27" i="8" s="1"/>
  <c r="AF36" i="1"/>
  <c r="B28" i="8" s="1"/>
  <c r="AF38" i="1"/>
  <c r="B30" i="8" s="1"/>
  <c r="AK29" i="1"/>
  <c r="AL29" i="1" s="1"/>
  <c r="E21" i="8" s="1"/>
  <c r="AK30" i="1"/>
  <c r="AL30" i="1" s="1"/>
  <c r="E22" i="8" s="1"/>
  <c r="AK31" i="1"/>
  <c r="AL31" i="1" s="1"/>
  <c r="E23" i="8" s="1"/>
  <c r="AK32" i="1"/>
  <c r="AL32" i="1" s="1"/>
  <c r="E24" i="8" s="1"/>
  <c r="AK33" i="1"/>
  <c r="AL33" i="1" s="1"/>
  <c r="E25" i="8" s="1"/>
  <c r="V29" i="1"/>
  <c r="V30" i="1"/>
  <c r="V31" i="1"/>
  <c r="V32" i="1"/>
  <c r="V33" i="1"/>
  <c r="U29" i="1"/>
  <c r="U30" i="1"/>
  <c r="U31" i="1"/>
  <c r="U32" i="1"/>
  <c r="U33" i="1"/>
  <c r="C29" i="8" l="1"/>
  <c r="C28" i="8"/>
  <c r="C35" i="8"/>
  <c r="B40" i="7" s="1"/>
  <c r="G40" i="7" s="1"/>
  <c r="H24" i="8"/>
  <c r="F24" i="8"/>
  <c r="B39" i="7"/>
  <c r="G39" i="7" s="1"/>
  <c r="D34" i="8"/>
  <c r="G34" i="8"/>
  <c r="I34" i="8"/>
  <c r="D5" i="4"/>
  <c r="B6" i="4"/>
  <c r="D6" i="4" s="1"/>
  <c r="F6" i="4" s="1"/>
  <c r="B34" i="7"/>
  <c r="G34" i="7" s="1"/>
  <c r="I29" i="8"/>
  <c r="G29" i="8"/>
  <c r="D29" i="8"/>
  <c r="D48" i="8"/>
  <c r="G48" i="8"/>
  <c r="I48" i="8"/>
  <c r="B42" i="7"/>
  <c r="G42" i="7" s="1"/>
  <c r="I37" i="8"/>
  <c r="D37" i="8"/>
  <c r="G37" i="8"/>
  <c r="H25" i="8"/>
  <c r="F25" i="8"/>
  <c r="H22" i="8"/>
  <c r="F22" i="8"/>
  <c r="H21" i="8"/>
  <c r="F21" i="8"/>
  <c r="H23" i="8"/>
  <c r="F23" i="8"/>
  <c r="C30" i="8"/>
  <c r="B41" i="7"/>
  <c r="G41" i="7" s="1"/>
  <c r="D36" i="8"/>
  <c r="I36" i="8"/>
  <c r="G36" i="8"/>
  <c r="C31" i="8"/>
  <c r="B33" i="7"/>
  <c r="G33" i="7" s="1"/>
  <c r="I28" i="8"/>
  <c r="D28" i="8"/>
  <c r="G28" i="8"/>
  <c r="B38" i="7"/>
  <c r="G38" i="7" s="1"/>
  <c r="G33" i="8"/>
  <c r="D33" i="8"/>
  <c r="I33" i="8"/>
  <c r="C27" i="8"/>
  <c r="I44" i="8"/>
  <c r="G44" i="8"/>
  <c r="D44" i="8"/>
  <c r="C32" i="8"/>
  <c r="Z37" i="1"/>
  <c r="AA38" i="1"/>
  <c r="AB35" i="1"/>
  <c r="AB36" i="1"/>
  <c r="AF31" i="1"/>
  <c r="B23" i="8" s="1"/>
  <c r="AB34" i="1"/>
  <c r="AF32" i="1"/>
  <c r="B24" i="8" s="1"/>
  <c r="Z36" i="1"/>
  <c r="AG37" i="1"/>
  <c r="AH37" i="1" s="1"/>
  <c r="AA36" i="1"/>
  <c r="AA34" i="1"/>
  <c r="AA35" i="1"/>
  <c r="Z35" i="1"/>
  <c r="AG38" i="1"/>
  <c r="AH38" i="1" s="1"/>
  <c r="Z38" i="1"/>
  <c r="AF29" i="1"/>
  <c r="B21" i="8" s="1"/>
  <c r="AB37" i="1"/>
  <c r="AG36" i="1"/>
  <c r="AH36" i="1" s="1"/>
  <c r="AG35" i="1"/>
  <c r="AH35" i="1" s="1"/>
  <c r="AA37" i="1"/>
  <c r="AB38" i="1"/>
  <c r="AG39" i="1"/>
  <c r="AH39" i="1" s="1"/>
  <c r="AF30" i="1"/>
  <c r="B22" i="8" s="1"/>
  <c r="Z34" i="1"/>
  <c r="AF33" i="1"/>
  <c r="B25" i="8" s="1"/>
  <c r="AK24" i="1"/>
  <c r="AL24" i="1" s="1"/>
  <c r="E16" i="8" s="1"/>
  <c r="AK25" i="1"/>
  <c r="AL25" i="1" s="1"/>
  <c r="E17" i="8" s="1"/>
  <c r="AK26" i="1"/>
  <c r="AL26" i="1" s="1"/>
  <c r="E18" i="8" s="1"/>
  <c r="AK27" i="1"/>
  <c r="AL27" i="1" s="1"/>
  <c r="E19" i="8" s="1"/>
  <c r="AK28" i="1"/>
  <c r="AL28" i="1" s="1"/>
  <c r="E20" i="8" s="1"/>
  <c r="V24" i="1"/>
  <c r="V25" i="1"/>
  <c r="V26" i="1"/>
  <c r="V27" i="1"/>
  <c r="V28" i="1"/>
  <c r="U24" i="1"/>
  <c r="U25" i="1"/>
  <c r="U26" i="1"/>
  <c r="U27" i="1"/>
  <c r="U28" i="1"/>
  <c r="U17" i="1"/>
  <c r="U18" i="1"/>
  <c r="U19" i="1"/>
  <c r="U20" i="1"/>
  <c r="U21" i="1"/>
  <c r="U22" i="1"/>
  <c r="U23" i="1"/>
  <c r="V17" i="1"/>
  <c r="V18" i="1"/>
  <c r="V19" i="1"/>
  <c r="V20" i="1"/>
  <c r="V21" i="1"/>
  <c r="V22" i="1"/>
  <c r="V23" i="1"/>
  <c r="AK20" i="1"/>
  <c r="AL20" i="1" s="1"/>
  <c r="E12" i="8" s="1"/>
  <c r="AK21" i="1"/>
  <c r="AL21" i="1" s="1"/>
  <c r="E13" i="8" s="1"/>
  <c r="AK22" i="1"/>
  <c r="AL22" i="1" s="1"/>
  <c r="E14" i="8" s="1"/>
  <c r="AK23" i="1"/>
  <c r="AL23" i="1" s="1"/>
  <c r="E15" i="8" s="1"/>
  <c r="C25" i="8" l="1"/>
  <c r="G35" i="8"/>
  <c r="I35" i="8"/>
  <c r="D35" i="8"/>
  <c r="C22" i="8"/>
  <c r="G22" i="8" s="1"/>
  <c r="C23" i="8"/>
  <c r="B28" i="7" s="1"/>
  <c r="G28" i="7" s="1"/>
  <c r="G23" i="8"/>
  <c r="D23" i="8"/>
  <c r="H18" i="8"/>
  <c r="F18" i="8"/>
  <c r="B32" i="7"/>
  <c r="G32" i="7" s="1"/>
  <c r="I27" i="8"/>
  <c r="D27" i="8"/>
  <c r="G27" i="8"/>
  <c r="H19" i="8"/>
  <c r="F19" i="8"/>
  <c r="H17" i="8"/>
  <c r="F17" i="8"/>
  <c r="B36" i="7"/>
  <c r="G36" i="7" s="1"/>
  <c r="G31" i="8"/>
  <c r="D31" i="8"/>
  <c r="I31" i="8"/>
  <c r="H15" i="8"/>
  <c r="F15" i="8"/>
  <c r="H16" i="8"/>
  <c r="F16" i="8"/>
  <c r="H14" i="8"/>
  <c r="F14" i="8"/>
  <c r="B30" i="7"/>
  <c r="G30" i="7" s="1"/>
  <c r="I25" i="8"/>
  <c r="G25" i="8"/>
  <c r="D25" i="8"/>
  <c r="H13" i="8"/>
  <c r="F13" i="8"/>
  <c r="B37" i="7"/>
  <c r="G37" i="7" s="1"/>
  <c r="I32" i="8"/>
  <c r="G32" i="8"/>
  <c r="D32" i="8"/>
  <c r="B27" i="7"/>
  <c r="G27" i="7" s="1"/>
  <c r="D22" i="8"/>
  <c r="C24" i="8"/>
  <c r="H12" i="8"/>
  <c r="F12" i="8"/>
  <c r="H20" i="8"/>
  <c r="F20" i="8"/>
  <c r="B35" i="7"/>
  <c r="G35" i="7" s="1"/>
  <c r="I30" i="8"/>
  <c r="D30" i="8"/>
  <c r="G30" i="8"/>
  <c r="C26" i="8"/>
  <c r="Z31" i="1"/>
  <c r="AB31" i="1"/>
  <c r="Z32" i="1"/>
  <c r="AG32" i="1"/>
  <c r="AH32" i="1" s="1"/>
  <c r="AB32" i="1"/>
  <c r="AA31" i="1"/>
  <c r="AA32" i="1"/>
  <c r="AA29" i="1"/>
  <c r="Z30" i="1"/>
  <c r="Z29" i="1"/>
  <c r="AF28" i="1"/>
  <c r="B20" i="8" s="1"/>
  <c r="C21" i="8" s="1"/>
  <c r="AF23" i="1"/>
  <c r="B15" i="8" s="1"/>
  <c r="AB29" i="1"/>
  <c r="AA30" i="1"/>
  <c r="AF21" i="1"/>
  <c r="B13" i="8" s="1"/>
  <c r="AF22" i="1"/>
  <c r="B14" i="8" s="1"/>
  <c r="AG31" i="1"/>
  <c r="AH31" i="1" s="1"/>
  <c r="AF24" i="1"/>
  <c r="B16" i="8" s="1"/>
  <c r="AB30" i="1"/>
  <c r="AF17" i="1"/>
  <c r="AF18" i="1"/>
  <c r="B10" i="8" s="1"/>
  <c r="AF27" i="1"/>
  <c r="Z27" i="1" s="1"/>
  <c r="AG30" i="1"/>
  <c r="AH30" i="1" s="1"/>
  <c r="Z33" i="1"/>
  <c r="AG33" i="1"/>
  <c r="AH33" i="1" s="1"/>
  <c r="AB33" i="1"/>
  <c r="AG34" i="1"/>
  <c r="AH34" i="1" s="1"/>
  <c r="AF26" i="1"/>
  <c r="B18" i="8" s="1"/>
  <c r="AF25" i="1"/>
  <c r="B17" i="8" s="1"/>
  <c r="AF19" i="1"/>
  <c r="B11" i="8" s="1"/>
  <c r="AA33" i="1"/>
  <c r="AF20" i="1"/>
  <c r="B12" i="8" s="1"/>
  <c r="AK15" i="1"/>
  <c r="AL15" i="1" s="1"/>
  <c r="E7" i="8" s="1"/>
  <c r="AK16" i="1"/>
  <c r="AL16" i="1" s="1"/>
  <c r="E8" i="8" s="1"/>
  <c r="AK17" i="1"/>
  <c r="AL17" i="1" s="1"/>
  <c r="E9" i="8" s="1"/>
  <c r="AK18" i="1"/>
  <c r="AL18" i="1" s="1"/>
  <c r="E10" i="8" s="1"/>
  <c r="AK19" i="1"/>
  <c r="AL19" i="1" s="1"/>
  <c r="E11" i="8" s="1"/>
  <c r="V15" i="1"/>
  <c r="V16" i="1"/>
  <c r="U15" i="1"/>
  <c r="U16" i="1"/>
  <c r="I23" i="8" l="1"/>
  <c r="I22" i="8"/>
  <c r="C17" i="8"/>
  <c r="G17" i="8" s="1"/>
  <c r="C16" i="8"/>
  <c r="G16" i="8" s="1"/>
  <c r="C14" i="8"/>
  <c r="B19" i="7" s="1"/>
  <c r="G19" i="7" s="1"/>
  <c r="C15" i="8"/>
  <c r="G15" i="8" s="1"/>
  <c r="B22" i="7"/>
  <c r="G22" i="7" s="1"/>
  <c r="I17" i="8"/>
  <c r="D17" i="8"/>
  <c r="H8" i="8"/>
  <c r="F8" i="8"/>
  <c r="H10" i="8"/>
  <c r="F10" i="8"/>
  <c r="B21" i="7"/>
  <c r="G21" i="7" s="1"/>
  <c r="I16" i="8"/>
  <c r="C12" i="8"/>
  <c r="H11" i="8"/>
  <c r="F11" i="8"/>
  <c r="C18" i="8"/>
  <c r="Z17" i="1"/>
  <c r="B9" i="8"/>
  <c r="G14" i="8"/>
  <c r="B31" i="7"/>
  <c r="G31" i="7" s="1"/>
  <c r="D26" i="8"/>
  <c r="G26" i="8"/>
  <c r="I26" i="8"/>
  <c r="AA27" i="1"/>
  <c r="B19" i="8"/>
  <c r="C19" i="8" s="1"/>
  <c r="B26" i="7"/>
  <c r="G26" i="7" s="1"/>
  <c r="I21" i="8"/>
  <c r="G21" i="8"/>
  <c r="D21" i="8"/>
  <c r="H9" i="8"/>
  <c r="F9" i="8"/>
  <c r="H7" i="8"/>
  <c r="F7" i="8"/>
  <c r="C11" i="8"/>
  <c r="C13" i="8"/>
  <c r="B29" i="7"/>
  <c r="G29" i="7" s="1"/>
  <c r="D24" i="8"/>
  <c r="G24" i="8"/>
  <c r="I24" i="8"/>
  <c r="AA23" i="1"/>
  <c r="Z19" i="1"/>
  <c r="AA28" i="1"/>
  <c r="AA19" i="1"/>
  <c r="AG29" i="1"/>
  <c r="AH29" i="1" s="1"/>
  <c r="AG24" i="1"/>
  <c r="AH24" i="1" s="1"/>
  <c r="Z18" i="1"/>
  <c r="AA18" i="1"/>
  <c r="Z28" i="1"/>
  <c r="AB26" i="1"/>
  <c r="AB20" i="1"/>
  <c r="AB17" i="1"/>
  <c r="AA22" i="1"/>
  <c r="AB28" i="1"/>
  <c r="AB23" i="1"/>
  <c r="AB27" i="1"/>
  <c r="AG22" i="1"/>
  <c r="AH22" i="1" s="1"/>
  <c r="AG18" i="1"/>
  <c r="AH18" i="1" s="1"/>
  <c r="Z23" i="1"/>
  <c r="AA17" i="1"/>
  <c r="AG28" i="1"/>
  <c r="AH28" i="1" s="1"/>
  <c r="Z24" i="1"/>
  <c r="AB19" i="1"/>
  <c r="Z22" i="1"/>
  <c r="AA24" i="1"/>
  <c r="AG19" i="1"/>
  <c r="AH19" i="1" s="1"/>
  <c r="AB24" i="1"/>
  <c r="AA21" i="1"/>
  <c r="Z21" i="1"/>
  <c r="AG21" i="1"/>
  <c r="AH21" i="1" s="1"/>
  <c r="AB18" i="1"/>
  <c r="AB21" i="1"/>
  <c r="AF16" i="1"/>
  <c r="B8" i="8" s="1"/>
  <c r="AG23" i="1"/>
  <c r="AH23" i="1" s="1"/>
  <c r="AB22" i="1"/>
  <c r="Z25" i="1"/>
  <c r="AG25" i="1"/>
  <c r="AH25" i="1" s="1"/>
  <c r="AA25" i="1"/>
  <c r="AB25" i="1"/>
  <c r="Z26" i="1"/>
  <c r="AA26" i="1"/>
  <c r="AG26" i="1"/>
  <c r="AH26" i="1" s="1"/>
  <c r="AG27" i="1"/>
  <c r="AH27" i="1" s="1"/>
  <c r="AF15" i="1"/>
  <c r="B7" i="8" s="1"/>
  <c r="AG20" i="1"/>
  <c r="AH20" i="1" s="1"/>
  <c r="Z20" i="1"/>
  <c r="AA20" i="1"/>
  <c r="AK13" i="1"/>
  <c r="AL13" i="1" s="1"/>
  <c r="E5" i="8" s="1"/>
  <c r="AK14" i="1"/>
  <c r="AL14" i="1" s="1"/>
  <c r="E6" i="8" s="1"/>
  <c r="U13" i="1"/>
  <c r="V14" i="1"/>
  <c r="V13" i="1"/>
  <c r="U14" i="1"/>
  <c r="I15" i="8" l="1"/>
  <c r="I14" i="8"/>
  <c r="D14" i="8"/>
  <c r="D16" i="8"/>
  <c r="B20" i="7"/>
  <c r="G20" i="7" s="1"/>
  <c r="D15" i="8"/>
  <c r="D50" i="8"/>
  <c r="D54" i="8"/>
  <c r="D55" i="8" s="1"/>
  <c r="C9" i="8"/>
  <c r="D9" i="8" s="1"/>
  <c r="H6" i="8"/>
  <c r="F6" i="8"/>
  <c r="H5" i="8"/>
  <c r="F5" i="8"/>
  <c r="E5" i="4" s="1"/>
  <c r="B23" i="7"/>
  <c r="G23" i="7" s="1"/>
  <c r="D18" i="8"/>
  <c r="G18" i="8"/>
  <c r="I18" i="8"/>
  <c r="B14" i="7"/>
  <c r="G14" i="7" s="1"/>
  <c r="G9" i="8"/>
  <c r="I9" i="8"/>
  <c r="B18" i="7"/>
  <c r="G18" i="7" s="1"/>
  <c r="I13" i="8"/>
  <c r="G13" i="8"/>
  <c r="D13" i="8"/>
  <c r="B16" i="7"/>
  <c r="G16" i="7" s="1"/>
  <c r="I11" i="8"/>
  <c r="G11" i="8"/>
  <c r="D11" i="8"/>
  <c r="B17" i="7"/>
  <c r="G17" i="7" s="1"/>
  <c r="G12" i="8"/>
  <c r="D12" i="8"/>
  <c r="I12" i="8"/>
  <c r="B24" i="7"/>
  <c r="G24" i="7" s="1"/>
  <c r="I19" i="8"/>
  <c r="G19" i="8"/>
  <c r="D19" i="8"/>
  <c r="C10" i="8"/>
  <c r="C8" i="8"/>
  <c r="C20" i="8"/>
  <c r="AM13" i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Z16" i="1"/>
  <c r="AA16" i="1"/>
  <c r="AG17" i="1"/>
  <c r="AH17" i="1" s="1"/>
  <c r="AB16" i="1"/>
  <c r="AA15" i="1"/>
  <c r="Z15" i="1"/>
  <c r="AB15" i="1"/>
  <c r="AG16" i="1"/>
  <c r="AH16" i="1" s="1"/>
  <c r="AF13" i="1"/>
  <c r="B5" i="8" s="1"/>
  <c r="C5" i="8" s="1"/>
  <c r="AF14" i="1"/>
  <c r="B6" i="8" s="1"/>
  <c r="C6" i="8" l="1"/>
  <c r="D52" i="8"/>
  <c r="C12" i="4" s="1"/>
  <c r="F5" i="4"/>
  <c r="F8" i="4" s="1"/>
  <c r="B25" i="7"/>
  <c r="G25" i="7" s="1"/>
  <c r="G20" i="8"/>
  <c r="D20" i="8"/>
  <c r="I20" i="8"/>
  <c r="B15" i="7"/>
  <c r="G15" i="7" s="1"/>
  <c r="I10" i="8"/>
  <c r="D10" i="8"/>
  <c r="G10" i="8"/>
  <c r="B13" i="7"/>
  <c r="G13" i="7" s="1"/>
  <c r="G8" i="8"/>
  <c r="D8" i="8"/>
  <c r="I8" i="8"/>
  <c r="C7" i="8"/>
  <c r="C54" i="8" s="1"/>
  <c r="B11" i="7"/>
  <c r="G11" i="7" s="1"/>
  <c r="I6" i="8"/>
  <c r="G6" i="8"/>
  <c r="D6" i="8"/>
  <c r="D5" i="8"/>
  <c r="B10" i="7"/>
  <c r="G10" i="7" s="1"/>
  <c r="I5" i="8"/>
  <c r="G5" i="8"/>
  <c r="AG15" i="1"/>
  <c r="AH15" i="1" s="1"/>
  <c r="AB13" i="1"/>
  <c r="Z13" i="1"/>
  <c r="AG13" i="1"/>
  <c r="AH13" i="1" s="1"/>
  <c r="AI13" i="1" s="1"/>
  <c r="AA14" i="1"/>
  <c r="AG14" i="1"/>
  <c r="AH14" i="1" s="1"/>
  <c r="Z14" i="1"/>
  <c r="AB14" i="1"/>
  <c r="C61" i="8" l="1"/>
  <c r="C50" i="8"/>
  <c r="B12" i="7"/>
  <c r="G12" i="7" s="1"/>
  <c r="G7" i="8"/>
  <c r="D7" i="8"/>
  <c r="D51" i="8" s="1"/>
  <c r="I7" i="8"/>
  <c r="C59" i="8" s="1"/>
  <c r="C55" i="8"/>
  <c r="AI14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D53" i="8" l="1"/>
  <c r="C51" i="8"/>
  <c r="C52" i="8"/>
  <c r="B12" i="4" s="1"/>
  <c r="C53" i="8"/>
  <c r="D12" i="4"/>
  <c r="F12" i="4" s="1"/>
  <c r="F15" i="4" s="1"/>
  <c r="C60" i="8"/>
  <c r="C56" i="8"/>
</calcChain>
</file>

<file path=xl/sharedStrings.xml><?xml version="1.0" encoding="utf-8"?>
<sst xmlns="http://schemas.openxmlformats.org/spreadsheetml/2006/main" count="407" uniqueCount="105">
  <si>
    <t>Date</t>
    <phoneticPr fontId="1" type="noConversion"/>
  </si>
  <si>
    <t>Holdings</t>
    <phoneticPr fontId="1" type="noConversion"/>
  </si>
  <si>
    <t>Value</t>
    <phoneticPr fontId="1" type="noConversion"/>
  </si>
  <si>
    <t>Weight</t>
    <phoneticPr fontId="1" type="noConversion"/>
  </si>
  <si>
    <t>Total AUM</t>
    <phoneticPr fontId="1" type="noConversion"/>
  </si>
  <si>
    <t>Cumulative Return</t>
    <phoneticPr fontId="1" type="noConversion"/>
  </si>
  <si>
    <t>benchmark Value</t>
    <phoneticPr fontId="1" type="noConversion"/>
  </si>
  <si>
    <t>Cash</t>
  </si>
  <si>
    <t>Cash</t>
    <phoneticPr fontId="1" type="noConversion"/>
  </si>
  <si>
    <t xml:space="preserve"> benchmark cumulative return</t>
    <phoneticPr fontId="1" type="noConversion"/>
  </si>
  <si>
    <t>AMD</t>
    <phoneticPr fontId="1" type="noConversion"/>
  </si>
  <si>
    <t>INTC</t>
    <phoneticPr fontId="1" type="noConversion"/>
  </si>
  <si>
    <t>Cash</t>
    <phoneticPr fontId="1" type="noConversion"/>
  </si>
  <si>
    <t>HPE</t>
    <phoneticPr fontId="1" type="noConversion"/>
  </si>
  <si>
    <t>INTC</t>
    <phoneticPr fontId="1" type="noConversion"/>
  </si>
  <si>
    <t>Management fee</t>
    <phoneticPr fontId="1" type="noConversion"/>
  </si>
  <si>
    <t>AUM (include management fee)</t>
    <phoneticPr fontId="1" type="noConversion"/>
  </si>
  <si>
    <t>Average Risk free rate 
(10-year Treasury Rate)</t>
    <phoneticPr fontId="1" type="noConversion"/>
  </si>
  <si>
    <t>Portfolio Daily Return</t>
    <phoneticPr fontId="1" type="noConversion"/>
  </si>
  <si>
    <t>Portfolio Daily Return +1</t>
    <phoneticPr fontId="1" type="noConversion"/>
  </si>
  <si>
    <t>Benchmark Daily Return</t>
    <phoneticPr fontId="1" type="noConversion"/>
  </si>
  <si>
    <t>Benchmark Daily Return +1</t>
    <phoneticPr fontId="1" type="noConversion"/>
  </si>
  <si>
    <t>Portfolio Excess Return</t>
    <phoneticPr fontId="1" type="noConversion"/>
  </si>
  <si>
    <t>Benchmark Excess Return</t>
    <phoneticPr fontId="1" type="noConversion"/>
  </si>
  <si>
    <t>RP-RB</t>
    <phoneticPr fontId="1" type="noConversion"/>
  </si>
  <si>
    <t>Arithmetic Average</t>
    <phoneticPr fontId="1" type="noConversion"/>
  </si>
  <si>
    <t>Geometric Average</t>
    <phoneticPr fontId="1" type="noConversion"/>
  </si>
  <si>
    <t>Total Cumulative Return</t>
    <phoneticPr fontId="1" type="noConversion"/>
  </si>
  <si>
    <t>Annualized Cumulative Return</t>
    <phoneticPr fontId="1" type="noConversion"/>
  </si>
  <si>
    <t xml:space="preserve">Total Volatility </t>
    <phoneticPr fontId="1" type="noConversion"/>
  </si>
  <si>
    <t xml:space="preserve">Annualized Volatility </t>
    <phoneticPr fontId="1" type="noConversion"/>
  </si>
  <si>
    <t>Sharpe ratio</t>
    <phoneticPr fontId="1" type="noConversion"/>
  </si>
  <si>
    <t>Alpha</t>
    <phoneticPr fontId="1" type="noConversion"/>
  </si>
  <si>
    <t>Beta</t>
    <phoneticPr fontId="1" type="noConversion"/>
  </si>
  <si>
    <t xml:space="preserve">Active Risk </t>
    <phoneticPr fontId="1" type="noConversion"/>
  </si>
  <si>
    <t>Information Ratio</t>
    <phoneticPr fontId="1" type="noConversion"/>
  </si>
  <si>
    <t xml:space="preserve">Correlation to Benchmark </t>
    <phoneticPr fontId="1" type="noConversion"/>
  </si>
  <si>
    <t>Portfolio</t>
    <phoneticPr fontId="1" type="noConversion"/>
  </si>
  <si>
    <t xml:space="preserve"> Benchmark</t>
    <phoneticPr fontId="1" type="noConversion"/>
  </si>
  <si>
    <t>Multiple R</t>
  </si>
  <si>
    <t>R Square</t>
  </si>
  <si>
    <t>Adjusted R Square</t>
  </si>
  <si>
    <t>Regression Statistics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</si>
  <si>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</si>
  <si>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</si>
  <si>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</si>
  <si>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</si>
  <si>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</si>
  <si>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</si>
  <si>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</si>
  <si>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</si>
  <si>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</si>
  <si>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</si>
  <si>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</si>
  <si>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</si>
  <si>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</si>
  <si>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</si>
  <si>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</si>
  <si>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</si>
  <si>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</si>
  <si>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</si>
  <si>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</si>
  <si>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Fama French three factors analysis</t>
  </si>
  <si>
    <t>Portfolio return</t>
    <phoneticPr fontId="1" type="noConversion"/>
  </si>
  <si>
    <t>Mkt-RF</t>
    <phoneticPr fontId="1" type="noConversion"/>
  </si>
  <si>
    <t>SMB</t>
  </si>
  <si>
    <t>HML</t>
  </si>
  <si>
    <t>RF</t>
  </si>
  <si>
    <t>Performance Attribution (2018/2/08 - 4/12)</t>
    <phoneticPr fontId="1" type="noConversion"/>
  </si>
  <si>
    <t>Summary Output of Fama French three factors Model</t>
    <phoneticPr fontId="1" type="noConversion"/>
  </si>
  <si>
    <t>Asset Allocation</t>
    <phoneticPr fontId="1" type="noConversion"/>
  </si>
  <si>
    <t>Portfolio weight</t>
    <phoneticPr fontId="1" type="noConversion"/>
  </si>
  <si>
    <t>Benchmark weight</t>
    <phoneticPr fontId="1" type="noConversion"/>
  </si>
  <si>
    <t>Excess weight</t>
    <phoneticPr fontId="1" type="noConversion"/>
  </si>
  <si>
    <t>Benchmark return</t>
    <phoneticPr fontId="1" type="noConversion"/>
  </si>
  <si>
    <t>Contribution</t>
    <phoneticPr fontId="1" type="noConversion"/>
  </si>
  <si>
    <t>Stocks</t>
    <phoneticPr fontId="1" type="noConversion"/>
  </si>
  <si>
    <t>Contribution of 
Asset Allocation</t>
    <phoneticPr fontId="1" type="noConversion"/>
  </si>
  <si>
    <t>Stock selection</t>
    <phoneticPr fontId="1" type="noConversion"/>
  </si>
  <si>
    <t>Portfolio performance</t>
    <phoneticPr fontId="1" type="noConversion"/>
  </si>
  <si>
    <t>Benchmark performance</t>
    <phoneticPr fontId="1" type="noConversion"/>
  </si>
  <si>
    <t>Excess performance</t>
    <phoneticPr fontId="1" type="noConversion"/>
  </si>
  <si>
    <t>Total excess return 
of portfolio</t>
    <phoneticPr fontId="1" type="noConversion"/>
  </si>
  <si>
    <t>X Variable 1</t>
  </si>
  <si>
    <t>X Variable 2</t>
  </si>
  <si>
    <t>X Variable 3</t>
  </si>
  <si>
    <t>SUMMARY OUTPUT</t>
  </si>
  <si>
    <t>Return $</t>
  </si>
  <si>
    <t>Return (%)</t>
  </si>
  <si>
    <t>Price</t>
  </si>
  <si>
    <t>Shares</t>
  </si>
  <si>
    <t>Author</t>
  </si>
  <si>
    <t>benchmark return ($)</t>
  </si>
  <si>
    <t>benchmark return (%)</t>
  </si>
  <si>
    <t>Portfolio and benchmark statistics  (2018/2/08 - 4/12)</t>
  </si>
  <si>
    <t>Contribution of stock selection</t>
  </si>
  <si>
    <t xml:space="preserve">From CAPM: </t>
  </si>
  <si>
    <t>RP-RF: excess return of asset i or portfolio</t>
  </si>
  <si>
    <t>Mkt-RF: excess market return or risk premium</t>
  </si>
  <si>
    <t>move risk free rate to the left hand side and then regress portfolio excess return (column G) on benchmark excess return (column H)</t>
  </si>
  <si>
    <t xml:space="preserve">Regress </t>
  </si>
  <si>
    <t>RP-RF</t>
  </si>
  <si>
    <t>RP-RF ~ f(Mkt-RF, SMB, HML)</t>
  </si>
  <si>
    <t>Alpha is the intercept</t>
  </si>
  <si>
    <t>Beta is the coefficient of the 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</si>
</sst>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_ "/>
    <numFmt numFmtId="165" formatCode="#,##0.0_ "/>
    <numFmt numFmtId="166" formatCode="0.00_ "/>
    <numFmt numFmtId="167" formatCode="0.000%"/>
    <numFmt numFmtId="168" formatCode="0.00000"/>
    <numFmt numFmtId="169" formatCode="0.00000_ "/>
  </numFmts>
  <fonts count="1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1"/>
      <name val="等线"/>
    </font>
    <font>
      <sz val="11"/>
      <color theme="1"/>
      <name val="等线"/>
    </font>
    <font>
      <sz val="18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b/>
      <sz val="11"/>
      <color theme="1"/>
      <name val="DengXian"/>
      <family val="3"/>
      <charset val="134"/>
    </font>
    <font>
      <b/>
      <sz val="18"/>
      <color theme="1"/>
      <name val="DengXian"/>
      <family val="3"/>
      <charset val="134"/>
    </font>
    <font>
      <b/>
      <sz val="14"/>
      <color theme="1"/>
      <name val="DengXian"/>
      <family val="3"/>
      <charset val="134"/>
    </font>
    <font>
      <sz val="11"/>
      <color rgb="FF00B0F0"/>
      <name val="DengXian"/>
      <family val="3"/>
      <charset val="134"/>
    </font>
    <font>
      <sz val="10"/>
      <color theme="1"/>
      <name val="DengXian"/>
      <family val="3"/>
      <charset val="134"/>
    </font>
    <font>
      <sz val="10"/>
      <color rgb="FF000000"/>
      <name val="DengXian"/>
      <family val="3"/>
      <charset val="134"/>
    </font>
    <font>
      <b/>
      <sz val="12"/>
      <color theme="1"/>
      <name val="DengXian"/>
      <family val="3"/>
      <charset val="134"/>
    </font>
    <font>
      <i/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4" fontId="7" fillId="0" borderId="0" xfId="0" applyNumberFormat="1" applyFont="1" applyAlignment="1">
      <alignment horizontal="left" vertical="center"/>
    </xf>
    <xf numFmtId="10" fontId="6" fillId="0" borderId="0" xfId="0" applyNumberFormat="1" applyFont="1">
      <alignment vertical="center"/>
    </xf>
    <xf numFmtId="167" fontId="6" fillId="0" borderId="0" xfId="1" applyNumberFormat="1" applyFont="1">
      <alignment vertical="center"/>
    </xf>
    <xf numFmtId="167" fontId="6" fillId="0" borderId="0" xfId="0" applyNumberFormat="1" applyFont="1">
      <alignment vertical="center"/>
    </xf>
    <xf numFmtId="0" fontId="9" fillId="0" borderId="0" xfId="0" applyFont="1">
      <alignment vertical="center"/>
    </xf>
    <xf numFmtId="10" fontId="10" fillId="0" borderId="0" xfId="0" applyNumberFormat="1" applyFont="1">
      <alignment vertical="center"/>
    </xf>
    <xf numFmtId="0" fontId="7" fillId="0" borderId="0" xfId="0" applyFont="1" applyAlignment="1">
      <alignment horizontal="left" vertical="center" wrapText="1"/>
    </xf>
    <xf numFmtId="3" fontId="6" fillId="0" borderId="0" xfId="0" applyNumberFormat="1" applyFont="1">
      <alignment vertical="center"/>
    </xf>
    <xf numFmtId="0" fontId="6" fillId="3" borderId="2" xfId="0" applyFont="1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10" fontId="7" fillId="3" borderId="5" xfId="1" applyNumberFormat="1" applyFont="1" applyFill="1" applyBorder="1" applyAlignment="1">
      <alignment horizontal="center" vertical="center"/>
    </xf>
    <xf numFmtId="0" fontId="7" fillId="3" borderId="2" xfId="0" applyFont="1" applyFill="1" applyBorder="1">
      <alignment vertical="center"/>
    </xf>
    <xf numFmtId="167" fontId="6" fillId="3" borderId="5" xfId="0" applyNumberFormat="1" applyFont="1" applyFill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167" fontId="6" fillId="3" borderId="0" xfId="1" applyNumberFormat="1" applyFont="1" applyFill="1" applyBorder="1" applyAlignment="1">
      <alignment horizontal="center" vertical="center"/>
    </xf>
    <xf numFmtId="167" fontId="6" fillId="3" borderId="0" xfId="0" applyNumberFormat="1" applyFont="1" applyFill="1" applyAlignment="1">
      <alignment horizontal="center" vertical="center"/>
    </xf>
    <xf numFmtId="168" fontId="6" fillId="3" borderId="0" xfId="0" applyNumberFormat="1" applyFont="1" applyFill="1" applyAlignment="1">
      <alignment horizontal="center" vertical="center"/>
    </xf>
    <xf numFmtId="169" fontId="6" fillId="3" borderId="0" xfId="0" applyNumberFormat="1" applyFont="1" applyFill="1" applyAlignment="1">
      <alignment horizontal="center" vertical="center"/>
    </xf>
    <xf numFmtId="0" fontId="6" fillId="3" borderId="0" xfId="0" applyFont="1" applyFill="1">
      <alignment vertical="center"/>
    </xf>
    <xf numFmtId="0" fontId="7" fillId="3" borderId="4" xfId="0" applyFont="1" applyFill="1" applyBorder="1">
      <alignment vertical="center"/>
    </xf>
    <xf numFmtId="168" fontId="6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3" fontId="6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9" fontId="6" fillId="0" borderId="0" xfId="0" applyNumberFormat="1" applyFont="1">
      <alignment vertical="center"/>
    </xf>
    <xf numFmtId="4" fontId="12" fillId="2" borderId="1" xfId="0" applyNumberFormat="1" applyFont="1" applyFill="1" applyBorder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>
      <alignment vertical="center"/>
    </xf>
    <xf numFmtId="4" fontId="12" fillId="2" borderId="0" xfId="0" applyNumberFormat="1" applyFont="1" applyFill="1" applyAlignment="1">
      <alignment horizontal="right" vertical="center"/>
    </xf>
    <xf numFmtId="4" fontId="6" fillId="0" borderId="0" xfId="0" applyNumberFormat="1" applyFont="1">
      <alignment vertical="center"/>
    </xf>
    <xf numFmtId="165" fontId="6" fillId="0" borderId="0" xfId="0" applyNumberFormat="1" applyFont="1" applyAlignment="1">
      <alignment horizontal="right" vertical="center"/>
    </xf>
    <xf numFmtId="165" fontId="6" fillId="0" borderId="0" xfId="0" applyNumberFormat="1" applyFont="1">
      <alignment vertical="center"/>
    </xf>
    <xf numFmtId="0" fontId="6" fillId="0" borderId="0" xfId="0" applyFont="1" applyAlignment="1"/>
    <xf numFmtId="2" fontId="6" fillId="0" borderId="0" xfId="0" applyNumberFormat="1" applyFont="1" applyAlignment="1"/>
    <xf numFmtId="166" fontId="6" fillId="0" borderId="0" xfId="0" applyNumberFormat="1" applyFont="1" applyAlignment="1">
      <alignment horizontal="right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6" fillId="3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7" fillId="3" borderId="0" xfId="0" applyFont="1" applyFill="1">
      <alignment vertical="center"/>
    </xf>
    <xf numFmtId="10" fontId="6" fillId="3" borderId="0" xfId="0" applyNumberFormat="1" applyFont="1" applyFill="1">
      <alignment vertical="center"/>
    </xf>
    <xf numFmtId="9" fontId="6" fillId="3" borderId="0" xfId="0" applyNumberFormat="1" applyFont="1" applyFill="1">
      <alignment vertical="center"/>
    </xf>
    <xf numFmtId="0" fontId="7" fillId="3" borderId="8" xfId="0" applyFont="1" applyFill="1" applyBorder="1">
      <alignment vertical="center"/>
    </xf>
    <xf numFmtId="10" fontId="6" fillId="3" borderId="8" xfId="0" applyNumberFormat="1" applyFont="1" applyFill="1" applyBorder="1">
      <alignment vertical="center"/>
    </xf>
    <xf numFmtId="9" fontId="6" fillId="3" borderId="8" xfId="0" applyNumberFormat="1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7" fillId="3" borderId="0" xfId="0" applyFont="1" applyFill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10" fontId="6" fillId="3" borderId="8" xfId="1" applyNumberFormat="1" applyFont="1" applyFill="1" applyBorder="1">
      <alignment vertical="center"/>
    </xf>
    <xf numFmtId="10" fontId="6" fillId="3" borderId="0" xfId="1" applyNumberFormat="1" applyFont="1" applyFill="1">
      <alignment vertical="center"/>
    </xf>
    <xf numFmtId="0" fontId="7" fillId="0" borderId="12" xfId="0" applyFont="1" applyBorder="1">
      <alignment vertical="center"/>
    </xf>
    <xf numFmtId="0" fontId="7" fillId="0" borderId="10" xfId="0" applyFont="1" applyBorder="1">
      <alignment vertical="center"/>
    </xf>
    <xf numFmtId="10" fontId="7" fillId="0" borderId="10" xfId="1" applyNumberFormat="1" applyFont="1" applyBorder="1">
      <alignment vertical="center"/>
    </xf>
    <xf numFmtId="0" fontId="7" fillId="0" borderId="11" xfId="0" applyFont="1" applyBorder="1">
      <alignment vertical="center"/>
    </xf>
    <xf numFmtId="0" fontId="0" fillId="0" borderId="8" xfId="0" applyBorder="1">
      <alignment vertical="center"/>
    </xf>
    <xf numFmtId="10" fontId="6" fillId="0" borderId="0" xfId="1" applyNumberFormat="1" applyFo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Continuous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1581151</xdr:colOff>
      <xdr:row>49</xdr:row>
      <xdr:rowOff>47625</xdr:rowOff>
    </xdr:from>
    <xdr:to>
      <xdr:col>6</xdr:col>
      <xdr:colOff>1781176</xdr:colOff>
      <xdr:row>52</xdr:row>
      <xdr:rowOff>53370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E1B06-D419-408A-8D73-134DABAD6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6" y="9858375"/>
          <a:ext cx="2190750" cy="577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1609725</xdr:colOff>
      <xdr:row>53</xdr:row>
      <xdr:rowOff>76200</xdr:rowOff>
    </xdr:from>
    <xdr:to>
      <xdr:col>6</xdr:col>
      <xdr:colOff>1647825</xdr:colOff>
      <xdr:row>55</xdr:row>
      <xdr:rowOff>137853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3C88E1-4D33-4096-A37C-D8D780D84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10648950"/>
          <a:ext cx="2028825" cy="44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0</xdr:row>
      <xdr:rowOff>219075</xdr:rowOff>
    </xdr:from>
    <xdr:to>
      <xdr:col>12</xdr:col>
      <xdr:colOff>57150</xdr:colOff>
      <xdr:row>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E65DC-CF18-458D-8C28-C7F275D4F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219075"/>
          <a:ext cx="41814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342900</xdr:colOff>
      <xdr:row>8</xdr:row>
      <xdr:rowOff>152400</xdr:rowOff>
    </xdr:from>
    <xdr:to>
      <xdr:col>8</xdr:col>
      <xdr:colOff>533400</xdr:colOff>
      <xdr:row>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8161E-502F-476D-956E-DF9ADC03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7811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9</xdr:row>
      <xdr:rowOff>180975</xdr:rowOff>
    </xdr:from>
    <xdr:to>
      <xdr:col>8</xdr:col>
      <xdr:colOff>552450</xdr:colOff>
      <xdr:row>11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3B14A5-E861-4F9F-8EDA-3704286A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0002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6EEC-0080-49AD-8DCC-2BFEC4089CD1}">
  <dimension ref="A1:AM72"/>
  <sheetViews>
    <sheetView tabSelected="1" zoomScale="26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X21" sqref="X21"/>
    </sheetView>
  </sheetViews>
  <sheetFormatPr defaultColWidth="8.6640625" defaultRowHeight="14.4"/>
  <cols>
    <col min="1" max="1" width="11.6640625" customWidth="1"/>
    <col min="3" max="3" width="13" customWidth="1"/>
    <col min="8" max="8" width="10" customWidth="1"/>
    <col min="20" max="20" width="13" customWidth="1"/>
    <col min="21" max="21" width="11.5546875" bestFit="1" customWidth="1"/>
    <col min="22" max="22" width="12.5546875" bestFit="1" customWidth="1"/>
    <col min="27" max="27" width="11.5546875" bestFit="1" customWidth="1"/>
    <col min="32" max="32" width="13.109375" customWidth="1"/>
    <col min="33" max="33" width="11.5546875" customWidth="1"/>
    <col min="34" max="34" width="12.109375" customWidth="1"/>
    <col min="35" max="35" width="20.109375" customWidth="1"/>
    <col min="36" max="36" width="18.33203125" customWidth="1"/>
    <col min="37" max="37" width="27.44140625" customWidth="1"/>
    <col min="38" max="38" width="26.6640625" customWidth="1"/>
    <col min="39" max="39" width="28.6640625" customWidth="1"/>
  </cols>
  <sheetData>
    <row r="1" spans="1:39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6.2" thickBot="1">
      <c r="A4" s="41" t="s">
        <v>0</v>
      </c>
      <c r="B4" s="64" t="s">
        <v>1</v>
      </c>
      <c r="C4" s="65"/>
      <c r="D4" s="65"/>
      <c r="E4" s="65"/>
      <c r="F4" s="65"/>
      <c r="G4" s="66"/>
      <c r="H4" s="64" t="s">
        <v>89</v>
      </c>
      <c r="I4" s="65"/>
      <c r="J4" s="65"/>
      <c r="K4" s="65"/>
      <c r="L4" s="65"/>
      <c r="M4" s="66"/>
      <c r="N4" s="64" t="s">
        <v>90</v>
      </c>
      <c r="O4" s="65"/>
      <c r="P4" s="65"/>
      <c r="Q4" s="65"/>
      <c r="R4" s="65"/>
      <c r="S4" s="66"/>
      <c r="T4" s="64" t="s">
        <v>2</v>
      </c>
      <c r="U4" s="65"/>
      <c r="V4" s="65"/>
      <c r="W4" s="65"/>
      <c r="X4" s="65"/>
      <c r="Y4" s="66"/>
      <c r="Z4" s="64" t="s">
        <v>3</v>
      </c>
      <c r="AA4" s="65"/>
      <c r="AB4" s="65"/>
      <c r="AC4" s="65"/>
      <c r="AD4" s="65"/>
      <c r="AE4" s="66"/>
      <c r="AF4" s="42" t="s">
        <v>4</v>
      </c>
      <c r="AG4" s="42" t="s">
        <v>87</v>
      </c>
      <c r="AH4" s="42" t="s">
        <v>88</v>
      </c>
      <c r="AI4" s="42" t="s">
        <v>5</v>
      </c>
      <c r="AJ4" s="42" t="s">
        <v>6</v>
      </c>
      <c r="AK4" s="41" t="s">
        <v>92</v>
      </c>
      <c r="AL4" s="41" t="s">
        <v>93</v>
      </c>
      <c r="AM4" s="41" t="s">
        <v>9</v>
      </c>
    </row>
    <row r="5" spans="1:39" ht="15" thickBot="1">
      <c r="A5" s="27">
        <v>45089</v>
      </c>
      <c r="B5" s="26" t="s">
        <v>8</v>
      </c>
      <c r="C5" s="28"/>
      <c r="D5" s="26"/>
      <c r="E5" s="26"/>
      <c r="F5" s="26"/>
      <c r="G5" s="26"/>
      <c r="H5" s="2"/>
      <c r="I5" s="26"/>
      <c r="J5" s="26"/>
      <c r="K5" s="26"/>
      <c r="L5" s="26"/>
      <c r="M5" s="2"/>
      <c r="N5" s="2"/>
      <c r="O5" s="2"/>
      <c r="P5" s="2"/>
      <c r="Q5" s="2"/>
      <c r="R5" s="2"/>
      <c r="S5" s="2"/>
      <c r="T5" s="11"/>
      <c r="U5" s="2"/>
      <c r="V5" s="29"/>
      <c r="W5" s="29"/>
      <c r="X5" s="29"/>
      <c r="Y5" s="2"/>
      <c r="Z5" s="30"/>
      <c r="AA5" s="30"/>
      <c r="AB5" s="30"/>
      <c r="AC5" s="30"/>
      <c r="AD5" s="30"/>
      <c r="AE5" s="2"/>
      <c r="AF5" s="11"/>
      <c r="AG5" s="2"/>
      <c r="AH5" s="2"/>
      <c r="AI5" s="2"/>
      <c r="AJ5" s="31"/>
      <c r="AK5" s="2"/>
      <c r="AL5" s="5"/>
      <c r="AM5" s="2"/>
    </row>
    <row r="6" spans="1:39" ht="15" thickBot="1">
      <c r="A6" s="27">
        <v>45090</v>
      </c>
      <c r="B6" s="26" t="s">
        <v>7</v>
      </c>
      <c r="C6" s="28"/>
      <c r="D6" s="26"/>
      <c r="E6" s="26"/>
      <c r="F6" s="26"/>
      <c r="G6" s="26"/>
      <c r="H6" s="2"/>
      <c r="I6" s="26"/>
      <c r="J6" s="26"/>
      <c r="K6" s="26"/>
      <c r="L6" s="26"/>
      <c r="M6" s="2"/>
      <c r="N6" s="2"/>
      <c r="O6" s="2"/>
      <c r="P6" s="2"/>
      <c r="Q6" s="2"/>
      <c r="R6" s="2"/>
      <c r="S6" s="2"/>
      <c r="T6" s="32"/>
      <c r="U6" s="2"/>
      <c r="V6" s="29"/>
      <c r="W6" s="29"/>
      <c r="X6" s="29"/>
      <c r="Y6" s="2"/>
      <c r="Z6" s="30"/>
      <c r="AA6" s="30"/>
      <c r="AB6" s="30"/>
      <c r="AC6" s="30"/>
      <c r="AD6" s="30"/>
      <c r="AE6" s="2"/>
      <c r="AF6" s="11"/>
      <c r="AG6" s="2"/>
      <c r="AH6" s="2"/>
      <c r="AI6" s="2"/>
      <c r="AJ6" s="31"/>
      <c r="AK6" s="33"/>
      <c r="AL6" s="5"/>
      <c r="AM6" s="5"/>
    </row>
    <row r="7" spans="1:39" ht="15" thickBot="1">
      <c r="A7" s="27">
        <v>45091</v>
      </c>
      <c r="B7" s="26" t="s">
        <v>7</v>
      </c>
      <c r="C7" s="28"/>
      <c r="D7" s="26"/>
      <c r="E7" s="26"/>
      <c r="F7" s="26"/>
      <c r="G7" s="26"/>
      <c r="H7" s="2"/>
      <c r="I7" s="26"/>
      <c r="J7" s="26"/>
      <c r="K7" s="26"/>
      <c r="L7" s="26"/>
      <c r="M7" s="2"/>
      <c r="N7" s="2"/>
      <c r="O7" s="2"/>
      <c r="P7" s="2"/>
      <c r="Q7" s="2"/>
      <c r="R7" s="2"/>
      <c r="S7" s="2"/>
      <c r="T7" s="32"/>
      <c r="U7" s="2"/>
      <c r="V7" s="29"/>
      <c r="W7" s="29"/>
      <c r="X7" s="29"/>
      <c r="Y7" s="2"/>
      <c r="Z7" s="30"/>
      <c r="AA7" s="30"/>
      <c r="AB7" s="30"/>
      <c r="AC7" s="30"/>
      <c r="AD7" s="30"/>
      <c r="AE7" s="2"/>
      <c r="AF7" s="11"/>
      <c r="AG7" s="2"/>
      <c r="AH7" s="2"/>
      <c r="AI7" s="2"/>
      <c r="AJ7" s="31"/>
      <c r="AK7" s="33"/>
      <c r="AL7" s="5"/>
      <c r="AM7" s="5"/>
    </row>
    <row r="8" spans="1:39" ht="15" thickBot="1">
      <c r="A8" s="27">
        <v>45092</v>
      </c>
      <c r="B8" s="26" t="s">
        <v>7</v>
      </c>
      <c r="C8" s="28"/>
      <c r="D8" s="26"/>
      <c r="E8" s="26"/>
      <c r="F8" s="26"/>
      <c r="G8" s="26"/>
      <c r="H8" s="2"/>
      <c r="I8" s="26"/>
      <c r="J8" s="26"/>
      <c r="K8" s="26"/>
      <c r="L8" s="26"/>
      <c r="M8" s="2"/>
      <c r="N8" s="2"/>
      <c r="O8" s="2"/>
      <c r="P8" s="2"/>
      <c r="Q8" s="2"/>
      <c r="R8" s="2"/>
      <c r="S8" s="2"/>
      <c r="T8" s="32"/>
      <c r="U8" s="2"/>
      <c r="V8" s="29"/>
      <c r="W8" s="29"/>
      <c r="X8" s="29"/>
      <c r="Y8" s="2"/>
      <c r="Z8" s="30"/>
      <c r="AA8" s="30"/>
      <c r="AB8" s="30"/>
      <c r="AC8" s="30"/>
      <c r="AD8" s="30"/>
      <c r="AE8" s="2"/>
      <c r="AF8" s="11"/>
      <c r="AG8" s="2"/>
      <c r="AH8" s="2"/>
      <c r="AI8" s="2"/>
      <c r="AJ8" s="31"/>
      <c r="AK8" s="33"/>
      <c r="AL8" s="5"/>
      <c r="AM8" s="5"/>
    </row>
    <row r="9" spans="1:39">
      <c r="A9" s="27">
        <v>45093</v>
      </c>
      <c r="B9" s="26" t="s">
        <v>7</v>
      </c>
      <c r="C9" s="28"/>
      <c r="D9" s="26"/>
      <c r="E9" s="26"/>
      <c r="F9" s="26"/>
      <c r="G9" s="26"/>
      <c r="H9" s="2"/>
      <c r="I9" s="26"/>
      <c r="J9" s="26"/>
      <c r="K9" s="26"/>
      <c r="L9" s="26"/>
      <c r="M9" s="2"/>
      <c r="N9" s="2"/>
      <c r="O9" s="2"/>
      <c r="P9" s="2"/>
      <c r="Q9" s="2"/>
      <c r="R9" s="2"/>
      <c r="S9" s="2"/>
      <c r="T9" s="32"/>
      <c r="U9" s="2"/>
      <c r="V9" s="29"/>
      <c r="W9" s="29"/>
      <c r="X9" s="29"/>
      <c r="Y9" s="2"/>
      <c r="Z9" s="30"/>
      <c r="AA9" s="30"/>
      <c r="AB9" s="30"/>
      <c r="AC9" s="30"/>
      <c r="AD9" s="30"/>
      <c r="AE9" s="2"/>
      <c r="AF9" s="11"/>
      <c r="AG9" s="2"/>
      <c r="AH9" s="2"/>
      <c r="AI9" s="2"/>
      <c r="AJ9" s="31"/>
      <c r="AK9" s="33"/>
      <c r="AL9" s="5"/>
      <c r="AM9" s="5"/>
    </row>
    <row r="10" spans="1:39">
      <c r="A10" s="27">
        <v>45094</v>
      </c>
      <c r="B10" s="2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32"/>
      <c r="U10" s="2"/>
      <c r="V10" s="2"/>
      <c r="W10" s="2"/>
      <c r="X10" s="2"/>
      <c r="Y10" s="2"/>
      <c r="Z10" s="30"/>
      <c r="AA10" s="30"/>
      <c r="AB10" s="30"/>
      <c r="AC10" s="30"/>
      <c r="AD10" s="30"/>
      <c r="AE10" s="2"/>
      <c r="AF10" s="11"/>
      <c r="AG10" s="2"/>
      <c r="AH10" s="2"/>
      <c r="AI10" s="2"/>
      <c r="AJ10" s="34"/>
      <c r="AK10" s="33"/>
      <c r="AL10" s="5"/>
      <c r="AM10" s="5"/>
    </row>
    <row r="11" spans="1:39">
      <c r="A11" s="27">
        <v>45095</v>
      </c>
      <c r="B11" s="2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2"/>
      <c r="U11" s="2"/>
      <c r="V11" s="2"/>
      <c r="W11" s="2"/>
      <c r="X11" s="2"/>
      <c r="Y11" s="2"/>
      <c r="Z11" s="30"/>
      <c r="AA11" s="30"/>
      <c r="AB11" s="30"/>
      <c r="AC11" s="30"/>
      <c r="AD11" s="30"/>
      <c r="AE11" s="2"/>
      <c r="AF11" s="11"/>
      <c r="AG11" s="2"/>
      <c r="AH11" s="2"/>
      <c r="AI11" s="2"/>
      <c r="AJ11" s="34"/>
      <c r="AK11" s="33"/>
      <c r="AL11" s="5"/>
      <c r="AM11" s="5"/>
    </row>
    <row r="12" spans="1:39">
      <c r="A12" s="27">
        <v>45096</v>
      </c>
      <c r="B12" s="26" t="s"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32"/>
      <c r="U12" s="2"/>
      <c r="V12" s="2"/>
      <c r="W12" s="2"/>
      <c r="X12" s="2"/>
      <c r="Y12" s="2"/>
      <c r="Z12" s="30"/>
      <c r="AA12" s="30"/>
      <c r="AB12" s="30"/>
      <c r="AC12" s="30"/>
      <c r="AD12" s="30"/>
      <c r="AE12" s="2"/>
      <c r="AF12" s="11"/>
      <c r="AG12" s="2"/>
      <c r="AH12" s="2"/>
      <c r="AI12" s="2"/>
      <c r="AJ12" s="34"/>
      <c r="AK12" s="33"/>
      <c r="AL12" s="5"/>
      <c r="AM12" s="5"/>
    </row>
    <row r="13" spans="1:39">
      <c r="A13" s="27">
        <v>45097</v>
      </c>
      <c r="B13" s="26" t="s">
        <v>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1"/>
      <c r="P13" s="11"/>
      <c r="Q13" s="2"/>
      <c r="R13" s="2"/>
      <c r="S13" s="2"/>
      <c r="T13" s="35"/>
      <c r="U13" s="35"/>
      <c r="V13" s="35"/>
      <c r="W13" s="2"/>
      <c r="X13" s="2"/>
      <c r="Y13" s="2"/>
      <c r="Z13" s="5"/>
      <c r="AA13" s="5"/>
      <c r="AB13" s="5"/>
      <c r="AC13" s="2"/>
      <c r="AD13" s="2"/>
      <c r="AE13" s="2"/>
      <c r="AF13" s="36"/>
      <c r="AG13" s="37"/>
      <c r="AH13" s="5"/>
      <c r="AI13" s="5"/>
      <c r="AJ13" s="34"/>
      <c r="AK13" s="33"/>
      <c r="AL13" s="5"/>
      <c r="AM13" s="5"/>
    </row>
    <row r="14" spans="1:39">
      <c r="A14" s="27">
        <v>45098</v>
      </c>
      <c r="B14" s="26" t="s">
        <v>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"/>
      <c r="P14" s="11"/>
      <c r="Q14" s="2"/>
      <c r="R14" s="2"/>
      <c r="S14" s="2"/>
      <c r="T14" s="35"/>
      <c r="U14" s="35"/>
      <c r="V14" s="35"/>
      <c r="W14" s="2"/>
      <c r="X14" s="2"/>
      <c r="Y14" s="2"/>
      <c r="Z14" s="5"/>
      <c r="AA14" s="5"/>
      <c r="AB14" s="5"/>
      <c r="AC14" s="2"/>
      <c r="AD14" s="2"/>
      <c r="AE14" s="2"/>
      <c r="AF14" s="36"/>
      <c r="AG14" s="37"/>
      <c r="AH14" s="5"/>
      <c r="AI14" s="5"/>
      <c r="AJ14" s="34"/>
      <c r="AK14" s="33"/>
      <c r="AL14" s="5"/>
      <c r="AM14" s="5"/>
    </row>
    <row r="15" spans="1:39">
      <c r="A15" s="27">
        <v>45099</v>
      </c>
      <c r="B15" s="26" t="s">
        <v>7</v>
      </c>
      <c r="C15" s="2"/>
      <c r="D15" s="2"/>
      <c r="E15" s="2"/>
      <c r="F15" s="2"/>
      <c r="G15" s="2"/>
      <c r="H15" s="2"/>
      <c r="I15" s="38"/>
      <c r="J15" s="38"/>
      <c r="K15" s="2"/>
      <c r="L15" s="2"/>
      <c r="M15" s="2"/>
      <c r="N15" s="2"/>
      <c r="O15" s="11"/>
      <c r="P15" s="11"/>
      <c r="Q15" s="2"/>
      <c r="R15" s="2"/>
      <c r="S15" s="2"/>
      <c r="T15" s="35"/>
      <c r="U15" s="35"/>
      <c r="V15" s="35"/>
      <c r="W15" s="2"/>
      <c r="X15" s="2"/>
      <c r="Y15" s="2"/>
      <c r="Z15" s="5"/>
      <c r="AA15" s="5"/>
      <c r="AB15" s="5"/>
      <c r="AC15" s="2"/>
      <c r="AD15" s="2"/>
      <c r="AE15" s="2"/>
      <c r="AF15" s="36"/>
      <c r="AG15" s="37"/>
      <c r="AH15" s="5"/>
      <c r="AI15" s="5"/>
      <c r="AJ15" s="38"/>
      <c r="AK15" s="33"/>
      <c r="AL15" s="5"/>
      <c r="AM15" s="5"/>
    </row>
    <row r="16" spans="1:39">
      <c r="A16" s="27">
        <v>45100</v>
      </c>
      <c r="B16" s="26" t="s">
        <v>7</v>
      </c>
      <c r="C16" s="2"/>
      <c r="D16" s="2"/>
      <c r="E16" s="2"/>
      <c r="F16" s="2"/>
      <c r="G16" s="2"/>
      <c r="H16" s="2"/>
      <c r="I16" s="38"/>
      <c r="J16" s="38"/>
      <c r="K16" s="2"/>
      <c r="L16" s="2"/>
      <c r="M16" s="2"/>
      <c r="N16" s="2"/>
      <c r="O16" s="11"/>
      <c r="P16" s="11"/>
      <c r="Q16" s="2"/>
      <c r="R16" s="2"/>
      <c r="S16" s="2"/>
      <c r="T16" s="35"/>
      <c r="U16" s="35"/>
      <c r="V16" s="35"/>
      <c r="W16" s="2"/>
      <c r="X16" s="2"/>
      <c r="Y16" s="2"/>
      <c r="Z16" s="5"/>
      <c r="AA16" s="5"/>
      <c r="AB16" s="5"/>
      <c r="AC16" s="2"/>
      <c r="AD16" s="2"/>
      <c r="AE16" s="2"/>
      <c r="AF16" s="36"/>
      <c r="AG16" s="37"/>
      <c r="AH16" s="5"/>
      <c r="AI16" s="5"/>
      <c r="AJ16" s="38"/>
      <c r="AK16" s="33"/>
      <c r="AL16" s="5"/>
      <c r="AM16" s="5"/>
    </row>
    <row r="17" spans="1:39">
      <c r="A17" s="27"/>
      <c r="B17" s="26" t="s">
        <v>7</v>
      </c>
      <c r="C17" s="2"/>
      <c r="D17" s="2"/>
      <c r="E17" s="2"/>
      <c r="F17" s="2"/>
      <c r="G17" s="2"/>
      <c r="H17" s="2"/>
      <c r="I17" s="38"/>
      <c r="J17" s="38"/>
      <c r="K17" s="2"/>
      <c r="L17" s="2"/>
      <c r="M17" s="2"/>
      <c r="N17" s="2"/>
      <c r="O17" s="11"/>
      <c r="P17" s="11"/>
      <c r="Q17" s="2"/>
      <c r="R17" s="2"/>
      <c r="S17" s="2"/>
      <c r="T17" s="35"/>
      <c r="U17" s="35"/>
      <c r="V17" s="35"/>
      <c r="W17" s="2"/>
      <c r="X17" s="2"/>
      <c r="Y17" s="2"/>
      <c r="Z17" s="5"/>
      <c r="AA17" s="5"/>
      <c r="AB17" s="5"/>
      <c r="AC17" s="2"/>
      <c r="AD17" s="2"/>
      <c r="AE17" s="2"/>
      <c r="AF17" s="36"/>
      <c r="AG17" s="37"/>
      <c r="AH17" s="5"/>
      <c r="AI17" s="5"/>
      <c r="AJ17" s="38"/>
      <c r="AK17" s="33"/>
      <c r="AL17" s="5"/>
      <c r="AM17" s="5"/>
    </row>
    <row r="18" spans="1:39">
      <c r="A18" s="27"/>
      <c r="B18" s="26" t="s">
        <v>7</v>
      </c>
      <c r="C18" s="2"/>
      <c r="D18" s="2"/>
      <c r="E18" s="2"/>
      <c r="F18" s="2"/>
      <c r="G18" s="2"/>
      <c r="H18" s="2"/>
      <c r="I18" s="38"/>
      <c r="J18" s="38"/>
      <c r="K18" s="2"/>
      <c r="L18" s="2"/>
      <c r="M18" s="2"/>
      <c r="N18" s="2"/>
      <c r="O18" s="11"/>
      <c r="P18" s="11"/>
      <c r="Q18" s="2"/>
      <c r="R18" s="2"/>
      <c r="S18" s="2"/>
      <c r="T18" s="35"/>
      <c r="U18" s="35"/>
      <c r="V18" s="35"/>
      <c r="W18" s="2"/>
      <c r="X18" s="2"/>
      <c r="Y18" s="2"/>
      <c r="Z18" s="5"/>
      <c r="AA18" s="5"/>
      <c r="AB18" s="5"/>
      <c r="AC18" s="2"/>
      <c r="AD18" s="2"/>
      <c r="AE18" s="2"/>
      <c r="AF18" s="36"/>
      <c r="AG18" s="37"/>
      <c r="AH18" s="5"/>
      <c r="AI18" s="5"/>
      <c r="AJ18" s="38"/>
      <c r="AK18" s="33"/>
      <c r="AL18" s="5"/>
      <c r="AM18" s="5"/>
    </row>
    <row r="19" spans="1:39">
      <c r="A19" s="27"/>
      <c r="B19" s="26" t="s">
        <v>7</v>
      </c>
      <c r="C19" s="2"/>
      <c r="D19" s="2"/>
      <c r="E19" s="2"/>
      <c r="F19" s="2"/>
      <c r="G19" s="2"/>
      <c r="H19" s="2"/>
      <c r="I19" s="38"/>
      <c r="J19" s="38"/>
      <c r="K19" s="2"/>
      <c r="L19" s="2"/>
      <c r="M19" s="2"/>
      <c r="N19" s="2"/>
      <c r="O19" s="11"/>
      <c r="P19" s="11"/>
      <c r="Q19" s="2"/>
      <c r="R19" s="2"/>
      <c r="S19" s="2"/>
      <c r="T19" s="35"/>
      <c r="U19" s="35"/>
      <c r="V19" s="35"/>
      <c r="W19" s="2"/>
      <c r="X19" s="2"/>
      <c r="Y19" s="2"/>
      <c r="Z19" s="5"/>
      <c r="AA19" s="5"/>
      <c r="AB19" s="5"/>
      <c r="AC19" s="2"/>
      <c r="AD19" s="2"/>
      <c r="AE19" s="2"/>
      <c r="AF19" s="36"/>
      <c r="AG19" s="37"/>
      <c r="AH19" s="5"/>
      <c r="AI19" s="5"/>
      <c r="AJ19" s="38"/>
      <c r="AK19" s="33"/>
      <c r="AL19" s="5"/>
      <c r="AM19" s="5"/>
    </row>
    <row r="20" spans="1:39">
      <c r="A20" s="27"/>
      <c r="B20" s="26" t="s">
        <v>7</v>
      </c>
      <c r="C20" s="2"/>
      <c r="D20" s="2"/>
      <c r="E20" s="2"/>
      <c r="F20" s="2"/>
      <c r="G20" s="2"/>
      <c r="H20" s="2"/>
      <c r="I20" s="38"/>
      <c r="J20" s="38"/>
      <c r="K20" s="2"/>
      <c r="L20" s="2"/>
      <c r="M20" s="2"/>
      <c r="N20" s="2"/>
      <c r="O20" s="11"/>
      <c r="P20" s="11"/>
      <c r="Q20" s="2"/>
      <c r="R20" s="2"/>
      <c r="S20" s="2"/>
      <c r="T20" s="35"/>
      <c r="U20" s="35"/>
      <c r="V20" s="35"/>
      <c r="W20" s="2"/>
      <c r="X20" s="2"/>
      <c r="Y20" s="2"/>
      <c r="Z20" s="5"/>
      <c r="AA20" s="5"/>
      <c r="AB20" s="5"/>
      <c r="AC20" s="2"/>
      <c r="AD20" s="2"/>
      <c r="AE20" s="2"/>
      <c r="AF20" s="36"/>
      <c r="AG20" s="37"/>
      <c r="AH20" s="5"/>
      <c r="AI20" s="5"/>
      <c r="AJ20" s="38"/>
      <c r="AK20" s="33"/>
      <c r="AL20" s="5"/>
      <c r="AM20" s="5"/>
    </row>
    <row r="21" spans="1:39">
      <c r="A21" s="27"/>
      <c r="B21" s="26" t="s">
        <v>7</v>
      </c>
      <c r="C21" s="2"/>
      <c r="D21" s="2"/>
      <c r="E21" s="2"/>
      <c r="F21" s="2"/>
      <c r="G21" s="2"/>
      <c r="H21" s="2"/>
      <c r="I21" s="38"/>
      <c r="J21" s="38"/>
      <c r="K21" s="2"/>
      <c r="L21" s="2"/>
      <c r="M21" s="2"/>
      <c r="N21" s="2"/>
      <c r="O21" s="11"/>
      <c r="P21" s="11"/>
      <c r="Q21" s="2"/>
      <c r="R21" s="2"/>
      <c r="S21" s="2"/>
      <c r="T21" s="35"/>
      <c r="U21" s="35"/>
      <c r="V21" s="35"/>
      <c r="W21" s="2"/>
      <c r="X21" s="2"/>
      <c r="Y21" s="2"/>
      <c r="Z21" s="5"/>
      <c r="AA21" s="5"/>
      <c r="AB21" s="5"/>
      <c r="AC21" s="2"/>
      <c r="AD21" s="2"/>
      <c r="AE21" s="2"/>
      <c r="AF21" s="36"/>
      <c r="AG21" s="37"/>
      <c r="AH21" s="5"/>
      <c r="AI21" s="5"/>
      <c r="AJ21" s="38"/>
      <c r="AK21" s="33"/>
      <c r="AL21" s="5"/>
      <c r="AM21" s="5"/>
    </row>
    <row r="22" spans="1:39">
      <c r="A22" s="27"/>
      <c r="B22" s="26" t="s">
        <v>7</v>
      </c>
      <c r="C22" s="2"/>
      <c r="D22" s="2"/>
      <c r="E22" s="2"/>
      <c r="F22" s="2"/>
      <c r="G22" s="2"/>
      <c r="H22" s="2"/>
      <c r="I22" s="38"/>
      <c r="J22" s="38"/>
      <c r="K22" s="2"/>
      <c r="L22" s="2"/>
      <c r="M22" s="2"/>
      <c r="N22" s="2"/>
      <c r="O22" s="11"/>
      <c r="P22" s="11"/>
      <c r="Q22" s="2"/>
      <c r="R22" s="2"/>
      <c r="S22" s="2"/>
      <c r="T22" s="35"/>
      <c r="U22" s="35"/>
      <c r="V22" s="35"/>
      <c r="W22" s="2"/>
      <c r="X22" s="2"/>
      <c r="Y22" s="2"/>
      <c r="Z22" s="5"/>
      <c r="AA22" s="5"/>
      <c r="AB22" s="5"/>
      <c r="AC22" s="2"/>
      <c r="AD22" s="2"/>
      <c r="AE22" s="2"/>
      <c r="AF22" s="36"/>
      <c r="AG22" s="37"/>
      <c r="AH22" s="5"/>
      <c r="AI22" s="5"/>
      <c r="AJ22" s="38"/>
      <c r="AK22" s="33"/>
      <c r="AL22" s="5"/>
      <c r="AM22" s="5"/>
    </row>
    <row r="23" spans="1:39">
      <c r="A23" s="27"/>
      <c r="B23" s="26" t="s">
        <v>7</v>
      </c>
      <c r="C23" s="2"/>
      <c r="D23" s="2"/>
      <c r="E23" s="2"/>
      <c r="F23" s="2"/>
      <c r="G23" s="2"/>
      <c r="H23" s="2"/>
      <c r="I23" s="38"/>
      <c r="J23" s="38"/>
      <c r="K23" s="2"/>
      <c r="L23" s="2"/>
      <c r="M23" s="2"/>
      <c r="N23" s="2"/>
      <c r="O23" s="11"/>
      <c r="P23" s="11"/>
      <c r="Q23" s="2"/>
      <c r="R23" s="2"/>
      <c r="S23" s="2"/>
      <c r="T23" s="35"/>
      <c r="U23" s="35"/>
      <c r="V23" s="35"/>
      <c r="W23" s="2"/>
      <c r="X23" s="2"/>
      <c r="Y23" s="2"/>
      <c r="Z23" s="5"/>
      <c r="AA23" s="5"/>
      <c r="AB23" s="5"/>
      <c r="AC23" s="2"/>
      <c r="AD23" s="2"/>
      <c r="AE23" s="2"/>
      <c r="AF23" s="36"/>
      <c r="AG23" s="37"/>
      <c r="AH23" s="5"/>
      <c r="AI23" s="5"/>
      <c r="AJ23" s="38"/>
      <c r="AK23" s="33"/>
      <c r="AL23" s="5"/>
      <c r="AM23" s="5"/>
    </row>
    <row r="24" spans="1:39">
      <c r="A24" s="27"/>
      <c r="B24" s="26" t="s">
        <v>7</v>
      </c>
      <c r="C24" s="2"/>
      <c r="D24" s="2"/>
      <c r="E24" s="2"/>
      <c r="F24" s="2"/>
      <c r="G24" s="2"/>
      <c r="H24" s="2"/>
      <c r="I24" s="38"/>
      <c r="J24" s="38"/>
      <c r="K24" s="2"/>
      <c r="L24" s="2"/>
      <c r="M24" s="2"/>
      <c r="N24" s="2"/>
      <c r="O24" s="11"/>
      <c r="P24" s="11"/>
      <c r="Q24" s="2"/>
      <c r="R24" s="2"/>
      <c r="S24" s="2"/>
      <c r="T24" s="35"/>
      <c r="U24" s="35"/>
      <c r="V24" s="35"/>
      <c r="W24" s="2"/>
      <c r="X24" s="2"/>
      <c r="Y24" s="2"/>
      <c r="Z24" s="5"/>
      <c r="AA24" s="5"/>
      <c r="AB24" s="5"/>
      <c r="AC24" s="2"/>
      <c r="AD24" s="2"/>
      <c r="AE24" s="2"/>
      <c r="AF24" s="36"/>
      <c r="AG24" s="37"/>
      <c r="AH24" s="5"/>
      <c r="AI24" s="5"/>
      <c r="AJ24" s="38"/>
      <c r="AK24" s="33"/>
      <c r="AL24" s="5"/>
      <c r="AM24" s="5"/>
    </row>
    <row r="25" spans="1:39">
      <c r="A25" s="27"/>
      <c r="B25" s="26" t="s">
        <v>7</v>
      </c>
      <c r="C25" s="2"/>
      <c r="D25" s="2"/>
      <c r="E25" s="2"/>
      <c r="F25" s="2"/>
      <c r="G25" s="2"/>
      <c r="H25" s="2"/>
      <c r="I25" s="38"/>
      <c r="J25" s="38"/>
      <c r="K25" s="2"/>
      <c r="L25" s="2"/>
      <c r="M25" s="2"/>
      <c r="N25" s="2"/>
      <c r="O25" s="11"/>
      <c r="P25" s="11"/>
      <c r="Q25" s="2"/>
      <c r="R25" s="2"/>
      <c r="S25" s="2"/>
      <c r="T25" s="35"/>
      <c r="U25" s="35"/>
      <c r="V25" s="35"/>
      <c r="W25" s="2"/>
      <c r="X25" s="2"/>
      <c r="Y25" s="2"/>
      <c r="Z25" s="5"/>
      <c r="AA25" s="5"/>
      <c r="AB25" s="5"/>
      <c r="AC25" s="2"/>
      <c r="AD25" s="2"/>
      <c r="AE25" s="2"/>
      <c r="AF25" s="36"/>
      <c r="AG25" s="37"/>
      <c r="AH25" s="5"/>
      <c r="AI25" s="5"/>
      <c r="AJ25" s="38"/>
      <c r="AK25" s="33"/>
      <c r="AL25" s="5"/>
      <c r="AM25" s="5"/>
    </row>
    <row r="26" spans="1:39">
      <c r="A26" s="27"/>
      <c r="B26" s="26" t="s">
        <v>7</v>
      </c>
      <c r="C26" s="2"/>
      <c r="D26" s="2"/>
      <c r="E26" s="2"/>
      <c r="F26" s="2"/>
      <c r="G26" s="2"/>
      <c r="H26" s="2"/>
      <c r="I26" s="38"/>
      <c r="J26" s="38"/>
      <c r="K26" s="2"/>
      <c r="L26" s="2"/>
      <c r="M26" s="2"/>
      <c r="N26" s="2"/>
      <c r="O26" s="11"/>
      <c r="P26" s="11"/>
      <c r="Q26" s="2"/>
      <c r="R26" s="2"/>
      <c r="S26" s="2"/>
      <c r="T26" s="35"/>
      <c r="U26" s="35"/>
      <c r="V26" s="35"/>
      <c r="W26" s="2"/>
      <c r="X26" s="2"/>
      <c r="Y26" s="2"/>
      <c r="Z26" s="5"/>
      <c r="AA26" s="5"/>
      <c r="AB26" s="5"/>
      <c r="AC26" s="2"/>
      <c r="AD26" s="2"/>
      <c r="AE26" s="2"/>
      <c r="AF26" s="36"/>
      <c r="AG26" s="37"/>
      <c r="AH26" s="5"/>
      <c r="AI26" s="5"/>
      <c r="AJ26" s="38"/>
      <c r="AK26" s="33"/>
      <c r="AL26" s="5"/>
      <c r="AM26" s="5"/>
    </row>
    <row r="27" spans="1:39">
      <c r="A27" s="27"/>
      <c r="B27" s="26" t="s">
        <v>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1"/>
      <c r="P27" s="11"/>
      <c r="Q27" s="2"/>
      <c r="R27" s="2"/>
      <c r="S27" s="2"/>
      <c r="T27" s="35"/>
      <c r="U27" s="35"/>
      <c r="V27" s="35"/>
      <c r="W27" s="2"/>
      <c r="X27" s="2"/>
      <c r="Y27" s="2"/>
      <c r="Z27" s="5"/>
      <c r="AA27" s="5"/>
      <c r="AB27" s="5"/>
      <c r="AC27" s="2"/>
      <c r="AD27" s="2"/>
      <c r="AE27" s="2"/>
      <c r="AF27" s="36"/>
      <c r="AG27" s="37"/>
      <c r="AH27" s="5"/>
      <c r="AI27" s="5"/>
      <c r="AJ27" s="2"/>
      <c r="AK27" s="33"/>
      <c r="AL27" s="5"/>
      <c r="AM27" s="5"/>
    </row>
    <row r="28" spans="1:39">
      <c r="A28" s="27"/>
      <c r="B28" s="26" t="s">
        <v>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  <c r="P28" s="11"/>
      <c r="Q28" s="2"/>
      <c r="R28" s="2"/>
      <c r="S28" s="2"/>
      <c r="T28" s="35"/>
      <c r="U28" s="35"/>
      <c r="V28" s="35"/>
      <c r="W28" s="2"/>
      <c r="X28" s="2"/>
      <c r="Y28" s="2"/>
      <c r="Z28" s="5"/>
      <c r="AA28" s="5"/>
      <c r="AB28" s="5"/>
      <c r="AC28" s="2"/>
      <c r="AD28" s="2"/>
      <c r="AE28" s="2"/>
      <c r="AF28" s="36"/>
      <c r="AG28" s="37"/>
      <c r="AH28" s="5"/>
      <c r="AI28" s="5"/>
      <c r="AJ28" s="2"/>
      <c r="AK28" s="33"/>
      <c r="AL28" s="5"/>
      <c r="AM28" s="5"/>
    </row>
    <row r="29" spans="1:39">
      <c r="A29" s="27"/>
      <c r="B29" s="26" t="s">
        <v>7</v>
      </c>
      <c r="C29" s="2"/>
      <c r="D29" s="2"/>
      <c r="E29" s="2"/>
      <c r="F29" s="2"/>
      <c r="G29" s="2"/>
      <c r="H29" s="2"/>
      <c r="I29" s="38"/>
      <c r="J29" s="38"/>
      <c r="K29" s="2"/>
      <c r="L29" s="2"/>
      <c r="M29" s="2"/>
      <c r="N29" s="2"/>
      <c r="O29" s="11"/>
      <c r="P29" s="11"/>
      <c r="Q29" s="2"/>
      <c r="R29" s="2"/>
      <c r="S29" s="2"/>
      <c r="T29" s="35"/>
      <c r="U29" s="35"/>
      <c r="V29" s="35"/>
      <c r="W29" s="2"/>
      <c r="X29" s="2"/>
      <c r="Y29" s="2"/>
      <c r="Z29" s="5"/>
      <c r="AA29" s="5"/>
      <c r="AB29" s="5"/>
      <c r="AC29" s="2"/>
      <c r="AD29" s="2"/>
      <c r="AE29" s="2"/>
      <c r="AF29" s="36"/>
      <c r="AG29" s="37"/>
      <c r="AH29" s="5"/>
      <c r="AI29" s="5"/>
      <c r="AJ29" s="39"/>
      <c r="AK29" s="33"/>
      <c r="AL29" s="5"/>
      <c r="AM29" s="5"/>
    </row>
    <row r="30" spans="1:39">
      <c r="A30" s="27"/>
      <c r="B30" s="26" t="s">
        <v>7</v>
      </c>
      <c r="C30" s="2"/>
      <c r="D30" s="2"/>
      <c r="E30" s="2"/>
      <c r="F30" s="2"/>
      <c r="G30" s="2"/>
      <c r="H30" s="2"/>
      <c r="I30" s="38"/>
      <c r="J30" s="38"/>
      <c r="K30" s="2"/>
      <c r="L30" s="2"/>
      <c r="M30" s="2"/>
      <c r="N30" s="2"/>
      <c r="O30" s="11"/>
      <c r="P30" s="11"/>
      <c r="Q30" s="2"/>
      <c r="R30" s="2"/>
      <c r="S30" s="2"/>
      <c r="T30" s="35"/>
      <c r="U30" s="35"/>
      <c r="V30" s="35"/>
      <c r="W30" s="2"/>
      <c r="X30" s="2"/>
      <c r="Y30" s="2"/>
      <c r="Z30" s="5"/>
      <c r="AA30" s="5"/>
      <c r="AB30" s="5"/>
      <c r="AC30" s="2"/>
      <c r="AD30" s="2"/>
      <c r="AE30" s="2"/>
      <c r="AF30" s="36"/>
      <c r="AG30" s="37"/>
      <c r="AH30" s="5"/>
      <c r="AI30" s="5"/>
      <c r="AJ30" s="39"/>
      <c r="AK30" s="33"/>
      <c r="AL30" s="5"/>
      <c r="AM30" s="5"/>
    </row>
    <row r="31" spans="1:39">
      <c r="A31" s="27"/>
      <c r="B31" s="26" t="s">
        <v>7</v>
      </c>
      <c r="C31" s="2"/>
      <c r="D31" s="2"/>
      <c r="E31" s="2"/>
      <c r="F31" s="2"/>
      <c r="G31" s="2"/>
      <c r="H31" s="2"/>
      <c r="I31" s="38"/>
      <c r="J31" s="38"/>
      <c r="K31" s="2"/>
      <c r="L31" s="2"/>
      <c r="M31" s="2"/>
      <c r="N31" s="2"/>
      <c r="O31" s="11"/>
      <c r="P31" s="11"/>
      <c r="Q31" s="2"/>
      <c r="R31" s="2"/>
      <c r="S31" s="2"/>
      <c r="T31" s="35"/>
      <c r="U31" s="35"/>
      <c r="V31" s="35"/>
      <c r="W31" s="2"/>
      <c r="X31" s="2"/>
      <c r="Y31" s="2"/>
      <c r="Z31" s="5"/>
      <c r="AA31" s="5"/>
      <c r="AB31" s="5"/>
      <c r="AC31" s="2"/>
      <c r="AD31" s="2"/>
      <c r="AE31" s="2"/>
      <c r="AF31" s="36"/>
      <c r="AG31" s="37"/>
      <c r="AH31" s="5"/>
      <c r="AI31" s="5"/>
      <c r="AJ31" s="39"/>
      <c r="AK31" s="33"/>
      <c r="AL31" s="5"/>
      <c r="AM31" s="5"/>
    </row>
    <row r="32" spans="1:39">
      <c r="A32" s="27"/>
      <c r="B32" s="26" t="s">
        <v>7</v>
      </c>
      <c r="C32" s="2"/>
      <c r="D32" s="2"/>
      <c r="E32" s="2"/>
      <c r="F32" s="2"/>
      <c r="G32" s="2"/>
      <c r="H32" s="2"/>
      <c r="I32" s="38"/>
      <c r="J32" s="38"/>
      <c r="K32" s="2"/>
      <c r="L32" s="2"/>
      <c r="M32" s="2"/>
      <c r="N32" s="2"/>
      <c r="O32" s="11"/>
      <c r="P32" s="11"/>
      <c r="Q32" s="2"/>
      <c r="R32" s="2"/>
      <c r="S32" s="2"/>
      <c r="T32" s="35"/>
      <c r="U32" s="35"/>
      <c r="V32" s="35"/>
      <c r="W32" s="2"/>
      <c r="X32" s="2"/>
      <c r="Y32" s="2"/>
      <c r="Z32" s="5"/>
      <c r="AA32" s="5"/>
      <c r="AB32" s="5"/>
      <c r="AC32" s="2"/>
      <c r="AD32" s="2"/>
      <c r="AE32" s="2"/>
      <c r="AF32" s="36"/>
      <c r="AG32" s="37"/>
      <c r="AH32" s="5"/>
      <c r="AI32" s="5"/>
      <c r="AJ32" s="39"/>
      <c r="AK32" s="33"/>
      <c r="AL32" s="5"/>
      <c r="AM32" s="5"/>
    </row>
    <row r="33" spans="1:39">
      <c r="A33" s="27"/>
      <c r="B33" s="26" t="s">
        <v>7</v>
      </c>
      <c r="C33" s="2"/>
      <c r="D33" s="2"/>
      <c r="E33" s="2"/>
      <c r="F33" s="2"/>
      <c r="G33" s="2"/>
      <c r="H33" s="2"/>
      <c r="I33" s="38"/>
      <c r="J33" s="38"/>
      <c r="K33" s="2"/>
      <c r="L33" s="2"/>
      <c r="M33" s="2"/>
      <c r="N33" s="2"/>
      <c r="O33" s="11"/>
      <c r="P33" s="11"/>
      <c r="Q33" s="2"/>
      <c r="R33" s="2"/>
      <c r="S33" s="2"/>
      <c r="T33" s="35"/>
      <c r="U33" s="35"/>
      <c r="V33" s="35"/>
      <c r="W33" s="2"/>
      <c r="X33" s="2"/>
      <c r="Y33" s="2"/>
      <c r="Z33" s="5"/>
      <c r="AA33" s="5"/>
      <c r="AB33" s="5"/>
      <c r="AC33" s="2"/>
      <c r="AD33" s="2"/>
      <c r="AE33" s="2"/>
      <c r="AF33" s="36"/>
      <c r="AG33" s="37"/>
      <c r="AH33" s="5"/>
      <c r="AI33" s="5"/>
      <c r="AJ33" s="39"/>
      <c r="AK33" s="33"/>
      <c r="AL33" s="5"/>
      <c r="AM33" s="5"/>
    </row>
    <row r="34" spans="1:39">
      <c r="A34" s="27"/>
      <c r="B34" s="26" t="s">
        <v>7</v>
      </c>
      <c r="C34" s="2"/>
      <c r="D34" s="2"/>
      <c r="E34" s="2"/>
      <c r="F34" s="2"/>
      <c r="G34" s="2"/>
      <c r="H34" s="2"/>
      <c r="I34" s="38"/>
      <c r="J34" s="38"/>
      <c r="K34" s="2"/>
      <c r="L34" s="2"/>
      <c r="M34" s="2"/>
      <c r="N34" s="2"/>
      <c r="O34" s="11"/>
      <c r="P34" s="11"/>
      <c r="Q34" s="2"/>
      <c r="R34" s="2"/>
      <c r="S34" s="2"/>
      <c r="T34" s="35"/>
      <c r="U34" s="35"/>
      <c r="V34" s="35"/>
      <c r="W34" s="2"/>
      <c r="X34" s="2"/>
      <c r="Y34" s="2"/>
      <c r="Z34" s="5"/>
      <c r="AA34" s="5"/>
      <c r="AB34" s="5"/>
      <c r="AC34" s="2"/>
      <c r="AD34" s="2"/>
      <c r="AE34" s="2"/>
      <c r="AF34" s="36"/>
      <c r="AG34" s="37"/>
      <c r="AH34" s="5"/>
      <c r="AI34" s="5"/>
      <c r="AJ34" s="38"/>
      <c r="AK34" s="33"/>
      <c r="AL34" s="5"/>
      <c r="AM34" s="5"/>
    </row>
    <row r="35" spans="1:39">
      <c r="A35" s="27"/>
      <c r="B35" s="26" t="s">
        <v>7</v>
      </c>
      <c r="C35" s="2"/>
      <c r="D35" s="2"/>
      <c r="E35" s="2"/>
      <c r="F35" s="2"/>
      <c r="G35" s="2"/>
      <c r="H35" s="2"/>
      <c r="I35" s="38"/>
      <c r="J35" s="38"/>
      <c r="K35" s="2"/>
      <c r="L35" s="2"/>
      <c r="M35" s="2"/>
      <c r="N35" s="2"/>
      <c r="O35" s="11"/>
      <c r="P35" s="11"/>
      <c r="Q35" s="2"/>
      <c r="R35" s="2"/>
      <c r="S35" s="2"/>
      <c r="T35" s="35"/>
      <c r="U35" s="35"/>
      <c r="V35" s="35"/>
      <c r="W35" s="2"/>
      <c r="X35" s="2"/>
      <c r="Y35" s="2"/>
      <c r="Z35" s="5"/>
      <c r="AA35" s="5"/>
      <c r="AB35" s="5"/>
      <c r="AC35" s="2"/>
      <c r="AD35" s="2"/>
      <c r="AE35" s="2"/>
      <c r="AF35" s="36"/>
      <c r="AG35" s="37"/>
      <c r="AH35" s="5"/>
      <c r="AI35" s="5"/>
      <c r="AJ35" s="38"/>
      <c r="AK35" s="33"/>
      <c r="AL35" s="5"/>
      <c r="AM35" s="5"/>
    </row>
    <row r="36" spans="1:39">
      <c r="A36" s="27"/>
      <c r="B36" s="26" t="s">
        <v>7</v>
      </c>
      <c r="C36" s="2"/>
      <c r="D36" s="2"/>
      <c r="E36" s="2"/>
      <c r="F36" s="2"/>
      <c r="G36" s="2"/>
      <c r="H36" s="2"/>
      <c r="I36" s="38"/>
      <c r="J36" s="38"/>
      <c r="K36" s="2"/>
      <c r="L36" s="2"/>
      <c r="M36" s="2"/>
      <c r="N36" s="2"/>
      <c r="O36" s="11"/>
      <c r="P36" s="11"/>
      <c r="Q36" s="2"/>
      <c r="R36" s="2"/>
      <c r="S36" s="2"/>
      <c r="T36" s="35"/>
      <c r="U36" s="35"/>
      <c r="V36" s="35"/>
      <c r="W36" s="2"/>
      <c r="X36" s="2"/>
      <c r="Y36" s="2"/>
      <c r="Z36" s="5"/>
      <c r="AA36" s="5"/>
      <c r="AB36" s="5"/>
      <c r="AC36" s="2"/>
      <c r="AD36" s="2"/>
      <c r="AE36" s="2"/>
      <c r="AF36" s="36"/>
      <c r="AG36" s="37"/>
      <c r="AH36" s="5"/>
      <c r="AI36" s="5"/>
      <c r="AJ36" s="38"/>
      <c r="AK36" s="33"/>
      <c r="AL36" s="5"/>
      <c r="AM36" s="5"/>
    </row>
    <row r="37" spans="1:39">
      <c r="A37" s="27"/>
      <c r="B37" s="26" t="s">
        <v>7</v>
      </c>
      <c r="C37" s="2"/>
      <c r="D37" s="2"/>
      <c r="E37" s="2"/>
      <c r="F37" s="2"/>
      <c r="G37" s="2"/>
      <c r="H37" s="2"/>
      <c r="I37" s="38"/>
      <c r="J37" s="38"/>
      <c r="K37" s="2"/>
      <c r="L37" s="2"/>
      <c r="M37" s="2"/>
      <c r="N37" s="2"/>
      <c r="O37" s="11"/>
      <c r="P37" s="11"/>
      <c r="Q37" s="2"/>
      <c r="R37" s="2"/>
      <c r="S37" s="2"/>
      <c r="T37" s="35"/>
      <c r="U37" s="35"/>
      <c r="V37" s="35"/>
      <c r="W37" s="2"/>
      <c r="X37" s="2"/>
      <c r="Y37" s="2"/>
      <c r="Z37" s="5"/>
      <c r="AA37" s="5"/>
      <c r="AB37" s="5"/>
      <c r="AC37" s="2"/>
      <c r="AD37" s="2"/>
      <c r="AE37" s="2"/>
      <c r="AF37" s="36"/>
      <c r="AG37" s="37"/>
      <c r="AH37" s="5"/>
      <c r="AI37" s="5"/>
      <c r="AJ37" s="38"/>
      <c r="AK37" s="33"/>
      <c r="AL37" s="5"/>
      <c r="AM37" s="5"/>
    </row>
    <row r="38" spans="1:39">
      <c r="A38" s="27"/>
      <c r="B38" s="26" t="s">
        <v>7</v>
      </c>
      <c r="C38" s="2"/>
      <c r="D38" s="2"/>
      <c r="E38" s="2"/>
      <c r="F38" s="2"/>
      <c r="G38" s="2"/>
      <c r="H38" s="2"/>
      <c r="I38" s="38"/>
      <c r="J38" s="38"/>
      <c r="K38" s="2"/>
      <c r="L38" s="2"/>
      <c r="M38" s="2"/>
      <c r="N38" s="2"/>
      <c r="O38" s="11"/>
      <c r="P38" s="11"/>
      <c r="Q38" s="2"/>
      <c r="R38" s="2"/>
      <c r="S38" s="2"/>
      <c r="T38" s="35"/>
      <c r="U38" s="35"/>
      <c r="V38" s="35"/>
      <c r="W38" s="2"/>
      <c r="X38" s="2"/>
      <c r="Y38" s="2"/>
      <c r="Z38" s="5"/>
      <c r="AA38" s="5"/>
      <c r="AB38" s="5"/>
      <c r="AC38" s="2"/>
      <c r="AD38" s="2"/>
      <c r="AE38" s="2"/>
      <c r="AF38" s="36"/>
      <c r="AG38" s="37"/>
      <c r="AH38" s="5"/>
      <c r="AI38" s="5"/>
      <c r="AJ38" s="38"/>
      <c r="AK38" s="33"/>
      <c r="AL38" s="5"/>
      <c r="AM38" s="5"/>
    </row>
    <row r="39" spans="1:39">
      <c r="A39" s="27"/>
      <c r="B39" s="26" t="s">
        <v>8</v>
      </c>
      <c r="C39" s="2"/>
      <c r="D39" s="2"/>
      <c r="E39" s="2"/>
      <c r="F39" s="2"/>
      <c r="G39" s="2"/>
      <c r="H39" s="2"/>
      <c r="I39" s="38"/>
      <c r="J39" s="38"/>
      <c r="K39" s="2"/>
      <c r="L39" s="2"/>
      <c r="M39" s="2"/>
      <c r="N39" s="2"/>
      <c r="O39" s="11"/>
      <c r="P39" s="11"/>
      <c r="Q39" s="2"/>
      <c r="R39" s="2"/>
      <c r="S39" s="2"/>
      <c r="T39" s="35"/>
      <c r="U39" s="35"/>
      <c r="V39" s="35"/>
      <c r="W39" s="2"/>
      <c r="X39" s="2"/>
      <c r="Y39" s="2"/>
      <c r="Z39" s="5"/>
      <c r="AA39" s="5"/>
      <c r="AB39" s="5"/>
      <c r="AC39" s="2"/>
      <c r="AD39" s="2"/>
      <c r="AE39" s="2"/>
      <c r="AF39" s="36"/>
      <c r="AG39" s="37"/>
      <c r="AH39" s="5"/>
      <c r="AI39" s="5"/>
      <c r="AJ39" s="38"/>
      <c r="AK39" s="33"/>
      <c r="AL39" s="5"/>
      <c r="AM39" s="5"/>
    </row>
    <row r="40" spans="1:39">
      <c r="A40" s="27"/>
      <c r="B40" s="26" t="s">
        <v>8</v>
      </c>
      <c r="C40" s="2"/>
      <c r="D40" s="2"/>
      <c r="E40" s="2"/>
      <c r="F40" s="2"/>
      <c r="G40" s="2"/>
      <c r="H40" s="2"/>
      <c r="I40" s="38"/>
      <c r="J40" s="38"/>
      <c r="K40" s="2"/>
      <c r="L40" s="2"/>
      <c r="M40" s="2"/>
      <c r="N40" s="2"/>
      <c r="O40" s="11"/>
      <c r="P40" s="11"/>
      <c r="Q40" s="2"/>
      <c r="R40" s="2"/>
      <c r="S40" s="2"/>
      <c r="T40" s="35"/>
      <c r="U40" s="35"/>
      <c r="V40" s="35"/>
      <c r="W40" s="2"/>
      <c r="X40" s="2"/>
      <c r="Y40" s="2"/>
      <c r="Z40" s="5"/>
      <c r="AA40" s="5"/>
      <c r="AB40" s="5"/>
      <c r="AC40" s="2"/>
      <c r="AD40" s="2"/>
      <c r="AE40" s="2"/>
      <c r="AF40" s="36"/>
      <c r="AG40" s="37"/>
      <c r="AH40" s="5"/>
      <c r="AI40" s="5"/>
      <c r="AJ40" s="38"/>
      <c r="AK40" s="33"/>
      <c r="AL40" s="5"/>
      <c r="AM40" s="5"/>
    </row>
    <row r="41" spans="1:39">
      <c r="A41" s="27"/>
      <c r="B41" s="26" t="s">
        <v>8</v>
      </c>
      <c r="C41" s="2"/>
      <c r="D41" s="2"/>
      <c r="E41" s="2"/>
      <c r="F41" s="2"/>
      <c r="G41" s="2"/>
      <c r="H41" s="2"/>
      <c r="I41" s="38"/>
      <c r="J41" s="38"/>
      <c r="K41" s="2"/>
      <c r="L41" s="2"/>
      <c r="M41" s="2"/>
      <c r="N41" s="2"/>
      <c r="O41" s="11"/>
      <c r="P41" s="11"/>
      <c r="Q41" s="2"/>
      <c r="R41" s="2"/>
      <c r="S41" s="2"/>
      <c r="T41" s="35"/>
      <c r="U41" s="35"/>
      <c r="V41" s="35"/>
      <c r="W41" s="2"/>
      <c r="X41" s="2"/>
      <c r="Y41" s="2"/>
      <c r="Z41" s="5"/>
      <c r="AA41" s="5"/>
      <c r="AB41" s="5"/>
      <c r="AC41" s="2"/>
      <c r="AD41" s="2"/>
      <c r="AE41" s="2"/>
      <c r="AF41" s="36"/>
      <c r="AG41" s="37"/>
      <c r="AH41" s="5"/>
      <c r="AI41" s="5"/>
      <c r="AJ41" s="38"/>
      <c r="AK41" s="33"/>
      <c r="AL41" s="5"/>
      <c r="AM41" s="5"/>
    </row>
    <row r="42" spans="1:39">
      <c r="A42" s="27"/>
      <c r="B42" s="26" t="s">
        <v>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1"/>
      <c r="P42" s="11"/>
      <c r="Q42" s="2"/>
      <c r="R42" s="2"/>
      <c r="S42" s="2"/>
      <c r="T42" s="35"/>
      <c r="U42" s="35"/>
      <c r="V42" s="35"/>
      <c r="W42" s="2"/>
      <c r="X42" s="2"/>
      <c r="Y42" s="2"/>
      <c r="Z42" s="5"/>
      <c r="AA42" s="5"/>
      <c r="AB42" s="5"/>
      <c r="AC42" s="2"/>
      <c r="AD42" s="2"/>
      <c r="AE42" s="2"/>
      <c r="AF42" s="36"/>
      <c r="AG42" s="37"/>
      <c r="AH42" s="5"/>
      <c r="AI42" s="5"/>
      <c r="AJ42" s="2"/>
      <c r="AK42" s="33"/>
      <c r="AL42" s="5"/>
      <c r="AM42" s="5"/>
    </row>
    <row r="43" spans="1:39">
      <c r="A43" s="27"/>
      <c r="B43" s="26" t="s">
        <v>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1"/>
      <c r="P43" s="11"/>
      <c r="Q43" s="2"/>
      <c r="R43" s="2"/>
      <c r="S43" s="2"/>
      <c r="T43" s="35"/>
      <c r="U43" s="35"/>
      <c r="V43" s="35"/>
      <c r="W43" s="2"/>
      <c r="X43" s="2"/>
      <c r="Y43" s="2"/>
      <c r="Z43" s="5"/>
      <c r="AA43" s="5"/>
      <c r="AB43" s="5"/>
      <c r="AC43" s="2"/>
      <c r="AD43" s="2"/>
      <c r="AE43" s="2"/>
      <c r="AF43" s="36"/>
      <c r="AG43" s="37"/>
      <c r="AH43" s="5"/>
      <c r="AI43" s="5"/>
      <c r="AJ43" s="2"/>
      <c r="AK43" s="33"/>
      <c r="AL43" s="5"/>
      <c r="AM43" s="5"/>
    </row>
    <row r="44" spans="1:39">
      <c r="A44" s="27"/>
      <c r="B44" s="26" t="s">
        <v>8</v>
      </c>
      <c r="C44" s="2"/>
      <c r="D44" s="2"/>
      <c r="E44" s="2"/>
      <c r="F44" s="2"/>
      <c r="G44" s="2"/>
      <c r="H44" s="2"/>
      <c r="I44" s="38"/>
      <c r="J44" s="38"/>
      <c r="K44" s="2"/>
      <c r="L44" s="2"/>
      <c r="M44" s="2"/>
      <c r="N44" s="2"/>
      <c r="O44" s="11"/>
      <c r="P44" s="11"/>
      <c r="Q44" s="2"/>
      <c r="R44" s="2"/>
      <c r="S44" s="2"/>
      <c r="T44" s="35"/>
      <c r="U44" s="35"/>
      <c r="V44" s="35"/>
      <c r="W44" s="2"/>
      <c r="X44" s="2"/>
      <c r="Y44" s="2"/>
      <c r="Z44" s="5"/>
      <c r="AA44" s="5"/>
      <c r="AB44" s="5"/>
      <c r="AC44" s="2"/>
      <c r="AD44" s="2"/>
      <c r="AE44" s="2"/>
      <c r="AF44" s="36"/>
      <c r="AG44" s="37"/>
      <c r="AH44" s="5"/>
      <c r="AI44" s="5"/>
      <c r="AJ44" s="38"/>
      <c r="AK44" s="33"/>
      <c r="AL44" s="5"/>
      <c r="AM44" s="5"/>
    </row>
    <row r="45" spans="1:39">
      <c r="A45" s="27"/>
      <c r="B45" s="26" t="s">
        <v>8</v>
      </c>
      <c r="C45" s="2"/>
      <c r="D45" s="2"/>
      <c r="E45" s="2"/>
      <c r="F45" s="2"/>
      <c r="G45" s="2"/>
      <c r="H45" s="2"/>
      <c r="I45" s="2"/>
      <c r="J45" s="38"/>
      <c r="K45" s="2"/>
      <c r="L45" s="2"/>
      <c r="M45" s="2"/>
      <c r="N45" s="2"/>
      <c r="O45" s="11"/>
      <c r="P45" s="11"/>
      <c r="Q45" s="2"/>
      <c r="R45" s="2"/>
      <c r="S45" s="2"/>
      <c r="T45" s="35"/>
      <c r="U45" s="35"/>
      <c r="V45" s="35"/>
      <c r="W45" s="2"/>
      <c r="X45" s="2"/>
      <c r="Y45" s="2"/>
      <c r="Z45" s="5"/>
      <c r="AA45" s="5"/>
      <c r="AB45" s="5"/>
      <c r="AC45" s="2"/>
      <c r="AD45" s="2"/>
      <c r="AE45" s="2"/>
      <c r="AF45" s="36"/>
      <c r="AG45" s="37"/>
      <c r="AH45" s="5"/>
      <c r="AI45" s="5"/>
      <c r="AJ45" s="2"/>
      <c r="AK45" s="33"/>
      <c r="AL45" s="5"/>
      <c r="AM45" s="5"/>
    </row>
    <row r="46" spans="1:39">
      <c r="A46" s="27"/>
      <c r="B46" s="26" t="s">
        <v>8</v>
      </c>
      <c r="C46" s="2"/>
      <c r="D46" s="2"/>
      <c r="E46" s="2"/>
      <c r="F46" s="2"/>
      <c r="G46" s="2"/>
      <c r="H46" s="2"/>
      <c r="I46" s="2"/>
      <c r="J46" s="38"/>
      <c r="K46" s="2"/>
      <c r="L46" s="2"/>
      <c r="M46" s="2"/>
      <c r="N46" s="2"/>
      <c r="O46" s="11"/>
      <c r="P46" s="11"/>
      <c r="Q46" s="2"/>
      <c r="R46" s="2"/>
      <c r="S46" s="2"/>
      <c r="T46" s="35"/>
      <c r="U46" s="35"/>
      <c r="V46" s="35"/>
      <c r="W46" s="2"/>
      <c r="X46" s="2"/>
      <c r="Y46" s="2"/>
      <c r="Z46" s="5"/>
      <c r="AA46" s="5"/>
      <c r="AB46" s="5"/>
      <c r="AC46" s="2"/>
      <c r="AD46" s="2"/>
      <c r="AE46" s="2"/>
      <c r="AF46" s="36"/>
      <c r="AG46" s="37"/>
      <c r="AH46" s="5"/>
      <c r="AI46" s="5"/>
      <c r="AJ46" s="2"/>
      <c r="AK46" s="33"/>
      <c r="AL46" s="5"/>
      <c r="AM46" s="5"/>
    </row>
    <row r="47" spans="1:39">
      <c r="A47" s="27"/>
      <c r="B47" s="26" t="s">
        <v>8</v>
      </c>
      <c r="C47" s="2"/>
      <c r="D47" s="2"/>
      <c r="E47" s="2"/>
      <c r="F47" s="2"/>
      <c r="G47" s="2"/>
      <c r="H47" s="2"/>
      <c r="I47" s="2"/>
      <c r="J47" s="38"/>
      <c r="K47" s="2"/>
      <c r="L47" s="2"/>
      <c r="M47" s="2"/>
      <c r="N47" s="2"/>
      <c r="O47" s="11"/>
      <c r="P47" s="11"/>
      <c r="Q47" s="2"/>
      <c r="R47" s="2"/>
      <c r="S47" s="2"/>
      <c r="T47" s="35"/>
      <c r="U47" s="35"/>
      <c r="V47" s="35"/>
      <c r="W47" s="2"/>
      <c r="X47" s="2"/>
      <c r="Y47" s="2"/>
      <c r="Z47" s="5"/>
      <c r="AA47" s="5"/>
      <c r="AB47" s="5"/>
      <c r="AC47" s="2"/>
      <c r="AD47" s="2"/>
      <c r="AE47" s="2"/>
      <c r="AF47" s="36"/>
      <c r="AG47" s="37"/>
      <c r="AH47" s="5"/>
      <c r="AI47" s="5"/>
      <c r="AJ47" s="2"/>
      <c r="AK47" s="33"/>
      <c r="AL47" s="5"/>
      <c r="AM47" s="5"/>
    </row>
    <row r="48" spans="1:39">
      <c r="A48" s="27"/>
      <c r="B48" s="26" t="s">
        <v>8</v>
      </c>
      <c r="C48" s="2"/>
      <c r="D48" s="2"/>
      <c r="E48" s="2"/>
      <c r="F48" s="2"/>
      <c r="G48" s="2"/>
      <c r="H48" s="2"/>
      <c r="I48" s="2"/>
      <c r="J48" s="38"/>
      <c r="K48" s="2"/>
      <c r="L48" s="2"/>
      <c r="M48" s="2"/>
      <c r="N48" s="2"/>
      <c r="O48" s="11"/>
      <c r="P48" s="11"/>
      <c r="Q48" s="2"/>
      <c r="R48" s="2"/>
      <c r="S48" s="2"/>
      <c r="T48" s="35"/>
      <c r="U48" s="35"/>
      <c r="V48" s="35"/>
      <c r="W48" s="2"/>
      <c r="X48" s="2"/>
      <c r="Y48" s="2"/>
      <c r="Z48" s="5"/>
      <c r="AA48" s="5"/>
      <c r="AB48" s="5"/>
      <c r="AC48" s="2"/>
      <c r="AD48" s="2"/>
      <c r="AE48" s="2"/>
      <c r="AF48" s="36"/>
      <c r="AG48" s="37"/>
      <c r="AH48" s="5"/>
      <c r="AI48" s="5"/>
      <c r="AJ48" s="2"/>
      <c r="AK48" s="33"/>
      <c r="AL48" s="5"/>
      <c r="AM48" s="5"/>
    </row>
    <row r="49" spans="1:39">
      <c r="A49" s="27"/>
      <c r="B49" s="26" t="s">
        <v>8</v>
      </c>
      <c r="C49" s="2"/>
      <c r="D49" s="2"/>
      <c r="E49" s="2"/>
      <c r="F49" s="2"/>
      <c r="G49" s="2"/>
      <c r="H49" s="2"/>
      <c r="I49" s="2"/>
      <c r="J49" s="38"/>
      <c r="K49" s="2"/>
      <c r="L49" s="2"/>
      <c r="M49" s="2"/>
      <c r="N49" s="2"/>
      <c r="O49" s="11"/>
      <c r="P49" s="11"/>
      <c r="Q49" s="2"/>
      <c r="R49" s="2"/>
      <c r="S49" s="2"/>
      <c r="T49" s="35"/>
      <c r="U49" s="35"/>
      <c r="V49" s="35"/>
      <c r="W49" s="2"/>
      <c r="X49" s="2"/>
      <c r="Y49" s="2"/>
      <c r="Z49" s="5"/>
      <c r="AA49" s="5"/>
      <c r="AB49" s="5"/>
      <c r="AC49" s="2"/>
      <c r="AD49" s="2"/>
      <c r="AE49" s="2"/>
      <c r="AF49" s="36"/>
      <c r="AG49" s="37"/>
      <c r="AH49" s="5"/>
      <c r="AI49" s="5"/>
      <c r="AJ49" s="2"/>
      <c r="AK49" s="33"/>
      <c r="AL49" s="5"/>
      <c r="AM49" s="5"/>
    </row>
    <row r="50" spans="1:39">
      <c r="A50" s="27"/>
      <c r="B50" s="26" t="s">
        <v>8</v>
      </c>
      <c r="C50" s="2"/>
      <c r="D50" s="2"/>
      <c r="E50" s="2"/>
      <c r="F50" s="2"/>
      <c r="G50" s="2"/>
      <c r="H50" s="2"/>
      <c r="I50" s="2"/>
      <c r="J50" s="38"/>
      <c r="K50" s="2"/>
      <c r="L50" s="2"/>
      <c r="M50" s="2"/>
      <c r="N50" s="2"/>
      <c r="O50" s="11"/>
      <c r="P50" s="11"/>
      <c r="Q50" s="2"/>
      <c r="R50" s="2"/>
      <c r="S50" s="2"/>
      <c r="T50" s="35"/>
      <c r="U50" s="35"/>
      <c r="V50" s="35"/>
      <c r="W50" s="2"/>
      <c r="X50" s="2"/>
      <c r="Y50" s="2"/>
      <c r="Z50" s="5"/>
      <c r="AA50" s="5"/>
      <c r="AB50" s="5"/>
      <c r="AC50" s="2"/>
      <c r="AD50" s="2"/>
      <c r="AE50" s="2"/>
      <c r="AF50" s="36"/>
      <c r="AG50" s="37"/>
      <c r="AH50" s="5"/>
      <c r="AI50" s="5"/>
      <c r="AJ50" s="2"/>
      <c r="AK50" s="33"/>
      <c r="AL50" s="5"/>
      <c r="AM50" s="5"/>
    </row>
    <row r="51" spans="1:39">
      <c r="A51" s="27"/>
      <c r="B51" s="26" t="s">
        <v>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1"/>
      <c r="P51" s="11"/>
      <c r="Q51" s="2"/>
      <c r="R51" s="2"/>
      <c r="S51" s="2"/>
      <c r="T51" s="35"/>
      <c r="U51" s="35"/>
      <c r="V51" s="35"/>
      <c r="W51" s="2"/>
      <c r="X51" s="2"/>
      <c r="Y51" s="2"/>
      <c r="Z51" s="5"/>
      <c r="AA51" s="5"/>
      <c r="AB51" s="5"/>
      <c r="AC51" s="2"/>
      <c r="AD51" s="2"/>
      <c r="AE51" s="2"/>
      <c r="AF51" s="36"/>
      <c r="AG51" s="37"/>
      <c r="AH51" s="5"/>
      <c r="AI51" s="5"/>
      <c r="AJ51" s="2"/>
      <c r="AK51" s="33"/>
      <c r="AL51" s="5"/>
      <c r="AM51" s="5"/>
    </row>
    <row r="52" spans="1:39">
      <c r="A52" s="27"/>
      <c r="B52" s="26" t="s">
        <v>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1"/>
      <c r="P52" s="11"/>
      <c r="Q52" s="2"/>
      <c r="R52" s="2"/>
      <c r="S52" s="2"/>
      <c r="T52" s="35"/>
      <c r="U52" s="35"/>
      <c r="V52" s="35"/>
      <c r="W52" s="2"/>
      <c r="X52" s="2"/>
      <c r="Y52" s="2"/>
      <c r="Z52" s="5"/>
      <c r="AA52" s="5"/>
      <c r="AB52" s="5"/>
      <c r="AC52" s="2"/>
      <c r="AD52" s="2"/>
      <c r="AE52" s="2"/>
      <c r="AF52" s="36"/>
      <c r="AG52" s="37"/>
      <c r="AH52" s="5"/>
      <c r="AI52" s="5"/>
      <c r="AJ52" s="2"/>
      <c r="AK52" s="33"/>
      <c r="AL52" s="5"/>
      <c r="AM52" s="5"/>
    </row>
    <row r="53" spans="1:39">
      <c r="A53" s="27"/>
      <c r="B53" s="26" t="s">
        <v>8</v>
      </c>
      <c r="C53" s="2"/>
      <c r="D53" s="2"/>
      <c r="E53" s="2"/>
      <c r="F53" s="2"/>
      <c r="G53" s="2"/>
      <c r="H53" s="2"/>
      <c r="I53" s="2"/>
      <c r="J53" s="38"/>
      <c r="K53" s="2"/>
      <c r="L53" s="2"/>
      <c r="M53" s="2"/>
      <c r="N53" s="2"/>
      <c r="O53" s="11"/>
      <c r="P53" s="11"/>
      <c r="Q53" s="2"/>
      <c r="R53" s="2"/>
      <c r="S53" s="2"/>
      <c r="T53" s="35"/>
      <c r="U53" s="35"/>
      <c r="V53" s="35"/>
      <c r="W53" s="2"/>
      <c r="X53" s="2"/>
      <c r="Y53" s="2"/>
      <c r="Z53" s="5"/>
      <c r="AA53" s="5"/>
      <c r="AB53" s="5"/>
      <c r="AC53" s="2"/>
      <c r="AD53" s="2"/>
      <c r="AE53" s="2"/>
      <c r="AF53" s="35"/>
      <c r="AG53" s="37"/>
      <c r="AH53" s="5"/>
      <c r="AI53" s="5"/>
      <c r="AJ53" s="2"/>
      <c r="AK53" s="33"/>
      <c r="AL53" s="5"/>
      <c r="AM53" s="5"/>
    </row>
    <row r="54" spans="1:39">
      <c r="A54" s="27"/>
      <c r="B54" s="26" t="s">
        <v>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1"/>
      <c r="P54" s="11"/>
      <c r="Q54" s="2"/>
      <c r="R54" s="2"/>
      <c r="S54" s="2"/>
      <c r="T54" s="35"/>
      <c r="U54" s="35"/>
      <c r="V54" s="35"/>
      <c r="W54" s="2"/>
      <c r="X54" s="2"/>
      <c r="Y54" s="2"/>
      <c r="Z54" s="5"/>
      <c r="AA54" s="5"/>
      <c r="AB54" s="5"/>
      <c r="AC54" s="2"/>
      <c r="AD54" s="2"/>
      <c r="AE54" s="2"/>
      <c r="AF54" s="35"/>
      <c r="AG54" s="37"/>
      <c r="AH54" s="5"/>
      <c r="AI54" s="5"/>
      <c r="AJ54" s="2"/>
      <c r="AK54" s="33"/>
      <c r="AL54" s="5"/>
      <c r="AM54" s="5"/>
    </row>
    <row r="55" spans="1:39">
      <c r="A55" s="27"/>
      <c r="B55" s="26" t="s">
        <v>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1"/>
      <c r="P55" s="11"/>
      <c r="Q55" s="2"/>
      <c r="R55" s="2"/>
      <c r="S55" s="2"/>
      <c r="T55" s="35"/>
      <c r="U55" s="35"/>
      <c r="V55" s="35"/>
      <c r="W55" s="2"/>
      <c r="X55" s="2"/>
      <c r="Y55" s="2"/>
      <c r="Z55" s="5"/>
      <c r="AA55" s="5"/>
      <c r="AB55" s="5"/>
      <c r="AC55" s="2"/>
      <c r="AD55" s="2"/>
      <c r="AE55" s="2"/>
      <c r="AF55" s="35"/>
      <c r="AG55" s="37"/>
      <c r="AH55" s="5"/>
      <c r="AI55" s="5"/>
      <c r="AJ55" s="2"/>
      <c r="AK55" s="33"/>
      <c r="AL55" s="5"/>
      <c r="AM55" s="5"/>
    </row>
    <row r="56" spans="1:39">
      <c r="A56" s="27"/>
      <c r="B56" s="26" t="s">
        <v>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1"/>
      <c r="P56" s="11"/>
      <c r="Q56" s="2"/>
      <c r="R56" s="2"/>
      <c r="S56" s="2"/>
      <c r="T56" s="35"/>
      <c r="U56" s="35"/>
      <c r="V56" s="35"/>
      <c r="W56" s="2"/>
      <c r="X56" s="2"/>
      <c r="Y56" s="2"/>
      <c r="Z56" s="5"/>
      <c r="AA56" s="5"/>
      <c r="AB56" s="5"/>
      <c r="AC56" s="2"/>
      <c r="AD56" s="2"/>
      <c r="AE56" s="2"/>
      <c r="AF56" s="35"/>
      <c r="AG56" s="37"/>
      <c r="AH56" s="5"/>
      <c r="AI56" s="5"/>
      <c r="AJ56" s="2"/>
      <c r="AK56" s="33"/>
      <c r="AL56" s="5"/>
      <c r="AM56" s="5"/>
    </row>
    <row r="57" spans="1:39">
      <c r="A57" s="27"/>
      <c r="B57" s="26" t="s">
        <v>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1"/>
      <c r="P57" s="11"/>
      <c r="Q57" s="11"/>
      <c r="R57" s="2"/>
      <c r="S57" s="2"/>
      <c r="T57" s="35"/>
      <c r="U57" s="35"/>
      <c r="V57" s="35"/>
      <c r="W57" s="2"/>
      <c r="X57" s="2"/>
      <c r="Y57" s="2"/>
      <c r="Z57" s="5"/>
      <c r="AA57" s="5"/>
      <c r="AB57" s="5"/>
      <c r="AC57" s="5"/>
      <c r="AD57" s="2"/>
      <c r="AE57" s="2"/>
      <c r="AF57" s="35"/>
      <c r="AG57" s="37"/>
      <c r="AH57" s="5"/>
      <c r="AI57" s="5"/>
      <c r="AJ57" s="2"/>
      <c r="AK57" s="33"/>
      <c r="AL57" s="5"/>
      <c r="AM57" s="5"/>
    </row>
    <row r="58" spans="1:39">
      <c r="A58" s="27"/>
      <c r="B58" s="26" t="s">
        <v>7</v>
      </c>
      <c r="C58" s="2"/>
      <c r="D58" s="2"/>
      <c r="E58" s="2"/>
      <c r="F58" s="2"/>
      <c r="G58" s="2"/>
      <c r="H58" s="2"/>
      <c r="I58" s="38"/>
      <c r="J58" s="38"/>
      <c r="K58" s="38"/>
      <c r="L58" s="2"/>
      <c r="M58" s="2"/>
      <c r="N58" s="2"/>
      <c r="O58" s="11"/>
      <c r="P58" s="11"/>
      <c r="Q58" s="11"/>
      <c r="R58" s="2"/>
      <c r="S58" s="2"/>
      <c r="T58" s="35"/>
      <c r="U58" s="35"/>
      <c r="V58" s="35"/>
      <c r="W58" s="2"/>
      <c r="X58" s="2"/>
      <c r="Y58" s="2"/>
      <c r="Z58" s="5"/>
      <c r="AA58" s="5"/>
      <c r="AB58" s="5"/>
      <c r="AC58" s="5"/>
      <c r="AD58" s="2"/>
      <c r="AE58" s="2"/>
      <c r="AF58" s="35"/>
      <c r="AG58" s="37"/>
      <c r="AH58" s="5"/>
      <c r="AI58" s="5"/>
      <c r="AJ58" s="39"/>
      <c r="AK58" s="33"/>
      <c r="AL58" s="5"/>
      <c r="AM58" s="5"/>
    </row>
    <row r="59" spans="1:39">
      <c r="A59" s="27"/>
      <c r="B59" s="26" t="s">
        <v>7</v>
      </c>
      <c r="C59" s="2"/>
      <c r="D59" s="2"/>
      <c r="E59" s="2"/>
      <c r="F59" s="2"/>
      <c r="G59" s="2"/>
      <c r="H59" s="2"/>
      <c r="I59" s="38"/>
      <c r="J59" s="38"/>
      <c r="K59" s="38"/>
      <c r="L59" s="2"/>
      <c r="M59" s="2"/>
      <c r="N59" s="2"/>
      <c r="O59" s="11"/>
      <c r="P59" s="11"/>
      <c r="Q59" s="11"/>
      <c r="R59" s="2"/>
      <c r="S59" s="2"/>
      <c r="T59" s="35"/>
      <c r="U59" s="35"/>
      <c r="V59" s="35"/>
      <c r="W59" s="2"/>
      <c r="X59" s="2"/>
      <c r="Y59" s="2"/>
      <c r="Z59" s="5"/>
      <c r="AA59" s="5"/>
      <c r="AB59" s="5"/>
      <c r="AC59" s="5"/>
      <c r="AD59" s="2"/>
      <c r="AE59" s="2"/>
      <c r="AF59" s="35"/>
      <c r="AG59" s="37"/>
      <c r="AH59" s="5"/>
      <c r="AI59" s="5"/>
      <c r="AJ59" s="39"/>
      <c r="AK59" s="33"/>
      <c r="AL59" s="5"/>
      <c r="AM59" s="5"/>
    </row>
    <row r="60" spans="1:39">
      <c r="A60" s="27"/>
      <c r="B60" s="26" t="s">
        <v>7</v>
      </c>
      <c r="C60" s="2"/>
      <c r="D60" s="2"/>
      <c r="E60" s="2"/>
      <c r="F60" s="2"/>
      <c r="G60" s="2"/>
      <c r="H60" s="2"/>
      <c r="I60" s="38"/>
      <c r="J60" s="38"/>
      <c r="K60" s="38"/>
      <c r="L60" s="2"/>
      <c r="M60" s="2"/>
      <c r="N60" s="2"/>
      <c r="O60" s="11"/>
      <c r="P60" s="11"/>
      <c r="Q60" s="11"/>
      <c r="R60" s="2"/>
      <c r="S60" s="2"/>
      <c r="T60" s="35"/>
      <c r="U60" s="35"/>
      <c r="V60" s="35"/>
      <c r="W60" s="2"/>
      <c r="X60" s="2"/>
      <c r="Y60" s="2"/>
      <c r="Z60" s="5"/>
      <c r="AA60" s="5"/>
      <c r="AB60" s="5"/>
      <c r="AC60" s="5"/>
      <c r="AD60" s="2"/>
      <c r="AE60" s="2"/>
      <c r="AF60" s="35"/>
      <c r="AG60" s="37"/>
      <c r="AH60" s="5"/>
      <c r="AI60" s="5"/>
      <c r="AJ60" s="39"/>
      <c r="AK60" s="33"/>
      <c r="AL60" s="5"/>
      <c r="AM60" s="5"/>
    </row>
    <row r="61" spans="1:39">
      <c r="A61" s="27"/>
      <c r="B61" s="26" t="s">
        <v>7</v>
      </c>
      <c r="C61" s="2"/>
      <c r="D61" s="2"/>
      <c r="E61" s="2"/>
      <c r="F61" s="2"/>
      <c r="G61" s="2"/>
      <c r="H61" s="2"/>
      <c r="I61" s="38"/>
      <c r="J61" s="38"/>
      <c r="K61" s="38"/>
      <c r="L61" s="2"/>
      <c r="M61" s="2"/>
      <c r="N61" s="2"/>
      <c r="O61" s="11"/>
      <c r="P61" s="11"/>
      <c r="Q61" s="11"/>
      <c r="R61" s="2"/>
      <c r="S61" s="2"/>
      <c r="T61" s="35"/>
      <c r="U61" s="35"/>
      <c r="V61" s="35"/>
      <c r="W61" s="2"/>
      <c r="X61" s="2"/>
      <c r="Y61" s="2"/>
      <c r="Z61" s="5"/>
      <c r="AA61" s="5"/>
      <c r="AB61" s="5"/>
      <c r="AC61" s="5"/>
      <c r="AD61" s="2"/>
      <c r="AE61" s="2"/>
      <c r="AF61" s="35"/>
      <c r="AG61" s="37"/>
      <c r="AH61" s="5"/>
      <c r="AI61" s="5"/>
      <c r="AJ61" s="39"/>
      <c r="AK61" s="33"/>
      <c r="AL61" s="5"/>
      <c r="AM61" s="5"/>
    </row>
    <row r="62" spans="1:39">
      <c r="A62" s="27"/>
      <c r="B62" s="26" t="s">
        <v>7</v>
      </c>
      <c r="C62" s="2"/>
      <c r="D62" s="2"/>
      <c r="E62" s="2"/>
      <c r="F62" s="2"/>
      <c r="G62" s="2"/>
      <c r="H62" s="2"/>
      <c r="I62" s="38"/>
      <c r="J62" s="38"/>
      <c r="K62" s="38"/>
      <c r="L62" s="2"/>
      <c r="M62" s="2"/>
      <c r="N62" s="2"/>
      <c r="O62" s="11"/>
      <c r="P62" s="11"/>
      <c r="Q62" s="11"/>
      <c r="R62" s="2"/>
      <c r="S62" s="2"/>
      <c r="T62" s="35"/>
      <c r="U62" s="35"/>
      <c r="V62" s="35"/>
      <c r="W62" s="2"/>
      <c r="X62" s="2"/>
      <c r="Y62" s="2"/>
      <c r="Z62" s="5"/>
      <c r="AA62" s="5"/>
      <c r="AB62" s="5"/>
      <c r="AC62" s="5"/>
      <c r="AD62" s="2"/>
      <c r="AE62" s="2"/>
      <c r="AF62" s="35"/>
      <c r="AG62" s="37"/>
      <c r="AH62" s="5"/>
      <c r="AI62" s="5"/>
      <c r="AJ62" s="39"/>
      <c r="AK62" s="33"/>
      <c r="AL62" s="5"/>
      <c r="AM62" s="5"/>
    </row>
    <row r="63" spans="1:39">
      <c r="A63" s="27"/>
      <c r="B63" s="26" t="s">
        <v>7</v>
      </c>
      <c r="C63" s="2"/>
      <c r="D63" s="2"/>
      <c r="E63" s="2"/>
      <c r="F63" s="2"/>
      <c r="G63" s="2"/>
      <c r="H63" s="2"/>
      <c r="I63" s="38"/>
      <c r="J63" s="2"/>
      <c r="K63" s="38"/>
      <c r="L63" s="2"/>
      <c r="M63" s="2"/>
      <c r="N63" s="2"/>
      <c r="O63" s="11"/>
      <c r="P63" s="2"/>
      <c r="Q63" s="11"/>
      <c r="R63" s="2"/>
      <c r="S63" s="2"/>
      <c r="T63" s="35"/>
      <c r="U63" s="35"/>
      <c r="V63" s="35"/>
      <c r="W63" s="2"/>
      <c r="X63" s="2"/>
      <c r="Y63" s="2"/>
      <c r="Z63" s="5"/>
      <c r="AA63" s="5"/>
      <c r="AB63" s="5"/>
      <c r="AC63" s="5"/>
      <c r="AD63" s="2"/>
      <c r="AE63" s="2"/>
      <c r="AF63" s="35"/>
      <c r="AG63" s="37"/>
      <c r="AH63" s="5"/>
      <c r="AI63" s="5"/>
      <c r="AJ63" s="39"/>
      <c r="AK63" s="33"/>
      <c r="AL63" s="5"/>
      <c r="AM63" s="5"/>
    </row>
    <row r="64" spans="1:39">
      <c r="A64" s="27"/>
      <c r="B64" s="26" t="s">
        <v>7</v>
      </c>
      <c r="C64" s="2"/>
      <c r="D64" s="2"/>
      <c r="E64" s="2"/>
      <c r="F64" s="2"/>
      <c r="G64" s="2"/>
      <c r="H64" s="2"/>
      <c r="I64" s="38"/>
      <c r="J64" s="2"/>
      <c r="K64" s="38"/>
      <c r="L64" s="2"/>
      <c r="M64" s="2"/>
      <c r="N64" s="2"/>
      <c r="O64" s="11"/>
      <c r="P64" s="2"/>
      <c r="Q64" s="11"/>
      <c r="R64" s="2"/>
      <c r="S64" s="2"/>
      <c r="T64" s="35"/>
      <c r="U64" s="35"/>
      <c r="V64" s="35"/>
      <c r="W64" s="2"/>
      <c r="X64" s="2"/>
      <c r="Y64" s="2"/>
      <c r="Z64" s="5"/>
      <c r="AA64" s="5"/>
      <c r="AB64" s="5"/>
      <c r="AC64" s="5"/>
      <c r="AD64" s="2"/>
      <c r="AE64" s="2"/>
      <c r="AF64" s="35"/>
      <c r="AG64" s="37"/>
      <c r="AH64" s="5"/>
      <c r="AI64" s="5"/>
      <c r="AJ64" s="39"/>
      <c r="AK64" s="33"/>
      <c r="AL64" s="5"/>
      <c r="AM64" s="5"/>
    </row>
    <row r="65" spans="1:39">
      <c r="A65" s="27"/>
      <c r="B65" s="26" t="s">
        <v>7</v>
      </c>
      <c r="C65" s="2"/>
      <c r="D65" s="2"/>
      <c r="E65" s="2"/>
      <c r="F65" s="2"/>
      <c r="G65" s="2"/>
      <c r="H65" s="2"/>
      <c r="I65" s="38"/>
      <c r="J65" s="2"/>
      <c r="K65" s="38"/>
      <c r="L65" s="2"/>
      <c r="M65" s="2"/>
      <c r="N65" s="2"/>
      <c r="O65" s="11"/>
      <c r="P65" s="2"/>
      <c r="Q65" s="11"/>
      <c r="R65" s="2"/>
      <c r="S65" s="2"/>
      <c r="T65" s="35"/>
      <c r="U65" s="35"/>
      <c r="V65" s="35"/>
      <c r="W65" s="2"/>
      <c r="X65" s="2"/>
      <c r="Y65" s="2"/>
      <c r="Z65" s="5"/>
      <c r="AA65" s="5"/>
      <c r="AB65" s="5"/>
      <c r="AC65" s="5"/>
      <c r="AD65" s="2"/>
      <c r="AE65" s="2"/>
      <c r="AF65" s="35"/>
      <c r="AG65" s="37"/>
      <c r="AH65" s="5"/>
      <c r="AI65" s="5"/>
      <c r="AJ65" s="39"/>
      <c r="AK65" s="33"/>
      <c r="AL65" s="5"/>
      <c r="AM65" s="5"/>
    </row>
    <row r="66" spans="1:39">
      <c r="A66" s="27"/>
      <c r="B66" s="26" t="s">
        <v>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1"/>
      <c r="P66" s="2"/>
      <c r="Q66" s="11"/>
      <c r="R66" s="2"/>
      <c r="S66" s="2"/>
      <c r="T66" s="35"/>
      <c r="U66" s="35"/>
      <c r="V66" s="35"/>
      <c r="W66" s="2"/>
      <c r="X66" s="2"/>
      <c r="Y66" s="2"/>
      <c r="Z66" s="5"/>
      <c r="AA66" s="5"/>
      <c r="AB66" s="5"/>
      <c r="AC66" s="5"/>
      <c r="AD66" s="2"/>
      <c r="AE66" s="2"/>
      <c r="AF66" s="35"/>
      <c r="AG66" s="37"/>
      <c r="AH66" s="5"/>
      <c r="AI66" s="5"/>
      <c r="AJ66" s="2"/>
      <c r="AK66" s="33"/>
      <c r="AL66" s="5"/>
      <c r="AM66" s="5"/>
    </row>
    <row r="67" spans="1:39">
      <c r="A67" s="27"/>
      <c r="B67" s="26" t="s">
        <v>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1"/>
      <c r="P67" s="2"/>
      <c r="Q67" s="11"/>
      <c r="R67" s="2"/>
      <c r="S67" s="2"/>
      <c r="T67" s="35"/>
      <c r="U67" s="35"/>
      <c r="V67" s="35"/>
      <c r="W67" s="2"/>
      <c r="X67" s="2"/>
      <c r="Y67" s="2"/>
      <c r="Z67" s="5"/>
      <c r="AA67" s="5"/>
      <c r="AB67" s="5"/>
      <c r="AC67" s="5"/>
      <c r="AD67" s="2"/>
      <c r="AE67" s="2"/>
      <c r="AF67" s="35"/>
      <c r="AG67" s="37"/>
      <c r="AH67" s="5"/>
      <c r="AI67" s="5"/>
      <c r="AJ67" s="2"/>
      <c r="AK67" s="33"/>
      <c r="AL67" s="5"/>
      <c r="AM67" s="5"/>
    </row>
    <row r="68" spans="1:39">
      <c r="A68" s="27"/>
      <c r="B68" s="26" t="s">
        <v>7</v>
      </c>
      <c r="C68" s="2"/>
      <c r="D68" s="2"/>
      <c r="E68" s="2"/>
      <c r="F68" s="2"/>
      <c r="G68" s="2"/>
      <c r="H68" s="2"/>
      <c r="I68" s="38"/>
      <c r="J68" s="2"/>
      <c r="K68" s="38"/>
      <c r="L68" s="2"/>
      <c r="M68" s="2"/>
      <c r="N68" s="2"/>
      <c r="O68" s="11"/>
      <c r="P68" s="2"/>
      <c r="Q68" s="11"/>
      <c r="R68" s="2"/>
      <c r="S68" s="2"/>
      <c r="T68" s="35"/>
      <c r="U68" s="35"/>
      <c r="V68" s="2"/>
      <c r="W68" s="2"/>
      <c r="X68" s="2"/>
      <c r="Y68" s="2"/>
      <c r="Z68" s="5"/>
      <c r="AA68" s="5"/>
      <c r="AB68" s="2"/>
      <c r="AC68" s="5"/>
      <c r="AD68" s="2"/>
      <c r="AE68" s="2"/>
      <c r="AF68" s="35"/>
      <c r="AG68" s="37"/>
      <c r="AH68" s="5"/>
      <c r="AI68" s="5"/>
      <c r="AJ68" s="39"/>
      <c r="AK68" s="33"/>
      <c r="AL68" s="5"/>
      <c r="AM68" s="5"/>
    </row>
    <row r="69" spans="1:39">
      <c r="A69" s="27"/>
      <c r="B69" s="26" t="s">
        <v>7</v>
      </c>
      <c r="C69" s="2"/>
      <c r="D69" s="2"/>
      <c r="E69" s="2"/>
      <c r="F69" s="2"/>
      <c r="G69" s="2"/>
      <c r="H69" s="2"/>
      <c r="I69" s="38"/>
      <c r="J69" s="2"/>
      <c r="K69" s="38"/>
      <c r="L69" s="2"/>
      <c r="M69" s="2"/>
      <c r="N69" s="2"/>
      <c r="O69" s="11"/>
      <c r="P69" s="2"/>
      <c r="Q69" s="11"/>
      <c r="R69" s="2"/>
      <c r="S69" s="2"/>
      <c r="T69" s="35"/>
      <c r="U69" s="35"/>
      <c r="V69" s="2"/>
      <c r="W69" s="2"/>
      <c r="X69" s="2"/>
      <c r="Y69" s="2"/>
      <c r="Z69" s="5"/>
      <c r="AA69" s="5"/>
      <c r="AB69" s="2"/>
      <c r="AC69" s="5"/>
      <c r="AD69" s="2"/>
      <c r="AE69" s="2"/>
      <c r="AF69" s="35"/>
      <c r="AG69" s="37"/>
      <c r="AH69" s="5"/>
      <c r="AI69" s="5"/>
      <c r="AJ69" s="39"/>
      <c r="AK69" s="33"/>
      <c r="AL69" s="5"/>
      <c r="AM69" s="5"/>
    </row>
    <row r="70" spans="1:39">
      <c r="A70" s="27"/>
      <c r="B70" s="26" t="s">
        <v>7</v>
      </c>
      <c r="C70" s="2"/>
      <c r="D70" s="2"/>
      <c r="E70" s="2"/>
      <c r="F70" s="2"/>
      <c r="G70" s="2"/>
      <c r="H70" s="2"/>
      <c r="I70" s="38"/>
      <c r="J70" s="2"/>
      <c r="K70" s="38"/>
      <c r="L70" s="2"/>
      <c r="M70" s="2"/>
      <c r="N70" s="2"/>
      <c r="O70" s="11"/>
      <c r="P70" s="2"/>
      <c r="Q70" s="11"/>
      <c r="R70" s="2"/>
      <c r="S70" s="2"/>
      <c r="T70" s="35"/>
      <c r="U70" s="35"/>
      <c r="V70" s="2"/>
      <c r="W70" s="2"/>
      <c r="X70" s="2"/>
      <c r="Y70" s="2"/>
      <c r="Z70" s="5"/>
      <c r="AA70" s="5"/>
      <c r="AB70" s="2"/>
      <c r="AC70" s="5"/>
      <c r="AD70" s="2"/>
      <c r="AE70" s="2"/>
      <c r="AF70" s="35"/>
      <c r="AG70" s="37"/>
      <c r="AH70" s="5"/>
      <c r="AI70" s="5"/>
      <c r="AJ70" s="39"/>
      <c r="AK70" s="33"/>
      <c r="AL70" s="5"/>
      <c r="AM70" s="5"/>
    </row>
    <row r="71" spans="1:39">
      <c r="A71" s="27"/>
      <c r="B71" s="26" t="s">
        <v>7</v>
      </c>
      <c r="C71" s="2"/>
      <c r="D71" s="2"/>
      <c r="E71" s="2"/>
      <c r="F71" s="2"/>
      <c r="G71" s="2"/>
      <c r="H71" s="2"/>
      <c r="I71" s="38"/>
      <c r="J71" s="2"/>
      <c r="K71" s="40"/>
      <c r="L71" s="2"/>
      <c r="M71" s="2"/>
      <c r="N71" s="2"/>
      <c r="O71" s="11"/>
      <c r="P71" s="2"/>
      <c r="Q71" s="11"/>
      <c r="R71" s="2"/>
      <c r="S71" s="2"/>
      <c r="T71" s="35"/>
      <c r="U71" s="35"/>
      <c r="V71" s="2"/>
      <c r="W71" s="2"/>
      <c r="X71" s="2"/>
      <c r="Y71" s="2"/>
      <c r="Z71" s="5"/>
      <c r="AA71" s="5"/>
      <c r="AB71" s="2"/>
      <c r="AC71" s="5"/>
      <c r="AD71" s="2"/>
      <c r="AE71" s="2"/>
      <c r="AF71" s="35"/>
      <c r="AG71" s="37"/>
      <c r="AH71" s="5"/>
      <c r="AI71" s="5"/>
      <c r="AJ71" s="39"/>
      <c r="AK71" s="33"/>
      <c r="AL71" s="5"/>
      <c r="AM71" s="5"/>
    </row>
    <row r="72" spans="1:39">
      <c r="A72" s="27"/>
      <c r="B72" s="26" t="s">
        <v>7</v>
      </c>
      <c r="C72" s="2"/>
      <c r="D72" s="2"/>
      <c r="E72" s="2"/>
      <c r="F72" s="2"/>
      <c r="G72" s="2"/>
      <c r="H72" s="2"/>
      <c r="I72" s="38"/>
      <c r="J72" s="2"/>
      <c r="K72" s="38"/>
      <c r="L72" s="2"/>
      <c r="M72" s="2"/>
      <c r="N72" s="2"/>
      <c r="O72" s="11"/>
      <c r="P72" s="2"/>
      <c r="Q72" s="11"/>
      <c r="R72" s="2"/>
      <c r="S72" s="2"/>
      <c r="T72" s="35"/>
      <c r="U72" s="35"/>
      <c r="V72" s="2"/>
      <c r="W72" s="2"/>
      <c r="X72" s="2"/>
      <c r="Y72" s="2"/>
      <c r="Z72" s="5"/>
      <c r="AA72" s="5"/>
      <c r="AB72" s="2"/>
      <c r="AC72" s="5"/>
      <c r="AD72" s="2"/>
      <c r="AE72" s="2"/>
      <c r="AF72" s="35"/>
      <c r="AG72" s="37"/>
      <c r="AH72" s="5"/>
      <c r="AI72" s="5"/>
      <c r="AJ72" s="39"/>
      <c r="AK72" s="33"/>
      <c r="AL72" s="5"/>
      <c r="AM72" s="5"/>
    </row>
  </sheetData>
  <mergeCells count="5">
    <mergeCell ref="B4:G4"/>
    <mergeCell ref="H4:M4"/>
    <mergeCell ref="N4:S4"/>
    <mergeCell ref="T4:Y4"/>
    <mergeCell ref="Z4:A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A13" sqref="AA13"/>
    </sheetView>
  </sheetViews>
  <sheetFormatPr defaultColWidth="8.6640625" defaultRowHeight="14.4"/>
  <cols>
    <col min="1" max="1" width="11.6640625" customWidth="1"/>
    <col min="3" max="3" width="13" customWidth="1"/>
    <col min="8" max="8" width="10" customWidth="1"/>
    <col min="20" max="20" width="13" customWidth="1"/>
    <col min="21" max="21" width="11.5546875" bestFit="1" customWidth="1"/>
    <col min="22" max="22" width="12.5546875" bestFit="1" customWidth="1"/>
    <col min="27" max="27" width="11.5546875" bestFit="1" customWidth="1"/>
    <col min="32" max="32" width="13.109375" customWidth="1"/>
    <col min="33" max="33" width="11.5546875" customWidth="1"/>
    <col min="34" max="34" width="12.109375" customWidth="1"/>
    <col min="35" max="35" width="20.109375" customWidth="1"/>
    <col min="36" max="36" width="18.33203125" customWidth="1"/>
    <col min="37" max="37" width="27.44140625" customWidth="1"/>
    <col min="38" max="38" width="26.6640625" customWidth="1"/>
    <col min="39" max="39" width="28.6640625" customWidth="1"/>
  </cols>
  <sheetData>
    <row r="1" spans="1:39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8" thickBot="1">
      <c r="A4" s="41" t="s">
        <v>0</v>
      </c>
      <c r="B4" s="64" t="s">
        <v>1</v>
      </c>
      <c r="C4" s="65"/>
      <c r="D4" s="65"/>
      <c r="E4" s="65"/>
      <c r="F4" s="65"/>
      <c r="G4" s="66"/>
      <c r="H4" s="64" t="s">
        <v>89</v>
      </c>
      <c r="I4" s="65"/>
      <c r="J4" s="65"/>
      <c r="K4" s="65"/>
      <c r="L4" s="65"/>
      <c r="M4" s="66"/>
      <c r="N4" s="64" t="s">
        <v>90</v>
      </c>
      <c r="O4" s="65"/>
      <c r="P4" s="65"/>
      <c r="Q4" s="65"/>
      <c r="R4" s="65"/>
      <c r="S4" s="66"/>
      <c r="T4" s="64" t="s">
        <v>2</v>
      </c>
      <c r="U4" s="65"/>
      <c r="V4" s="65"/>
      <c r="W4" s="65"/>
      <c r="X4" s="65"/>
      <c r="Y4" s="66"/>
      <c r="Z4" s="64" t="s">
        <v>3</v>
      </c>
      <c r="AA4" s="65"/>
      <c r="AB4" s="65"/>
      <c r="AC4" s="65"/>
      <c r="AD4" s="65"/>
      <c r="AE4" s="66"/>
      <c r="AF4" s="42" t="s">
        <v>4</v>
      </c>
      <c r="AG4" s="42" t="s">
        <v>87</v>
      </c>
      <c r="AH4" s="42" t="s">
        <v>88</v>
      </c>
      <c r="AI4" s="42" t="s">
        <v>5</v>
      </c>
      <c r="AJ4" s="42" t="s">
        <v>6</v>
      </c>
      <c r="AK4" s="41" t="s">
        <v>92</v>
      </c>
      <c r="AL4" s="41" t="s">
        <v>93</v>
      </c>
      <c r="AM4" s="41" t="s">
        <v>9</v>
      </c>
    </row>
    <row r="5" spans="1:39" ht="15" thickBot="1">
      <c r="A5" s="27">
        <v>43129</v>
      </c>
      <c r="B5" s="26" t="s">
        <v>8</v>
      </c>
      <c r="C5" s="28"/>
      <c r="D5" s="26"/>
      <c r="E5" s="26"/>
      <c r="F5" s="26"/>
      <c r="G5" s="26"/>
      <c r="H5" s="2"/>
      <c r="I5" s="26"/>
      <c r="J5" s="26"/>
      <c r="K5" s="26"/>
      <c r="L5" s="26"/>
      <c r="M5" s="2"/>
      <c r="N5" s="2"/>
      <c r="O5" s="2"/>
      <c r="P5" s="2"/>
      <c r="Q5" s="2"/>
      <c r="R5" s="2"/>
      <c r="S5" s="2"/>
      <c r="T5" s="11">
        <v>1000000</v>
      </c>
      <c r="U5" s="2"/>
      <c r="V5" s="29"/>
      <c r="W5" s="29"/>
      <c r="X5" s="29"/>
      <c r="Y5" s="2"/>
      <c r="Z5" s="30">
        <v>1</v>
      </c>
      <c r="AA5" s="30"/>
      <c r="AB5" s="30"/>
      <c r="AC5" s="30"/>
      <c r="AD5" s="30"/>
      <c r="AE5" s="2"/>
      <c r="AF5" s="11">
        <v>1000000</v>
      </c>
      <c r="AG5" s="2"/>
      <c r="AH5" s="2"/>
      <c r="AI5" s="2"/>
      <c r="AJ5" s="31">
        <v>2853.53</v>
      </c>
      <c r="AK5" s="2"/>
      <c r="AL5" s="5"/>
      <c r="AM5" s="2"/>
    </row>
    <row r="6" spans="1:39" ht="15" thickBot="1">
      <c r="A6" s="27">
        <v>43130</v>
      </c>
      <c r="B6" s="26" t="s">
        <v>7</v>
      </c>
      <c r="C6" s="28"/>
      <c r="D6" s="26"/>
      <c r="E6" s="26"/>
      <c r="F6" s="26"/>
      <c r="G6" s="26"/>
      <c r="H6" s="2"/>
      <c r="I6" s="26"/>
      <c r="J6" s="26"/>
      <c r="K6" s="26"/>
      <c r="L6" s="26"/>
      <c r="M6" s="2"/>
      <c r="N6" s="2"/>
      <c r="O6" s="2"/>
      <c r="P6" s="2"/>
      <c r="Q6" s="2"/>
      <c r="R6" s="2"/>
      <c r="S6" s="2"/>
      <c r="T6" s="32">
        <v>1000000</v>
      </c>
      <c r="U6" s="2"/>
      <c r="V6" s="29"/>
      <c r="W6" s="29"/>
      <c r="X6" s="29"/>
      <c r="Y6" s="2"/>
      <c r="Z6" s="30">
        <v>1</v>
      </c>
      <c r="AA6" s="30"/>
      <c r="AB6" s="30"/>
      <c r="AC6" s="30"/>
      <c r="AD6" s="30"/>
      <c r="AE6" s="2"/>
      <c r="AF6" s="11">
        <v>1000000</v>
      </c>
      <c r="AG6" s="2"/>
      <c r="AH6" s="2"/>
      <c r="AI6" s="2"/>
      <c r="AJ6" s="31">
        <v>2822.43</v>
      </c>
      <c r="AK6" s="33">
        <f>AJ6-AJ5</f>
        <v>-31.100000000000364</v>
      </c>
      <c r="AL6" s="5">
        <f>AK6/AJ5</f>
        <v>-1.0898781509218533E-2</v>
      </c>
      <c r="AM6" s="5">
        <f>1*(1+AL6)</f>
        <v>0.98910121849078148</v>
      </c>
    </row>
    <row r="7" spans="1:39" ht="15" thickBot="1">
      <c r="A7" s="27">
        <v>43131</v>
      </c>
      <c r="B7" s="26" t="s">
        <v>7</v>
      </c>
      <c r="C7" s="28"/>
      <c r="D7" s="26"/>
      <c r="E7" s="26"/>
      <c r="F7" s="26"/>
      <c r="G7" s="26"/>
      <c r="H7" s="2"/>
      <c r="I7" s="26"/>
      <c r="J7" s="26"/>
      <c r="K7" s="26"/>
      <c r="L7" s="26"/>
      <c r="M7" s="2"/>
      <c r="N7" s="2"/>
      <c r="O7" s="2"/>
      <c r="P7" s="2"/>
      <c r="Q7" s="2"/>
      <c r="R7" s="2"/>
      <c r="S7" s="2"/>
      <c r="T7" s="32">
        <v>1000000</v>
      </c>
      <c r="U7" s="2"/>
      <c r="V7" s="29"/>
      <c r="W7" s="29"/>
      <c r="X7" s="29"/>
      <c r="Y7" s="2"/>
      <c r="Z7" s="30">
        <v>1</v>
      </c>
      <c r="AA7" s="30"/>
      <c r="AB7" s="30"/>
      <c r="AC7" s="30"/>
      <c r="AD7" s="30"/>
      <c r="AE7" s="2"/>
      <c r="AF7" s="11">
        <v>1000000</v>
      </c>
      <c r="AG7" s="2"/>
      <c r="AH7" s="2"/>
      <c r="AI7" s="2"/>
      <c r="AJ7" s="31">
        <v>2823.81</v>
      </c>
      <c r="AK7" s="33">
        <f t="shared" ref="AK7:AK70" si="0">AJ7-AJ6</f>
        <v>1.3800000000001091</v>
      </c>
      <c r="AL7" s="5">
        <f t="shared" ref="AL7:AL70" si="1">AK7/AJ6</f>
        <v>4.8894038116095327E-4</v>
      </c>
      <c r="AM7" s="5">
        <f>AM6*(1+AL7)</f>
        <v>0.98958483001755715</v>
      </c>
    </row>
    <row r="8" spans="1:39" ht="15" thickBot="1">
      <c r="A8" s="27">
        <v>43132</v>
      </c>
      <c r="B8" s="26" t="s">
        <v>7</v>
      </c>
      <c r="C8" s="28"/>
      <c r="D8" s="26"/>
      <c r="E8" s="26"/>
      <c r="F8" s="26"/>
      <c r="G8" s="26"/>
      <c r="H8" s="2"/>
      <c r="I8" s="26"/>
      <c r="J8" s="26"/>
      <c r="K8" s="26"/>
      <c r="L8" s="26"/>
      <c r="M8" s="2"/>
      <c r="N8" s="2"/>
      <c r="O8" s="2"/>
      <c r="P8" s="2"/>
      <c r="Q8" s="2"/>
      <c r="R8" s="2"/>
      <c r="S8" s="2"/>
      <c r="T8" s="32">
        <v>1000000</v>
      </c>
      <c r="U8" s="2"/>
      <c r="V8" s="29"/>
      <c r="W8" s="29"/>
      <c r="X8" s="29"/>
      <c r="Y8" s="2"/>
      <c r="Z8" s="30">
        <v>1</v>
      </c>
      <c r="AA8" s="30"/>
      <c r="AB8" s="30"/>
      <c r="AC8" s="30"/>
      <c r="AD8" s="30"/>
      <c r="AE8" s="2"/>
      <c r="AF8" s="11">
        <v>1000000</v>
      </c>
      <c r="AG8" s="2"/>
      <c r="AH8" s="2"/>
      <c r="AI8" s="2"/>
      <c r="AJ8" s="31">
        <v>2821.98</v>
      </c>
      <c r="AK8" s="33">
        <f t="shared" si="0"/>
        <v>-1.8299999999999272</v>
      </c>
      <c r="AL8" s="5">
        <f t="shared" si="1"/>
        <v>-6.4806059897795079E-4</v>
      </c>
      <c r="AM8" s="5">
        <f t="shared" ref="AM8:AM71" si="2">AM7*(1+AL8)</f>
        <v>0.98894351907987654</v>
      </c>
    </row>
    <row r="9" spans="1:39">
      <c r="A9" s="27">
        <v>43133</v>
      </c>
      <c r="B9" s="26" t="s">
        <v>7</v>
      </c>
      <c r="C9" s="28"/>
      <c r="D9" s="26"/>
      <c r="E9" s="26"/>
      <c r="F9" s="26"/>
      <c r="G9" s="26"/>
      <c r="H9" s="2"/>
      <c r="I9" s="26"/>
      <c r="J9" s="26"/>
      <c r="K9" s="26"/>
      <c r="L9" s="26"/>
      <c r="M9" s="2"/>
      <c r="N9" s="2"/>
      <c r="O9" s="2"/>
      <c r="P9" s="2"/>
      <c r="Q9" s="2"/>
      <c r="R9" s="2"/>
      <c r="S9" s="2"/>
      <c r="T9" s="32">
        <v>1000000</v>
      </c>
      <c r="U9" s="2"/>
      <c r="V9" s="29"/>
      <c r="W9" s="29"/>
      <c r="X9" s="29"/>
      <c r="Y9" s="2"/>
      <c r="Z9" s="30">
        <v>1</v>
      </c>
      <c r="AA9" s="30"/>
      <c r="AB9" s="30"/>
      <c r="AC9" s="30"/>
      <c r="AD9" s="30"/>
      <c r="AE9" s="2"/>
      <c r="AF9" s="11">
        <v>1000000</v>
      </c>
      <c r="AG9" s="2"/>
      <c r="AH9" s="2"/>
      <c r="AI9" s="2"/>
      <c r="AJ9" s="31">
        <v>2762.13</v>
      </c>
      <c r="AK9" s="33">
        <f t="shared" si="0"/>
        <v>-59.849999999999909</v>
      </c>
      <c r="AL9" s="5">
        <f t="shared" si="1"/>
        <v>-2.1208513171602886E-2</v>
      </c>
      <c r="AM9" s="5">
        <f t="shared" si="2"/>
        <v>0.96796949742949967</v>
      </c>
    </row>
    <row r="10" spans="1:39">
      <c r="A10" s="27">
        <v>43136</v>
      </c>
      <c r="B10" s="2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32">
        <v>1000000</v>
      </c>
      <c r="U10" s="2"/>
      <c r="V10" s="2"/>
      <c r="W10" s="2"/>
      <c r="X10" s="2"/>
      <c r="Y10" s="2"/>
      <c r="Z10" s="30">
        <v>1</v>
      </c>
      <c r="AA10" s="30"/>
      <c r="AB10" s="30"/>
      <c r="AC10" s="30"/>
      <c r="AD10" s="30"/>
      <c r="AE10" s="2"/>
      <c r="AF10" s="11">
        <v>1000000</v>
      </c>
      <c r="AG10" s="2"/>
      <c r="AH10" s="2"/>
      <c r="AI10" s="2"/>
      <c r="AJ10" s="34">
        <v>2648.94</v>
      </c>
      <c r="AK10" s="33">
        <f t="shared" si="0"/>
        <v>-113.19000000000005</v>
      </c>
      <c r="AL10" s="5">
        <f t="shared" si="1"/>
        <v>-4.0979244278871757E-2</v>
      </c>
      <c r="AM10" s="5">
        <f t="shared" si="2"/>
        <v>0.92830283893983945</v>
      </c>
    </row>
    <row r="11" spans="1:39">
      <c r="A11" s="27">
        <v>43137</v>
      </c>
      <c r="B11" s="2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2">
        <v>1000000</v>
      </c>
      <c r="U11" s="2"/>
      <c r="V11" s="2"/>
      <c r="W11" s="2"/>
      <c r="X11" s="2"/>
      <c r="Y11" s="2"/>
      <c r="Z11" s="30">
        <v>1</v>
      </c>
      <c r="AA11" s="30"/>
      <c r="AB11" s="30"/>
      <c r="AC11" s="30"/>
      <c r="AD11" s="30"/>
      <c r="AE11" s="2"/>
      <c r="AF11" s="11">
        <v>1000000</v>
      </c>
      <c r="AG11" s="2"/>
      <c r="AH11" s="2"/>
      <c r="AI11" s="2"/>
      <c r="AJ11" s="34">
        <v>2695.14</v>
      </c>
      <c r="AK11" s="33">
        <f t="shared" si="0"/>
        <v>46.199999999999818</v>
      </c>
      <c r="AL11" s="5">
        <f t="shared" si="1"/>
        <v>1.7440938639606718E-2</v>
      </c>
      <c r="AM11" s="5">
        <f t="shared" si="2"/>
        <v>0.94449331179276175</v>
      </c>
    </row>
    <row r="12" spans="1:39">
      <c r="A12" s="27">
        <v>43138</v>
      </c>
      <c r="B12" s="26" t="s"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32">
        <v>1000000</v>
      </c>
      <c r="U12" s="2"/>
      <c r="V12" s="2"/>
      <c r="W12" s="2"/>
      <c r="X12" s="2"/>
      <c r="Y12" s="2"/>
      <c r="Z12" s="30">
        <v>1</v>
      </c>
      <c r="AA12" s="30"/>
      <c r="AB12" s="30"/>
      <c r="AC12" s="30"/>
      <c r="AD12" s="30"/>
      <c r="AE12" s="2"/>
      <c r="AF12" s="11">
        <v>1000000</v>
      </c>
      <c r="AG12" s="2"/>
      <c r="AH12" s="2"/>
      <c r="AI12" s="2"/>
      <c r="AJ12" s="34">
        <v>2681.66</v>
      </c>
      <c r="AK12" s="33">
        <f t="shared" si="0"/>
        <v>-13.480000000000018</v>
      </c>
      <c r="AL12" s="5">
        <f t="shared" si="1"/>
        <v>-5.0015954644285713E-3</v>
      </c>
      <c r="AM12" s="5">
        <f t="shared" si="2"/>
        <v>0.939769338328316</v>
      </c>
    </row>
    <row r="13" spans="1:39">
      <c r="A13" s="27">
        <v>43139</v>
      </c>
      <c r="B13" s="26" t="s">
        <v>7</v>
      </c>
      <c r="C13" s="2" t="s">
        <v>10</v>
      </c>
      <c r="D13" s="2" t="s">
        <v>11</v>
      </c>
      <c r="E13" s="2"/>
      <c r="F13" s="2"/>
      <c r="G13" s="2"/>
      <c r="H13" s="2"/>
      <c r="I13" s="2">
        <v>11.22</v>
      </c>
      <c r="J13" s="2">
        <v>42.75</v>
      </c>
      <c r="K13" s="2"/>
      <c r="L13" s="2"/>
      <c r="M13" s="2"/>
      <c r="N13" s="2"/>
      <c r="O13" s="11">
        <v>6000</v>
      </c>
      <c r="P13" s="11">
        <v>5000</v>
      </c>
      <c r="Q13" s="2"/>
      <c r="R13" s="2"/>
      <c r="S13" s="2"/>
      <c r="T13" s="35">
        <v>704276.1</v>
      </c>
      <c r="U13" s="35">
        <f>I13*O13</f>
        <v>67320</v>
      </c>
      <c r="V13" s="35">
        <f>J13*P13</f>
        <v>213750</v>
      </c>
      <c r="W13" s="2"/>
      <c r="X13" s="2"/>
      <c r="Y13" s="2"/>
      <c r="Z13" s="5">
        <f t="shared" ref="Z13:Z44" si="3">T13/AF13</f>
        <v>0.71474997465357604</v>
      </c>
      <c r="AA13" s="5">
        <f t="shared" ref="AA13:AA44" si="4">U13/AF13</f>
        <v>6.8321171616754758E-2</v>
      </c>
      <c r="AB13" s="5">
        <f t="shared" ref="AB13:AB44" si="5">V13/AF13</f>
        <v>0.21692885372966919</v>
      </c>
      <c r="AC13" s="2"/>
      <c r="AD13" s="2"/>
      <c r="AE13" s="2"/>
      <c r="AF13" s="36">
        <f t="shared" ref="AF13:AF52" si="6">T13+U13+V13</f>
        <v>985346.1</v>
      </c>
      <c r="AG13" s="37">
        <f>AF13-AF12</f>
        <v>-14653.900000000023</v>
      </c>
      <c r="AH13" s="5">
        <f>AG13/AF12</f>
        <v>-1.4653900000000024E-2</v>
      </c>
      <c r="AI13" s="5">
        <f>1*(1+AH13)</f>
        <v>0.9853461</v>
      </c>
      <c r="AJ13" s="34">
        <v>2581</v>
      </c>
      <c r="AK13" s="33">
        <f t="shared" si="0"/>
        <v>-100.65999999999985</v>
      </c>
      <c r="AL13" s="5">
        <f t="shared" si="1"/>
        <v>-3.753645130255135E-2</v>
      </c>
      <c r="AM13" s="5">
        <f t="shared" si="2"/>
        <v>0.90449373232452424</v>
      </c>
    </row>
    <row r="14" spans="1:39">
      <c r="A14" s="27">
        <v>43140</v>
      </c>
      <c r="B14" s="26" t="s">
        <v>7</v>
      </c>
      <c r="C14" s="2" t="s">
        <v>10</v>
      </c>
      <c r="D14" s="2" t="s">
        <v>11</v>
      </c>
      <c r="E14" s="2"/>
      <c r="F14" s="2"/>
      <c r="G14" s="2"/>
      <c r="H14" s="2"/>
      <c r="I14" s="2">
        <v>11.31</v>
      </c>
      <c r="J14" s="2">
        <v>43.95</v>
      </c>
      <c r="K14" s="2"/>
      <c r="L14" s="2"/>
      <c r="M14" s="2"/>
      <c r="N14" s="2"/>
      <c r="O14" s="11">
        <v>6000</v>
      </c>
      <c r="P14" s="11">
        <v>5000</v>
      </c>
      <c r="Q14" s="2"/>
      <c r="R14" s="2"/>
      <c r="S14" s="2"/>
      <c r="T14" s="35">
        <v>704276.1</v>
      </c>
      <c r="U14" s="35">
        <f>I14*O14</f>
        <v>67860</v>
      </c>
      <c r="V14" s="35">
        <f>J14*P14</f>
        <v>219750</v>
      </c>
      <c r="W14" s="2"/>
      <c r="X14" s="2"/>
      <c r="Y14" s="2"/>
      <c r="Z14" s="5">
        <f t="shared" si="3"/>
        <v>0.71003727141654671</v>
      </c>
      <c r="AA14" s="5">
        <f t="shared" si="4"/>
        <v>6.8415113388523144E-2</v>
      </c>
      <c r="AB14" s="5">
        <f t="shared" si="5"/>
        <v>0.22154761519493016</v>
      </c>
      <c r="AC14" s="2"/>
      <c r="AD14" s="2"/>
      <c r="AE14" s="2"/>
      <c r="AF14" s="36">
        <f t="shared" si="6"/>
        <v>991886.1</v>
      </c>
      <c r="AG14" s="37">
        <f>AF14-AF13</f>
        <v>6540</v>
      </c>
      <c r="AH14" s="5">
        <f>AG14/AF13</f>
        <v>6.637261770255142E-3</v>
      </c>
      <c r="AI14" s="5">
        <f>AI13*(1+AH14)</f>
        <v>0.99188609999999988</v>
      </c>
      <c r="AJ14" s="34">
        <v>2619.5500000000002</v>
      </c>
      <c r="AK14" s="33">
        <f t="shared" si="0"/>
        <v>38.550000000000182</v>
      </c>
      <c r="AL14" s="5">
        <f t="shared" si="1"/>
        <v>1.4936071290197668E-2</v>
      </c>
      <c r="AM14" s="5">
        <f t="shared" si="2"/>
        <v>0.91800331519206024</v>
      </c>
    </row>
    <row r="15" spans="1:39">
      <c r="A15" s="27">
        <v>43143</v>
      </c>
      <c r="B15" s="26" t="s">
        <v>7</v>
      </c>
      <c r="C15" s="2" t="s">
        <v>10</v>
      </c>
      <c r="D15" s="2" t="s">
        <v>11</v>
      </c>
      <c r="E15" s="2"/>
      <c r="F15" s="2"/>
      <c r="G15" s="2"/>
      <c r="H15" s="2"/>
      <c r="I15" s="38">
        <v>11.47</v>
      </c>
      <c r="J15" s="38">
        <v>44.830002</v>
      </c>
      <c r="K15" s="2"/>
      <c r="L15" s="2"/>
      <c r="M15" s="2"/>
      <c r="N15" s="2"/>
      <c r="O15" s="11">
        <v>6000</v>
      </c>
      <c r="P15" s="11">
        <v>5000</v>
      </c>
      <c r="Q15" s="2"/>
      <c r="R15" s="2"/>
      <c r="S15" s="2"/>
      <c r="T15" s="35">
        <v>704276.1</v>
      </c>
      <c r="U15" s="35">
        <f t="shared" ref="U15:U72" si="7">I15*O15</f>
        <v>68820</v>
      </c>
      <c r="V15" s="35">
        <f t="shared" ref="V15:V21" si="8">J15*P15</f>
        <v>224150.01</v>
      </c>
      <c r="W15" s="2"/>
      <c r="X15" s="2"/>
      <c r="Y15" s="2"/>
      <c r="Z15" s="5">
        <f t="shared" si="3"/>
        <v>0.7062209548252838</v>
      </c>
      <c r="AA15" s="5">
        <f t="shared" si="4"/>
        <v>6.9010046075787645E-2</v>
      </c>
      <c r="AB15" s="5">
        <f t="shared" si="5"/>
        <v>0.22476899909892856</v>
      </c>
      <c r="AC15" s="2"/>
      <c r="AD15" s="2"/>
      <c r="AE15" s="2"/>
      <c r="AF15" s="36">
        <f t="shared" si="6"/>
        <v>997246.11</v>
      </c>
      <c r="AG15" s="37">
        <f t="shared" ref="AG15:AG18" si="9">AF15-AF14</f>
        <v>5360.0100000000093</v>
      </c>
      <c r="AH15" s="5">
        <f t="shared" ref="AH15:AH72" si="10">AG15/AF14</f>
        <v>5.4038563500385878E-3</v>
      </c>
      <c r="AI15" s="5">
        <f t="shared" ref="AI15:AI72" si="11">AI14*(1+AH15)</f>
        <v>0.99724610999999974</v>
      </c>
      <c r="AJ15" s="38">
        <v>2656</v>
      </c>
      <c r="AK15" s="33">
        <f t="shared" si="0"/>
        <v>36.449999999999818</v>
      </c>
      <c r="AL15" s="5">
        <f t="shared" si="1"/>
        <v>1.3914603653299161E-2</v>
      </c>
      <c r="AM15" s="5">
        <f t="shared" si="2"/>
        <v>0.93077696747537242</v>
      </c>
    </row>
    <row r="16" spans="1:39">
      <c r="A16" s="27">
        <v>43144</v>
      </c>
      <c r="B16" s="26" t="s">
        <v>7</v>
      </c>
      <c r="C16" s="2" t="s">
        <v>10</v>
      </c>
      <c r="D16" s="2" t="s">
        <v>11</v>
      </c>
      <c r="E16" s="2"/>
      <c r="F16" s="2"/>
      <c r="G16" s="2"/>
      <c r="H16" s="2"/>
      <c r="I16" s="38">
        <v>11.6</v>
      </c>
      <c r="J16" s="38">
        <v>44.459999000000003</v>
      </c>
      <c r="K16" s="2"/>
      <c r="L16" s="2"/>
      <c r="M16" s="2"/>
      <c r="N16" s="2"/>
      <c r="O16" s="11">
        <v>6000</v>
      </c>
      <c r="P16" s="11">
        <v>5000</v>
      </c>
      <c r="Q16" s="2"/>
      <c r="R16" s="2"/>
      <c r="S16" s="2"/>
      <c r="T16" s="35">
        <v>704276.1</v>
      </c>
      <c r="U16" s="35">
        <f t="shared" si="7"/>
        <v>69600</v>
      </c>
      <c r="V16" s="35">
        <f t="shared" si="8"/>
        <v>222299.99500000002</v>
      </c>
      <c r="W16" s="2"/>
      <c r="X16" s="2"/>
      <c r="Y16" s="2"/>
      <c r="Z16" s="5">
        <f t="shared" si="3"/>
        <v>0.7069795225311043</v>
      </c>
      <c r="AA16" s="5">
        <f t="shared" si="4"/>
        <v>6.9867165403120823E-2</v>
      </c>
      <c r="AB16" s="5">
        <f t="shared" si="5"/>
        <v>0.22315331206577491</v>
      </c>
      <c r="AC16" s="2"/>
      <c r="AD16" s="2"/>
      <c r="AE16" s="2"/>
      <c r="AF16" s="36">
        <f t="shared" si="6"/>
        <v>996176.09499999997</v>
      </c>
      <c r="AG16" s="37">
        <f t="shared" si="9"/>
        <v>-1070.015000000014</v>
      </c>
      <c r="AH16" s="5">
        <f t="shared" si="10"/>
        <v>-1.072969840915212E-3</v>
      </c>
      <c r="AI16" s="5">
        <f t="shared" si="11"/>
        <v>0.99617609499999971</v>
      </c>
      <c r="AJ16" s="38">
        <v>2662.9399410000001</v>
      </c>
      <c r="AK16" s="33">
        <f t="shared" si="0"/>
        <v>6.9399410000000898</v>
      </c>
      <c r="AL16" s="5">
        <f t="shared" si="1"/>
        <v>2.6129295933735278E-3</v>
      </c>
      <c r="AM16" s="5">
        <f t="shared" si="2"/>
        <v>0.9332090221585192</v>
      </c>
    </row>
    <row r="17" spans="1:39">
      <c r="A17" s="27">
        <v>43145</v>
      </c>
      <c r="B17" s="26" t="s">
        <v>7</v>
      </c>
      <c r="C17" s="2" t="s">
        <v>10</v>
      </c>
      <c r="D17" s="2" t="s">
        <v>11</v>
      </c>
      <c r="E17" s="2"/>
      <c r="F17" s="2"/>
      <c r="G17" s="2"/>
      <c r="H17" s="2"/>
      <c r="I17" s="38">
        <v>11.72</v>
      </c>
      <c r="J17" s="38">
        <v>45.380001</v>
      </c>
      <c r="K17" s="2"/>
      <c r="L17" s="2"/>
      <c r="M17" s="2"/>
      <c r="N17" s="2"/>
      <c r="O17" s="11">
        <v>6000</v>
      </c>
      <c r="P17" s="11">
        <v>5000</v>
      </c>
      <c r="Q17" s="2"/>
      <c r="R17" s="2"/>
      <c r="S17" s="2"/>
      <c r="T17" s="35">
        <v>704276.1</v>
      </c>
      <c r="U17" s="35">
        <f t="shared" si="7"/>
        <v>70320</v>
      </c>
      <c r="V17" s="35">
        <f t="shared" si="8"/>
        <v>226900.005</v>
      </c>
      <c r="W17" s="2"/>
      <c r="X17" s="2"/>
      <c r="Y17" s="2"/>
      <c r="Z17" s="5">
        <f t="shared" si="3"/>
        <v>0.70322400305291255</v>
      </c>
      <c r="AA17" s="5">
        <f t="shared" si="4"/>
        <v>7.0214951060643419E-2</v>
      </c>
      <c r="AB17" s="5">
        <f t="shared" si="5"/>
        <v>0.22656104588644407</v>
      </c>
      <c r="AC17" s="2"/>
      <c r="AD17" s="2"/>
      <c r="AE17" s="2"/>
      <c r="AF17" s="36">
        <f t="shared" si="6"/>
        <v>1001496.105</v>
      </c>
      <c r="AG17" s="37">
        <f t="shared" si="9"/>
        <v>5320.0100000000093</v>
      </c>
      <c r="AH17" s="5">
        <f t="shared" si="10"/>
        <v>5.3404313019577224E-3</v>
      </c>
      <c r="AI17" s="5">
        <f t="shared" si="11"/>
        <v>1.0014961049999997</v>
      </c>
      <c r="AJ17" s="38">
        <v>2698.6298830000001</v>
      </c>
      <c r="AK17" s="33">
        <f t="shared" si="0"/>
        <v>35.689941999999974</v>
      </c>
      <c r="AL17" s="5">
        <f t="shared" si="1"/>
        <v>1.340245848225834E-2</v>
      </c>
      <c r="AM17" s="5">
        <f t="shared" si="2"/>
        <v>0.94571631733326766</v>
      </c>
    </row>
    <row r="18" spans="1:39">
      <c r="A18" s="27">
        <v>43146</v>
      </c>
      <c r="B18" s="26" t="s">
        <v>7</v>
      </c>
      <c r="C18" s="2" t="s">
        <v>10</v>
      </c>
      <c r="D18" s="2" t="s">
        <v>11</v>
      </c>
      <c r="E18" s="2"/>
      <c r="F18" s="2"/>
      <c r="G18" s="2"/>
      <c r="H18" s="2"/>
      <c r="I18" s="38">
        <v>12.4</v>
      </c>
      <c r="J18" s="38">
        <v>45.919998</v>
      </c>
      <c r="K18" s="2"/>
      <c r="L18" s="2"/>
      <c r="M18" s="2"/>
      <c r="N18" s="2"/>
      <c r="O18" s="11">
        <v>6000</v>
      </c>
      <c r="P18" s="11">
        <v>5000</v>
      </c>
      <c r="Q18" s="2"/>
      <c r="R18" s="2"/>
      <c r="S18" s="2"/>
      <c r="T18" s="35">
        <v>704276.1</v>
      </c>
      <c r="U18" s="35">
        <f t="shared" si="7"/>
        <v>74400</v>
      </c>
      <c r="V18" s="35">
        <f t="shared" si="8"/>
        <v>229599.99</v>
      </c>
      <c r="W18" s="2"/>
      <c r="X18" s="2"/>
      <c r="Y18" s="2"/>
      <c r="Z18" s="5">
        <f t="shared" si="3"/>
        <v>0.69849529011443678</v>
      </c>
      <c r="AA18" s="5">
        <f t="shared" si="4"/>
        <v>7.3789313004536283E-2</v>
      </c>
      <c r="AB18" s="5">
        <f t="shared" si="5"/>
        <v>0.2277153968810269</v>
      </c>
      <c r="AC18" s="2"/>
      <c r="AD18" s="2"/>
      <c r="AE18" s="2"/>
      <c r="AF18" s="36">
        <f t="shared" si="6"/>
        <v>1008276.09</v>
      </c>
      <c r="AG18" s="37">
        <f t="shared" si="9"/>
        <v>6779.984999999986</v>
      </c>
      <c r="AH18" s="5">
        <f t="shared" si="10"/>
        <v>6.769856583715806E-3</v>
      </c>
      <c r="AI18" s="5">
        <f t="shared" si="11"/>
        <v>1.0082760899999996</v>
      </c>
      <c r="AJ18" s="38">
        <v>2731.1999510000001</v>
      </c>
      <c r="AK18" s="33">
        <f t="shared" si="0"/>
        <v>32.570067999999992</v>
      </c>
      <c r="AL18" s="5">
        <f t="shared" si="1"/>
        <v>1.2069112628291455E-2</v>
      </c>
      <c r="AM18" s="5">
        <f t="shared" si="2"/>
        <v>0.95713027408157592</v>
      </c>
    </row>
    <row r="19" spans="1:39">
      <c r="A19" s="27">
        <v>43147</v>
      </c>
      <c r="B19" s="26" t="s">
        <v>7</v>
      </c>
      <c r="C19" s="2" t="s">
        <v>10</v>
      </c>
      <c r="D19" s="2" t="s">
        <v>11</v>
      </c>
      <c r="E19" s="2"/>
      <c r="F19" s="2"/>
      <c r="G19" s="2"/>
      <c r="H19" s="2"/>
      <c r="I19" s="38">
        <v>12.11</v>
      </c>
      <c r="J19" s="38">
        <v>45.560001</v>
      </c>
      <c r="K19" s="2"/>
      <c r="L19" s="2"/>
      <c r="M19" s="2"/>
      <c r="N19" s="2"/>
      <c r="O19" s="11">
        <v>6000</v>
      </c>
      <c r="P19" s="11">
        <v>5000</v>
      </c>
      <c r="Q19" s="2"/>
      <c r="R19" s="2"/>
      <c r="S19" s="2"/>
      <c r="T19" s="35">
        <v>704276.1</v>
      </c>
      <c r="U19" s="35">
        <f t="shared" si="7"/>
        <v>72660</v>
      </c>
      <c r="V19" s="35">
        <f t="shared" si="8"/>
        <v>227800.005</v>
      </c>
      <c r="W19" s="2"/>
      <c r="X19" s="2"/>
      <c r="Y19" s="2"/>
      <c r="Z19" s="5">
        <f t="shared" si="3"/>
        <v>0.70095629737521969</v>
      </c>
      <c r="AA19" s="5">
        <f t="shared" si="4"/>
        <v>7.2317496742092299E-2</v>
      </c>
      <c r="AB19" s="5">
        <f t="shared" si="5"/>
        <v>0.22672620588268799</v>
      </c>
      <c r="AC19" s="2"/>
      <c r="AD19" s="2"/>
      <c r="AE19" s="2"/>
      <c r="AF19" s="36">
        <f t="shared" si="6"/>
        <v>1004736.105</v>
      </c>
      <c r="AG19" s="37">
        <f>AF19-AF18</f>
        <v>-3539.984999999986</v>
      </c>
      <c r="AH19" s="5">
        <f t="shared" si="10"/>
        <v>-3.510928241886591E-3</v>
      </c>
      <c r="AI19" s="5">
        <f t="shared" si="11"/>
        <v>1.0047361049999997</v>
      </c>
      <c r="AJ19" s="38">
        <v>2732.219971</v>
      </c>
      <c r="AK19" s="33">
        <f t="shared" si="0"/>
        <v>1.0200199999999313</v>
      </c>
      <c r="AL19" s="5">
        <f t="shared" si="1"/>
        <v>3.734695439000948E-4</v>
      </c>
      <c r="AM19" s="5">
        <f t="shared" si="2"/>
        <v>0.95748773308849022</v>
      </c>
    </row>
    <row r="20" spans="1:39">
      <c r="A20" s="27">
        <v>43151</v>
      </c>
      <c r="B20" s="26" t="s">
        <v>7</v>
      </c>
      <c r="C20" s="2" t="s">
        <v>10</v>
      </c>
      <c r="D20" s="2" t="s">
        <v>11</v>
      </c>
      <c r="E20" s="2"/>
      <c r="F20" s="2"/>
      <c r="G20" s="2"/>
      <c r="H20" s="2"/>
      <c r="I20" s="38">
        <v>12.02</v>
      </c>
      <c r="J20" s="38">
        <v>46.32</v>
      </c>
      <c r="K20" s="2"/>
      <c r="L20" s="2"/>
      <c r="M20" s="2"/>
      <c r="N20" s="2"/>
      <c r="O20" s="11">
        <v>6000</v>
      </c>
      <c r="P20" s="11">
        <v>5000</v>
      </c>
      <c r="Q20" s="2"/>
      <c r="R20" s="2"/>
      <c r="S20" s="2"/>
      <c r="T20" s="35">
        <v>704276.1</v>
      </c>
      <c r="U20" s="35">
        <f t="shared" si="7"/>
        <v>72120</v>
      </c>
      <c r="V20" s="35">
        <f t="shared" si="8"/>
        <v>231600</v>
      </c>
      <c r="W20" s="2"/>
      <c r="X20" s="2"/>
      <c r="Y20" s="2"/>
      <c r="Z20" s="5">
        <f t="shared" si="3"/>
        <v>0.69868931040506999</v>
      </c>
      <c r="AA20" s="5">
        <f t="shared" si="4"/>
        <v>7.1547895869835218E-2</v>
      </c>
      <c r="AB20" s="5">
        <f t="shared" si="5"/>
        <v>0.22976279372509478</v>
      </c>
      <c r="AC20" s="2"/>
      <c r="AD20" s="2"/>
      <c r="AE20" s="2"/>
      <c r="AF20" s="36">
        <f t="shared" si="6"/>
        <v>1007996.1</v>
      </c>
      <c r="AG20" s="37">
        <f t="shared" ref="AG20:AG72" si="12">AF20-AF19</f>
        <v>3259.9949999999953</v>
      </c>
      <c r="AH20" s="5">
        <f t="shared" si="10"/>
        <v>3.2446281006294638E-3</v>
      </c>
      <c r="AI20" s="5">
        <f t="shared" si="11"/>
        <v>1.0079960999999997</v>
      </c>
      <c r="AJ20" s="38">
        <v>2716.26</v>
      </c>
      <c r="AK20" s="33">
        <f t="shared" si="0"/>
        <v>-15.959970999999769</v>
      </c>
      <c r="AL20" s="5">
        <f t="shared" si="1"/>
        <v>-5.8413931416211613E-3</v>
      </c>
      <c r="AM20" s="5">
        <f t="shared" si="2"/>
        <v>0.9518946708112408</v>
      </c>
    </row>
    <row r="21" spans="1:39">
      <c r="A21" s="27">
        <v>43152</v>
      </c>
      <c r="B21" s="26" t="s">
        <v>7</v>
      </c>
      <c r="C21" s="2" t="s">
        <v>10</v>
      </c>
      <c r="D21" s="2" t="s">
        <v>11</v>
      </c>
      <c r="E21" s="2"/>
      <c r="F21" s="2"/>
      <c r="G21" s="2"/>
      <c r="H21" s="2"/>
      <c r="I21" s="38">
        <v>11.72</v>
      </c>
      <c r="J21" s="38">
        <v>45.94</v>
      </c>
      <c r="K21" s="2"/>
      <c r="L21" s="2"/>
      <c r="M21" s="2"/>
      <c r="N21" s="2"/>
      <c r="O21" s="11">
        <v>6000</v>
      </c>
      <c r="P21" s="11">
        <v>5000</v>
      </c>
      <c r="Q21" s="2"/>
      <c r="R21" s="2"/>
      <c r="S21" s="2"/>
      <c r="T21" s="35">
        <v>704276.1</v>
      </c>
      <c r="U21" s="35">
        <f t="shared" si="7"/>
        <v>70320</v>
      </c>
      <c r="V21" s="35">
        <f t="shared" si="8"/>
        <v>229700</v>
      </c>
      <c r="W21" s="2"/>
      <c r="X21" s="2"/>
      <c r="Y21" s="2"/>
      <c r="Z21" s="5">
        <f t="shared" si="3"/>
        <v>0.70126340229739015</v>
      </c>
      <c r="AA21" s="5">
        <f t="shared" si="4"/>
        <v>7.0019190555454719E-2</v>
      </c>
      <c r="AB21" s="5">
        <f t="shared" si="5"/>
        <v>0.22871740714715511</v>
      </c>
      <c r="AC21" s="2"/>
      <c r="AD21" s="2"/>
      <c r="AE21" s="2"/>
      <c r="AF21" s="36">
        <f t="shared" si="6"/>
        <v>1004296.1</v>
      </c>
      <c r="AG21" s="37">
        <f t="shared" si="12"/>
        <v>-3700</v>
      </c>
      <c r="AH21" s="5">
        <f t="shared" si="10"/>
        <v>-3.6706491225511687E-3</v>
      </c>
      <c r="AI21" s="5">
        <f t="shared" si="11"/>
        <v>1.0042960999999997</v>
      </c>
      <c r="AJ21" s="38">
        <v>2701.33</v>
      </c>
      <c r="AK21" s="33">
        <f t="shared" si="0"/>
        <v>-14.930000000000291</v>
      </c>
      <c r="AL21" s="5">
        <f t="shared" si="1"/>
        <v>-5.496528314668069E-3</v>
      </c>
      <c r="AM21" s="5">
        <f t="shared" si="2"/>
        <v>0.94666255480054518</v>
      </c>
    </row>
    <row r="22" spans="1:39">
      <c r="A22" s="27">
        <v>43153</v>
      </c>
      <c r="B22" s="26" t="s">
        <v>7</v>
      </c>
      <c r="C22" s="2" t="s">
        <v>10</v>
      </c>
      <c r="D22" s="2" t="s">
        <v>11</v>
      </c>
      <c r="E22" s="2"/>
      <c r="F22" s="2"/>
      <c r="G22" s="2"/>
      <c r="H22" s="2"/>
      <c r="I22" s="38">
        <v>11.84</v>
      </c>
      <c r="J22" s="38">
        <v>45.8</v>
      </c>
      <c r="K22" s="2"/>
      <c r="L22" s="2"/>
      <c r="M22" s="2"/>
      <c r="N22" s="2"/>
      <c r="O22" s="11">
        <v>6000</v>
      </c>
      <c r="P22" s="11">
        <v>5000</v>
      </c>
      <c r="Q22" s="2"/>
      <c r="R22" s="2"/>
      <c r="S22" s="2"/>
      <c r="T22" s="35">
        <v>704276.1</v>
      </c>
      <c r="U22" s="35">
        <f t="shared" si="7"/>
        <v>71040</v>
      </c>
      <c r="V22" s="35">
        <f>J22*P22</f>
        <v>229000</v>
      </c>
      <c r="W22" s="2"/>
      <c r="X22" s="2"/>
      <c r="Y22" s="2"/>
      <c r="Z22" s="5">
        <f t="shared" si="3"/>
        <v>0.70124943730365374</v>
      </c>
      <c r="AA22" s="5">
        <f t="shared" si="4"/>
        <v>7.0734701952901088E-2</v>
      </c>
      <c r="AB22" s="5">
        <f t="shared" si="5"/>
        <v>0.22801586074344521</v>
      </c>
      <c r="AC22" s="2"/>
      <c r="AD22" s="2"/>
      <c r="AE22" s="2"/>
      <c r="AF22" s="36">
        <f t="shared" si="6"/>
        <v>1004316.1</v>
      </c>
      <c r="AG22" s="37">
        <f t="shared" si="12"/>
        <v>20</v>
      </c>
      <c r="AH22" s="5">
        <f t="shared" si="10"/>
        <v>1.9914445550470622E-5</v>
      </c>
      <c r="AI22" s="5">
        <f t="shared" si="11"/>
        <v>1.0043160999999996</v>
      </c>
      <c r="AJ22" s="38">
        <v>2703.96</v>
      </c>
      <c r="AK22" s="33">
        <f t="shared" si="0"/>
        <v>2.6300000000001091</v>
      </c>
      <c r="AL22" s="5">
        <f t="shared" si="1"/>
        <v>9.735944886408211E-4</v>
      </c>
      <c r="AM22" s="5">
        <f t="shared" si="2"/>
        <v>0.94758422024650169</v>
      </c>
    </row>
    <row r="23" spans="1:39">
      <c r="A23" s="27">
        <v>43154</v>
      </c>
      <c r="B23" s="26" t="s">
        <v>7</v>
      </c>
      <c r="C23" s="2" t="s">
        <v>10</v>
      </c>
      <c r="D23" s="2" t="s">
        <v>11</v>
      </c>
      <c r="E23" s="2"/>
      <c r="F23" s="2"/>
      <c r="G23" s="2"/>
      <c r="H23" s="2"/>
      <c r="I23" s="38">
        <v>12.07</v>
      </c>
      <c r="J23" s="38">
        <v>47.73</v>
      </c>
      <c r="K23" s="2"/>
      <c r="L23" s="2"/>
      <c r="M23" s="2"/>
      <c r="N23" s="2"/>
      <c r="O23" s="11">
        <v>6000</v>
      </c>
      <c r="P23" s="11">
        <v>5000</v>
      </c>
      <c r="Q23" s="2"/>
      <c r="R23" s="2"/>
      <c r="S23" s="2"/>
      <c r="T23" s="35">
        <v>704276.1</v>
      </c>
      <c r="U23" s="35">
        <f t="shared" si="7"/>
        <v>72420</v>
      </c>
      <c r="V23" s="35">
        <f>J23*P23</f>
        <v>238649.99999999997</v>
      </c>
      <c r="W23" s="2"/>
      <c r="X23" s="2"/>
      <c r="Y23" s="2"/>
      <c r="Z23" s="5">
        <f t="shared" si="3"/>
        <v>0.69363156070624588</v>
      </c>
      <c r="AA23" s="5">
        <f t="shared" si="4"/>
        <v>7.1325432776075073E-2</v>
      </c>
      <c r="AB23" s="5">
        <f t="shared" si="5"/>
        <v>0.23504300651767901</v>
      </c>
      <c r="AC23" s="2"/>
      <c r="AD23" s="2"/>
      <c r="AE23" s="2"/>
      <c r="AF23" s="36">
        <f t="shared" si="6"/>
        <v>1015346.1</v>
      </c>
      <c r="AG23" s="37">
        <f t="shared" si="12"/>
        <v>11030</v>
      </c>
      <c r="AH23" s="5">
        <f t="shared" si="10"/>
        <v>1.0982598008734501E-2</v>
      </c>
      <c r="AI23" s="5">
        <f t="shared" si="11"/>
        <v>1.0153460999999997</v>
      </c>
      <c r="AJ23" s="38">
        <v>2747.3</v>
      </c>
      <c r="AK23" s="33">
        <f t="shared" si="0"/>
        <v>43.340000000000146</v>
      </c>
      <c r="AL23" s="5">
        <f t="shared" si="1"/>
        <v>1.6028343614550564E-2</v>
      </c>
      <c r="AM23" s="5">
        <f t="shared" si="2"/>
        <v>0.96277242573233857</v>
      </c>
    </row>
    <row r="24" spans="1:39">
      <c r="A24" s="27">
        <v>43157</v>
      </c>
      <c r="B24" s="26" t="s">
        <v>7</v>
      </c>
      <c r="C24" s="2" t="s">
        <v>10</v>
      </c>
      <c r="D24" s="2" t="s">
        <v>11</v>
      </c>
      <c r="E24" s="2"/>
      <c r="F24" s="2"/>
      <c r="G24" s="2"/>
      <c r="H24" s="2"/>
      <c r="I24" s="38">
        <v>12.42</v>
      </c>
      <c r="J24" s="38">
        <v>49.11</v>
      </c>
      <c r="K24" s="2"/>
      <c r="L24" s="2"/>
      <c r="M24" s="2"/>
      <c r="N24" s="2"/>
      <c r="O24" s="11">
        <v>6000</v>
      </c>
      <c r="P24" s="11">
        <v>5000</v>
      </c>
      <c r="Q24" s="2"/>
      <c r="R24" s="2"/>
      <c r="S24" s="2"/>
      <c r="T24" s="35">
        <v>704276.1</v>
      </c>
      <c r="U24" s="35">
        <f t="shared" si="7"/>
        <v>74520</v>
      </c>
      <c r="V24" s="35">
        <f t="shared" ref="V24:V67" si="13">J24*P24</f>
        <v>245550</v>
      </c>
      <c r="W24" s="2"/>
      <c r="X24" s="2"/>
      <c r="Y24" s="2"/>
      <c r="Z24" s="5">
        <f t="shared" si="3"/>
        <v>0.68753724937303906</v>
      </c>
      <c r="AA24" s="5">
        <f t="shared" si="4"/>
        <v>7.2748849241481964E-2</v>
      </c>
      <c r="AB24" s="5">
        <f t="shared" si="5"/>
        <v>0.23971390138547899</v>
      </c>
      <c r="AC24" s="2"/>
      <c r="AD24" s="2"/>
      <c r="AE24" s="2"/>
      <c r="AF24" s="36">
        <f t="shared" si="6"/>
        <v>1024346.1</v>
      </c>
      <c r="AG24" s="37">
        <f t="shared" si="12"/>
        <v>9000</v>
      </c>
      <c r="AH24" s="5">
        <f t="shared" si="10"/>
        <v>8.8639725902330251E-3</v>
      </c>
      <c r="AI24" s="5">
        <f t="shared" si="11"/>
        <v>1.0243460999999998</v>
      </c>
      <c r="AJ24" s="38">
        <v>2779.6</v>
      </c>
      <c r="AK24" s="33">
        <f t="shared" si="0"/>
        <v>32.299999999999727</v>
      </c>
      <c r="AL24" s="5">
        <f t="shared" si="1"/>
        <v>1.175699777963809E-2</v>
      </c>
      <c r="AM24" s="5">
        <f t="shared" si="2"/>
        <v>0.9740917390039705</v>
      </c>
    </row>
    <row r="25" spans="1:39">
      <c r="A25" s="27">
        <v>43158</v>
      </c>
      <c r="B25" s="26" t="s">
        <v>7</v>
      </c>
      <c r="C25" s="2" t="s">
        <v>10</v>
      </c>
      <c r="D25" s="2" t="s">
        <v>11</v>
      </c>
      <c r="E25" s="2"/>
      <c r="F25" s="2"/>
      <c r="G25" s="2"/>
      <c r="H25" s="2"/>
      <c r="I25" s="38">
        <v>12.53</v>
      </c>
      <c r="J25" s="38">
        <v>49.91</v>
      </c>
      <c r="K25" s="2"/>
      <c r="L25" s="2"/>
      <c r="M25" s="2"/>
      <c r="N25" s="2"/>
      <c r="O25" s="11">
        <v>6000</v>
      </c>
      <c r="P25" s="11">
        <v>5000</v>
      </c>
      <c r="Q25" s="2"/>
      <c r="R25" s="2"/>
      <c r="S25" s="2"/>
      <c r="T25" s="35">
        <v>704276.1</v>
      </c>
      <c r="U25" s="35">
        <f t="shared" si="7"/>
        <v>75180</v>
      </c>
      <c r="V25" s="35">
        <f t="shared" si="13"/>
        <v>249549.99999999997</v>
      </c>
      <c r="W25" s="2"/>
      <c r="X25" s="2"/>
      <c r="Y25" s="2"/>
      <c r="Z25" s="5">
        <f t="shared" si="3"/>
        <v>0.68442363947113627</v>
      </c>
      <c r="AA25" s="5">
        <f t="shared" si="4"/>
        <v>7.3060791379176468E-2</v>
      </c>
      <c r="AB25" s="5">
        <f t="shared" si="5"/>
        <v>0.24251556914968722</v>
      </c>
      <c r="AC25" s="2"/>
      <c r="AD25" s="2"/>
      <c r="AE25" s="2"/>
      <c r="AF25" s="36">
        <f t="shared" si="6"/>
        <v>1029006.1</v>
      </c>
      <c r="AG25" s="37">
        <f t="shared" si="12"/>
        <v>4660</v>
      </c>
      <c r="AH25" s="5">
        <f t="shared" si="10"/>
        <v>4.5492436589547229E-3</v>
      </c>
      <c r="AI25" s="5">
        <f t="shared" si="11"/>
        <v>1.0290060999999997</v>
      </c>
      <c r="AJ25" s="38">
        <v>2744.28</v>
      </c>
      <c r="AK25" s="33">
        <f t="shared" si="0"/>
        <v>-35.319999999999709</v>
      </c>
      <c r="AL25" s="5">
        <f t="shared" si="1"/>
        <v>-1.270686429702105E-2</v>
      </c>
      <c r="AM25" s="5">
        <f t="shared" si="2"/>
        <v>0.96171408746359777</v>
      </c>
    </row>
    <row r="26" spans="1:39">
      <c r="A26" s="27">
        <v>43159</v>
      </c>
      <c r="B26" s="26" t="s">
        <v>7</v>
      </c>
      <c r="C26" s="2" t="s">
        <v>10</v>
      </c>
      <c r="D26" s="2" t="s">
        <v>11</v>
      </c>
      <c r="E26" s="2"/>
      <c r="F26" s="2"/>
      <c r="G26" s="2"/>
      <c r="H26" s="2"/>
      <c r="I26" s="38">
        <v>12.11</v>
      </c>
      <c r="J26" s="38">
        <v>49.29</v>
      </c>
      <c r="K26" s="2"/>
      <c r="L26" s="2"/>
      <c r="M26" s="2"/>
      <c r="N26" s="2"/>
      <c r="O26" s="11">
        <v>6000</v>
      </c>
      <c r="P26" s="11">
        <v>10000</v>
      </c>
      <c r="Q26" s="2"/>
      <c r="R26" s="2"/>
      <c r="S26" s="2"/>
      <c r="T26" s="35">
        <v>454276.1</v>
      </c>
      <c r="U26" s="35">
        <f t="shared" si="7"/>
        <v>72660</v>
      </c>
      <c r="V26" s="35">
        <f t="shared" si="13"/>
        <v>492900</v>
      </c>
      <c r="W26" s="2"/>
      <c r="X26" s="2"/>
      <c r="Y26" s="2"/>
      <c r="Z26" s="5">
        <f t="shared" si="3"/>
        <v>0.44544030163278198</v>
      </c>
      <c r="AA26" s="5">
        <f t="shared" si="4"/>
        <v>7.1246742491268944E-2</v>
      </c>
      <c r="AB26" s="5">
        <f t="shared" si="5"/>
        <v>0.48331295587594908</v>
      </c>
      <c r="AC26" s="2"/>
      <c r="AD26" s="2"/>
      <c r="AE26" s="2"/>
      <c r="AF26" s="36">
        <f t="shared" si="6"/>
        <v>1019836.1</v>
      </c>
      <c r="AG26" s="37">
        <f t="shared" si="12"/>
        <v>-9170</v>
      </c>
      <c r="AH26" s="5">
        <f t="shared" si="10"/>
        <v>-8.9115117976462915E-3</v>
      </c>
      <c r="AI26" s="5">
        <f t="shared" si="11"/>
        <v>1.0198360999999998</v>
      </c>
      <c r="AJ26" s="38">
        <v>2713.83</v>
      </c>
      <c r="AK26" s="33">
        <f t="shared" si="0"/>
        <v>-30.450000000000273</v>
      </c>
      <c r="AL26" s="5">
        <f t="shared" si="1"/>
        <v>-1.1095806550352104E-2</v>
      </c>
      <c r="AM26" s="5">
        <f t="shared" si="2"/>
        <v>0.95104309399235321</v>
      </c>
    </row>
    <row r="27" spans="1:39">
      <c r="A27" s="27">
        <v>43160</v>
      </c>
      <c r="B27" s="26" t="s">
        <v>7</v>
      </c>
      <c r="C27" s="2" t="s">
        <v>10</v>
      </c>
      <c r="D27" s="2" t="s">
        <v>11</v>
      </c>
      <c r="E27" s="2"/>
      <c r="F27" s="2"/>
      <c r="G27" s="2"/>
      <c r="H27" s="2"/>
      <c r="I27" s="2">
        <v>11.9</v>
      </c>
      <c r="J27" s="2">
        <v>47.84</v>
      </c>
      <c r="K27" s="2"/>
      <c r="L27" s="2"/>
      <c r="M27" s="2"/>
      <c r="N27" s="2"/>
      <c r="O27" s="11">
        <v>6000</v>
      </c>
      <c r="P27" s="11">
        <v>10000</v>
      </c>
      <c r="Q27" s="2"/>
      <c r="R27" s="2"/>
      <c r="S27" s="2"/>
      <c r="T27" s="35">
        <v>454276.1</v>
      </c>
      <c r="U27" s="35">
        <f t="shared" si="7"/>
        <v>71400</v>
      </c>
      <c r="V27" s="35">
        <f t="shared" si="13"/>
        <v>478400.00000000006</v>
      </c>
      <c r="W27" s="2"/>
      <c r="X27" s="2"/>
      <c r="Y27" s="2"/>
      <c r="Z27" s="5">
        <f t="shared" si="3"/>
        <v>0.45243194216055926</v>
      </c>
      <c r="AA27" s="5">
        <f t="shared" si="4"/>
        <v>7.1110147926038661E-2</v>
      </c>
      <c r="AB27" s="5">
        <f t="shared" si="5"/>
        <v>0.47645790991340198</v>
      </c>
      <c r="AC27" s="2"/>
      <c r="AD27" s="2"/>
      <c r="AE27" s="2"/>
      <c r="AF27" s="36">
        <f t="shared" si="6"/>
        <v>1004076.1000000001</v>
      </c>
      <c r="AG27" s="37">
        <f t="shared" si="12"/>
        <v>-15759.999999999884</v>
      </c>
      <c r="AH27" s="5">
        <f t="shared" si="10"/>
        <v>-1.5453463551643136E-2</v>
      </c>
      <c r="AI27" s="5">
        <f t="shared" si="11"/>
        <v>1.0040761</v>
      </c>
      <c r="AJ27" s="2">
        <v>2677.67</v>
      </c>
      <c r="AK27" s="33">
        <f t="shared" si="0"/>
        <v>-36.159999999999854</v>
      </c>
      <c r="AL27" s="5">
        <f t="shared" si="1"/>
        <v>-1.3324342350110308E-2</v>
      </c>
      <c r="AM27" s="5">
        <f t="shared" si="2"/>
        <v>0.93837107021829103</v>
      </c>
    </row>
    <row r="28" spans="1:39">
      <c r="A28" s="27">
        <v>43161</v>
      </c>
      <c r="B28" s="26" t="s">
        <v>7</v>
      </c>
      <c r="C28" s="2" t="s">
        <v>10</v>
      </c>
      <c r="D28" s="2" t="s">
        <v>11</v>
      </c>
      <c r="E28" s="2"/>
      <c r="F28" s="2"/>
      <c r="G28" s="2"/>
      <c r="H28" s="2"/>
      <c r="I28" s="2">
        <v>11.81</v>
      </c>
      <c r="J28" s="2">
        <v>48.98</v>
      </c>
      <c r="K28" s="2"/>
      <c r="L28" s="2"/>
      <c r="M28" s="2"/>
      <c r="N28" s="2"/>
      <c r="O28" s="11">
        <v>6000</v>
      </c>
      <c r="P28" s="11">
        <v>10000</v>
      </c>
      <c r="Q28" s="2"/>
      <c r="R28" s="2"/>
      <c r="S28" s="2"/>
      <c r="T28" s="35">
        <v>454276.1</v>
      </c>
      <c r="U28" s="35">
        <f t="shared" si="7"/>
        <v>70860</v>
      </c>
      <c r="V28" s="35">
        <f t="shared" si="13"/>
        <v>489799.99999999994</v>
      </c>
      <c r="W28" s="2"/>
      <c r="X28" s="2"/>
      <c r="Y28" s="2"/>
      <c r="Z28" s="5">
        <f t="shared" si="3"/>
        <v>0.44759083847741749</v>
      </c>
      <c r="AA28" s="5">
        <f t="shared" si="4"/>
        <v>6.9817203270235439E-2</v>
      </c>
      <c r="AB28" s="5">
        <f t="shared" si="5"/>
        <v>0.48259195825234713</v>
      </c>
      <c r="AC28" s="2"/>
      <c r="AD28" s="2"/>
      <c r="AE28" s="2"/>
      <c r="AF28" s="36">
        <f t="shared" si="6"/>
        <v>1014936.0999999999</v>
      </c>
      <c r="AG28" s="37">
        <f t="shared" si="12"/>
        <v>10859.999999999767</v>
      </c>
      <c r="AH28" s="5">
        <f t="shared" si="10"/>
        <v>1.0815913255977078E-2</v>
      </c>
      <c r="AI28" s="5">
        <f t="shared" si="11"/>
        <v>1.0149360999999999</v>
      </c>
      <c r="AJ28" s="2">
        <v>2691.25</v>
      </c>
      <c r="AK28" s="33">
        <f t="shared" si="0"/>
        <v>13.579999999999927</v>
      </c>
      <c r="AL28" s="5">
        <f t="shared" si="1"/>
        <v>5.0715734201749758E-3</v>
      </c>
      <c r="AM28" s="5">
        <f t="shared" si="2"/>
        <v>0.94313008799627118</v>
      </c>
    </row>
    <row r="29" spans="1:39">
      <c r="A29" s="27">
        <v>43164</v>
      </c>
      <c r="B29" s="26" t="s">
        <v>7</v>
      </c>
      <c r="C29" s="2" t="s">
        <v>10</v>
      </c>
      <c r="D29" s="2" t="s">
        <v>11</v>
      </c>
      <c r="E29" s="2"/>
      <c r="F29" s="2"/>
      <c r="G29" s="2"/>
      <c r="H29" s="2"/>
      <c r="I29" s="38">
        <v>11.91</v>
      </c>
      <c r="J29" s="38">
        <v>49.75</v>
      </c>
      <c r="K29" s="2"/>
      <c r="L29" s="2"/>
      <c r="M29" s="2"/>
      <c r="N29" s="2"/>
      <c r="O29" s="11">
        <v>6000</v>
      </c>
      <c r="P29" s="11">
        <v>10000</v>
      </c>
      <c r="Q29" s="2"/>
      <c r="R29" s="2"/>
      <c r="S29" s="2"/>
      <c r="T29" s="35">
        <v>454276.1</v>
      </c>
      <c r="U29" s="35">
        <f t="shared" si="7"/>
        <v>71460</v>
      </c>
      <c r="V29" s="35">
        <f t="shared" si="13"/>
        <v>497500</v>
      </c>
      <c r="W29" s="2"/>
      <c r="X29" s="2"/>
      <c r="Y29" s="2"/>
      <c r="Z29" s="5">
        <f t="shared" si="3"/>
        <v>0.44396019647860352</v>
      </c>
      <c r="AA29" s="5">
        <f t="shared" si="4"/>
        <v>6.9837254569106777E-2</v>
      </c>
      <c r="AB29" s="5">
        <f t="shared" si="5"/>
        <v>0.4862025489522897</v>
      </c>
      <c r="AC29" s="2"/>
      <c r="AD29" s="2"/>
      <c r="AE29" s="2"/>
      <c r="AF29" s="36">
        <f t="shared" si="6"/>
        <v>1023236.1</v>
      </c>
      <c r="AG29" s="37">
        <f t="shared" si="12"/>
        <v>8300.0000000001164</v>
      </c>
      <c r="AH29" s="5">
        <f t="shared" si="10"/>
        <v>8.1778547437618161E-3</v>
      </c>
      <c r="AI29" s="5">
        <f t="shared" si="11"/>
        <v>1.0232361000000001</v>
      </c>
      <c r="AJ29" s="39">
        <v>2720.9399410000001</v>
      </c>
      <c r="AK29" s="33">
        <f t="shared" si="0"/>
        <v>29.68994100000009</v>
      </c>
      <c r="AL29" s="5">
        <f t="shared" si="1"/>
        <v>1.1032026381792881E-2</v>
      </c>
      <c r="AM29" s="5">
        <f t="shared" si="2"/>
        <v>0.95353472400850869</v>
      </c>
    </row>
    <row r="30" spans="1:39">
      <c r="A30" s="27">
        <v>43165</v>
      </c>
      <c r="B30" s="26" t="s">
        <v>7</v>
      </c>
      <c r="C30" s="2" t="s">
        <v>10</v>
      </c>
      <c r="D30" s="2" t="s">
        <v>11</v>
      </c>
      <c r="E30" s="2"/>
      <c r="F30" s="2"/>
      <c r="G30" s="2"/>
      <c r="H30" s="2"/>
      <c r="I30" s="38">
        <v>11.76</v>
      </c>
      <c r="J30" s="38">
        <v>50.709999000000003</v>
      </c>
      <c r="K30" s="2"/>
      <c r="L30" s="2"/>
      <c r="M30" s="2"/>
      <c r="N30" s="2"/>
      <c r="O30" s="11">
        <v>6000</v>
      </c>
      <c r="P30" s="11">
        <v>10000</v>
      </c>
      <c r="Q30" s="2"/>
      <c r="R30" s="2"/>
      <c r="S30" s="2"/>
      <c r="T30" s="35">
        <v>454276.1</v>
      </c>
      <c r="U30" s="35">
        <f t="shared" si="7"/>
        <v>70560</v>
      </c>
      <c r="V30" s="35">
        <f t="shared" si="13"/>
        <v>507099.99000000005</v>
      </c>
      <c r="W30" s="2"/>
      <c r="X30" s="2"/>
      <c r="Y30" s="2"/>
      <c r="Z30" s="5">
        <f t="shared" si="3"/>
        <v>0.44021728128531673</v>
      </c>
      <c r="AA30" s="5">
        <f t="shared" si="4"/>
        <v>6.8376327452604163E-2</v>
      </c>
      <c r="AB30" s="5">
        <f t="shared" si="5"/>
        <v>0.49140639126207902</v>
      </c>
      <c r="AC30" s="2"/>
      <c r="AD30" s="2"/>
      <c r="AE30" s="2"/>
      <c r="AF30" s="36">
        <f t="shared" si="6"/>
        <v>1031936.0900000001</v>
      </c>
      <c r="AG30" s="37">
        <f t="shared" si="12"/>
        <v>8699.9900000001071</v>
      </c>
      <c r="AH30" s="5">
        <f t="shared" si="10"/>
        <v>8.5024267615265992E-3</v>
      </c>
      <c r="AI30" s="5">
        <f t="shared" si="11"/>
        <v>1.0319360900000001</v>
      </c>
      <c r="AJ30" s="39">
        <v>2728.1201169999999</v>
      </c>
      <c r="AK30" s="33">
        <f t="shared" si="0"/>
        <v>7.1801759999998467</v>
      </c>
      <c r="AL30" s="5">
        <f t="shared" si="1"/>
        <v>2.6388586869583708E-3</v>
      </c>
      <c r="AM30" s="5">
        <f t="shared" si="2"/>
        <v>0.956050967398275</v>
      </c>
    </row>
    <row r="31" spans="1:39">
      <c r="A31" s="27">
        <v>43166</v>
      </c>
      <c r="B31" s="26" t="s">
        <v>7</v>
      </c>
      <c r="C31" s="2" t="s">
        <v>10</v>
      </c>
      <c r="D31" s="2" t="s">
        <v>11</v>
      </c>
      <c r="E31" s="2"/>
      <c r="F31" s="2"/>
      <c r="G31" s="2"/>
      <c r="H31" s="2"/>
      <c r="I31" s="38">
        <v>12.24</v>
      </c>
      <c r="J31" s="38">
        <v>51.32</v>
      </c>
      <c r="K31" s="2"/>
      <c r="L31" s="2"/>
      <c r="M31" s="2"/>
      <c r="N31" s="2"/>
      <c r="O31" s="11">
        <v>6000</v>
      </c>
      <c r="P31" s="11">
        <v>10000</v>
      </c>
      <c r="Q31" s="2"/>
      <c r="R31" s="2"/>
      <c r="S31" s="2"/>
      <c r="T31" s="35">
        <v>454276.1</v>
      </c>
      <c r="U31" s="35">
        <f t="shared" si="7"/>
        <v>73440</v>
      </c>
      <c r="V31" s="35">
        <f t="shared" si="13"/>
        <v>513200</v>
      </c>
      <c r="W31" s="2"/>
      <c r="X31" s="2"/>
      <c r="Y31" s="2"/>
      <c r="Z31" s="5">
        <f t="shared" si="3"/>
        <v>0.43641951546335001</v>
      </c>
      <c r="AA31" s="5">
        <f t="shared" si="4"/>
        <v>7.0553236711392978E-2</v>
      </c>
      <c r="AB31" s="5">
        <f t="shared" si="5"/>
        <v>0.49302724782525703</v>
      </c>
      <c r="AC31" s="2"/>
      <c r="AD31" s="2"/>
      <c r="AE31" s="2"/>
      <c r="AF31" s="36">
        <f t="shared" si="6"/>
        <v>1040916.1</v>
      </c>
      <c r="AG31" s="37">
        <f t="shared" si="12"/>
        <v>8980.0099999998929</v>
      </c>
      <c r="AH31" s="5">
        <f t="shared" si="10"/>
        <v>8.7020989836685443E-3</v>
      </c>
      <c r="AI31" s="5">
        <f t="shared" si="11"/>
        <v>1.0409161</v>
      </c>
      <c r="AJ31" s="39">
        <v>2726.8000489999999</v>
      </c>
      <c r="AK31" s="33">
        <f t="shared" si="0"/>
        <v>-1.320067999999992</v>
      </c>
      <c r="AL31" s="5">
        <f t="shared" si="1"/>
        <v>-4.8387458886950174E-4</v>
      </c>
      <c r="AM31" s="5">
        <f t="shared" si="2"/>
        <v>0.95558835862948688</v>
      </c>
    </row>
    <row r="32" spans="1:39">
      <c r="A32" s="27">
        <v>43167</v>
      </c>
      <c r="B32" s="26" t="s">
        <v>7</v>
      </c>
      <c r="C32" s="2" t="s">
        <v>10</v>
      </c>
      <c r="D32" s="2" t="s">
        <v>11</v>
      </c>
      <c r="E32" s="2"/>
      <c r="F32" s="2"/>
      <c r="G32" s="2"/>
      <c r="H32" s="2"/>
      <c r="I32" s="38">
        <v>11.97</v>
      </c>
      <c r="J32" s="38">
        <v>50.740001999999997</v>
      </c>
      <c r="K32" s="2"/>
      <c r="L32" s="2"/>
      <c r="M32" s="2"/>
      <c r="N32" s="2"/>
      <c r="O32" s="11">
        <v>6000</v>
      </c>
      <c r="P32" s="11">
        <v>10000</v>
      </c>
      <c r="Q32" s="2"/>
      <c r="R32" s="2"/>
      <c r="S32" s="2"/>
      <c r="T32" s="35">
        <v>454276.1</v>
      </c>
      <c r="U32" s="35">
        <f t="shared" si="7"/>
        <v>71820</v>
      </c>
      <c r="V32" s="35">
        <f t="shared" si="13"/>
        <v>507400.01999999996</v>
      </c>
      <c r="W32" s="2"/>
      <c r="X32" s="2"/>
      <c r="Y32" s="2"/>
      <c r="Z32" s="5">
        <f t="shared" si="3"/>
        <v>0.43955278709706236</v>
      </c>
      <c r="AA32" s="5">
        <f t="shared" si="4"/>
        <v>6.9492278306763272E-2</v>
      </c>
      <c r="AB32" s="5">
        <f t="shared" si="5"/>
        <v>0.4909549345961744</v>
      </c>
      <c r="AC32" s="2"/>
      <c r="AD32" s="2"/>
      <c r="AE32" s="2"/>
      <c r="AF32" s="36">
        <f t="shared" si="6"/>
        <v>1033496.1199999999</v>
      </c>
      <c r="AG32" s="37">
        <f t="shared" si="12"/>
        <v>-7419.9800000000978</v>
      </c>
      <c r="AH32" s="5">
        <f t="shared" si="10"/>
        <v>-7.1283170660921642E-3</v>
      </c>
      <c r="AI32" s="5">
        <f t="shared" si="11"/>
        <v>1.0334961199999999</v>
      </c>
      <c r="AJ32" s="39">
        <v>2738.969971</v>
      </c>
      <c r="AK32" s="33">
        <f t="shared" si="0"/>
        <v>12.169922000000042</v>
      </c>
      <c r="AL32" s="5">
        <f t="shared" si="1"/>
        <v>4.4630782533772954E-3</v>
      </c>
      <c r="AM32" s="5">
        <f t="shared" si="2"/>
        <v>0.95985322425206654</v>
      </c>
    </row>
    <row r="33" spans="1:39">
      <c r="A33" s="27">
        <v>43168</v>
      </c>
      <c r="B33" s="26" t="s">
        <v>7</v>
      </c>
      <c r="C33" s="2" t="s">
        <v>10</v>
      </c>
      <c r="D33" s="2" t="s">
        <v>11</v>
      </c>
      <c r="E33" s="2"/>
      <c r="F33" s="2"/>
      <c r="G33" s="2"/>
      <c r="H33" s="2"/>
      <c r="I33" s="38">
        <v>11.7</v>
      </c>
      <c r="J33" s="38">
        <v>52.189999</v>
      </c>
      <c r="K33" s="2"/>
      <c r="L33" s="2"/>
      <c r="M33" s="2"/>
      <c r="N33" s="2"/>
      <c r="O33" s="11">
        <v>6000</v>
      </c>
      <c r="P33" s="11">
        <v>10000</v>
      </c>
      <c r="Q33" s="2"/>
      <c r="R33" s="2"/>
      <c r="S33" s="2"/>
      <c r="T33" s="35">
        <v>454276.1</v>
      </c>
      <c r="U33" s="35">
        <f t="shared" si="7"/>
        <v>70200</v>
      </c>
      <c r="V33" s="35">
        <f t="shared" si="13"/>
        <v>521899.99</v>
      </c>
      <c r="W33" s="2"/>
      <c r="X33" s="2"/>
      <c r="Y33" s="2"/>
      <c r="Z33" s="5">
        <f t="shared" si="3"/>
        <v>0.43414227861418353</v>
      </c>
      <c r="AA33" s="5">
        <f t="shared" si="4"/>
        <v>6.7088688924457365E-2</v>
      </c>
      <c r="AB33" s="5">
        <f t="shared" si="5"/>
        <v>0.49876903246135912</v>
      </c>
      <c r="AC33" s="2"/>
      <c r="AD33" s="2"/>
      <c r="AE33" s="2"/>
      <c r="AF33" s="36">
        <f t="shared" si="6"/>
        <v>1046376.09</v>
      </c>
      <c r="AG33" s="37">
        <f t="shared" si="12"/>
        <v>12879.970000000088</v>
      </c>
      <c r="AH33" s="5">
        <f t="shared" si="10"/>
        <v>1.2462523807056083E-2</v>
      </c>
      <c r="AI33" s="5">
        <f t="shared" si="11"/>
        <v>1.0463760900000001</v>
      </c>
      <c r="AJ33" s="39">
        <v>2786.570068</v>
      </c>
      <c r="AK33" s="33">
        <f t="shared" si="0"/>
        <v>47.600097000000005</v>
      </c>
      <c r="AL33" s="5">
        <f t="shared" si="1"/>
        <v>1.7378831277445942E-2</v>
      </c>
      <c r="AM33" s="5">
        <f t="shared" si="2"/>
        <v>0.9765343514874556</v>
      </c>
    </row>
    <row r="34" spans="1:39">
      <c r="A34" s="27">
        <v>43171</v>
      </c>
      <c r="B34" s="26" t="s">
        <v>7</v>
      </c>
      <c r="C34" s="2" t="s">
        <v>10</v>
      </c>
      <c r="D34" s="2" t="s">
        <v>11</v>
      </c>
      <c r="E34" s="2"/>
      <c r="F34" s="2"/>
      <c r="G34" s="2"/>
      <c r="H34" s="2"/>
      <c r="I34" s="38">
        <v>11.52</v>
      </c>
      <c r="J34" s="38">
        <v>51.52</v>
      </c>
      <c r="K34" s="2"/>
      <c r="L34" s="2"/>
      <c r="M34" s="2"/>
      <c r="N34" s="2"/>
      <c r="O34" s="11">
        <v>6000</v>
      </c>
      <c r="P34" s="11">
        <v>10000</v>
      </c>
      <c r="Q34" s="2"/>
      <c r="R34" s="2"/>
      <c r="S34" s="2"/>
      <c r="T34" s="35">
        <v>454276.1</v>
      </c>
      <c r="U34" s="35">
        <f t="shared" si="7"/>
        <v>69120</v>
      </c>
      <c r="V34" s="35">
        <f t="shared" si="13"/>
        <v>515200.00000000006</v>
      </c>
      <c r="W34" s="2"/>
      <c r="X34" s="2"/>
      <c r="Y34" s="2"/>
      <c r="Z34" s="5">
        <f t="shared" si="3"/>
        <v>0.4373943826671407</v>
      </c>
      <c r="AA34" s="5">
        <f t="shared" si="4"/>
        <v>6.6551376420535366E-2</v>
      </c>
      <c r="AB34" s="5">
        <f t="shared" si="5"/>
        <v>0.49605424091232386</v>
      </c>
      <c r="AC34" s="2"/>
      <c r="AD34" s="2"/>
      <c r="AE34" s="2"/>
      <c r="AF34" s="36">
        <f t="shared" si="6"/>
        <v>1038596.1000000001</v>
      </c>
      <c r="AG34" s="37">
        <f t="shared" si="12"/>
        <v>-7779.9899999998743</v>
      </c>
      <c r="AH34" s="5">
        <f t="shared" si="10"/>
        <v>-7.4351756260025732E-3</v>
      </c>
      <c r="AI34" s="5">
        <f t="shared" si="11"/>
        <v>1.0385961000000001</v>
      </c>
      <c r="AJ34" s="38">
        <v>2783.0200199999999</v>
      </c>
      <c r="AK34" s="33">
        <f t="shared" si="0"/>
        <v>-3.5500480000000607</v>
      </c>
      <c r="AL34" s="5">
        <f t="shared" si="1"/>
        <v>-1.2739848320225554E-3</v>
      </c>
      <c r="AM34" s="5">
        <f t="shared" si="2"/>
        <v>0.97529026153571163</v>
      </c>
    </row>
    <row r="35" spans="1:39">
      <c r="A35" s="27">
        <v>43172</v>
      </c>
      <c r="B35" s="26" t="s">
        <v>7</v>
      </c>
      <c r="C35" s="2" t="s">
        <v>10</v>
      </c>
      <c r="D35" s="2" t="s">
        <v>11</v>
      </c>
      <c r="E35" s="2"/>
      <c r="F35" s="2"/>
      <c r="G35" s="2"/>
      <c r="H35" s="2"/>
      <c r="I35" s="38">
        <v>11.64</v>
      </c>
      <c r="J35" s="38">
        <v>51.78</v>
      </c>
      <c r="K35" s="2"/>
      <c r="L35" s="2"/>
      <c r="M35" s="2"/>
      <c r="N35" s="2"/>
      <c r="O35" s="11">
        <v>6000</v>
      </c>
      <c r="P35" s="11">
        <v>10000</v>
      </c>
      <c r="Q35" s="2"/>
      <c r="R35" s="2"/>
      <c r="S35" s="2"/>
      <c r="T35" s="35">
        <v>454276.1</v>
      </c>
      <c r="U35" s="35">
        <f t="shared" si="7"/>
        <v>69840</v>
      </c>
      <c r="V35" s="35">
        <f t="shared" si="13"/>
        <v>517800</v>
      </c>
      <c r="W35" s="2"/>
      <c r="X35" s="2"/>
      <c r="Y35" s="2"/>
      <c r="Z35" s="5">
        <f t="shared" si="3"/>
        <v>0.43600065302762858</v>
      </c>
      <c r="AA35" s="5">
        <f t="shared" si="4"/>
        <v>6.7030349180706592E-2</v>
      </c>
      <c r="AB35" s="5">
        <f t="shared" si="5"/>
        <v>0.49696899779166481</v>
      </c>
      <c r="AC35" s="2"/>
      <c r="AD35" s="2"/>
      <c r="AE35" s="2"/>
      <c r="AF35" s="36">
        <f t="shared" si="6"/>
        <v>1041916.1</v>
      </c>
      <c r="AG35" s="37">
        <f t="shared" si="12"/>
        <v>3319.9999999998836</v>
      </c>
      <c r="AH35" s="5">
        <f t="shared" si="10"/>
        <v>3.1966228257547698E-3</v>
      </c>
      <c r="AI35" s="5">
        <f t="shared" si="11"/>
        <v>1.0419160999999999</v>
      </c>
      <c r="AJ35" s="38">
        <v>2765.3100589999999</v>
      </c>
      <c r="AK35" s="33">
        <f t="shared" si="0"/>
        <v>-17.709961000000021</v>
      </c>
      <c r="AL35" s="5">
        <f t="shared" si="1"/>
        <v>-6.3635765724746824E-3</v>
      </c>
      <c r="AM35" s="5">
        <f t="shared" si="2"/>
        <v>0.96908392727604031</v>
      </c>
    </row>
    <row r="36" spans="1:39">
      <c r="A36" s="27">
        <v>43173</v>
      </c>
      <c r="B36" s="26" t="s">
        <v>7</v>
      </c>
      <c r="C36" s="2" t="s">
        <v>10</v>
      </c>
      <c r="D36" s="2" t="s">
        <v>11</v>
      </c>
      <c r="E36" s="2"/>
      <c r="F36" s="2"/>
      <c r="G36" s="2"/>
      <c r="H36" s="2"/>
      <c r="I36" s="38">
        <v>11.36</v>
      </c>
      <c r="J36" s="38">
        <v>51.86</v>
      </c>
      <c r="K36" s="2"/>
      <c r="L36" s="2"/>
      <c r="M36" s="2"/>
      <c r="N36" s="2"/>
      <c r="O36" s="11">
        <v>6000</v>
      </c>
      <c r="P36" s="11">
        <v>10000</v>
      </c>
      <c r="Q36" s="2"/>
      <c r="R36" s="2"/>
      <c r="S36" s="2"/>
      <c r="T36" s="35">
        <v>454276.1</v>
      </c>
      <c r="U36" s="35">
        <f t="shared" si="7"/>
        <v>68160</v>
      </c>
      <c r="V36" s="35">
        <f t="shared" si="13"/>
        <v>518600</v>
      </c>
      <c r="W36" s="2"/>
      <c r="X36" s="2"/>
      <c r="Y36" s="2"/>
      <c r="Z36" s="5">
        <f t="shared" si="3"/>
        <v>0.4363692094827451</v>
      </c>
      <c r="AA36" s="5">
        <f t="shared" si="4"/>
        <v>6.5473233829259139E-2</v>
      </c>
      <c r="AB36" s="5">
        <f t="shared" si="5"/>
        <v>0.49815755668799577</v>
      </c>
      <c r="AC36" s="2"/>
      <c r="AD36" s="2"/>
      <c r="AE36" s="2"/>
      <c r="AF36" s="36">
        <f t="shared" si="6"/>
        <v>1041036.1</v>
      </c>
      <c r="AG36" s="37">
        <f t="shared" si="12"/>
        <v>-880</v>
      </c>
      <c r="AH36" s="5">
        <f t="shared" si="10"/>
        <v>-8.4459775599973936E-4</v>
      </c>
      <c r="AI36" s="5">
        <f t="shared" si="11"/>
        <v>1.0410360999999999</v>
      </c>
      <c r="AJ36" s="38">
        <v>2749.4799800000001</v>
      </c>
      <c r="AK36" s="33">
        <f t="shared" si="0"/>
        <v>-15.830078999999841</v>
      </c>
      <c r="AL36" s="5">
        <f t="shared" si="1"/>
        <v>-5.7245222641414632E-3</v>
      </c>
      <c r="AM36" s="5">
        <f t="shared" si="2"/>
        <v>0.96353638475852699</v>
      </c>
    </row>
    <row r="37" spans="1:39">
      <c r="A37" s="27">
        <v>43174</v>
      </c>
      <c r="B37" s="26" t="s">
        <v>7</v>
      </c>
      <c r="C37" s="2" t="s">
        <v>10</v>
      </c>
      <c r="D37" s="2" t="s">
        <v>11</v>
      </c>
      <c r="E37" s="2"/>
      <c r="F37" s="2"/>
      <c r="G37" s="2"/>
      <c r="H37" s="2"/>
      <c r="I37" s="38">
        <v>11.46</v>
      </c>
      <c r="J37" s="38">
        <v>50.88</v>
      </c>
      <c r="K37" s="2"/>
      <c r="L37" s="2"/>
      <c r="M37" s="2"/>
      <c r="N37" s="2"/>
      <c r="O37" s="11">
        <v>6000</v>
      </c>
      <c r="P37" s="11">
        <v>10000</v>
      </c>
      <c r="Q37" s="2"/>
      <c r="R37" s="2"/>
      <c r="S37" s="2"/>
      <c r="T37" s="35">
        <v>454276.1</v>
      </c>
      <c r="U37" s="35">
        <f t="shared" si="7"/>
        <v>68760</v>
      </c>
      <c r="V37" s="35">
        <f t="shared" si="13"/>
        <v>508800</v>
      </c>
      <c r="W37" s="2"/>
      <c r="X37" s="2"/>
      <c r="Y37" s="2"/>
      <c r="Z37" s="5">
        <f t="shared" si="3"/>
        <v>0.44025994050799344</v>
      </c>
      <c r="AA37" s="5">
        <f t="shared" si="4"/>
        <v>6.663849035714102E-2</v>
      </c>
      <c r="AB37" s="5">
        <f t="shared" si="5"/>
        <v>0.49310156913486552</v>
      </c>
      <c r="AC37" s="2"/>
      <c r="AD37" s="2"/>
      <c r="AE37" s="2"/>
      <c r="AF37" s="36">
        <f t="shared" si="6"/>
        <v>1031836.1</v>
      </c>
      <c r="AG37" s="37">
        <f t="shared" si="12"/>
        <v>-9200</v>
      </c>
      <c r="AH37" s="5">
        <f t="shared" si="10"/>
        <v>-8.8373496365784059E-3</v>
      </c>
      <c r="AI37" s="5">
        <f t="shared" si="11"/>
        <v>1.0318360999999998</v>
      </c>
      <c r="AJ37" s="38">
        <v>2747.330078</v>
      </c>
      <c r="AK37" s="33">
        <f t="shared" si="0"/>
        <v>-2.149902000000111</v>
      </c>
      <c r="AL37" s="5">
        <f t="shared" si="1"/>
        <v>-7.8193040707287163E-4</v>
      </c>
      <c r="AM37" s="5">
        <f t="shared" si="2"/>
        <v>0.96278296636096328</v>
      </c>
    </row>
    <row r="38" spans="1:39">
      <c r="A38" s="27">
        <v>43175</v>
      </c>
      <c r="B38" s="26" t="s">
        <v>7</v>
      </c>
      <c r="C38" s="2" t="s">
        <v>10</v>
      </c>
      <c r="D38" s="2" t="s">
        <v>11</v>
      </c>
      <c r="E38" s="2"/>
      <c r="F38" s="2"/>
      <c r="G38" s="2"/>
      <c r="H38" s="2"/>
      <c r="I38" s="38">
        <v>11.47</v>
      </c>
      <c r="J38" s="38">
        <v>51.17</v>
      </c>
      <c r="K38" s="2"/>
      <c r="L38" s="2"/>
      <c r="M38" s="2"/>
      <c r="N38" s="2"/>
      <c r="O38" s="11">
        <v>6000</v>
      </c>
      <c r="P38" s="11">
        <v>10000</v>
      </c>
      <c r="Q38" s="2"/>
      <c r="R38" s="2"/>
      <c r="S38" s="2"/>
      <c r="T38" s="35">
        <v>454276.1</v>
      </c>
      <c r="U38" s="35">
        <f t="shared" si="7"/>
        <v>68820</v>
      </c>
      <c r="V38" s="35">
        <f t="shared" si="13"/>
        <v>511700</v>
      </c>
      <c r="W38" s="2"/>
      <c r="X38" s="2"/>
      <c r="Y38" s="2"/>
      <c r="Z38" s="5">
        <f t="shared" si="3"/>
        <v>0.43900059151749798</v>
      </c>
      <c r="AA38" s="5">
        <f t="shared" si="4"/>
        <v>6.6505855598025548E-2</v>
      </c>
      <c r="AB38" s="5">
        <f t="shared" si="5"/>
        <v>0.49449355288447649</v>
      </c>
      <c r="AC38" s="2"/>
      <c r="AD38" s="2"/>
      <c r="AE38" s="2"/>
      <c r="AF38" s="36">
        <f t="shared" si="6"/>
        <v>1034796.1</v>
      </c>
      <c r="AG38" s="37">
        <f t="shared" si="12"/>
        <v>2960</v>
      </c>
      <c r="AH38" s="5">
        <f t="shared" si="10"/>
        <v>2.8686726506273624E-3</v>
      </c>
      <c r="AI38" s="5">
        <f t="shared" si="11"/>
        <v>1.0347960999999997</v>
      </c>
      <c r="AJ38" s="38">
        <v>2752.01001</v>
      </c>
      <c r="AK38" s="33">
        <f t="shared" si="0"/>
        <v>4.679932000000008</v>
      </c>
      <c r="AL38" s="5">
        <f t="shared" si="1"/>
        <v>1.7034472986976878E-3</v>
      </c>
      <c r="AM38" s="5">
        <f t="shared" si="2"/>
        <v>0.96442301640424299</v>
      </c>
    </row>
    <row r="39" spans="1:39">
      <c r="A39" s="27">
        <v>43178</v>
      </c>
      <c r="B39" s="26" t="s">
        <v>12</v>
      </c>
      <c r="C39" s="2" t="s">
        <v>10</v>
      </c>
      <c r="D39" s="2" t="s">
        <v>11</v>
      </c>
      <c r="E39" s="2"/>
      <c r="F39" s="2"/>
      <c r="G39" s="2"/>
      <c r="H39" s="2"/>
      <c r="I39" s="38">
        <v>11.43</v>
      </c>
      <c r="J39" s="38">
        <v>50.83</v>
      </c>
      <c r="K39" s="2"/>
      <c r="L39" s="2"/>
      <c r="M39" s="2"/>
      <c r="N39" s="2"/>
      <c r="O39" s="11">
        <v>6000</v>
      </c>
      <c r="P39" s="11">
        <v>10000</v>
      </c>
      <c r="Q39" s="2"/>
      <c r="R39" s="2"/>
      <c r="S39" s="2"/>
      <c r="T39" s="35">
        <v>454276.1</v>
      </c>
      <c r="U39" s="35">
        <f t="shared" si="7"/>
        <v>68580</v>
      </c>
      <c r="V39" s="35">
        <f t="shared" si="13"/>
        <v>508300</v>
      </c>
      <c r="W39" s="2"/>
      <c r="X39" s="2"/>
      <c r="Y39" s="2"/>
      <c r="Z39" s="5">
        <f t="shared" si="3"/>
        <v>0.44055027168049532</v>
      </c>
      <c r="AA39" s="5">
        <f t="shared" si="4"/>
        <v>6.6507874026056776E-2</v>
      </c>
      <c r="AB39" s="5">
        <f t="shared" si="5"/>
        <v>0.49294185429344795</v>
      </c>
      <c r="AC39" s="2"/>
      <c r="AD39" s="2"/>
      <c r="AE39" s="2"/>
      <c r="AF39" s="36">
        <f t="shared" si="6"/>
        <v>1031156.1</v>
      </c>
      <c r="AG39" s="37">
        <f t="shared" si="12"/>
        <v>-3640</v>
      </c>
      <c r="AH39" s="5">
        <f t="shared" si="10"/>
        <v>-3.517601196989436E-3</v>
      </c>
      <c r="AI39" s="5">
        <f t="shared" si="11"/>
        <v>1.0311560999999998</v>
      </c>
      <c r="AJ39" s="38">
        <v>2712.92</v>
      </c>
      <c r="AK39" s="33">
        <f t="shared" si="0"/>
        <v>-39.090009999999893</v>
      </c>
      <c r="AL39" s="5">
        <f t="shared" si="1"/>
        <v>-1.4204167084406751E-2</v>
      </c>
      <c r="AM39" s="5">
        <f t="shared" si="2"/>
        <v>0.95072419073918957</v>
      </c>
    </row>
    <row r="40" spans="1:39">
      <c r="A40" s="27">
        <v>43179</v>
      </c>
      <c r="B40" s="26" t="s">
        <v>12</v>
      </c>
      <c r="C40" s="2" t="s">
        <v>10</v>
      </c>
      <c r="D40" s="2" t="s">
        <v>11</v>
      </c>
      <c r="E40" s="2"/>
      <c r="F40" s="2"/>
      <c r="G40" s="2"/>
      <c r="H40" s="2"/>
      <c r="I40" s="38">
        <v>11.11</v>
      </c>
      <c r="J40" s="38">
        <v>51.55</v>
      </c>
      <c r="K40" s="2"/>
      <c r="L40" s="2"/>
      <c r="M40" s="2"/>
      <c r="N40" s="2"/>
      <c r="O40" s="11">
        <v>6000</v>
      </c>
      <c r="P40" s="11">
        <v>10000</v>
      </c>
      <c r="Q40" s="2"/>
      <c r="R40" s="2"/>
      <c r="S40" s="2"/>
      <c r="T40" s="35">
        <v>454276.1</v>
      </c>
      <c r="U40" s="35">
        <f t="shared" si="7"/>
        <v>66660</v>
      </c>
      <c r="V40" s="35">
        <f t="shared" si="13"/>
        <v>515500</v>
      </c>
      <c r="W40" s="2"/>
      <c r="X40" s="2"/>
      <c r="Y40" s="2"/>
      <c r="Z40" s="5">
        <f t="shared" si="3"/>
        <v>0.43830594090653535</v>
      </c>
      <c r="AA40" s="5">
        <f t="shared" si="4"/>
        <v>6.4316555550313237E-2</v>
      </c>
      <c r="AB40" s="5">
        <f t="shared" si="5"/>
        <v>0.49737750354315141</v>
      </c>
      <c r="AC40" s="2"/>
      <c r="AD40" s="2"/>
      <c r="AE40" s="2"/>
      <c r="AF40" s="36">
        <f t="shared" si="6"/>
        <v>1036436.1</v>
      </c>
      <c r="AG40" s="37">
        <f t="shared" si="12"/>
        <v>5280</v>
      </c>
      <c r="AH40" s="5">
        <f t="shared" si="10"/>
        <v>5.1204662417261562E-3</v>
      </c>
      <c r="AI40" s="5">
        <f t="shared" si="11"/>
        <v>1.0364360999999997</v>
      </c>
      <c r="AJ40" s="38">
        <v>2716.94</v>
      </c>
      <c r="AK40" s="33">
        <f t="shared" si="0"/>
        <v>4.0199999999999818</v>
      </c>
      <c r="AL40" s="5">
        <f t="shared" si="1"/>
        <v>1.4817982100467325E-3</v>
      </c>
      <c r="AM40" s="5">
        <f t="shared" si="2"/>
        <v>0.95213297214327508</v>
      </c>
    </row>
    <row r="41" spans="1:39">
      <c r="A41" s="27">
        <v>43180</v>
      </c>
      <c r="B41" s="26" t="s">
        <v>12</v>
      </c>
      <c r="C41" s="2" t="s">
        <v>10</v>
      </c>
      <c r="D41" s="2" t="s">
        <v>11</v>
      </c>
      <c r="E41" s="2"/>
      <c r="F41" s="2"/>
      <c r="G41" s="2"/>
      <c r="H41" s="2"/>
      <c r="I41" s="38">
        <v>11.26</v>
      </c>
      <c r="J41" s="38">
        <v>51.56</v>
      </c>
      <c r="K41" s="2"/>
      <c r="L41" s="2"/>
      <c r="M41" s="2"/>
      <c r="N41" s="2"/>
      <c r="O41" s="11">
        <v>6000</v>
      </c>
      <c r="P41" s="11">
        <v>10000</v>
      </c>
      <c r="Q41" s="2"/>
      <c r="R41" s="2"/>
      <c r="S41" s="2"/>
      <c r="T41" s="35">
        <v>454276.1</v>
      </c>
      <c r="U41" s="35">
        <f t="shared" si="7"/>
        <v>67560</v>
      </c>
      <c r="V41" s="35">
        <f t="shared" si="13"/>
        <v>515600</v>
      </c>
      <c r="W41" s="2"/>
      <c r="X41" s="2"/>
      <c r="Y41" s="2"/>
      <c r="Z41" s="5">
        <f t="shared" si="3"/>
        <v>0.43788345132774925</v>
      </c>
      <c r="AA41" s="5">
        <f t="shared" si="4"/>
        <v>6.5122083181797893E-2</v>
      </c>
      <c r="AB41" s="5">
        <f t="shared" si="5"/>
        <v>0.49699446549045284</v>
      </c>
      <c r="AC41" s="2"/>
      <c r="AD41" s="2"/>
      <c r="AE41" s="2"/>
      <c r="AF41" s="36">
        <f t="shared" si="6"/>
        <v>1037436.1</v>
      </c>
      <c r="AG41" s="37">
        <f t="shared" si="12"/>
        <v>1000</v>
      </c>
      <c r="AH41" s="5">
        <f t="shared" si="10"/>
        <v>9.6484481773647214E-4</v>
      </c>
      <c r="AI41" s="5">
        <f t="shared" si="11"/>
        <v>1.0374360999999996</v>
      </c>
      <c r="AJ41" s="38">
        <v>2711.93</v>
      </c>
      <c r="AK41" s="33">
        <f t="shared" si="0"/>
        <v>-5.0100000000002183</v>
      </c>
      <c r="AL41" s="5">
        <f t="shared" si="1"/>
        <v>-1.8439862492363535E-3</v>
      </c>
      <c r="AM41" s="5">
        <f t="shared" si="2"/>
        <v>0.95037725203519841</v>
      </c>
    </row>
    <row r="42" spans="1:39">
      <c r="A42" s="27">
        <v>43181</v>
      </c>
      <c r="B42" s="26" t="s">
        <v>12</v>
      </c>
      <c r="C42" s="2" t="s">
        <v>10</v>
      </c>
      <c r="D42" s="2" t="s">
        <v>11</v>
      </c>
      <c r="E42" s="2"/>
      <c r="F42" s="2"/>
      <c r="G42" s="2"/>
      <c r="H42" s="2"/>
      <c r="I42" s="2">
        <v>10.91</v>
      </c>
      <c r="J42" s="2">
        <v>50.83</v>
      </c>
      <c r="K42" s="2"/>
      <c r="L42" s="2"/>
      <c r="M42" s="2"/>
      <c r="N42" s="2"/>
      <c r="O42" s="11">
        <v>6000</v>
      </c>
      <c r="P42" s="11">
        <v>10000</v>
      </c>
      <c r="Q42" s="2"/>
      <c r="R42" s="2"/>
      <c r="S42" s="2"/>
      <c r="T42" s="35">
        <v>454276.1</v>
      </c>
      <c r="U42" s="35">
        <f t="shared" si="7"/>
        <v>65460</v>
      </c>
      <c r="V42" s="35">
        <f t="shared" si="13"/>
        <v>508300</v>
      </c>
      <c r="W42" s="2"/>
      <c r="X42" s="2"/>
      <c r="Y42" s="2"/>
      <c r="Z42" s="5">
        <f t="shared" si="3"/>
        <v>0.44188730337387955</v>
      </c>
      <c r="AA42" s="5">
        <f t="shared" si="4"/>
        <v>6.3674806750463331E-2</v>
      </c>
      <c r="AB42" s="5">
        <f t="shared" si="5"/>
        <v>0.49443788987565712</v>
      </c>
      <c r="AC42" s="2"/>
      <c r="AD42" s="2"/>
      <c r="AE42" s="2"/>
      <c r="AF42" s="36">
        <f t="shared" si="6"/>
        <v>1028036.1</v>
      </c>
      <c r="AG42" s="37">
        <f t="shared" si="12"/>
        <v>-9400</v>
      </c>
      <c r="AH42" s="5">
        <f t="shared" si="10"/>
        <v>-9.060799021742158E-3</v>
      </c>
      <c r="AI42" s="5">
        <f t="shared" si="11"/>
        <v>1.0280360999999996</v>
      </c>
      <c r="AJ42" s="2">
        <v>2643.69</v>
      </c>
      <c r="AK42" s="33">
        <f t="shared" si="0"/>
        <v>-68.239999999999782</v>
      </c>
      <c r="AL42" s="5">
        <f t="shared" si="1"/>
        <v>-2.5162891372564847E-2</v>
      </c>
      <c r="AM42" s="5">
        <f t="shared" si="2"/>
        <v>0.92646301247927998</v>
      </c>
    </row>
    <row r="43" spans="1:39">
      <c r="A43" s="27">
        <v>43182</v>
      </c>
      <c r="B43" s="26" t="s">
        <v>12</v>
      </c>
      <c r="C43" s="2" t="s">
        <v>10</v>
      </c>
      <c r="D43" s="2" t="s">
        <v>11</v>
      </c>
      <c r="E43" s="2"/>
      <c r="F43" s="2"/>
      <c r="G43" s="2"/>
      <c r="H43" s="2"/>
      <c r="I43" s="2">
        <v>10.63</v>
      </c>
      <c r="J43" s="2">
        <v>49.36</v>
      </c>
      <c r="K43" s="2"/>
      <c r="L43" s="2"/>
      <c r="M43" s="2"/>
      <c r="N43" s="2"/>
      <c r="O43" s="11">
        <v>6000</v>
      </c>
      <c r="P43" s="11">
        <v>10000</v>
      </c>
      <c r="Q43" s="2"/>
      <c r="R43" s="2"/>
      <c r="S43" s="2"/>
      <c r="T43" s="35">
        <v>454276.1</v>
      </c>
      <c r="U43" s="35">
        <f t="shared" si="7"/>
        <v>63780.000000000007</v>
      </c>
      <c r="V43" s="35">
        <f t="shared" si="13"/>
        <v>493600</v>
      </c>
      <c r="W43" s="2"/>
      <c r="X43" s="2"/>
      <c r="Y43" s="2"/>
      <c r="Z43" s="5">
        <f t="shared" si="3"/>
        <v>0.44904202129557663</v>
      </c>
      <c r="AA43" s="5">
        <f t="shared" si="4"/>
        <v>6.3045139548904033E-2</v>
      </c>
      <c r="AB43" s="5">
        <f t="shared" si="5"/>
        <v>0.48791283915551936</v>
      </c>
      <c r="AC43" s="2"/>
      <c r="AD43" s="2"/>
      <c r="AE43" s="2"/>
      <c r="AF43" s="36">
        <f t="shared" si="6"/>
        <v>1011656.1</v>
      </c>
      <c r="AG43" s="37">
        <f t="shared" si="12"/>
        <v>-16380</v>
      </c>
      <c r="AH43" s="5">
        <f t="shared" si="10"/>
        <v>-1.5933292614918874E-2</v>
      </c>
      <c r="AI43" s="5">
        <f t="shared" si="11"/>
        <v>1.0116560999999997</v>
      </c>
      <c r="AJ43" s="2">
        <v>2588.2600000000002</v>
      </c>
      <c r="AK43" s="33">
        <f t="shared" si="0"/>
        <v>-55.429999999999836</v>
      </c>
      <c r="AL43" s="5">
        <f t="shared" si="1"/>
        <v>-2.0966906104724774E-2</v>
      </c>
      <c r="AM43" s="5">
        <f t="shared" si="2"/>
        <v>0.90703794948712646</v>
      </c>
    </row>
    <row r="44" spans="1:39">
      <c r="A44" s="27">
        <v>43185</v>
      </c>
      <c r="B44" s="26" t="s">
        <v>12</v>
      </c>
      <c r="C44" s="2" t="s">
        <v>10</v>
      </c>
      <c r="D44" s="2" t="s">
        <v>11</v>
      </c>
      <c r="E44" s="2"/>
      <c r="F44" s="2"/>
      <c r="G44" s="2"/>
      <c r="H44" s="2"/>
      <c r="I44" s="38">
        <v>10.44</v>
      </c>
      <c r="J44" s="38">
        <v>52.48</v>
      </c>
      <c r="K44" s="2"/>
      <c r="L44" s="2"/>
      <c r="M44" s="2"/>
      <c r="N44" s="2"/>
      <c r="O44" s="11">
        <v>6000</v>
      </c>
      <c r="P44" s="11">
        <v>10000</v>
      </c>
      <c r="Q44" s="2"/>
      <c r="R44" s="2"/>
      <c r="S44" s="2"/>
      <c r="T44" s="35">
        <v>454276.1</v>
      </c>
      <c r="U44" s="35">
        <f t="shared" si="7"/>
        <v>62640</v>
      </c>
      <c r="V44" s="35">
        <f t="shared" si="13"/>
        <v>524800</v>
      </c>
      <c r="W44" s="2"/>
      <c r="X44" s="2"/>
      <c r="Y44" s="2"/>
      <c r="Z44" s="5">
        <f t="shared" si="3"/>
        <v>0.43608436118055582</v>
      </c>
      <c r="AA44" s="5">
        <f t="shared" si="4"/>
        <v>6.0131546397334167E-2</v>
      </c>
      <c r="AB44" s="5">
        <f t="shared" si="5"/>
        <v>0.50378409242210997</v>
      </c>
      <c r="AC44" s="2"/>
      <c r="AD44" s="2"/>
      <c r="AE44" s="2"/>
      <c r="AF44" s="36">
        <f t="shared" si="6"/>
        <v>1041716.1</v>
      </c>
      <c r="AG44" s="37">
        <f t="shared" si="12"/>
        <v>30060</v>
      </c>
      <c r="AH44" s="5">
        <f t="shared" si="10"/>
        <v>2.9713654669803306E-2</v>
      </c>
      <c r="AI44" s="5">
        <f t="shared" si="11"/>
        <v>1.0417160999999997</v>
      </c>
      <c r="AJ44" s="38">
        <v>2658.55</v>
      </c>
      <c r="AK44" s="33">
        <f t="shared" si="0"/>
        <v>70.289999999999964</v>
      </c>
      <c r="AL44" s="5">
        <f t="shared" si="1"/>
        <v>2.7157240771792615E-2</v>
      </c>
      <c r="AM44" s="5">
        <f t="shared" si="2"/>
        <v>0.9316705974705014</v>
      </c>
    </row>
    <row r="45" spans="1:39">
      <c r="A45" s="27">
        <v>43186</v>
      </c>
      <c r="B45" s="26" t="s">
        <v>12</v>
      </c>
      <c r="C45" s="2" t="s">
        <v>10</v>
      </c>
      <c r="D45" s="2" t="s">
        <v>11</v>
      </c>
      <c r="E45" s="2"/>
      <c r="F45" s="2"/>
      <c r="G45" s="2"/>
      <c r="H45" s="2"/>
      <c r="I45" s="2">
        <v>10</v>
      </c>
      <c r="J45" s="38">
        <v>51.19</v>
      </c>
      <c r="K45" s="2"/>
      <c r="L45" s="2"/>
      <c r="M45" s="2"/>
      <c r="N45" s="2"/>
      <c r="O45" s="11">
        <v>6000</v>
      </c>
      <c r="P45" s="11">
        <v>10000</v>
      </c>
      <c r="Q45" s="2"/>
      <c r="R45" s="2"/>
      <c r="S45" s="2"/>
      <c r="T45" s="35">
        <v>454276.1</v>
      </c>
      <c r="U45" s="35">
        <f t="shared" si="7"/>
        <v>60000</v>
      </c>
      <c r="V45" s="35">
        <f t="shared" si="13"/>
        <v>511900</v>
      </c>
      <c r="W45" s="2"/>
      <c r="X45" s="2"/>
      <c r="Y45" s="2"/>
      <c r="Z45" s="5">
        <f t="shared" ref="Z45:Z72" si="14">T45/AF45</f>
        <v>0.442688248147662</v>
      </c>
      <c r="AA45" s="5">
        <f t="shared" ref="AA45:AA72" si="15">U45/AF45</f>
        <v>5.8469496609792414E-2</v>
      </c>
      <c r="AB45" s="5">
        <f t="shared" ref="AB45:AB67" si="16">V45/AF45</f>
        <v>0.49884225524254561</v>
      </c>
      <c r="AC45" s="2"/>
      <c r="AD45" s="2"/>
      <c r="AE45" s="2"/>
      <c r="AF45" s="36">
        <f t="shared" si="6"/>
        <v>1026176.1</v>
      </c>
      <c r="AG45" s="37">
        <f t="shared" si="12"/>
        <v>-15540</v>
      </c>
      <c r="AH45" s="5">
        <f t="shared" si="10"/>
        <v>-1.4917692066005316E-2</v>
      </c>
      <c r="AI45" s="5">
        <f t="shared" si="11"/>
        <v>1.0261760999999996</v>
      </c>
      <c r="AJ45" s="2">
        <v>2612.62</v>
      </c>
      <c r="AK45" s="33">
        <f t="shared" si="0"/>
        <v>-45.930000000000291</v>
      </c>
      <c r="AL45" s="5">
        <f t="shared" si="1"/>
        <v>-1.7276334844182086E-2</v>
      </c>
      <c r="AM45" s="5">
        <f t="shared" si="2"/>
        <v>0.91557474426412178</v>
      </c>
    </row>
    <row r="46" spans="1:39">
      <c r="A46" s="27">
        <v>43187</v>
      </c>
      <c r="B46" s="26" t="s">
        <v>12</v>
      </c>
      <c r="C46" s="2" t="s">
        <v>10</v>
      </c>
      <c r="D46" s="2" t="s">
        <v>11</v>
      </c>
      <c r="E46" s="2"/>
      <c r="F46" s="2"/>
      <c r="G46" s="2"/>
      <c r="H46" s="2"/>
      <c r="I46" s="2">
        <v>9.81</v>
      </c>
      <c r="J46" s="38">
        <v>49.6</v>
      </c>
      <c r="K46" s="2"/>
      <c r="L46" s="2"/>
      <c r="M46" s="2"/>
      <c r="N46" s="2"/>
      <c r="O46" s="11">
        <v>6000</v>
      </c>
      <c r="P46" s="11">
        <v>10000</v>
      </c>
      <c r="Q46" s="2"/>
      <c r="R46" s="2"/>
      <c r="S46" s="2"/>
      <c r="T46" s="35">
        <v>454276.1</v>
      </c>
      <c r="U46" s="35">
        <f t="shared" si="7"/>
        <v>58860</v>
      </c>
      <c r="V46" s="35">
        <f t="shared" si="13"/>
        <v>496000</v>
      </c>
      <c r="W46" s="2"/>
      <c r="X46" s="2"/>
      <c r="Y46" s="2"/>
      <c r="Z46" s="5">
        <f t="shared" si="14"/>
        <v>0.45016336250382877</v>
      </c>
      <c r="AA46" s="5">
        <f t="shared" si="15"/>
        <v>5.8327117620705471E-2</v>
      </c>
      <c r="AB46" s="5">
        <f t="shared" si="16"/>
        <v>0.49150951987546576</v>
      </c>
      <c r="AC46" s="2"/>
      <c r="AD46" s="2"/>
      <c r="AE46" s="2"/>
      <c r="AF46" s="36">
        <f t="shared" si="6"/>
        <v>1009136.1</v>
      </c>
      <c r="AG46" s="37">
        <f t="shared" si="12"/>
        <v>-17040</v>
      </c>
      <c r="AH46" s="5">
        <f t="shared" si="10"/>
        <v>-1.6605337037181044E-2</v>
      </c>
      <c r="AI46" s="5">
        <f t="shared" si="11"/>
        <v>1.0091360999999996</v>
      </c>
      <c r="AJ46" s="2">
        <v>2605</v>
      </c>
      <c r="AK46" s="33">
        <f t="shared" si="0"/>
        <v>-7.6199999999998909</v>
      </c>
      <c r="AL46" s="5">
        <f t="shared" si="1"/>
        <v>-2.9166124426820168E-3</v>
      </c>
      <c r="AM46" s="5">
        <f t="shared" si="2"/>
        <v>0.91290436757279558</v>
      </c>
    </row>
    <row r="47" spans="1:39">
      <c r="A47" s="27">
        <v>43188</v>
      </c>
      <c r="B47" s="26" t="s">
        <v>12</v>
      </c>
      <c r="C47" s="2" t="s">
        <v>10</v>
      </c>
      <c r="D47" s="2" t="s">
        <v>11</v>
      </c>
      <c r="E47" s="2"/>
      <c r="F47" s="2"/>
      <c r="G47" s="2"/>
      <c r="H47" s="2"/>
      <c r="I47" s="2">
        <v>10.050000000000001</v>
      </c>
      <c r="J47" s="38">
        <v>52.08</v>
      </c>
      <c r="K47" s="2"/>
      <c r="L47" s="2"/>
      <c r="M47" s="2"/>
      <c r="N47" s="2"/>
      <c r="O47" s="11">
        <v>6000</v>
      </c>
      <c r="P47" s="11">
        <v>10000</v>
      </c>
      <c r="Q47" s="2"/>
      <c r="R47" s="2"/>
      <c r="S47" s="2"/>
      <c r="T47" s="35">
        <v>454276.1</v>
      </c>
      <c r="U47" s="35">
        <f t="shared" si="7"/>
        <v>60300.000000000007</v>
      </c>
      <c r="V47" s="35">
        <f t="shared" si="13"/>
        <v>520800</v>
      </c>
      <c r="W47" s="2"/>
      <c r="X47" s="2"/>
      <c r="Y47" s="2"/>
      <c r="Z47" s="5">
        <f t="shared" si="14"/>
        <v>0.43875467088722636</v>
      </c>
      <c r="AA47" s="5">
        <f t="shared" si="15"/>
        <v>5.8239706325073574E-2</v>
      </c>
      <c r="AB47" s="5">
        <f t="shared" si="16"/>
        <v>0.5030056227877</v>
      </c>
      <c r="AC47" s="2"/>
      <c r="AD47" s="2"/>
      <c r="AE47" s="2"/>
      <c r="AF47" s="36">
        <f t="shared" si="6"/>
        <v>1035376.1</v>
      </c>
      <c r="AG47" s="37">
        <f t="shared" si="12"/>
        <v>26240</v>
      </c>
      <c r="AH47" s="5">
        <f t="shared" si="10"/>
        <v>2.6002439115992381E-2</v>
      </c>
      <c r="AI47" s="5">
        <f t="shared" si="11"/>
        <v>1.0353760999999995</v>
      </c>
      <c r="AJ47" s="2">
        <v>2640.87</v>
      </c>
      <c r="AK47" s="33">
        <f t="shared" si="0"/>
        <v>35.869999999999891</v>
      </c>
      <c r="AL47" s="5">
        <f t="shared" si="1"/>
        <v>1.3769673704414545E-2</v>
      </c>
      <c r="AM47" s="5">
        <f t="shared" si="2"/>
        <v>0.92547476283760799</v>
      </c>
    </row>
    <row r="48" spans="1:39">
      <c r="A48" s="27">
        <v>43192</v>
      </c>
      <c r="B48" s="26" t="s">
        <v>12</v>
      </c>
      <c r="C48" s="2" t="s">
        <v>10</v>
      </c>
      <c r="D48" s="2" t="s">
        <v>11</v>
      </c>
      <c r="E48" s="2"/>
      <c r="F48" s="2"/>
      <c r="G48" s="2"/>
      <c r="H48" s="2"/>
      <c r="I48" s="2">
        <v>9.5299999999999994</v>
      </c>
      <c r="J48" s="38">
        <v>48.92</v>
      </c>
      <c r="K48" s="2"/>
      <c r="L48" s="2"/>
      <c r="M48" s="2"/>
      <c r="N48" s="2"/>
      <c r="O48" s="11">
        <v>6000</v>
      </c>
      <c r="P48" s="11">
        <v>10000</v>
      </c>
      <c r="Q48" s="2"/>
      <c r="R48" s="2"/>
      <c r="S48" s="2"/>
      <c r="T48" s="35">
        <v>454276.1</v>
      </c>
      <c r="U48" s="35">
        <f t="shared" si="7"/>
        <v>57179.999999999993</v>
      </c>
      <c r="V48" s="35">
        <f t="shared" si="13"/>
        <v>489200</v>
      </c>
      <c r="W48" s="2"/>
      <c r="X48" s="2"/>
      <c r="Y48" s="2"/>
      <c r="Z48" s="5">
        <f t="shared" si="14"/>
        <v>0.45397824487353844</v>
      </c>
      <c r="AA48" s="5">
        <f t="shared" si="15"/>
        <v>5.714250879997633E-2</v>
      </c>
      <c r="AB48" s="5">
        <f t="shared" si="16"/>
        <v>0.48887924632648522</v>
      </c>
      <c r="AC48" s="2"/>
      <c r="AD48" s="2"/>
      <c r="AE48" s="2"/>
      <c r="AF48" s="36">
        <f t="shared" si="6"/>
        <v>1000656.1</v>
      </c>
      <c r="AG48" s="37">
        <f t="shared" si="12"/>
        <v>-34720</v>
      </c>
      <c r="AH48" s="5">
        <f t="shared" si="10"/>
        <v>-3.3533708185846674E-2</v>
      </c>
      <c r="AI48" s="5">
        <f t="shared" si="11"/>
        <v>1.0006560999999994</v>
      </c>
      <c r="AJ48" s="2">
        <v>2581.88</v>
      </c>
      <c r="AK48" s="33">
        <f t="shared" si="0"/>
        <v>-58.989999999999782</v>
      </c>
      <c r="AL48" s="5">
        <f t="shared" si="1"/>
        <v>-2.2337335802216612E-2</v>
      </c>
      <c r="AM48" s="5">
        <f t="shared" si="2"/>
        <v>0.90480212228362755</v>
      </c>
    </row>
    <row r="49" spans="1:39">
      <c r="A49" s="27">
        <v>43193</v>
      </c>
      <c r="B49" s="26" t="s">
        <v>12</v>
      </c>
      <c r="C49" s="2" t="s">
        <v>10</v>
      </c>
      <c r="D49" s="2" t="s">
        <v>11</v>
      </c>
      <c r="E49" s="2"/>
      <c r="F49" s="2"/>
      <c r="G49" s="2"/>
      <c r="H49" s="2"/>
      <c r="I49" s="2">
        <v>9.5500000000000007</v>
      </c>
      <c r="J49" s="38">
        <v>49.75</v>
      </c>
      <c r="K49" s="2"/>
      <c r="L49" s="2"/>
      <c r="M49" s="2"/>
      <c r="N49" s="2"/>
      <c r="O49" s="11">
        <v>6000</v>
      </c>
      <c r="P49" s="11">
        <v>10000</v>
      </c>
      <c r="Q49" s="2"/>
      <c r="R49" s="2"/>
      <c r="S49" s="2"/>
      <c r="T49" s="35">
        <v>454276.1</v>
      </c>
      <c r="U49" s="35">
        <f t="shared" si="7"/>
        <v>57300.000000000007</v>
      </c>
      <c r="V49" s="35">
        <f t="shared" si="13"/>
        <v>497500</v>
      </c>
      <c r="W49" s="2"/>
      <c r="X49" s="2"/>
      <c r="Y49" s="2"/>
      <c r="Z49" s="5">
        <f t="shared" si="14"/>
        <v>0.45019012936685349</v>
      </c>
      <c r="AA49" s="5">
        <f t="shared" si="15"/>
        <v>5.6784617136408255E-2</v>
      </c>
      <c r="AB49" s="5">
        <f t="shared" si="16"/>
        <v>0.49302525349673826</v>
      </c>
      <c r="AC49" s="2"/>
      <c r="AD49" s="2"/>
      <c r="AE49" s="2"/>
      <c r="AF49" s="36">
        <f t="shared" si="6"/>
        <v>1009076.1</v>
      </c>
      <c r="AG49" s="37">
        <f t="shared" si="12"/>
        <v>8420</v>
      </c>
      <c r="AH49" s="5">
        <f t="shared" si="10"/>
        <v>8.4144792601574103E-3</v>
      </c>
      <c r="AI49" s="5">
        <f t="shared" si="11"/>
        <v>1.0090760999999995</v>
      </c>
      <c r="AJ49" s="2">
        <v>2614.4499999999998</v>
      </c>
      <c r="AK49" s="33">
        <f t="shared" si="0"/>
        <v>32.569999999999709</v>
      </c>
      <c r="AL49" s="5">
        <f t="shared" si="1"/>
        <v>1.2614838799634261E-2</v>
      </c>
      <c r="AM49" s="5">
        <f t="shared" si="2"/>
        <v>0.91621605520180249</v>
      </c>
    </row>
    <row r="50" spans="1:39">
      <c r="A50" s="27">
        <v>43194</v>
      </c>
      <c r="B50" s="26" t="s">
        <v>12</v>
      </c>
      <c r="C50" s="2" t="s">
        <v>10</v>
      </c>
      <c r="D50" s="2" t="s">
        <v>11</v>
      </c>
      <c r="E50" s="2"/>
      <c r="F50" s="2"/>
      <c r="G50" s="2"/>
      <c r="H50" s="2"/>
      <c r="I50" s="2">
        <v>9.77</v>
      </c>
      <c r="J50" s="38">
        <v>49.99</v>
      </c>
      <c r="K50" s="2"/>
      <c r="L50" s="2"/>
      <c r="M50" s="2"/>
      <c r="N50" s="2"/>
      <c r="O50" s="11">
        <v>6000</v>
      </c>
      <c r="P50" s="11">
        <v>10000</v>
      </c>
      <c r="Q50" s="2"/>
      <c r="R50" s="2"/>
      <c r="S50" s="2"/>
      <c r="T50" s="35">
        <v>454276.1</v>
      </c>
      <c r="U50" s="35">
        <f t="shared" si="7"/>
        <v>58620</v>
      </c>
      <c r="V50" s="35">
        <f t="shared" si="13"/>
        <v>499900</v>
      </c>
      <c r="W50" s="2"/>
      <c r="X50" s="2"/>
      <c r="Y50" s="2"/>
      <c r="Z50" s="5">
        <f t="shared" si="14"/>
        <v>0.44853658105516003</v>
      </c>
      <c r="AA50" s="5">
        <f t="shared" si="15"/>
        <v>5.7879369796151464E-2</v>
      </c>
      <c r="AB50" s="5">
        <f t="shared" si="16"/>
        <v>0.49358404914868848</v>
      </c>
      <c r="AC50" s="2"/>
      <c r="AD50" s="2"/>
      <c r="AE50" s="2"/>
      <c r="AF50" s="36">
        <f t="shared" si="6"/>
        <v>1012796.1</v>
      </c>
      <c r="AG50" s="37">
        <f t="shared" si="12"/>
        <v>3720</v>
      </c>
      <c r="AH50" s="5">
        <f t="shared" si="10"/>
        <v>3.6865405889605352E-3</v>
      </c>
      <c r="AI50" s="5">
        <f t="shared" si="11"/>
        <v>1.0127960999999994</v>
      </c>
      <c r="AJ50" s="2">
        <v>2644.69</v>
      </c>
      <c r="AK50" s="33">
        <f t="shared" si="0"/>
        <v>30.240000000000236</v>
      </c>
      <c r="AL50" s="5">
        <f t="shared" si="1"/>
        <v>1.1566486259060314E-2</v>
      </c>
      <c r="AM50" s="5">
        <f t="shared" si="2"/>
        <v>0.92681345561462458</v>
      </c>
    </row>
    <row r="51" spans="1:39">
      <c r="A51" s="27">
        <v>43195</v>
      </c>
      <c r="B51" s="26" t="s">
        <v>12</v>
      </c>
      <c r="C51" s="2" t="s">
        <v>10</v>
      </c>
      <c r="D51" s="2" t="s">
        <v>11</v>
      </c>
      <c r="E51" s="2"/>
      <c r="F51" s="2"/>
      <c r="G51" s="2"/>
      <c r="H51" s="2"/>
      <c r="I51" s="2">
        <v>10.02</v>
      </c>
      <c r="J51" s="2">
        <v>50.38</v>
      </c>
      <c r="K51" s="2"/>
      <c r="L51" s="2"/>
      <c r="M51" s="2"/>
      <c r="N51" s="2"/>
      <c r="O51" s="11">
        <v>6000</v>
      </c>
      <c r="P51" s="11">
        <v>10000</v>
      </c>
      <c r="Q51" s="2"/>
      <c r="R51" s="2"/>
      <c r="S51" s="2"/>
      <c r="T51" s="35">
        <v>454276.1</v>
      </c>
      <c r="U51" s="35">
        <f t="shared" si="7"/>
        <v>60120</v>
      </c>
      <c r="V51" s="35">
        <f t="shared" si="13"/>
        <v>503800</v>
      </c>
      <c r="W51" s="2"/>
      <c r="X51" s="2"/>
      <c r="Y51" s="2"/>
      <c r="Z51" s="5">
        <f t="shared" si="14"/>
        <v>0.44615776862629897</v>
      </c>
      <c r="AA51" s="5">
        <f t="shared" si="15"/>
        <v>5.9045600351445071E-2</v>
      </c>
      <c r="AB51" s="5">
        <f t="shared" si="16"/>
        <v>0.49479663102225596</v>
      </c>
      <c r="AC51" s="2"/>
      <c r="AD51" s="2"/>
      <c r="AE51" s="2"/>
      <c r="AF51" s="36">
        <f t="shared" si="6"/>
        <v>1018196.1</v>
      </c>
      <c r="AG51" s="37">
        <f t="shared" si="12"/>
        <v>5400</v>
      </c>
      <c r="AH51" s="5">
        <f t="shared" si="10"/>
        <v>5.3317740856229602E-3</v>
      </c>
      <c r="AI51" s="5">
        <f t="shared" si="11"/>
        <v>1.0181960999999993</v>
      </c>
      <c r="AJ51" s="2">
        <v>2662.84</v>
      </c>
      <c r="AK51" s="33">
        <f t="shared" si="0"/>
        <v>18.150000000000091</v>
      </c>
      <c r="AL51" s="5">
        <f t="shared" si="1"/>
        <v>6.8628081173975368E-3</v>
      </c>
      <c r="AM51" s="5">
        <f t="shared" si="2"/>
        <v>0.93317399852112992</v>
      </c>
    </row>
    <row r="52" spans="1:39">
      <c r="A52" s="27">
        <v>43196</v>
      </c>
      <c r="B52" s="26" t="s">
        <v>12</v>
      </c>
      <c r="C52" s="2" t="s">
        <v>10</v>
      </c>
      <c r="D52" s="2" t="s">
        <v>11</v>
      </c>
      <c r="E52" s="2"/>
      <c r="F52" s="2"/>
      <c r="G52" s="2"/>
      <c r="H52" s="2"/>
      <c r="I52" s="2">
        <v>9.61</v>
      </c>
      <c r="J52" s="2">
        <v>48.79</v>
      </c>
      <c r="K52" s="2"/>
      <c r="L52" s="2"/>
      <c r="M52" s="2"/>
      <c r="N52" s="2"/>
      <c r="O52" s="11">
        <v>6000</v>
      </c>
      <c r="P52" s="11">
        <v>10000</v>
      </c>
      <c r="Q52" s="2"/>
      <c r="R52" s="2"/>
      <c r="S52" s="2"/>
      <c r="T52" s="35">
        <v>454276.1</v>
      </c>
      <c r="U52" s="35">
        <f t="shared" si="7"/>
        <v>57660</v>
      </c>
      <c r="V52" s="35">
        <f t="shared" si="13"/>
        <v>487900</v>
      </c>
      <c r="W52" s="2"/>
      <c r="X52" s="2"/>
      <c r="Y52" s="2"/>
      <c r="Z52" s="5">
        <f t="shared" si="14"/>
        <v>0.4543505680581047</v>
      </c>
      <c r="AA52" s="5">
        <f t="shared" si="15"/>
        <v>5.7669452023186601E-2</v>
      </c>
      <c r="AB52" s="5">
        <f t="shared" si="16"/>
        <v>0.48797997991870867</v>
      </c>
      <c r="AC52" s="2"/>
      <c r="AD52" s="2"/>
      <c r="AE52" s="2"/>
      <c r="AF52" s="36">
        <f t="shared" si="6"/>
        <v>999836.1</v>
      </c>
      <c r="AG52" s="37">
        <f t="shared" si="12"/>
        <v>-18360</v>
      </c>
      <c r="AH52" s="5">
        <f t="shared" si="10"/>
        <v>-1.8031889927686819E-2</v>
      </c>
      <c r="AI52" s="5">
        <f t="shared" si="11"/>
        <v>0.99983609999999934</v>
      </c>
      <c r="AJ52" s="2">
        <v>2604.4699999999998</v>
      </c>
      <c r="AK52" s="33">
        <f t="shared" si="0"/>
        <v>-58.370000000000346</v>
      </c>
      <c r="AL52" s="5">
        <f t="shared" si="1"/>
        <v>-2.1920205494885287E-2</v>
      </c>
      <c r="AM52" s="5">
        <f t="shared" si="2"/>
        <v>0.91271863271106302</v>
      </c>
    </row>
    <row r="53" spans="1:39">
      <c r="A53" s="27">
        <v>43199</v>
      </c>
      <c r="B53" s="26" t="s">
        <v>8</v>
      </c>
      <c r="C53" s="2" t="s">
        <v>10</v>
      </c>
      <c r="D53" s="2" t="s">
        <v>11</v>
      </c>
      <c r="E53" s="2"/>
      <c r="F53" s="2"/>
      <c r="G53" s="2"/>
      <c r="H53" s="2"/>
      <c r="I53" s="2">
        <v>9.5299999999999994</v>
      </c>
      <c r="J53" s="38">
        <v>49.55</v>
      </c>
      <c r="K53" s="2"/>
      <c r="L53" s="2"/>
      <c r="M53" s="2"/>
      <c r="N53" s="2"/>
      <c r="O53" s="11">
        <v>6000</v>
      </c>
      <c r="P53" s="11">
        <v>10000</v>
      </c>
      <c r="Q53" s="2"/>
      <c r="R53" s="2"/>
      <c r="S53" s="2"/>
      <c r="T53" s="35">
        <v>454276.1</v>
      </c>
      <c r="U53" s="35">
        <f t="shared" si="7"/>
        <v>57179.999999999993</v>
      </c>
      <c r="V53" s="35">
        <f t="shared" si="13"/>
        <v>495500</v>
      </c>
      <c r="W53" s="2"/>
      <c r="X53" s="2"/>
      <c r="Y53" s="2"/>
      <c r="Z53" s="5">
        <f t="shared" si="14"/>
        <v>0.45113793937987962</v>
      </c>
      <c r="AA53" s="5">
        <f t="shared" si="15"/>
        <v>5.678499787627285E-2</v>
      </c>
      <c r="AB53" s="5">
        <f t="shared" si="16"/>
        <v>0.49207706274384755</v>
      </c>
      <c r="AC53" s="2"/>
      <c r="AD53" s="2"/>
      <c r="AE53" s="2"/>
      <c r="AF53" s="35">
        <f t="shared" ref="AF53:AF72" si="17">SUM(T53:W53)</f>
        <v>1006956.1</v>
      </c>
      <c r="AG53" s="37">
        <f t="shared" si="12"/>
        <v>7120</v>
      </c>
      <c r="AH53" s="5">
        <f t="shared" si="10"/>
        <v>7.1211671592974089E-3</v>
      </c>
      <c r="AI53" s="5">
        <f t="shared" si="11"/>
        <v>1.0069560999999994</v>
      </c>
      <c r="AJ53" s="2">
        <v>2613.16</v>
      </c>
      <c r="AK53" s="33">
        <f t="shared" si="0"/>
        <v>8.6900000000000546</v>
      </c>
      <c r="AL53" s="5">
        <f t="shared" si="1"/>
        <v>3.3365713561684545E-3</v>
      </c>
      <c r="AM53" s="5">
        <f t="shared" si="2"/>
        <v>0.91576398355720789</v>
      </c>
    </row>
    <row r="54" spans="1:39">
      <c r="A54" s="27">
        <v>43200</v>
      </c>
      <c r="B54" s="26" t="s">
        <v>8</v>
      </c>
      <c r="C54" s="2" t="s">
        <v>10</v>
      </c>
      <c r="D54" s="2" t="s">
        <v>11</v>
      </c>
      <c r="E54" s="2"/>
      <c r="F54" s="2"/>
      <c r="G54" s="2"/>
      <c r="H54" s="2"/>
      <c r="I54" s="2">
        <v>9.98</v>
      </c>
      <c r="J54" s="2">
        <v>51.27</v>
      </c>
      <c r="K54" s="2"/>
      <c r="L54" s="2"/>
      <c r="M54" s="2"/>
      <c r="N54" s="2"/>
      <c r="O54" s="11">
        <v>6000</v>
      </c>
      <c r="P54" s="11">
        <v>10000</v>
      </c>
      <c r="Q54" s="2"/>
      <c r="R54" s="2"/>
      <c r="S54" s="2"/>
      <c r="T54" s="35">
        <v>454276.1</v>
      </c>
      <c r="U54" s="35">
        <f t="shared" si="7"/>
        <v>59880</v>
      </c>
      <c r="V54" s="35">
        <f t="shared" si="13"/>
        <v>512700.00000000006</v>
      </c>
      <c r="W54" s="2"/>
      <c r="X54" s="2"/>
      <c r="Y54" s="2"/>
      <c r="Z54" s="5">
        <f t="shared" si="14"/>
        <v>0.44239509313914571</v>
      </c>
      <c r="AA54" s="5">
        <f t="shared" si="15"/>
        <v>5.8313915649914332E-2</v>
      </c>
      <c r="AB54" s="5">
        <f t="shared" si="16"/>
        <v>0.49929099121093989</v>
      </c>
      <c r="AC54" s="2"/>
      <c r="AD54" s="2"/>
      <c r="AE54" s="2"/>
      <c r="AF54" s="35">
        <f t="shared" si="17"/>
        <v>1026856.1000000001</v>
      </c>
      <c r="AG54" s="37">
        <f t="shared" si="12"/>
        <v>19900.000000000116</v>
      </c>
      <c r="AH54" s="5">
        <f t="shared" si="10"/>
        <v>1.9762529865999238E-2</v>
      </c>
      <c r="AI54" s="5">
        <f t="shared" si="11"/>
        <v>1.0268560999999994</v>
      </c>
      <c r="AJ54" s="2">
        <v>2656.87</v>
      </c>
      <c r="AK54" s="33">
        <f t="shared" si="0"/>
        <v>43.710000000000036</v>
      </c>
      <c r="AL54" s="5">
        <f t="shared" si="1"/>
        <v>1.6726874741692065E-2</v>
      </c>
      <c r="AM54" s="5">
        <f t="shared" si="2"/>
        <v>0.93108185300312218</v>
      </c>
    </row>
    <row r="55" spans="1:39">
      <c r="A55" s="27">
        <v>43201</v>
      </c>
      <c r="B55" s="26" t="s">
        <v>8</v>
      </c>
      <c r="C55" s="2" t="s">
        <v>10</v>
      </c>
      <c r="D55" s="2" t="s">
        <v>11</v>
      </c>
      <c r="E55" s="2"/>
      <c r="F55" s="2"/>
      <c r="G55" s="2"/>
      <c r="H55" s="2"/>
      <c r="I55" s="2">
        <v>9.82</v>
      </c>
      <c r="J55" s="2">
        <v>51.1</v>
      </c>
      <c r="K55" s="2"/>
      <c r="L55" s="2"/>
      <c r="M55" s="2"/>
      <c r="N55" s="2"/>
      <c r="O55" s="11">
        <v>6000</v>
      </c>
      <c r="P55" s="11">
        <v>10000</v>
      </c>
      <c r="Q55" s="2"/>
      <c r="R55" s="2"/>
      <c r="S55" s="2"/>
      <c r="T55" s="35">
        <v>454276.1</v>
      </c>
      <c r="U55" s="35">
        <f t="shared" si="7"/>
        <v>58920</v>
      </c>
      <c r="V55" s="35">
        <f t="shared" si="13"/>
        <v>511000</v>
      </c>
      <c r="W55" s="2"/>
      <c r="X55" s="2"/>
      <c r="Y55" s="2"/>
      <c r="Z55" s="5">
        <f t="shared" si="14"/>
        <v>0.44354406348549852</v>
      </c>
      <c r="AA55" s="5">
        <f t="shared" si="15"/>
        <v>5.7528045654538229E-2</v>
      </c>
      <c r="AB55" s="5">
        <f t="shared" si="16"/>
        <v>0.49892789085996325</v>
      </c>
      <c r="AC55" s="2"/>
      <c r="AD55" s="2"/>
      <c r="AE55" s="2"/>
      <c r="AF55" s="35">
        <f t="shared" si="17"/>
        <v>1024196.1</v>
      </c>
      <c r="AG55" s="37">
        <f t="shared" si="12"/>
        <v>-2660.0000000001164</v>
      </c>
      <c r="AH55" s="5">
        <f t="shared" si="10"/>
        <v>-2.5904311227250986E-3</v>
      </c>
      <c r="AI55" s="5">
        <f t="shared" si="11"/>
        <v>1.0241960999999993</v>
      </c>
      <c r="AJ55" s="2">
        <v>2642.19</v>
      </c>
      <c r="AK55" s="33">
        <f t="shared" si="0"/>
        <v>-14.679999999999836</v>
      </c>
      <c r="AL55" s="5">
        <f t="shared" si="1"/>
        <v>-5.5252985656053313E-3</v>
      </c>
      <c r="AM55" s="5">
        <f t="shared" si="2"/>
        <v>0.92593734777626291</v>
      </c>
    </row>
    <row r="56" spans="1:39">
      <c r="A56" s="27">
        <v>43202</v>
      </c>
      <c r="B56" s="26" t="s">
        <v>8</v>
      </c>
      <c r="C56" s="2" t="s">
        <v>10</v>
      </c>
      <c r="D56" s="2" t="s">
        <v>11</v>
      </c>
      <c r="E56" s="2"/>
      <c r="F56" s="2"/>
      <c r="G56" s="2"/>
      <c r="H56" s="2"/>
      <c r="I56" s="2">
        <v>10.08</v>
      </c>
      <c r="J56" s="2">
        <v>52.72</v>
      </c>
      <c r="K56" s="2"/>
      <c r="L56" s="2"/>
      <c r="M56" s="2"/>
      <c r="N56" s="2"/>
      <c r="O56" s="11">
        <v>6000</v>
      </c>
      <c r="P56" s="11">
        <v>10000</v>
      </c>
      <c r="Q56" s="2"/>
      <c r="R56" s="2"/>
      <c r="S56" s="2"/>
      <c r="T56" s="35">
        <v>454276.1</v>
      </c>
      <c r="U56" s="35">
        <f t="shared" si="7"/>
        <v>60480</v>
      </c>
      <c r="V56" s="35">
        <f t="shared" si="13"/>
        <v>527200</v>
      </c>
      <c r="W56" s="2"/>
      <c r="X56" s="2"/>
      <c r="Y56" s="2"/>
      <c r="Z56" s="5">
        <f t="shared" si="14"/>
        <v>0.43598391525324337</v>
      </c>
      <c r="AA56" s="5">
        <f t="shared" si="15"/>
        <v>5.8044671939633544E-2</v>
      </c>
      <c r="AB56" s="5">
        <f t="shared" si="16"/>
        <v>0.5059714128071231</v>
      </c>
      <c r="AC56" s="2"/>
      <c r="AD56" s="2"/>
      <c r="AE56" s="2"/>
      <c r="AF56" s="35">
        <f t="shared" si="17"/>
        <v>1041956.1</v>
      </c>
      <c r="AG56" s="37">
        <f t="shared" si="12"/>
        <v>17760</v>
      </c>
      <c r="AH56" s="5">
        <f t="shared" si="10"/>
        <v>1.7340429240064476E-2</v>
      </c>
      <c r="AI56" s="5">
        <f t="shared" si="11"/>
        <v>1.0419560999999993</v>
      </c>
      <c r="AJ56" s="2">
        <v>2663.99</v>
      </c>
      <c r="AK56" s="33">
        <f t="shared" si="0"/>
        <v>21.799999999999727</v>
      </c>
      <c r="AL56" s="5">
        <f t="shared" si="1"/>
        <v>8.2507314008454079E-3</v>
      </c>
      <c r="AM56" s="5">
        <f t="shared" si="2"/>
        <v>0.93357700812677591</v>
      </c>
    </row>
    <row r="57" spans="1:39">
      <c r="A57" s="27">
        <v>43203</v>
      </c>
      <c r="B57" s="26" t="s">
        <v>8</v>
      </c>
      <c r="C57" s="2" t="s">
        <v>10</v>
      </c>
      <c r="D57" s="2" t="s">
        <v>11</v>
      </c>
      <c r="E57" s="2" t="s">
        <v>13</v>
      </c>
      <c r="F57" s="2"/>
      <c r="G57" s="2"/>
      <c r="H57" s="2"/>
      <c r="I57" s="2">
        <v>9.93</v>
      </c>
      <c r="J57" s="2">
        <v>51.86</v>
      </c>
      <c r="K57" s="2">
        <v>17.399999999999999</v>
      </c>
      <c r="L57" s="2"/>
      <c r="M57" s="2"/>
      <c r="N57" s="2"/>
      <c r="O57" s="11">
        <v>6000</v>
      </c>
      <c r="P57" s="11">
        <v>10000</v>
      </c>
      <c r="Q57" s="11">
        <v>10000</v>
      </c>
      <c r="R57" s="2"/>
      <c r="S57" s="2"/>
      <c r="T57" s="35">
        <v>280476.09999999998</v>
      </c>
      <c r="U57" s="35">
        <f t="shared" si="7"/>
        <v>59580</v>
      </c>
      <c r="V57" s="35">
        <f t="shared" si="13"/>
        <v>518600</v>
      </c>
      <c r="W57" s="2">
        <f>K57*Q57</f>
        <v>174000</v>
      </c>
      <c r="X57" s="2"/>
      <c r="Y57" s="2"/>
      <c r="Z57" s="5">
        <f t="shared" si="14"/>
        <v>0.2716064912607401</v>
      </c>
      <c r="AA57" s="5">
        <f t="shared" si="15"/>
        <v>5.7695877649877825E-2</v>
      </c>
      <c r="AB57" s="5">
        <f t="shared" si="16"/>
        <v>0.50220010320957775</v>
      </c>
      <c r="AC57" s="5">
        <f t="shared" ref="AC57:AC72" si="18">W57/AF57</f>
        <v>0.16849752787980432</v>
      </c>
      <c r="AD57" s="2"/>
      <c r="AE57" s="2"/>
      <c r="AF57" s="35">
        <f t="shared" si="17"/>
        <v>1032656.1</v>
      </c>
      <c r="AG57" s="37">
        <f t="shared" si="12"/>
        <v>-9300</v>
      </c>
      <c r="AH57" s="5">
        <f t="shared" si="10"/>
        <v>-8.9255199907174593E-3</v>
      </c>
      <c r="AI57" s="5">
        <f t="shared" si="11"/>
        <v>1.0326560999999992</v>
      </c>
      <c r="AJ57" s="2">
        <v>2656.3</v>
      </c>
      <c r="AK57" s="33">
        <f t="shared" si="0"/>
        <v>-7.6899999999995998</v>
      </c>
      <c r="AL57" s="5">
        <f t="shared" si="1"/>
        <v>-2.8866474724002721E-3</v>
      </c>
      <c r="AM57" s="5">
        <f t="shared" si="2"/>
        <v>0.93088210041597574</v>
      </c>
    </row>
    <row r="58" spans="1:39">
      <c r="A58" s="27">
        <v>43206</v>
      </c>
      <c r="B58" s="26" t="s">
        <v>7</v>
      </c>
      <c r="C58" s="2" t="s">
        <v>10</v>
      </c>
      <c r="D58" s="2" t="s">
        <v>11</v>
      </c>
      <c r="E58" s="2" t="s">
        <v>13</v>
      </c>
      <c r="F58" s="2"/>
      <c r="G58" s="2"/>
      <c r="H58" s="2"/>
      <c r="I58" s="38">
        <v>10.09</v>
      </c>
      <c r="J58" s="38">
        <v>52.400002000000001</v>
      </c>
      <c r="K58" s="38">
        <v>17.559999000000001</v>
      </c>
      <c r="L58" s="2"/>
      <c r="M58" s="2"/>
      <c r="N58" s="2"/>
      <c r="O58" s="11">
        <v>6000</v>
      </c>
      <c r="P58" s="11">
        <v>10000</v>
      </c>
      <c r="Q58" s="11">
        <v>10000</v>
      </c>
      <c r="R58" s="2"/>
      <c r="S58" s="2"/>
      <c r="T58" s="35">
        <v>280476.09999999998</v>
      </c>
      <c r="U58" s="35">
        <f t="shared" si="7"/>
        <v>60540</v>
      </c>
      <c r="V58" s="35">
        <f t="shared" si="13"/>
        <v>524000.02</v>
      </c>
      <c r="W58" s="2">
        <f t="shared" ref="W58:W72" si="19">K58*Q58</f>
        <v>175599.99000000002</v>
      </c>
      <c r="X58" s="2"/>
      <c r="Y58" s="2"/>
      <c r="Z58" s="5">
        <f t="shared" si="14"/>
        <v>0.26952888515246992</v>
      </c>
      <c r="AA58" s="5">
        <f t="shared" si="15"/>
        <v>5.8177073579996762E-2</v>
      </c>
      <c r="AB58" s="5">
        <f t="shared" si="16"/>
        <v>0.50354786454343858</v>
      </c>
      <c r="AC58" s="5">
        <f t="shared" si="18"/>
        <v>0.16874617672409475</v>
      </c>
      <c r="AD58" s="2"/>
      <c r="AE58" s="2"/>
      <c r="AF58" s="35">
        <f t="shared" si="17"/>
        <v>1040616.11</v>
      </c>
      <c r="AG58" s="37">
        <f t="shared" si="12"/>
        <v>7960.0100000000093</v>
      </c>
      <c r="AH58" s="5">
        <f t="shared" si="10"/>
        <v>7.7082873959685222E-3</v>
      </c>
      <c r="AI58" s="5">
        <f t="shared" si="11"/>
        <v>1.0406161099999993</v>
      </c>
      <c r="AJ58" s="39">
        <v>2677.8400879999999</v>
      </c>
      <c r="AK58" s="33">
        <f t="shared" si="0"/>
        <v>21.540087999999741</v>
      </c>
      <c r="AL58" s="5">
        <f t="shared" si="1"/>
        <v>8.109056958927734E-3</v>
      </c>
      <c r="AM58" s="5">
        <f t="shared" si="2"/>
        <v>0.9384306763902952</v>
      </c>
    </row>
    <row r="59" spans="1:39">
      <c r="A59" s="27">
        <v>43207</v>
      </c>
      <c r="B59" s="26" t="s">
        <v>7</v>
      </c>
      <c r="C59" s="2" t="s">
        <v>10</v>
      </c>
      <c r="D59" s="2" t="s">
        <v>11</v>
      </c>
      <c r="E59" s="2" t="s">
        <v>13</v>
      </c>
      <c r="F59" s="2"/>
      <c r="G59" s="2"/>
      <c r="H59" s="2"/>
      <c r="I59" s="38">
        <v>10.52</v>
      </c>
      <c r="J59" s="38">
        <v>53.540000999999997</v>
      </c>
      <c r="K59" s="38">
        <v>17.75</v>
      </c>
      <c r="L59" s="2"/>
      <c r="M59" s="2"/>
      <c r="N59" s="2"/>
      <c r="O59" s="11">
        <v>6000</v>
      </c>
      <c r="P59" s="11">
        <v>10000</v>
      </c>
      <c r="Q59" s="11">
        <v>10000</v>
      </c>
      <c r="R59" s="2"/>
      <c r="S59" s="2"/>
      <c r="T59" s="35">
        <v>280476.09999999998</v>
      </c>
      <c r="U59" s="35">
        <f t="shared" si="7"/>
        <v>63120</v>
      </c>
      <c r="V59" s="35">
        <f t="shared" si="13"/>
        <v>535400.01</v>
      </c>
      <c r="W59" s="2">
        <f t="shared" si="19"/>
        <v>177500</v>
      </c>
      <c r="X59" s="2"/>
      <c r="Y59" s="2"/>
      <c r="Z59" s="5">
        <f t="shared" si="14"/>
        <v>0.26547764572460186</v>
      </c>
      <c r="AA59" s="5">
        <f t="shared" si="15"/>
        <v>5.9744659163960392E-2</v>
      </c>
      <c r="AB59" s="5">
        <f t="shared" si="16"/>
        <v>0.50676950433826029</v>
      </c>
      <c r="AC59" s="5">
        <f t="shared" si="18"/>
        <v>0.16800819077317761</v>
      </c>
      <c r="AD59" s="2"/>
      <c r="AE59" s="2"/>
      <c r="AF59" s="35">
        <f t="shared" si="17"/>
        <v>1056496.1099999999</v>
      </c>
      <c r="AG59" s="37">
        <f t="shared" si="12"/>
        <v>15879.999999999884</v>
      </c>
      <c r="AH59" s="5">
        <f t="shared" si="10"/>
        <v>1.5260190426996065E-2</v>
      </c>
      <c r="AI59" s="5">
        <f t="shared" si="11"/>
        <v>1.0564961099999992</v>
      </c>
      <c r="AJ59" s="39">
        <v>2706.389893</v>
      </c>
      <c r="AK59" s="33">
        <f t="shared" si="0"/>
        <v>28.549805000000106</v>
      </c>
      <c r="AL59" s="5">
        <f t="shared" si="1"/>
        <v>1.0661504817983032E-2</v>
      </c>
      <c r="AM59" s="5">
        <f t="shared" si="2"/>
        <v>0.94843575956797344</v>
      </c>
    </row>
    <row r="60" spans="1:39">
      <c r="A60" s="27">
        <v>43208</v>
      </c>
      <c r="B60" s="26" t="s">
        <v>7</v>
      </c>
      <c r="C60" s="2" t="s">
        <v>10</v>
      </c>
      <c r="D60" s="2" t="s">
        <v>14</v>
      </c>
      <c r="E60" s="2" t="s">
        <v>13</v>
      </c>
      <c r="F60" s="2"/>
      <c r="G60" s="2"/>
      <c r="H60" s="2"/>
      <c r="I60" s="38">
        <v>10.36</v>
      </c>
      <c r="J60" s="38"/>
      <c r="K60" s="38">
        <v>17.68</v>
      </c>
      <c r="L60" s="2"/>
      <c r="M60" s="2"/>
      <c r="N60" s="2"/>
      <c r="O60" s="11">
        <v>6000</v>
      </c>
      <c r="P60" s="11">
        <v>0</v>
      </c>
      <c r="Q60" s="11">
        <v>10000</v>
      </c>
      <c r="R60" s="2"/>
      <c r="S60" s="2"/>
      <c r="T60" s="35">
        <v>821976.1</v>
      </c>
      <c r="U60" s="35">
        <f t="shared" si="7"/>
        <v>62160</v>
      </c>
      <c r="V60" s="35">
        <f t="shared" si="13"/>
        <v>0</v>
      </c>
      <c r="W60" s="2">
        <f t="shared" si="19"/>
        <v>176800</v>
      </c>
      <c r="X60" s="2"/>
      <c r="Y60" s="2"/>
      <c r="Z60" s="5">
        <f t="shared" si="14"/>
        <v>0.77476494578702704</v>
      </c>
      <c r="AA60" s="5">
        <f t="shared" si="15"/>
        <v>5.8589768035982558E-2</v>
      </c>
      <c r="AB60" s="5">
        <f t="shared" si="16"/>
        <v>0</v>
      </c>
      <c r="AC60" s="5">
        <f t="shared" si="18"/>
        <v>0.16664528617699029</v>
      </c>
      <c r="AD60" s="2"/>
      <c r="AE60" s="2"/>
      <c r="AF60" s="35">
        <f t="shared" si="17"/>
        <v>1060936.1000000001</v>
      </c>
      <c r="AG60" s="37">
        <f t="shared" si="12"/>
        <v>4439.9900000002235</v>
      </c>
      <c r="AH60" s="5">
        <f t="shared" si="10"/>
        <v>4.2025616166255679E-3</v>
      </c>
      <c r="AI60" s="5">
        <f t="shared" si="11"/>
        <v>1.0609360999999993</v>
      </c>
      <c r="AJ60" s="39">
        <v>2708.639893</v>
      </c>
      <c r="AK60" s="33">
        <f t="shared" si="0"/>
        <v>2.25</v>
      </c>
      <c r="AL60" s="5">
        <f t="shared" si="1"/>
        <v>8.3136580055207887E-4</v>
      </c>
      <c r="AM60" s="5">
        <f t="shared" si="2"/>
        <v>0.94922425662249887</v>
      </c>
    </row>
    <row r="61" spans="1:39">
      <c r="A61" s="27">
        <v>43209</v>
      </c>
      <c r="B61" s="26" t="s">
        <v>7</v>
      </c>
      <c r="C61" s="2" t="s">
        <v>10</v>
      </c>
      <c r="D61" s="2"/>
      <c r="E61" s="2" t="s">
        <v>13</v>
      </c>
      <c r="F61" s="2"/>
      <c r="G61" s="2"/>
      <c r="H61" s="2"/>
      <c r="I61" s="38">
        <v>10.11</v>
      </c>
      <c r="J61" s="38"/>
      <c r="K61" s="38">
        <v>17.41</v>
      </c>
      <c r="L61" s="2"/>
      <c r="M61" s="2"/>
      <c r="N61" s="2"/>
      <c r="O61" s="11">
        <v>6000</v>
      </c>
      <c r="P61" s="11"/>
      <c r="Q61" s="11">
        <v>10000</v>
      </c>
      <c r="R61" s="2"/>
      <c r="S61" s="2"/>
      <c r="T61" s="35">
        <v>821976.1</v>
      </c>
      <c r="U61" s="35">
        <f t="shared" si="7"/>
        <v>60660</v>
      </c>
      <c r="V61" s="35">
        <f t="shared" si="13"/>
        <v>0</v>
      </c>
      <c r="W61" s="2">
        <f t="shared" si="19"/>
        <v>174100</v>
      </c>
      <c r="X61" s="2"/>
      <c r="Y61" s="2"/>
      <c r="Z61" s="5">
        <f t="shared" si="14"/>
        <v>0.77784425080206865</v>
      </c>
      <c r="AA61" s="5">
        <f t="shared" si="15"/>
        <v>5.7403168113590509E-2</v>
      </c>
      <c r="AB61" s="5">
        <f t="shared" si="16"/>
        <v>0</v>
      </c>
      <c r="AC61" s="5">
        <f t="shared" si="18"/>
        <v>0.16475258108434071</v>
      </c>
      <c r="AD61" s="2"/>
      <c r="AE61" s="2"/>
      <c r="AF61" s="35">
        <f t="shared" si="17"/>
        <v>1056736.1000000001</v>
      </c>
      <c r="AG61" s="37">
        <f t="shared" si="12"/>
        <v>-4200</v>
      </c>
      <c r="AH61" s="5">
        <f t="shared" si="10"/>
        <v>-3.958768110539362E-3</v>
      </c>
      <c r="AI61" s="5">
        <f t="shared" si="11"/>
        <v>1.0567360999999993</v>
      </c>
      <c r="AJ61" s="39">
        <v>2693.1298830000001</v>
      </c>
      <c r="AK61" s="33">
        <f t="shared" si="0"/>
        <v>-15.510009999999966</v>
      </c>
      <c r="AL61" s="5">
        <f t="shared" si="1"/>
        <v>-5.7261247757898117E-3</v>
      </c>
      <c r="AM61" s="5">
        <f t="shared" si="2"/>
        <v>0.94378888008887207</v>
      </c>
    </row>
    <row r="62" spans="1:39">
      <c r="A62" s="27">
        <v>43210</v>
      </c>
      <c r="B62" s="26" t="s">
        <v>7</v>
      </c>
      <c r="C62" s="2" t="s">
        <v>10</v>
      </c>
      <c r="D62" s="2"/>
      <c r="E62" s="2" t="s">
        <v>13</v>
      </c>
      <c r="F62" s="2"/>
      <c r="G62" s="2"/>
      <c r="H62" s="2"/>
      <c r="I62" s="38">
        <v>9.99</v>
      </c>
      <c r="J62" s="38"/>
      <c r="K62" s="38">
        <v>17.290001</v>
      </c>
      <c r="L62" s="2"/>
      <c r="M62" s="2"/>
      <c r="N62" s="2"/>
      <c r="O62" s="11">
        <v>6000</v>
      </c>
      <c r="P62" s="11"/>
      <c r="Q62" s="11">
        <v>10000</v>
      </c>
      <c r="R62" s="2"/>
      <c r="S62" s="2"/>
      <c r="T62" s="35">
        <v>821976.1</v>
      </c>
      <c r="U62" s="35">
        <f t="shared" si="7"/>
        <v>59940</v>
      </c>
      <c r="V62" s="35">
        <f t="shared" si="13"/>
        <v>0</v>
      </c>
      <c r="W62" s="2">
        <f t="shared" si="19"/>
        <v>172900.01</v>
      </c>
      <c r="X62" s="2"/>
      <c r="Y62" s="2"/>
      <c r="Z62" s="5">
        <f t="shared" si="14"/>
        <v>0.7792600930222805</v>
      </c>
      <c r="AA62" s="5">
        <f t="shared" si="15"/>
        <v>5.6825070675115122E-2</v>
      </c>
      <c r="AB62" s="5">
        <f t="shared" si="16"/>
        <v>0</v>
      </c>
      <c r="AC62" s="5">
        <f t="shared" si="18"/>
        <v>0.16391483630260448</v>
      </c>
      <c r="AD62" s="2"/>
      <c r="AE62" s="2"/>
      <c r="AF62" s="35">
        <f t="shared" si="17"/>
        <v>1054816.1099999999</v>
      </c>
      <c r="AG62" s="37">
        <f t="shared" si="12"/>
        <v>-1919.9900000002235</v>
      </c>
      <c r="AH62" s="5">
        <f t="shared" si="10"/>
        <v>-1.8169058481112014E-3</v>
      </c>
      <c r="AI62" s="5">
        <f t="shared" si="11"/>
        <v>1.0548161099999991</v>
      </c>
      <c r="AJ62" s="39">
        <v>2670.139893</v>
      </c>
      <c r="AK62" s="33">
        <f t="shared" si="0"/>
        <v>-22.989990000000034</v>
      </c>
      <c r="AL62" s="5">
        <f t="shared" si="1"/>
        <v>-8.536532212991688E-3</v>
      </c>
      <c r="AM62" s="5">
        <f t="shared" si="2"/>
        <v>0.93573219591173007</v>
      </c>
    </row>
    <row r="63" spans="1:39">
      <c r="A63" s="27">
        <v>43213</v>
      </c>
      <c r="B63" s="26" t="s">
        <v>7</v>
      </c>
      <c r="C63" s="2" t="s">
        <v>10</v>
      </c>
      <c r="D63" s="2"/>
      <c r="E63" s="2" t="s">
        <v>13</v>
      </c>
      <c r="F63" s="2"/>
      <c r="G63" s="2"/>
      <c r="H63" s="2"/>
      <c r="I63" s="38">
        <v>10.039999999999999</v>
      </c>
      <c r="J63" s="2"/>
      <c r="K63" s="38">
        <v>17.420000000000002</v>
      </c>
      <c r="L63" s="2"/>
      <c r="M63" s="2"/>
      <c r="N63" s="2"/>
      <c r="O63" s="11">
        <v>6000</v>
      </c>
      <c r="P63" s="2"/>
      <c r="Q63" s="11">
        <v>10000</v>
      </c>
      <c r="R63" s="2"/>
      <c r="S63" s="2"/>
      <c r="T63" s="35">
        <v>821976.1</v>
      </c>
      <c r="U63" s="35">
        <f t="shared" si="7"/>
        <v>60239.999999999993</v>
      </c>
      <c r="V63" s="35">
        <f t="shared" si="13"/>
        <v>0</v>
      </c>
      <c r="W63" s="2">
        <f t="shared" si="19"/>
        <v>174200.00000000003</v>
      </c>
      <c r="X63" s="2"/>
      <c r="Y63" s="2"/>
      <c r="Z63" s="5">
        <f t="shared" si="14"/>
        <v>0.77807986833975729</v>
      </c>
      <c r="AA63" s="5">
        <f t="shared" si="15"/>
        <v>5.7022985545184313E-2</v>
      </c>
      <c r="AB63" s="5">
        <f t="shared" si="16"/>
        <v>0</v>
      </c>
      <c r="AC63" s="5">
        <f t="shared" si="18"/>
        <v>0.16489714611505826</v>
      </c>
      <c r="AD63" s="2"/>
      <c r="AE63" s="2"/>
      <c r="AF63" s="35">
        <f t="shared" si="17"/>
        <v>1056416.1000000001</v>
      </c>
      <c r="AG63" s="37">
        <f t="shared" si="12"/>
        <v>1599.9900000002235</v>
      </c>
      <c r="AH63" s="5">
        <f t="shared" si="10"/>
        <v>1.516842589747917E-3</v>
      </c>
      <c r="AI63" s="5">
        <f t="shared" si="11"/>
        <v>1.0564160999999992</v>
      </c>
      <c r="AJ63" s="39">
        <v>2670.29</v>
      </c>
      <c r="AK63" s="33">
        <f t="shared" si="0"/>
        <v>0.15010699999993449</v>
      </c>
      <c r="AL63" s="5">
        <f t="shared" si="1"/>
        <v>5.6216904737258458E-5</v>
      </c>
      <c r="AM63" s="5">
        <f t="shared" si="2"/>
        <v>0.93578479987944729</v>
      </c>
    </row>
    <row r="64" spans="1:39">
      <c r="A64" s="27">
        <v>43214</v>
      </c>
      <c r="B64" s="26" t="s">
        <v>7</v>
      </c>
      <c r="C64" s="2" t="s">
        <v>10</v>
      </c>
      <c r="D64" s="2"/>
      <c r="E64" s="2" t="s">
        <v>13</v>
      </c>
      <c r="F64" s="2"/>
      <c r="G64" s="2"/>
      <c r="H64" s="2"/>
      <c r="I64" s="38">
        <v>10.09</v>
      </c>
      <c r="J64" s="2"/>
      <c r="K64" s="38">
        <v>17.36</v>
      </c>
      <c r="L64" s="2"/>
      <c r="M64" s="2"/>
      <c r="N64" s="2"/>
      <c r="O64" s="11">
        <v>6000</v>
      </c>
      <c r="P64" s="2"/>
      <c r="Q64" s="11">
        <v>10000</v>
      </c>
      <c r="R64" s="2"/>
      <c r="S64" s="2"/>
      <c r="T64" s="35">
        <v>821976.1</v>
      </c>
      <c r="U64" s="35">
        <f t="shared" si="7"/>
        <v>60540</v>
      </c>
      <c r="V64" s="35">
        <f t="shared" si="13"/>
        <v>0</v>
      </c>
      <c r="W64" s="2">
        <f t="shared" si="19"/>
        <v>173600</v>
      </c>
      <c r="X64" s="2"/>
      <c r="Y64" s="2"/>
      <c r="Z64" s="5">
        <f t="shared" si="14"/>
        <v>0.77830088945713438</v>
      </c>
      <c r="AA64" s="5">
        <f t="shared" si="15"/>
        <v>5.7323243154800876E-2</v>
      </c>
      <c r="AB64" s="5">
        <f t="shared" si="16"/>
        <v>0</v>
      </c>
      <c r="AC64" s="5">
        <f t="shared" si="18"/>
        <v>0.16437586738806462</v>
      </c>
      <c r="AD64" s="2"/>
      <c r="AE64" s="2"/>
      <c r="AF64" s="35">
        <f t="shared" si="17"/>
        <v>1056116.1000000001</v>
      </c>
      <c r="AG64" s="37">
        <f t="shared" si="12"/>
        <v>-300</v>
      </c>
      <c r="AH64" s="5">
        <f t="shared" si="10"/>
        <v>-2.8397901167920476E-4</v>
      </c>
      <c r="AI64" s="5">
        <f t="shared" si="11"/>
        <v>1.0561160999999992</v>
      </c>
      <c r="AJ64" s="39">
        <v>2634.56</v>
      </c>
      <c r="AK64" s="33">
        <f t="shared" si="0"/>
        <v>-35.730000000000018</v>
      </c>
      <c r="AL64" s="5">
        <f t="shared" si="1"/>
        <v>-1.3380569151665182E-2</v>
      </c>
      <c r="AM64" s="5">
        <f t="shared" si="2"/>
        <v>0.92326346665358316</v>
      </c>
    </row>
    <row r="65" spans="1:39">
      <c r="A65" s="27">
        <v>43215</v>
      </c>
      <c r="B65" s="26" t="s">
        <v>7</v>
      </c>
      <c r="C65" s="2" t="s">
        <v>10</v>
      </c>
      <c r="D65" s="2"/>
      <c r="E65" s="2" t="s">
        <v>13</v>
      </c>
      <c r="F65" s="2"/>
      <c r="G65" s="2"/>
      <c r="H65" s="2"/>
      <c r="I65" s="38">
        <v>9.7100000000000009</v>
      </c>
      <c r="J65" s="2"/>
      <c r="K65" s="38">
        <v>17.309999999999999</v>
      </c>
      <c r="L65" s="2"/>
      <c r="M65" s="2"/>
      <c r="N65" s="2"/>
      <c r="O65" s="11">
        <v>6000</v>
      </c>
      <c r="P65" s="2"/>
      <c r="Q65" s="11">
        <v>10000</v>
      </c>
      <c r="R65" s="2"/>
      <c r="S65" s="2"/>
      <c r="T65" s="35">
        <v>821976.1</v>
      </c>
      <c r="U65" s="35">
        <f t="shared" si="7"/>
        <v>58260.000000000007</v>
      </c>
      <c r="V65" s="35">
        <f t="shared" si="13"/>
        <v>0</v>
      </c>
      <c r="W65" s="2">
        <f t="shared" si="19"/>
        <v>173100</v>
      </c>
      <c r="X65" s="2"/>
      <c r="Y65" s="2"/>
      <c r="Z65" s="5">
        <f t="shared" si="14"/>
        <v>0.78035500729539209</v>
      </c>
      <c r="AA65" s="5">
        <f t="shared" si="15"/>
        <v>5.530998130606176E-2</v>
      </c>
      <c r="AB65" s="5">
        <f t="shared" si="16"/>
        <v>0</v>
      </c>
      <c r="AC65" s="5">
        <f t="shared" si="18"/>
        <v>0.164335011398546</v>
      </c>
      <c r="AD65" s="2"/>
      <c r="AE65" s="2"/>
      <c r="AF65" s="35">
        <f t="shared" si="17"/>
        <v>1053336.1000000001</v>
      </c>
      <c r="AG65" s="37">
        <f t="shared" si="12"/>
        <v>-2780</v>
      </c>
      <c r="AH65" s="5">
        <f t="shared" si="10"/>
        <v>-2.6322863556383618E-3</v>
      </c>
      <c r="AI65" s="5">
        <f t="shared" si="11"/>
        <v>1.0533360999999992</v>
      </c>
      <c r="AJ65" s="39">
        <v>2639.4</v>
      </c>
      <c r="AK65" s="33">
        <f t="shared" si="0"/>
        <v>4.8400000000001455</v>
      </c>
      <c r="AL65" s="5">
        <f t="shared" si="1"/>
        <v>1.8371189116968851E-3</v>
      </c>
      <c r="AM65" s="5">
        <f t="shared" si="2"/>
        <v>0.92495961142865124</v>
      </c>
    </row>
    <row r="66" spans="1:39">
      <c r="A66" s="27">
        <v>43216</v>
      </c>
      <c r="B66" s="26" t="s">
        <v>7</v>
      </c>
      <c r="C66" s="2" t="s">
        <v>10</v>
      </c>
      <c r="D66" s="2"/>
      <c r="E66" s="2" t="s">
        <v>13</v>
      </c>
      <c r="F66" s="2"/>
      <c r="G66" s="2"/>
      <c r="H66" s="2"/>
      <c r="I66" s="2">
        <v>11.04</v>
      </c>
      <c r="J66" s="2"/>
      <c r="K66" s="2">
        <v>17.39</v>
      </c>
      <c r="L66" s="2"/>
      <c r="M66" s="2"/>
      <c r="N66" s="2"/>
      <c r="O66" s="11">
        <v>6000</v>
      </c>
      <c r="P66" s="2"/>
      <c r="Q66" s="11">
        <v>10000</v>
      </c>
      <c r="R66" s="2"/>
      <c r="S66" s="2"/>
      <c r="T66" s="35">
        <v>821976.1</v>
      </c>
      <c r="U66" s="35">
        <f t="shared" si="7"/>
        <v>66240</v>
      </c>
      <c r="V66" s="35">
        <f t="shared" si="13"/>
        <v>0</v>
      </c>
      <c r="W66" s="2">
        <f t="shared" si="19"/>
        <v>173900</v>
      </c>
      <c r="X66" s="2"/>
      <c r="Y66" s="2"/>
      <c r="Z66" s="5">
        <f t="shared" si="14"/>
        <v>0.77390418994684285</v>
      </c>
      <c r="AA66" s="5">
        <f t="shared" si="15"/>
        <v>6.2366063371038248E-2</v>
      </c>
      <c r="AB66" s="5">
        <f t="shared" si="16"/>
        <v>0</v>
      </c>
      <c r="AC66" s="5">
        <f t="shared" si="18"/>
        <v>0.16372974668211882</v>
      </c>
      <c r="AD66" s="2"/>
      <c r="AE66" s="2"/>
      <c r="AF66" s="35">
        <f t="shared" si="17"/>
        <v>1062116.1000000001</v>
      </c>
      <c r="AG66" s="37">
        <f t="shared" si="12"/>
        <v>8780</v>
      </c>
      <c r="AH66" s="5">
        <f t="shared" si="10"/>
        <v>8.3354211443052214E-3</v>
      </c>
      <c r="AI66" s="5">
        <f t="shared" si="11"/>
        <v>1.0621160999999992</v>
      </c>
      <c r="AJ66" s="2">
        <v>2666.94</v>
      </c>
      <c r="AK66" s="33">
        <f t="shared" si="0"/>
        <v>27.539999999999964</v>
      </c>
      <c r="AL66" s="5">
        <f t="shared" si="1"/>
        <v>1.0434189588542836E-2</v>
      </c>
      <c r="AM66" s="5">
        <f t="shared" si="2"/>
        <v>0.93461081537604274</v>
      </c>
    </row>
    <row r="67" spans="1:39">
      <c r="A67" s="27">
        <v>43217</v>
      </c>
      <c r="B67" s="26" t="s">
        <v>7</v>
      </c>
      <c r="C67" s="2" t="s">
        <v>10</v>
      </c>
      <c r="D67" s="2"/>
      <c r="E67" s="2" t="s">
        <v>13</v>
      </c>
      <c r="F67" s="2"/>
      <c r="G67" s="2"/>
      <c r="H67" s="2"/>
      <c r="I67" s="2">
        <v>11.11</v>
      </c>
      <c r="J67" s="2"/>
      <c r="K67" s="2">
        <v>17.350000000000001</v>
      </c>
      <c r="L67" s="2"/>
      <c r="M67" s="2"/>
      <c r="N67" s="2"/>
      <c r="O67" s="11">
        <v>20000</v>
      </c>
      <c r="P67" s="2"/>
      <c r="Q67" s="11">
        <v>10000</v>
      </c>
      <c r="R67" s="2"/>
      <c r="S67" s="2"/>
      <c r="T67" s="35">
        <v>665316.1</v>
      </c>
      <c r="U67" s="35">
        <f t="shared" si="7"/>
        <v>222200</v>
      </c>
      <c r="V67" s="35">
        <f t="shared" si="13"/>
        <v>0</v>
      </c>
      <c r="W67" s="2">
        <f t="shared" si="19"/>
        <v>173500</v>
      </c>
      <c r="X67" s="2"/>
      <c r="Y67" s="2"/>
      <c r="Z67" s="5">
        <f t="shared" si="14"/>
        <v>0.62705561206846905</v>
      </c>
      <c r="AA67" s="5">
        <f t="shared" si="15"/>
        <v>0.20942189284403881</v>
      </c>
      <c r="AB67" s="5">
        <f t="shared" si="16"/>
        <v>0</v>
      </c>
      <c r="AC67" s="5">
        <f t="shared" si="18"/>
        <v>0.16352249508749206</v>
      </c>
      <c r="AD67" s="2"/>
      <c r="AE67" s="2"/>
      <c r="AF67" s="35">
        <f t="shared" si="17"/>
        <v>1061016.1000000001</v>
      </c>
      <c r="AG67" s="37">
        <f t="shared" si="12"/>
        <v>-1100</v>
      </c>
      <c r="AH67" s="5">
        <f t="shared" si="10"/>
        <v>-1.0356683228886182E-3</v>
      </c>
      <c r="AI67" s="5">
        <f t="shared" si="11"/>
        <v>1.0610160999999994</v>
      </c>
      <c r="AJ67" s="2">
        <v>2669.91</v>
      </c>
      <c r="AK67" s="33">
        <f t="shared" si="0"/>
        <v>2.9699999999997999</v>
      </c>
      <c r="AL67" s="5">
        <f t="shared" si="1"/>
        <v>1.1136358523250616E-3</v>
      </c>
      <c r="AM67" s="5">
        <f t="shared" si="2"/>
        <v>0.93565163148801633</v>
      </c>
    </row>
    <row r="68" spans="1:39">
      <c r="A68" s="27">
        <v>43220</v>
      </c>
      <c r="B68" s="26" t="s">
        <v>7</v>
      </c>
      <c r="C68" s="2" t="s">
        <v>10</v>
      </c>
      <c r="D68" s="2"/>
      <c r="E68" s="2" t="s">
        <v>13</v>
      </c>
      <c r="F68" s="2"/>
      <c r="G68" s="2"/>
      <c r="H68" s="2"/>
      <c r="I68" s="38">
        <v>10.88</v>
      </c>
      <c r="J68" s="2"/>
      <c r="K68" s="38">
        <v>17.05</v>
      </c>
      <c r="L68" s="2"/>
      <c r="M68" s="2"/>
      <c r="N68" s="2"/>
      <c r="O68" s="11">
        <v>20000</v>
      </c>
      <c r="P68" s="2"/>
      <c r="Q68" s="11">
        <v>10000</v>
      </c>
      <c r="R68" s="2"/>
      <c r="S68" s="2"/>
      <c r="T68" s="35">
        <v>665316.1</v>
      </c>
      <c r="U68" s="35">
        <f t="shared" si="7"/>
        <v>217600.00000000003</v>
      </c>
      <c r="V68" s="2"/>
      <c r="W68" s="2">
        <f t="shared" si="19"/>
        <v>170500</v>
      </c>
      <c r="X68" s="2"/>
      <c r="Y68" s="2"/>
      <c r="Z68" s="5">
        <f t="shared" si="14"/>
        <v>0.63157958189551111</v>
      </c>
      <c r="AA68" s="5">
        <f t="shared" si="15"/>
        <v>0.20656604735773454</v>
      </c>
      <c r="AB68" s="2"/>
      <c r="AC68" s="5">
        <f t="shared" si="18"/>
        <v>0.16185437074675429</v>
      </c>
      <c r="AD68" s="2"/>
      <c r="AE68" s="2"/>
      <c r="AF68" s="35">
        <f t="shared" si="17"/>
        <v>1053416.1000000001</v>
      </c>
      <c r="AG68" s="37">
        <f t="shared" si="12"/>
        <v>-7600</v>
      </c>
      <c r="AH68" s="5">
        <f t="shared" si="10"/>
        <v>-7.1629450297691043E-3</v>
      </c>
      <c r="AI68" s="5">
        <f t="shared" si="11"/>
        <v>1.0534160999999993</v>
      </c>
      <c r="AJ68" s="39">
        <v>2648.05</v>
      </c>
      <c r="AK68" s="33">
        <f t="shared" si="0"/>
        <v>-21.859999999999673</v>
      </c>
      <c r="AL68" s="5">
        <f t="shared" si="1"/>
        <v>-8.1875419021613747E-3</v>
      </c>
      <c r="AM68" s="5">
        <f t="shared" si="2"/>
        <v>0.92799094454938247</v>
      </c>
    </row>
    <row r="69" spans="1:39">
      <c r="A69" s="27">
        <v>43221</v>
      </c>
      <c r="B69" s="26" t="s">
        <v>7</v>
      </c>
      <c r="C69" s="2" t="s">
        <v>10</v>
      </c>
      <c r="D69" s="2"/>
      <c r="E69" s="2" t="s">
        <v>13</v>
      </c>
      <c r="F69" s="2"/>
      <c r="G69" s="2"/>
      <c r="H69" s="2"/>
      <c r="I69" s="38">
        <v>11.13</v>
      </c>
      <c r="J69" s="2"/>
      <c r="K69" s="38">
        <v>17.18</v>
      </c>
      <c r="L69" s="2"/>
      <c r="M69" s="2"/>
      <c r="N69" s="2"/>
      <c r="O69" s="11">
        <v>20000</v>
      </c>
      <c r="P69" s="2"/>
      <c r="Q69" s="11">
        <v>10000</v>
      </c>
      <c r="R69" s="2"/>
      <c r="S69" s="2"/>
      <c r="T69" s="35">
        <v>665316.1</v>
      </c>
      <c r="U69" s="35">
        <f t="shared" si="7"/>
        <v>222600.00000000003</v>
      </c>
      <c r="V69" s="2"/>
      <c r="W69" s="2">
        <f t="shared" si="19"/>
        <v>171800</v>
      </c>
      <c r="X69" s="2"/>
      <c r="Y69" s="2"/>
      <c r="Z69" s="5">
        <f t="shared" si="14"/>
        <v>0.62782484856085508</v>
      </c>
      <c r="AA69" s="5">
        <f t="shared" si="15"/>
        <v>0.2100562594075904</v>
      </c>
      <c r="AB69" s="2"/>
      <c r="AC69" s="5">
        <f t="shared" si="18"/>
        <v>0.16211889203155447</v>
      </c>
      <c r="AD69" s="2"/>
      <c r="AE69" s="2"/>
      <c r="AF69" s="35">
        <f t="shared" si="17"/>
        <v>1059716.1000000001</v>
      </c>
      <c r="AG69" s="37">
        <f t="shared" si="12"/>
        <v>6300</v>
      </c>
      <c r="AH69" s="5">
        <f t="shared" si="10"/>
        <v>5.9805427314049966E-3</v>
      </c>
      <c r="AI69" s="5">
        <f t="shared" si="11"/>
        <v>1.0597160999999993</v>
      </c>
      <c r="AJ69" s="39">
        <v>2654.8</v>
      </c>
      <c r="AK69" s="33">
        <f t="shared" si="0"/>
        <v>6.75</v>
      </c>
      <c r="AL69" s="5">
        <f t="shared" si="1"/>
        <v>2.5490455240648776E-3</v>
      </c>
      <c r="AM69" s="5">
        <f t="shared" si="2"/>
        <v>0.93035643571295878</v>
      </c>
    </row>
    <row r="70" spans="1:39">
      <c r="A70" s="27">
        <v>43222</v>
      </c>
      <c r="B70" s="26" t="s">
        <v>7</v>
      </c>
      <c r="C70" s="2" t="s">
        <v>10</v>
      </c>
      <c r="D70" s="2"/>
      <c r="E70" s="2" t="s">
        <v>13</v>
      </c>
      <c r="F70" s="2"/>
      <c r="G70" s="2"/>
      <c r="H70" s="2"/>
      <c r="I70" s="38">
        <v>10.97</v>
      </c>
      <c r="J70" s="2"/>
      <c r="K70" s="38">
        <v>17.12</v>
      </c>
      <c r="L70" s="2"/>
      <c r="M70" s="2"/>
      <c r="N70" s="2"/>
      <c r="O70" s="11">
        <v>20000</v>
      </c>
      <c r="P70" s="2"/>
      <c r="Q70" s="11">
        <v>10000</v>
      </c>
      <c r="R70" s="2"/>
      <c r="S70" s="2"/>
      <c r="T70" s="35">
        <v>665316.1</v>
      </c>
      <c r="U70" s="35">
        <f t="shared" si="7"/>
        <v>219400</v>
      </c>
      <c r="V70" s="2"/>
      <c r="W70" s="2">
        <f t="shared" si="19"/>
        <v>171200</v>
      </c>
      <c r="X70" s="2"/>
      <c r="Y70" s="2"/>
      <c r="Z70" s="5">
        <f t="shared" si="14"/>
        <v>0.63008424627676374</v>
      </c>
      <c r="AA70" s="5">
        <f t="shared" si="15"/>
        <v>0.20778165992544292</v>
      </c>
      <c r="AB70" s="2"/>
      <c r="AC70" s="5">
        <f t="shared" si="18"/>
        <v>0.1621340937977932</v>
      </c>
      <c r="AD70" s="2"/>
      <c r="AE70" s="2"/>
      <c r="AF70" s="35">
        <f t="shared" si="17"/>
        <v>1055916.1000000001</v>
      </c>
      <c r="AG70" s="37">
        <f t="shared" si="12"/>
        <v>-3800</v>
      </c>
      <c r="AH70" s="5">
        <f t="shared" si="10"/>
        <v>-3.5858660635617406E-3</v>
      </c>
      <c r="AI70" s="5">
        <f t="shared" si="11"/>
        <v>1.0559160999999992</v>
      </c>
      <c r="AJ70" s="39">
        <v>2635.67</v>
      </c>
      <c r="AK70" s="33">
        <f t="shared" si="0"/>
        <v>-19.130000000000109</v>
      </c>
      <c r="AL70" s="5">
        <f t="shared" si="1"/>
        <v>-7.2058158806690177E-3</v>
      </c>
      <c r="AM70" s="5">
        <f t="shared" si="2"/>
        <v>0.92365245853381572</v>
      </c>
    </row>
    <row r="71" spans="1:39">
      <c r="A71" s="27">
        <v>43223</v>
      </c>
      <c r="B71" s="26" t="s">
        <v>7</v>
      </c>
      <c r="C71" s="2" t="s">
        <v>10</v>
      </c>
      <c r="D71" s="2"/>
      <c r="E71" s="2" t="s">
        <v>13</v>
      </c>
      <c r="F71" s="2"/>
      <c r="G71" s="2"/>
      <c r="H71" s="2"/>
      <c r="I71" s="38">
        <v>10.93</v>
      </c>
      <c r="J71" s="2"/>
      <c r="K71" s="40">
        <v>16.899999999999999</v>
      </c>
      <c r="L71" s="2"/>
      <c r="M71" s="2"/>
      <c r="N71" s="2"/>
      <c r="O71" s="11">
        <v>20000</v>
      </c>
      <c r="P71" s="2"/>
      <c r="Q71" s="11">
        <v>10000</v>
      </c>
      <c r="R71" s="2"/>
      <c r="S71" s="2"/>
      <c r="T71" s="35">
        <v>665316.1</v>
      </c>
      <c r="U71" s="35">
        <f t="shared" si="7"/>
        <v>218600</v>
      </c>
      <c r="V71" s="2"/>
      <c r="W71" s="2">
        <f t="shared" si="19"/>
        <v>169000</v>
      </c>
      <c r="X71" s="2"/>
      <c r="Y71" s="2"/>
      <c r="Z71" s="5">
        <f t="shared" si="14"/>
        <v>0.63187950113024194</v>
      </c>
      <c r="AA71" s="5">
        <f t="shared" si="15"/>
        <v>0.20761388300549302</v>
      </c>
      <c r="AB71" s="2"/>
      <c r="AC71" s="5">
        <f t="shared" si="18"/>
        <v>0.16050661586426496</v>
      </c>
      <c r="AD71" s="2"/>
      <c r="AE71" s="2"/>
      <c r="AF71" s="35">
        <f t="shared" si="17"/>
        <v>1052916.1000000001</v>
      </c>
      <c r="AG71" s="37">
        <f t="shared" si="12"/>
        <v>-3000</v>
      </c>
      <c r="AH71" s="5">
        <f t="shared" si="10"/>
        <v>-2.8411348212230118E-3</v>
      </c>
      <c r="AI71" s="5">
        <f t="shared" si="11"/>
        <v>1.0529160999999991</v>
      </c>
      <c r="AJ71" s="39">
        <v>2629.73</v>
      </c>
      <c r="AK71" s="33">
        <f t="shared" ref="AK71:AK72" si="20">AJ71-AJ70</f>
        <v>-5.9400000000000546</v>
      </c>
      <c r="AL71" s="5">
        <f t="shared" ref="AL71:AL72" si="21">AK71/AJ70</f>
        <v>-2.2536964035710289E-3</v>
      </c>
      <c r="AM71" s="5">
        <f t="shared" si="2"/>
        <v>0.92157082630986853</v>
      </c>
    </row>
    <row r="72" spans="1:39">
      <c r="A72" s="27">
        <v>43224</v>
      </c>
      <c r="B72" s="26" t="s">
        <v>7</v>
      </c>
      <c r="C72" s="2" t="s">
        <v>10</v>
      </c>
      <c r="D72" s="2"/>
      <c r="E72" s="2" t="s">
        <v>13</v>
      </c>
      <c r="F72" s="2"/>
      <c r="G72" s="2"/>
      <c r="H72" s="2"/>
      <c r="I72" s="38">
        <v>11.28</v>
      </c>
      <c r="J72" s="2"/>
      <c r="K72" s="38">
        <v>17.21</v>
      </c>
      <c r="L72" s="2"/>
      <c r="M72" s="2"/>
      <c r="N72" s="2"/>
      <c r="O72" s="11"/>
      <c r="P72" s="2"/>
      <c r="Q72" s="11"/>
      <c r="R72" s="2"/>
      <c r="S72" s="2"/>
      <c r="T72" s="35">
        <v>1063016.1000000001</v>
      </c>
      <c r="U72" s="35">
        <f t="shared" si="7"/>
        <v>0</v>
      </c>
      <c r="V72" s="2"/>
      <c r="W72" s="2">
        <f t="shared" si="19"/>
        <v>0</v>
      </c>
      <c r="X72" s="2"/>
      <c r="Y72" s="2"/>
      <c r="Z72" s="5">
        <f t="shared" si="14"/>
        <v>1</v>
      </c>
      <c r="AA72" s="5">
        <f t="shared" si="15"/>
        <v>0</v>
      </c>
      <c r="AB72" s="2"/>
      <c r="AC72" s="5">
        <f t="shared" si="18"/>
        <v>0</v>
      </c>
      <c r="AD72" s="2"/>
      <c r="AE72" s="2"/>
      <c r="AF72" s="35">
        <f t="shared" si="17"/>
        <v>1063016.1000000001</v>
      </c>
      <c r="AG72" s="37">
        <f t="shared" si="12"/>
        <v>10100</v>
      </c>
      <c r="AH72" s="5">
        <f t="shared" si="10"/>
        <v>9.5924072202903908E-3</v>
      </c>
      <c r="AI72" s="5">
        <f t="shared" si="11"/>
        <v>1.0630160999999991</v>
      </c>
      <c r="AJ72" s="39">
        <v>2663.42</v>
      </c>
      <c r="AK72" s="33">
        <f t="shared" si="20"/>
        <v>33.690000000000055</v>
      </c>
      <c r="AL72" s="5">
        <f t="shared" si="21"/>
        <v>1.281120114992796E-2</v>
      </c>
      <c r="AM72" s="5">
        <f t="shared" ref="AM72" si="22">AM71*(1+AL72)</f>
        <v>0.93337725553962958</v>
      </c>
    </row>
  </sheetData>
  <mergeCells count="5">
    <mergeCell ref="B4:G4"/>
    <mergeCell ref="H4:M4"/>
    <mergeCell ref="N4:S4"/>
    <mergeCell ref="T4:Y4"/>
    <mergeCell ref="Z4:AE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DA6A-8DDC-4057-AC8A-8FBB0F233000}">
  <dimension ref="A1:N76"/>
  <sheetViews>
    <sheetView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defaultColWidth="8.6640625" defaultRowHeight="14.4"/>
  <cols>
    <col min="1" max="1" width="21" customWidth="1"/>
    <col min="2" max="2" width="33" customWidth="1"/>
    <col min="3" max="3" width="25.6640625" customWidth="1"/>
    <col min="4" max="4" width="29.5546875" customWidth="1"/>
    <col min="5" max="5" width="26.5546875" customWidth="1"/>
    <col min="6" max="6" width="29.88671875" customWidth="1"/>
    <col min="7" max="7" width="27.33203125" customWidth="1"/>
    <col min="8" max="8" width="27" customWidth="1"/>
    <col min="9" max="9" width="11.5546875" customWidth="1"/>
    <col min="10" max="10" width="10" customWidth="1"/>
    <col min="11" max="11" width="13.5546875" customWidth="1"/>
    <col min="12" max="12" width="12.88671875" customWidth="1"/>
    <col min="13" max="13" width="14.44140625" customWidth="1"/>
    <col min="14" max="14" width="12.6640625" customWidth="1"/>
  </cols>
  <sheetData>
    <row r="1" spans="1:14" ht="25.8">
      <c r="A1" s="67" t="s">
        <v>94</v>
      </c>
      <c r="B1" s="67"/>
      <c r="C1" s="67"/>
      <c r="D1" s="67"/>
      <c r="E1" s="67"/>
      <c r="F1" s="67"/>
      <c r="G1" s="2"/>
      <c r="H1" s="2"/>
      <c r="I1" s="2"/>
      <c r="J1" s="2"/>
      <c r="K1" s="2"/>
      <c r="L1" s="2"/>
      <c r="M1" s="2"/>
      <c r="N1" s="2"/>
    </row>
    <row r="2" spans="1:14" ht="33" thickBot="1">
      <c r="A2" s="8" t="s">
        <v>15</v>
      </c>
      <c r="B2" s="9">
        <v>0.05</v>
      </c>
      <c r="C2" s="10" t="s">
        <v>17</v>
      </c>
      <c r="D2" s="9">
        <v>2.9700000000000001E-2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Bot="1">
      <c r="A3" s="3" t="s">
        <v>0</v>
      </c>
      <c r="B3" s="56" t="s">
        <v>16</v>
      </c>
      <c r="C3" s="56" t="s">
        <v>18</v>
      </c>
      <c r="D3" s="57" t="s">
        <v>19</v>
      </c>
      <c r="E3" s="58" t="s">
        <v>20</v>
      </c>
      <c r="F3" s="58" t="s">
        <v>21</v>
      </c>
      <c r="G3" s="58" t="s">
        <v>22</v>
      </c>
      <c r="H3" s="58" t="s">
        <v>23</v>
      </c>
      <c r="I3" s="59" t="s">
        <v>24</v>
      </c>
      <c r="J3" s="2"/>
      <c r="K3" s="2"/>
      <c r="L3" s="2"/>
      <c r="M3" s="2"/>
      <c r="N3" s="2"/>
    </row>
    <row r="4" spans="1:14" ht="16.2">
      <c r="A4" s="4">
        <v>43138</v>
      </c>
      <c r="B4" s="11">
        <f>'Teacher Basic Data'!AF12*(1-'Portfolio and Benchmark'!$B$2)</f>
        <v>950000</v>
      </c>
      <c r="C4" s="5"/>
      <c r="D4" s="5"/>
      <c r="E4" s="5"/>
      <c r="F4" s="5"/>
      <c r="G4" s="5"/>
      <c r="H4" s="5"/>
      <c r="I4" s="5"/>
      <c r="J4" s="2"/>
      <c r="K4" s="2"/>
      <c r="L4" s="2"/>
      <c r="M4" s="2"/>
      <c r="N4" s="2"/>
    </row>
    <row r="5" spans="1:14" ht="16.2">
      <c r="A5" s="4">
        <v>43139</v>
      </c>
      <c r="B5" s="11">
        <f>'Teacher Basic Data'!AF13*(1-'Portfolio and Benchmark'!$B$2)</f>
        <v>936078.79499999993</v>
      </c>
      <c r="C5" s="5">
        <f t="shared" ref="C5:C48" si="0">(B5-B4)/B4</f>
        <v>-1.4653900000000079E-2</v>
      </c>
      <c r="D5" s="5">
        <f t="shared" ref="D5:D48" si="1">1+C5</f>
        <v>0.98534609999999989</v>
      </c>
      <c r="E5" s="5">
        <f>'Teacher Basic Data'!AL13</f>
        <v>-3.753645130255135E-2</v>
      </c>
      <c r="F5" s="5">
        <f t="shared" ref="F5:F48" si="2">1+E5</f>
        <v>0.96246354869744866</v>
      </c>
      <c r="G5" s="5">
        <f t="shared" ref="G5:G48" si="3">C5-$D$2</f>
        <v>-4.4353900000000078E-2</v>
      </c>
      <c r="H5" s="5">
        <f t="shared" ref="H5:H48" si="4">E5-$D$2</f>
        <v>-6.7236451302551348E-2</v>
      </c>
      <c r="I5" s="5">
        <f t="shared" ref="I5:I48" si="5">C5-E5</f>
        <v>2.288255130255127E-2</v>
      </c>
      <c r="J5" s="2"/>
      <c r="K5" s="2"/>
      <c r="L5" s="2"/>
      <c r="M5" s="2"/>
      <c r="N5" s="2"/>
    </row>
    <row r="6" spans="1:14" ht="16.2">
      <c r="A6" s="4">
        <v>43140</v>
      </c>
      <c r="B6" s="11">
        <f>'Teacher Basic Data'!AF14*(1-'Portfolio and Benchmark'!$B$2)</f>
        <v>942291.79499999993</v>
      </c>
      <c r="C6" s="5">
        <f t="shared" si="0"/>
        <v>6.637261770255142E-3</v>
      </c>
      <c r="D6" s="5">
        <f t="shared" si="1"/>
        <v>1.006637261770255</v>
      </c>
      <c r="E6" s="5">
        <f>'Teacher Basic Data'!AL14</f>
        <v>1.4936071290197668E-2</v>
      </c>
      <c r="F6" s="5">
        <f t="shared" si="2"/>
        <v>1.0149360712901976</v>
      </c>
      <c r="G6" s="5">
        <f t="shared" si="3"/>
        <v>-2.3062738229744858E-2</v>
      </c>
      <c r="H6" s="5">
        <f t="shared" si="4"/>
        <v>-1.4763928709802332E-2</v>
      </c>
      <c r="I6" s="5">
        <f t="shared" si="5"/>
        <v>-8.2988095199425273E-3</v>
      </c>
      <c r="J6" s="2"/>
      <c r="K6" s="2"/>
      <c r="L6" s="2"/>
      <c r="M6" s="2"/>
      <c r="N6" s="2"/>
    </row>
    <row r="7" spans="1:14" ht="16.2">
      <c r="A7" s="4">
        <v>43143</v>
      </c>
      <c r="B7" s="11">
        <f>'Teacher Basic Data'!AF15*(1-'Portfolio and Benchmark'!$B$2)</f>
        <v>947383.80449999997</v>
      </c>
      <c r="C7" s="5">
        <f t="shared" si="0"/>
        <v>5.4038563500386251E-3</v>
      </c>
      <c r="D7" s="5">
        <f t="shared" si="1"/>
        <v>1.0054038563500387</v>
      </c>
      <c r="E7" s="5">
        <f>'Teacher Basic Data'!AL15</f>
        <v>1.3914603653299161E-2</v>
      </c>
      <c r="F7" s="5">
        <f t="shared" si="2"/>
        <v>1.0139146036532991</v>
      </c>
      <c r="G7" s="5">
        <f t="shared" si="3"/>
        <v>-2.4296143649961376E-2</v>
      </c>
      <c r="H7" s="5">
        <f t="shared" si="4"/>
        <v>-1.5785396346700842E-2</v>
      </c>
      <c r="I7" s="5">
        <f t="shared" si="5"/>
        <v>-8.5107473032605355E-3</v>
      </c>
      <c r="J7" s="2"/>
      <c r="K7" s="2"/>
      <c r="L7" s="2"/>
      <c r="M7" s="2"/>
      <c r="N7" s="2"/>
    </row>
    <row r="8" spans="1:14" ht="16.2">
      <c r="A8" s="4">
        <v>43144</v>
      </c>
      <c r="B8" s="11">
        <f>'Teacher Basic Data'!AF16*(1-'Portfolio and Benchmark'!$B$2)</f>
        <v>946367.29024999996</v>
      </c>
      <c r="C8" s="5">
        <f t="shared" si="0"/>
        <v>-1.0729698409152057E-3</v>
      </c>
      <c r="D8" s="5">
        <f t="shared" si="1"/>
        <v>0.99892703015908479</v>
      </c>
      <c r="E8" s="5">
        <f>'Teacher Basic Data'!AL16</f>
        <v>2.6129295933735278E-3</v>
      </c>
      <c r="F8" s="5">
        <f t="shared" si="2"/>
        <v>1.0026129295933734</v>
      </c>
      <c r="G8" s="5">
        <f t="shared" si="3"/>
        <v>-3.0772969840915206E-2</v>
      </c>
      <c r="H8" s="5">
        <f t="shared" si="4"/>
        <v>-2.7087070406626473E-2</v>
      </c>
      <c r="I8" s="5">
        <f t="shared" si="5"/>
        <v>-3.6858994342887337E-3</v>
      </c>
      <c r="J8" s="2"/>
      <c r="K8" s="2"/>
      <c r="L8" s="2"/>
      <c r="M8" s="2"/>
      <c r="N8" s="2"/>
    </row>
    <row r="9" spans="1:14" ht="16.2">
      <c r="A9" s="4">
        <v>43145</v>
      </c>
      <c r="B9" s="11">
        <f>'Teacher Basic Data'!AF17*(1-'Portfolio and Benchmark'!$B$2)</f>
        <v>951421.29974999989</v>
      </c>
      <c r="C9" s="5">
        <f t="shared" si="0"/>
        <v>5.3404313019576356E-3</v>
      </c>
      <c r="D9" s="5">
        <f t="shared" si="1"/>
        <v>1.0053404313019576</v>
      </c>
      <c r="E9" s="5">
        <f>'Teacher Basic Data'!AL17</f>
        <v>1.340245848225834E-2</v>
      </c>
      <c r="F9" s="5">
        <f t="shared" si="2"/>
        <v>1.0134024584822583</v>
      </c>
      <c r="G9" s="5">
        <f t="shared" si="3"/>
        <v>-2.4359568698042365E-2</v>
      </c>
      <c r="H9" s="5">
        <f t="shared" si="4"/>
        <v>-1.6297541517741661E-2</v>
      </c>
      <c r="I9" s="5">
        <f t="shared" si="5"/>
        <v>-8.0620271803007043E-3</v>
      </c>
      <c r="J9" s="2"/>
      <c r="K9" s="2"/>
      <c r="L9" s="2"/>
      <c r="M9" s="2"/>
      <c r="N9" s="2"/>
    </row>
    <row r="10" spans="1:14" ht="16.2">
      <c r="A10" s="4">
        <v>43146</v>
      </c>
      <c r="B10" s="11">
        <f>'Teacher Basic Data'!AF18*(1-'Portfolio and Benchmark'!$B$2)</f>
        <v>957862.28549999988</v>
      </c>
      <c r="C10" s="5">
        <f t="shared" si="0"/>
        <v>6.769856583715813E-3</v>
      </c>
      <c r="D10" s="5">
        <f t="shared" si="1"/>
        <v>1.0067698565837158</v>
      </c>
      <c r="E10" s="5">
        <f>'Teacher Basic Data'!AL18</f>
        <v>1.2069112628291455E-2</v>
      </c>
      <c r="F10" s="5">
        <f t="shared" si="2"/>
        <v>1.0120691126282915</v>
      </c>
      <c r="G10" s="5">
        <f t="shared" si="3"/>
        <v>-2.2930143416284188E-2</v>
      </c>
      <c r="H10" s="5">
        <f t="shared" si="4"/>
        <v>-1.7630887371708544E-2</v>
      </c>
      <c r="I10" s="5">
        <f t="shared" si="5"/>
        <v>-5.2992560445756422E-3</v>
      </c>
      <c r="J10" s="2"/>
      <c r="K10" s="2"/>
      <c r="L10" s="2"/>
      <c r="M10" s="2"/>
      <c r="N10" s="2"/>
    </row>
    <row r="11" spans="1:14" ht="16.2">
      <c r="A11" s="4">
        <v>43147</v>
      </c>
      <c r="B11" s="11">
        <f>'Teacher Basic Data'!AF19*(1-'Portfolio and Benchmark'!$B$2)</f>
        <v>954499.29974999989</v>
      </c>
      <c r="C11" s="5">
        <f t="shared" si="0"/>
        <v>-3.5109282418865975E-3</v>
      </c>
      <c r="D11" s="5">
        <f t="shared" si="1"/>
        <v>0.99648907175811341</v>
      </c>
      <c r="E11" s="5">
        <f>'Teacher Basic Data'!AL19</f>
        <v>3.734695439000948E-4</v>
      </c>
      <c r="F11" s="5">
        <f t="shared" si="2"/>
        <v>1.0003734695439002</v>
      </c>
      <c r="G11" s="5">
        <f t="shared" si="3"/>
        <v>-3.3210928241886595E-2</v>
      </c>
      <c r="H11" s="5">
        <f t="shared" si="4"/>
        <v>-2.9326530456099904E-2</v>
      </c>
      <c r="I11" s="5">
        <f t="shared" si="5"/>
        <v>-3.8843977857866922E-3</v>
      </c>
      <c r="J11" s="2"/>
      <c r="K11" s="2"/>
      <c r="L11" s="2"/>
      <c r="M11" s="2"/>
      <c r="N11" s="2"/>
    </row>
    <row r="12" spans="1:14" ht="16.2">
      <c r="A12" s="4">
        <v>43151</v>
      </c>
      <c r="B12" s="11">
        <f>'Teacher Basic Data'!AF20*(1-'Portfolio and Benchmark'!$B$2)</f>
        <v>957596.29499999993</v>
      </c>
      <c r="C12" s="5">
        <f t="shared" si="0"/>
        <v>3.2446281006295067E-3</v>
      </c>
      <c r="D12" s="5">
        <f t="shared" si="1"/>
        <v>1.0032446281006295</v>
      </c>
      <c r="E12" s="5">
        <f>'Teacher Basic Data'!AL20</f>
        <v>-5.8413931416211613E-3</v>
      </c>
      <c r="F12" s="5">
        <f t="shared" si="2"/>
        <v>0.99415860685837887</v>
      </c>
      <c r="G12" s="5">
        <f t="shared" si="3"/>
        <v>-2.6455371899370493E-2</v>
      </c>
      <c r="H12" s="5">
        <f t="shared" si="4"/>
        <v>-3.5541393141621164E-2</v>
      </c>
      <c r="I12" s="5">
        <f t="shared" si="5"/>
        <v>9.0860212422506671E-3</v>
      </c>
      <c r="J12" s="2"/>
      <c r="K12" s="2"/>
      <c r="L12" s="2"/>
      <c r="M12" s="2"/>
      <c r="N12" s="2"/>
    </row>
    <row r="13" spans="1:14" ht="16.2">
      <c r="A13" s="4">
        <v>43152</v>
      </c>
      <c r="B13" s="11">
        <f>'Teacher Basic Data'!AF21*(1-'Portfolio and Benchmark'!$B$2)</f>
        <v>954081.29499999993</v>
      </c>
      <c r="C13" s="5">
        <f t="shared" si="0"/>
        <v>-3.6706491225511691E-3</v>
      </c>
      <c r="D13" s="5">
        <f t="shared" si="1"/>
        <v>0.99632935087744878</v>
      </c>
      <c r="E13" s="5">
        <f>'Teacher Basic Data'!AL21</f>
        <v>-5.496528314668069E-3</v>
      </c>
      <c r="F13" s="5">
        <f t="shared" si="2"/>
        <v>0.99450347168533193</v>
      </c>
      <c r="G13" s="5">
        <f t="shared" si="3"/>
        <v>-3.3370649122551173E-2</v>
      </c>
      <c r="H13" s="5">
        <f t="shared" si="4"/>
        <v>-3.5196528314668067E-2</v>
      </c>
      <c r="I13" s="5">
        <f t="shared" si="5"/>
        <v>1.8258791921168999E-3</v>
      </c>
      <c r="J13" s="2"/>
      <c r="K13" s="2"/>
      <c r="L13" s="2"/>
      <c r="M13" s="2"/>
      <c r="N13" s="2"/>
    </row>
    <row r="14" spans="1:14" ht="16.2">
      <c r="A14" s="4">
        <v>43153</v>
      </c>
      <c r="B14" s="11">
        <f>'Teacher Basic Data'!AF22*(1-'Portfolio and Benchmark'!$B$2)</f>
        <v>954100.29499999993</v>
      </c>
      <c r="C14" s="5">
        <f t="shared" si="0"/>
        <v>1.9914445550470626E-5</v>
      </c>
      <c r="D14" s="5">
        <f t="shared" si="1"/>
        <v>1.0000199144455504</v>
      </c>
      <c r="E14" s="5">
        <f>'Teacher Basic Data'!AL22</f>
        <v>9.735944886408211E-4</v>
      </c>
      <c r="F14" s="5">
        <f t="shared" si="2"/>
        <v>1.0009735944886409</v>
      </c>
      <c r="G14" s="5">
        <f t="shared" si="3"/>
        <v>-2.968008555444953E-2</v>
      </c>
      <c r="H14" s="5">
        <f t="shared" si="4"/>
        <v>-2.8726405511359181E-2</v>
      </c>
      <c r="I14" s="5">
        <f t="shared" si="5"/>
        <v>-9.5368004309035045E-4</v>
      </c>
      <c r="J14" s="2"/>
      <c r="K14" s="2"/>
      <c r="L14" s="2"/>
      <c r="M14" s="2"/>
      <c r="N14" s="2"/>
    </row>
    <row r="15" spans="1:14" ht="16.2">
      <c r="A15" s="4">
        <v>43154</v>
      </c>
      <c r="B15" s="11">
        <f>'Teacher Basic Data'!AF23*(1-'Portfolio and Benchmark'!$B$2)</f>
        <v>964578.79499999993</v>
      </c>
      <c r="C15" s="5">
        <f t="shared" si="0"/>
        <v>1.0982598008734502E-2</v>
      </c>
      <c r="D15" s="5">
        <f t="shared" si="1"/>
        <v>1.0109825980087346</v>
      </c>
      <c r="E15" s="5">
        <f>'Teacher Basic Data'!AL23</f>
        <v>1.6028343614550564E-2</v>
      </c>
      <c r="F15" s="5">
        <f t="shared" si="2"/>
        <v>1.0160283436145505</v>
      </c>
      <c r="G15" s="5">
        <f t="shared" si="3"/>
        <v>-1.8717401991265498E-2</v>
      </c>
      <c r="H15" s="5">
        <f t="shared" si="4"/>
        <v>-1.3671656385449437E-2</v>
      </c>
      <c r="I15" s="5">
        <f t="shared" si="5"/>
        <v>-5.0457456058160613E-3</v>
      </c>
      <c r="J15" s="2"/>
      <c r="K15" s="2"/>
      <c r="L15" s="2"/>
      <c r="M15" s="2"/>
      <c r="N15" s="2"/>
    </row>
    <row r="16" spans="1:14" ht="16.2">
      <c r="A16" s="4">
        <v>43157</v>
      </c>
      <c r="B16" s="11">
        <f>'Teacher Basic Data'!AF24*(1-'Portfolio and Benchmark'!$B$2)</f>
        <v>973128.79499999993</v>
      </c>
      <c r="C16" s="5">
        <f t="shared" si="0"/>
        <v>8.8639725902330251E-3</v>
      </c>
      <c r="D16" s="5">
        <f t="shared" si="1"/>
        <v>1.0088639725902331</v>
      </c>
      <c r="E16" s="5">
        <f>'Teacher Basic Data'!AL24</f>
        <v>1.175699777963809E-2</v>
      </c>
      <c r="F16" s="5">
        <f t="shared" si="2"/>
        <v>1.0117569977796381</v>
      </c>
      <c r="G16" s="5">
        <f t="shared" si="3"/>
        <v>-2.0836027409766977E-2</v>
      </c>
      <c r="H16" s="5">
        <f t="shared" si="4"/>
        <v>-1.7943002220361909E-2</v>
      </c>
      <c r="I16" s="5">
        <f t="shared" si="5"/>
        <v>-2.893025189405065E-3</v>
      </c>
      <c r="J16" s="2"/>
      <c r="K16" s="2"/>
      <c r="L16" s="2"/>
      <c r="M16" s="2"/>
      <c r="N16" s="2"/>
    </row>
    <row r="17" spans="1:14" ht="16.2">
      <c r="A17" s="4">
        <v>43158</v>
      </c>
      <c r="B17" s="11">
        <f>'Teacher Basic Data'!AF25*(1-'Portfolio and Benchmark'!$B$2)</f>
        <v>977555.79499999993</v>
      </c>
      <c r="C17" s="5">
        <f t="shared" si="0"/>
        <v>4.5492436589547229E-3</v>
      </c>
      <c r="D17" s="5">
        <f t="shared" si="1"/>
        <v>1.0045492436589547</v>
      </c>
      <c r="E17" s="5">
        <f>'Teacher Basic Data'!AL25</f>
        <v>-1.270686429702105E-2</v>
      </c>
      <c r="F17" s="5">
        <f t="shared" si="2"/>
        <v>0.98729313570297894</v>
      </c>
      <c r="G17" s="5">
        <f t="shared" si="3"/>
        <v>-2.5150756341045279E-2</v>
      </c>
      <c r="H17" s="5">
        <f t="shared" si="4"/>
        <v>-4.2406864297021049E-2</v>
      </c>
      <c r="I17" s="5">
        <f t="shared" si="5"/>
        <v>1.7256107955975774E-2</v>
      </c>
      <c r="J17" s="2"/>
      <c r="K17" s="2"/>
      <c r="L17" s="2"/>
      <c r="M17" s="2"/>
      <c r="N17" s="2"/>
    </row>
    <row r="18" spans="1:14" ht="16.2">
      <c r="A18" s="4">
        <v>43159</v>
      </c>
      <c r="B18" s="11">
        <f>'Teacher Basic Data'!AF26*(1-'Portfolio and Benchmark'!$B$2)</f>
        <v>968844.29499999993</v>
      </c>
      <c r="C18" s="5">
        <f t="shared" si="0"/>
        <v>-8.9115117976462932E-3</v>
      </c>
      <c r="D18" s="5">
        <f t="shared" si="1"/>
        <v>0.99108848820235373</v>
      </c>
      <c r="E18" s="5">
        <f>'Teacher Basic Data'!AL26</f>
        <v>-1.1095806550352104E-2</v>
      </c>
      <c r="F18" s="5">
        <f t="shared" si="2"/>
        <v>0.98890419344964786</v>
      </c>
      <c r="G18" s="5">
        <f t="shared" si="3"/>
        <v>-3.8611511797646297E-2</v>
      </c>
      <c r="H18" s="5">
        <f t="shared" si="4"/>
        <v>-4.0795806550352101E-2</v>
      </c>
      <c r="I18" s="5">
        <f t="shared" si="5"/>
        <v>2.1842947527058107E-3</v>
      </c>
      <c r="J18" s="2"/>
      <c r="K18" s="2"/>
      <c r="L18" s="2"/>
      <c r="M18" s="2"/>
      <c r="N18" s="2"/>
    </row>
    <row r="19" spans="1:14" ht="16.2">
      <c r="A19" s="4">
        <v>43160</v>
      </c>
      <c r="B19" s="11">
        <f>'Teacher Basic Data'!AF27*(1-'Portfolio and Benchmark'!$B$2)</f>
        <v>953872.29500000004</v>
      </c>
      <c r="C19" s="5">
        <f t="shared" si="0"/>
        <v>-1.5453463551643131E-2</v>
      </c>
      <c r="D19" s="5">
        <f t="shared" si="1"/>
        <v>0.98454653644835688</v>
      </c>
      <c r="E19" s="5">
        <f>'Teacher Basic Data'!AL27</f>
        <v>-1.3324342350110308E-2</v>
      </c>
      <c r="F19" s="5">
        <f t="shared" si="2"/>
        <v>0.98667565764988974</v>
      </c>
      <c r="G19" s="5">
        <f t="shared" si="3"/>
        <v>-4.5153463551643132E-2</v>
      </c>
      <c r="H19" s="5">
        <f t="shared" si="4"/>
        <v>-4.3024342350110309E-2</v>
      </c>
      <c r="I19" s="5">
        <f t="shared" si="5"/>
        <v>-2.1291212015328229E-3</v>
      </c>
      <c r="J19" s="2"/>
      <c r="K19" s="2"/>
      <c r="L19" s="2"/>
      <c r="M19" s="2"/>
      <c r="N19" s="2"/>
    </row>
    <row r="20" spans="1:14" ht="16.2">
      <c r="A20" s="4">
        <v>43161</v>
      </c>
      <c r="B20" s="11">
        <f>'Teacher Basic Data'!AF28*(1-'Portfolio and Benchmark'!$B$2)</f>
        <v>964189.29499999981</v>
      </c>
      <c r="C20" s="5">
        <f t="shared" si="0"/>
        <v>1.0815913255977066E-2</v>
      </c>
      <c r="D20" s="5">
        <f t="shared" si="1"/>
        <v>1.0108159132559771</v>
      </c>
      <c r="E20" s="5">
        <f>'Teacher Basic Data'!AL28</f>
        <v>5.0715734201749758E-3</v>
      </c>
      <c r="F20" s="5">
        <f t="shared" si="2"/>
        <v>1.0050715734201749</v>
      </c>
      <c r="G20" s="5">
        <f t="shared" si="3"/>
        <v>-1.8884086744022935E-2</v>
      </c>
      <c r="H20" s="5">
        <f t="shared" si="4"/>
        <v>-2.4628426579825023E-2</v>
      </c>
      <c r="I20" s="5">
        <f t="shared" si="5"/>
        <v>5.7443398358020901E-3</v>
      </c>
      <c r="J20" s="2"/>
      <c r="K20" s="2"/>
      <c r="L20" s="2"/>
      <c r="M20" s="2"/>
      <c r="N20" s="2"/>
    </row>
    <row r="21" spans="1:14" ht="16.2">
      <c r="A21" s="4">
        <v>43164</v>
      </c>
      <c r="B21" s="11">
        <f>'Teacher Basic Data'!AF29*(1-'Portfolio and Benchmark'!$B$2)</f>
        <v>972074.29499999993</v>
      </c>
      <c r="C21" s="5">
        <f t="shared" si="0"/>
        <v>8.177854743761823E-3</v>
      </c>
      <c r="D21" s="5">
        <f t="shared" si="1"/>
        <v>1.0081778547437619</v>
      </c>
      <c r="E21" s="5">
        <f>'Teacher Basic Data'!AL29</f>
        <v>1.1032026381792881E-2</v>
      </c>
      <c r="F21" s="5">
        <f t="shared" si="2"/>
        <v>1.0110320263817929</v>
      </c>
      <c r="G21" s="5">
        <f t="shared" si="3"/>
        <v>-2.1522145256238176E-2</v>
      </c>
      <c r="H21" s="5">
        <f t="shared" si="4"/>
        <v>-1.8667973618207122E-2</v>
      </c>
      <c r="I21" s="5">
        <f t="shared" si="5"/>
        <v>-2.8541716380310576E-3</v>
      </c>
      <c r="J21" s="2"/>
      <c r="K21" s="2"/>
      <c r="L21" s="2"/>
      <c r="M21" s="2"/>
      <c r="N21" s="2"/>
    </row>
    <row r="22" spans="1:14" ht="16.2">
      <c r="A22" s="4">
        <v>43165</v>
      </c>
      <c r="B22" s="11">
        <f>'Teacher Basic Data'!AF30*(1-'Portfolio and Benchmark'!$B$2)</f>
        <v>980339.2855</v>
      </c>
      <c r="C22" s="5">
        <f t="shared" si="0"/>
        <v>8.5024267615265697E-3</v>
      </c>
      <c r="D22" s="5">
        <f t="shared" si="1"/>
        <v>1.0085024267615266</v>
      </c>
      <c r="E22" s="5">
        <f>'Teacher Basic Data'!AL30</f>
        <v>2.6388586869583708E-3</v>
      </c>
      <c r="F22" s="5">
        <f t="shared" si="2"/>
        <v>1.0026388586869583</v>
      </c>
      <c r="G22" s="5">
        <f t="shared" si="3"/>
        <v>-2.1197573238473433E-2</v>
      </c>
      <c r="H22" s="5">
        <f t="shared" si="4"/>
        <v>-2.7061141313041631E-2</v>
      </c>
      <c r="I22" s="5">
        <f t="shared" si="5"/>
        <v>5.8635680745681984E-3</v>
      </c>
      <c r="J22" s="2"/>
      <c r="K22" s="2"/>
      <c r="L22" s="2"/>
      <c r="M22" s="2"/>
      <c r="N22" s="2"/>
    </row>
    <row r="23" spans="1:14" ht="16.2">
      <c r="A23" s="4">
        <v>43166</v>
      </c>
      <c r="B23" s="11">
        <f>'Teacher Basic Data'!AF31*(1-'Portfolio and Benchmark'!$B$2)</f>
        <v>988870.29499999993</v>
      </c>
      <c r="C23" s="5">
        <f t="shared" si="0"/>
        <v>8.7020989836685755E-3</v>
      </c>
      <c r="D23" s="5">
        <f t="shared" si="1"/>
        <v>1.0087020989836686</v>
      </c>
      <c r="E23" s="5">
        <f>'Teacher Basic Data'!AL31</f>
        <v>-4.8387458886950174E-4</v>
      </c>
      <c r="F23" s="5">
        <f t="shared" si="2"/>
        <v>0.99951612541113055</v>
      </c>
      <c r="G23" s="5">
        <f t="shared" si="3"/>
        <v>-2.0997901016331425E-2</v>
      </c>
      <c r="H23" s="5">
        <f t="shared" si="4"/>
        <v>-3.0183874588869501E-2</v>
      </c>
      <c r="I23" s="5">
        <f t="shared" si="5"/>
        <v>9.1859735725380778E-3</v>
      </c>
      <c r="J23" s="2"/>
      <c r="K23" s="2"/>
      <c r="L23" s="2"/>
      <c r="M23" s="2"/>
      <c r="N23" s="2"/>
    </row>
    <row r="24" spans="1:14" ht="16.2">
      <c r="A24" s="4">
        <v>43167</v>
      </c>
      <c r="B24" s="11">
        <f>'Teacher Basic Data'!AF32*(1-'Portfolio and Benchmark'!$B$2)</f>
        <v>981821.3139999999</v>
      </c>
      <c r="C24" s="5">
        <f t="shared" si="0"/>
        <v>-7.1283170660921E-3</v>
      </c>
      <c r="D24" s="5">
        <f t="shared" si="1"/>
        <v>0.99287168293390793</v>
      </c>
      <c r="E24" s="5">
        <f>'Teacher Basic Data'!AL32</f>
        <v>4.4630782533772954E-3</v>
      </c>
      <c r="F24" s="5">
        <f t="shared" si="2"/>
        <v>1.0044630782533772</v>
      </c>
      <c r="G24" s="5">
        <f t="shared" si="3"/>
        <v>-3.6828317066092103E-2</v>
      </c>
      <c r="H24" s="5">
        <f t="shared" si="4"/>
        <v>-2.5236921746622704E-2</v>
      </c>
      <c r="I24" s="5">
        <f t="shared" si="5"/>
        <v>-1.1591395319469396E-2</v>
      </c>
      <c r="J24" s="2"/>
      <c r="K24" s="2"/>
      <c r="L24" s="2"/>
      <c r="M24" s="2"/>
      <c r="N24" s="2"/>
    </row>
    <row r="25" spans="1:14" ht="16.2">
      <c r="A25" s="4">
        <v>43168</v>
      </c>
      <c r="B25" s="11">
        <f>'Teacher Basic Data'!AF33*(1-'Portfolio and Benchmark'!$B$2)</f>
        <v>994057.28549999988</v>
      </c>
      <c r="C25" s="5">
        <f t="shared" si="0"/>
        <v>1.2462523807055982E-2</v>
      </c>
      <c r="D25" s="5">
        <f t="shared" si="1"/>
        <v>1.0124625238070559</v>
      </c>
      <c r="E25" s="5">
        <f>'Teacher Basic Data'!AL33</f>
        <v>1.7378831277445942E-2</v>
      </c>
      <c r="F25" s="5">
        <f t="shared" si="2"/>
        <v>1.0173788312774459</v>
      </c>
      <c r="G25" s="5">
        <f t="shared" si="3"/>
        <v>-1.7237476192944017E-2</v>
      </c>
      <c r="H25" s="5">
        <f t="shared" si="4"/>
        <v>-1.2321168722554059E-2</v>
      </c>
      <c r="I25" s="5">
        <f t="shared" si="5"/>
        <v>-4.9163074703899596E-3</v>
      </c>
      <c r="J25" s="2"/>
      <c r="K25" s="2"/>
      <c r="L25" s="2"/>
      <c r="M25" s="2"/>
      <c r="N25" s="2"/>
    </row>
    <row r="26" spans="1:14" ht="16.2">
      <c r="A26" s="4">
        <v>43171</v>
      </c>
      <c r="B26" s="11">
        <f>'Teacher Basic Data'!AF34*(1-'Portfolio and Benchmark'!$B$2)</f>
        <v>986666.29500000004</v>
      </c>
      <c r="C26" s="5">
        <f t="shared" si="0"/>
        <v>-7.4351756260025324E-3</v>
      </c>
      <c r="D26" s="5">
        <f t="shared" si="1"/>
        <v>0.99256482437399751</v>
      </c>
      <c r="E26" s="5">
        <f>'Teacher Basic Data'!AL34</f>
        <v>-1.2739848320225554E-3</v>
      </c>
      <c r="F26" s="5">
        <f t="shared" si="2"/>
        <v>0.99872601516797743</v>
      </c>
      <c r="G26" s="5">
        <f t="shared" si="3"/>
        <v>-3.7135175626002534E-2</v>
      </c>
      <c r="H26" s="5">
        <f t="shared" si="4"/>
        <v>-3.0973984832022555E-2</v>
      </c>
      <c r="I26" s="5">
        <f t="shared" si="5"/>
        <v>-6.1611907939799768E-3</v>
      </c>
      <c r="J26" s="2"/>
      <c r="K26" s="2"/>
      <c r="L26" s="2"/>
      <c r="M26" s="2"/>
      <c r="N26" s="2"/>
    </row>
    <row r="27" spans="1:14" ht="16.2">
      <c r="A27" s="4">
        <v>43172</v>
      </c>
      <c r="B27" s="11">
        <f>'Teacher Basic Data'!AF35*(1-'Portfolio and Benchmark'!$B$2)</f>
        <v>989820.29499999993</v>
      </c>
      <c r="C27" s="5">
        <f t="shared" si="0"/>
        <v>3.1966228257547637E-3</v>
      </c>
      <c r="D27" s="5">
        <f t="shared" si="1"/>
        <v>1.0031966228257547</v>
      </c>
      <c r="E27" s="5">
        <f>'Teacher Basic Data'!AL35</f>
        <v>-6.3635765724746824E-3</v>
      </c>
      <c r="F27" s="5">
        <f t="shared" si="2"/>
        <v>0.99363642342752534</v>
      </c>
      <c r="G27" s="5">
        <f t="shared" si="3"/>
        <v>-2.6503377174245238E-2</v>
      </c>
      <c r="H27" s="5">
        <f t="shared" si="4"/>
        <v>-3.6063576572474686E-2</v>
      </c>
      <c r="I27" s="5">
        <f t="shared" si="5"/>
        <v>9.5601993982294461E-3</v>
      </c>
      <c r="J27" s="2"/>
      <c r="K27" s="2"/>
      <c r="L27" s="2"/>
      <c r="M27" s="2"/>
      <c r="N27" s="2"/>
    </row>
    <row r="28" spans="1:14" ht="16.2">
      <c r="A28" s="4">
        <v>43173</v>
      </c>
      <c r="B28" s="11">
        <f>'Teacher Basic Data'!AF36*(1-'Portfolio and Benchmark'!$B$2)</f>
        <v>988984.29499999993</v>
      </c>
      <c r="C28" s="5">
        <f t="shared" si="0"/>
        <v>-8.4459775599973936E-4</v>
      </c>
      <c r="D28" s="5">
        <f t="shared" si="1"/>
        <v>0.99915540224400023</v>
      </c>
      <c r="E28" s="5">
        <f>'Teacher Basic Data'!AL36</f>
        <v>-5.7245222641414632E-3</v>
      </c>
      <c r="F28" s="5">
        <f t="shared" si="2"/>
        <v>0.99427547773585856</v>
      </c>
      <c r="G28" s="5">
        <f t="shared" si="3"/>
        <v>-3.0544597755999742E-2</v>
      </c>
      <c r="H28" s="5">
        <f t="shared" si="4"/>
        <v>-3.5424522264141466E-2</v>
      </c>
      <c r="I28" s="5">
        <f t="shared" si="5"/>
        <v>4.8799245081417239E-3</v>
      </c>
      <c r="J28" s="2"/>
      <c r="K28" s="2"/>
      <c r="L28" s="2"/>
      <c r="M28" s="2"/>
      <c r="N28" s="2"/>
    </row>
    <row r="29" spans="1:14" ht="16.2">
      <c r="A29" s="4">
        <v>43174</v>
      </c>
      <c r="B29" s="11">
        <f>'Teacher Basic Data'!AF37*(1-'Portfolio and Benchmark'!$B$2)</f>
        <v>980244.29499999993</v>
      </c>
      <c r="C29" s="5">
        <f t="shared" si="0"/>
        <v>-8.8373496365784059E-3</v>
      </c>
      <c r="D29" s="5">
        <f t="shared" si="1"/>
        <v>0.99116265036342155</v>
      </c>
      <c r="E29" s="5">
        <f>'Teacher Basic Data'!AL37</f>
        <v>-7.8193040707287163E-4</v>
      </c>
      <c r="F29" s="5">
        <f t="shared" si="2"/>
        <v>0.99921806959292714</v>
      </c>
      <c r="G29" s="5">
        <f t="shared" si="3"/>
        <v>-3.8537349636578407E-2</v>
      </c>
      <c r="H29" s="5">
        <f t="shared" si="4"/>
        <v>-3.0481930407072873E-2</v>
      </c>
      <c r="I29" s="5">
        <f t="shared" si="5"/>
        <v>-8.0554192295055338E-3</v>
      </c>
      <c r="J29" s="2"/>
      <c r="K29" s="2"/>
      <c r="L29" s="2"/>
      <c r="M29" s="2"/>
      <c r="N29" s="2"/>
    </row>
    <row r="30" spans="1:14" ht="16.2">
      <c r="A30" s="4">
        <v>43175</v>
      </c>
      <c r="B30" s="11">
        <f>'Teacher Basic Data'!AF38*(1-'Portfolio and Benchmark'!$B$2)</f>
        <v>983056.29499999993</v>
      </c>
      <c r="C30" s="5">
        <f t="shared" si="0"/>
        <v>2.8686726506273624E-3</v>
      </c>
      <c r="D30" s="5">
        <f t="shared" si="1"/>
        <v>1.0028686726506273</v>
      </c>
      <c r="E30" s="5">
        <f>'Teacher Basic Data'!AL38</f>
        <v>1.7034472986976878E-3</v>
      </c>
      <c r="F30" s="5">
        <f t="shared" si="2"/>
        <v>1.0017034472986976</v>
      </c>
      <c r="G30" s="5">
        <f t="shared" si="3"/>
        <v>-2.6831327349372637E-2</v>
      </c>
      <c r="H30" s="5">
        <f t="shared" si="4"/>
        <v>-2.7996552701302312E-2</v>
      </c>
      <c r="I30" s="5">
        <f t="shared" si="5"/>
        <v>1.1652253519296746E-3</v>
      </c>
      <c r="J30" s="2"/>
      <c r="K30" s="2"/>
      <c r="L30" s="2"/>
      <c r="M30" s="2"/>
      <c r="N30" s="2"/>
    </row>
    <row r="31" spans="1:14" ht="16.2">
      <c r="A31" s="4">
        <v>43178</v>
      </c>
      <c r="B31" s="11">
        <f>'Teacher Basic Data'!AF39*(1-'Portfolio and Benchmark'!$B$2)</f>
        <v>979598.29499999993</v>
      </c>
      <c r="C31" s="5">
        <f t="shared" si="0"/>
        <v>-3.517601196989436E-3</v>
      </c>
      <c r="D31" s="5">
        <f t="shared" si="1"/>
        <v>0.99648239880301059</v>
      </c>
      <c r="E31" s="5">
        <f>'Teacher Basic Data'!AL39</f>
        <v>-1.4204167084406751E-2</v>
      </c>
      <c r="F31" s="5">
        <f t="shared" si="2"/>
        <v>0.98579583291559325</v>
      </c>
      <c r="G31" s="5">
        <f t="shared" si="3"/>
        <v>-3.3217601196989438E-2</v>
      </c>
      <c r="H31" s="5">
        <f t="shared" si="4"/>
        <v>-4.3904167084406753E-2</v>
      </c>
      <c r="I31" s="5">
        <f t="shared" si="5"/>
        <v>1.0686565887417315E-2</v>
      </c>
      <c r="J31" s="2"/>
      <c r="K31" s="2"/>
      <c r="L31" s="2"/>
      <c r="M31" s="2"/>
      <c r="N31" s="2"/>
    </row>
    <row r="32" spans="1:14" ht="16.2">
      <c r="A32" s="4">
        <v>43179</v>
      </c>
      <c r="B32" s="11">
        <f>'Teacher Basic Data'!AF40*(1-'Portfolio and Benchmark'!$B$2)</f>
        <v>984614.29499999993</v>
      </c>
      <c r="C32" s="5">
        <f t="shared" si="0"/>
        <v>5.1204662417261562E-3</v>
      </c>
      <c r="D32" s="5">
        <f t="shared" si="1"/>
        <v>1.0051204662417261</v>
      </c>
      <c r="E32" s="5">
        <f>'Teacher Basic Data'!AL40</f>
        <v>1.4817982100467325E-3</v>
      </c>
      <c r="F32" s="5">
        <f t="shared" si="2"/>
        <v>1.0014817982100468</v>
      </c>
      <c r="G32" s="5">
        <f t="shared" si="3"/>
        <v>-2.4579533758273844E-2</v>
      </c>
      <c r="H32" s="5">
        <f t="shared" si="4"/>
        <v>-2.8218201789953268E-2</v>
      </c>
      <c r="I32" s="5">
        <f t="shared" si="5"/>
        <v>3.6386680316794237E-3</v>
      </c>
      <c r="J32" s="2"/>
      <c r="K32" s="2"/>
      <c r="L32" s="2"/>
      <c r="M32" s="2"/>
      <c r="N32" s="2"/>
    </row>
    <row r="33" spans="1:14" ht="16.2">
      <c r="A33" s="4">
        <v>43180</v>
      </c>
      <c r="B33" s="11">
        <f>'Teacher Basic Data'!AF41*(1-'Portfolio and Benchmark'!$B$2)</f>
        <v>985564.29499999993</v>
      </c>
      <c r="C33" s="5">
        <f t="shared" si="0"/>
        <v>9.6484481773647225E-4</v>
      </c>
      <c r="D33" s="5">
        <f t="shared" si="1"/>
        <v>1.0009648448177364</v>
      </c>
      <c r="E33" s="5">
        <f>'Teacher Basic Data'!AL41</f>
        <v>-1.8439862492363535E-3</v>
      </c>
      <c r="F33" s="5">
        <f t="shared" si="2"/>
        <v>0.99815601375076368</v>
      </c>
      <c r="G33" s="5">
        <f t="shared" si="3"/>
        <v>-2.8735155182263529E-2</v>
      </c>
      <c r="H33" s="5">
        <f t="shared" si="4"/>
        <v>-3.1543986249236357E-2</v>
      </c>
      <c r="I33" s="5">
        <f t="shared" si="5"/>
        <v>2.8088310669728256E-3</v>
      </c>
      <c r="J33" s="2"/>
      <c r="K33" s="2"/>
      <c r="L33" s="2"/>
      <c r="M33" s="2"/>
      <c r="N33" s="2"/>
    </row>
    <row r="34" spans="1:14" ht="16.2">
      <c r="A34" s="4">
        <v>43181</v>
      </c>
      <c r="B34" s="11">
        <f>'Teacher Basic Data'!AF42*(1-'Portfolio and Benchmark'!$B$2)</f>
        <v>976634.29499999993</v>
      </c>
      <c r="C34" s="5">
        <f t="shared" si="0"/>
        <v>-9.0607990217421597E-3</v>
      </c>
      <c r="D34" s="5">
        <f t="shared" si="1"/>
        <v>0.99093920097825783</v>
      </c>
      <c r="E34" s="5">
        <f>'Teacher Basic Data'!AL42</f>
        <v>-2.5162891372564847E-2</v>
      </c>
      <c r="F34" s="5">
        <f t="shared" si="2"/>
        <v>0.97483710862743511</v>
      </c>
      <c r="G34" s="5">
        <f t="shared" si="3"/>
        <v>-3.8760799021742162E-2</v>
      </c>
      <c r="H34" s="5">
        <f t="shared" si="4"/>
        <v>-5.4862891372564851E-2</v>
      </c>
      <c r="I34" s="5">
        <f t="shared" si="5"/>
        <v>1.6102092350822689E-2</v>
      </c>
      <c r="J34" s="2"/>
      <c r="K34" s="2"/>
      <c r="L34" s="2"/>
      <c r="M34" s="2"/>
      <c r="N34" s="2"/>
    </row>
    <row r="35" spans="1:14" ht="16.2">
      <c r="A35" s="4">
        <v>43182</v>
      </c>
      <c r="B35" s="11">
        <f>'Teacher Basic Data'!AF43*(1-'Portfolio and Benchmark'!$B$2)</f>
        <v>961073.29499999993</v>
      </c>
      <c r="C35" s="5">
        <f t="shared" si="0"/>
        <v>-1.5933292614918874E-2</v>
      </c>
      <c r="D35" s="5">
        <f t="shared" si="1"/>
        <v>0.98406670738508117</v>
      </c>
      <c r="E35" s="5">
        <f>'Teacher Basic Data'!AL43</f>
        <v>-2.0966906104724774E-2</v>
      </c>
      <c r="F35" s="5">
        <f t="shared" si="2"/>
        <v>0.97903309389527526</v>
      </c>
      <c r="G35" s="5">
        <f t="shared" si="3"/>
        <v>-4.5633292614918872E-2</v>
      </c>
      <c r="H35" s="5">
        <f t="shared" si="4"/>
        <v>-5.0666906104724775E-2</v>
      </c>
      <c r="I35" s="5">
        <f t="shared" si="5"/>
        <v>5.0336134898059E-3</v>
      </c>
      <c r="J35" s="2"/>
      <c r="K35" s="2"/>
      <c r="L35" s="2"/>
      <c r="M35" s="2"/>
      <c r="N35" s="2"/>
    </row>
    <row r="36" spans="1:14" ht="16.2">
      <c r="A36" s="4">
        <v>43185</v>
      </c>
      <c r="B36" s="11">
        <f>'Teacher Basic Data'!AF44*(1-'Portfolio and Benchmark'!$B$2)</f>
        <v>989630.29499999993</v>
      </c>
      <c r="C36" s="5">
        <f t="shared" si="0"/>
        <v>2.9713654669803309E-2</v>
      </c>
      <c r="D36" s="5">
        <f t="shared" si="1"/>
        <v>1.0297136546698034</v>
      </c>
      <c r="E36" s="5">
        <f>'Teacher Basic Data'!AL44</f>
        <v>2.7157240771792615E-2</v>
      </c>
      <c r="F36" s="5">
        <f t="shared" si="2"/>
        <v>1.0271572407717926</v>
      </c>
      <c r="G36" s="5">
        <f t="shared" si="3"/>
        <v>1.36546698033084E-5</v>
      </c>
      <c r="H36" s="5">
        <f t="shared" si="4"/>
        <v>-2.5427592282073856E-3</v>
      </c>
      <c r="I36" s="5">
        <f t="shared" si="5"/>
        <v>2.556413898010694E-3</v>
      </c>
      <c r="J36" s="2"/>
      <c r="K36" s="2"/>
      <c r="L36" s="2"/>
      <c r="M36" s="2"/>
      <c r="N36" s="2"/>
    </row>
    <row r="37" spans="1:14" ht="16.2">
      <c r="A37" s="4">
        <v>43186</v>
      </c>
      <c r="B37" s="11">
        <f>'Teacher Basic Data'!AF45*(1-'Portfolio and Benchmark'!$B$2)</f>
        <v>974867.29499999993</v>
      </c>
      <c r="C37" s="5">
        <f t="shared" si="0"/>
        <v>-1.4917692066005317E-2</v>
      </c>
      <c r="D37" s="5">
        <f t="shared" si="1"/>
        <v>0.98508230793399465</v>
      </c>
      <c r="E37" s="5">
        <f>'Teacher Basic Data'!AL45</f>
        <v>-1.7276334844182086E-2</v>
      </c>
      <c r="F37" s="5">
        <f t="shared" si="2"/>
        <v>0.98272366515581788</v>
      </c>
      <c r="G37" s="5">
        <f t="shared" si="3"/>
        <v>-4.461769206600532E-2</v>
      </c>
      <c r="H37" s="5">
        <f t="shared" si="4"/>
        <v>-4.6976334844182087E-2</v>
      </c>
      <c r="I37" s="5">
        <f t="shared" si="5"/>
        <v>2.3586427781767689E-3</v>
      </c>
      <c r="J37" s="2"/>
      <c r="K37" s="2"/>
      <c r="L37" s="2"/>
      <c r="M37" s="2"/>
      <c r="N37" s="2"/>
    </row>
    <row r="38" spans="1:14" ht="16.2">
      <c r="A38" s="4">
        <v>43187</v>
      </c>
      <c r="B38" s="11">
        <f>'Teacher Basic Data'!AF46*(1-'Portfolio and Benchmark'!$B$2)</f>
        <v>958679.29499999993</v>
      </c>
      <c r="C38" s="5">
        <f t="shared" si="0"/>
        <v>-1.6605337037181048E-2</v>
      </c>
      <c r="D38" s="5">
        <f t="shared" si="1"/>
        <v>0.98339466296281897</v>
      </c>
      <c r="E38" s="5">
        <f>'Teacher Basic Data'!AL46</f>
        <v>-2.9166124426820168E-3</v>
      </c>
      <c r="F38" s="5">
        <f t="shared" si="2"/>
        <v>0.99708338755731796</v>
      </c>
      <c r="G38" s="5">
        <f t="shared" si="3"/>
        <v>-4.6305337037181052E-2</v>
      </c>
      <c r="H38" s="5">
        <f t="shared" si="4"/>
        <v>-3.2616612442682019E-2</v>
      </c>
      <c r="I38" s="5">
        <f t="shared" si="5"/>
        <v>-1.3688724594499031E-2</v>
      </c>
      <c r="J38" s="2"/>
      <c r="K38" s="2"/>
      <c r="L38" s="2"/>
      <c r="M38" s="2"/>
      <c r="N38" s="2"/>
    </row>
    <row r="39" spans="1:14" ht="16.2">
      <c r="A39" s="4">
        <v>43188</v>
      </c>
      <c r="B39" s="11">
        <f>'Teacher Basic Data'!AF47*(1-'Portfolio and Benchmark'!$B$2)</f>
        <v>983607.29499999993</v>
      </c>
      <c r="C39" s="5">
        <f t="shared" si="0"/>
        <v>2.6002439115992385E-2</v>
      </c>
      <c r="D39" s="5">
        <f t="shared" si="1"/>
        <v>1.0260024391159923</v>
      </c>
      <c r="E39" s="5">
        <f>'Teacher Basic Data'!AL47</f>
        <v>1.3769673704414545E-2</v>
      </c>
      <c r="F39" s="5">
        <f t="shared" si="2"/>
        <v>1.0137696737044146</v>
      </c>
      <c r="G39" s="5">
        <f t="shared" si="3"/>
        <v>-3.6975608840076161E-3</v>
      </c>
      <c r="H39" s="5">
        <f t="shared" si="4"/>
        <v>-1.5930326295585454E-2</v>
      </c>
      <c r="I39" s="5">
        <f t="shared" si="5"/>
        <v>1.2232765411577839E-2</v>
      </c>
      <c r="J39" s="2"/>
      <c r="K39" s="2"/>
      <c r="L39" s="2"/>
      <c r="M39" s="2"/>
      <c r="N39" s="2"/>
    </row>
    <row r="40" spans="1:14" ht="16.2">
      <c r="A40" s="4">
        <v>43192</v>
      </c>
      <c r="B40" s="11">
        <f>'Teacher Basic Data'!AF48*(1-'Portfolio and Benchmark'!$B$2)</f>
        <v>950623.29499999993</v>
      </c>
      <c r="C40" s="5">
        <f t="shared" si="0"/>
        <v>-3.3533708185846674E-2</v>
      </c>
      <c r="D40" s="5">
        <f t="shared" si="1"/>
        <v>0.96646629181415333</v>
      </c>
      <c r="E40" s="5">
        <f>'Teacher Basic Data'!AL48</f>
        <v>-2.2337335802216612E-2</v>
      </c>
      <c r="F40" s="5">
        <f t="shared" si="2"/>
        <v>0.97766266419778336</v>
      </c>
      <c r="G40" s="5">
        <f t="shared" si="3"/>
        <v>-6.3233708185846671E-2</v>
      </c>
      <c r="H40" s="5">
        <f t="shared" si="4"/>
        <v>-5.2037335802216617E-2</v>
      </c>
      <c r="I40" s="5">
        <f t="shared" si="5"/>
        <v>-1.1196372383630061E-2</v>
      </c>
      <c r="J40" s="2"/>
      <c r="K40" s="2"/>
      <c r="L40" s="2"/>
      <c r="M40" s="2"/>
      <c r="N40" s="2"/>
    </row>
    <row r="41" spans="1:14" ht="16.2">
      <c r="A41" s="4">
        <v>43193</v>
      </c>
      <c r="B41" s="11">
        <f>'Teacher Basic Data'!AF49*(1-'Portfolio and Benchmark'!$B$2)</f>
        <v>958622.29499999993</v>
      </c>
      <c r="C41" s="5">
        <f t="shared" si="0"/>
        <v>8.414479260157412E-3</v>
      </c>
      <c r="D41" s="5">
        <f t="shared" si="1"/>
        <v>1.0084144792601575</v>
      </c>
      <c r="E41" s="5">
        <f>'Teacher Basic Data'!AL49</f>
        <v>1.2614838799634261E-2</v>
      </c>
      <c r="F41" s="5">
        <f t="shared" si="2"/>
        <v>1.0126148387996343</v>
      </c>
      <c r="G41" s="5">
        <f t="shared" si="3"/>
        <v>-2.1285520739842589E-2</v>
      </c>
      <c r="H41" s="5">
        <f t="shared" si="4"/>
        <v>-1.7085161200365739E-2</v>
      </c>
      <c r="I41" s="5">
        <f t="shared" si="5"/>
        <v>-4.2003595394768493E-3</v>
      </c>
      <c r="J41" s="2"/>
      <c r="K41" s="2"/>
      <c r="L41" s="2"/>
      <c r="M41" s="2"/>
      <c r="N41" s="2"/>
    </row>
    <row r="42" spans="1:14" ht="16.2">
      <c r="A42" s="4">
        <v>43194</v>
      </c>
      <c r="B42" s="11">
        <f>'Teacher Basic Data'!AF50*(1-'Portfolio and Benchmark'!$B$2)</f>
        <v>962156.29499999993</v>
      </c>
      <c r="C42" s="5">
        <f t="shared" si="0"/>
        <v>3.6865405889605356E-3</v>
      </c>
      <c r="D42" s="5">
        <f t="shared" si="1"/>
        <v>1.0036865405889606</v>
      </c>
      <c r="E42" s="5">
        <f>'Teacher Basic Data'!AL50</f>
        <v>1.1566486259060314E-2</v>
      </c>
      <c r="F42" s="5">
        <f t="shared" si="2"/>
        <v>1.0115664862590603</v>
      </c>
      <c r="G42" s="5">
        <f t="shared" si="3"/>
        <v>-2.6013459411039466E-2</v>
      </c>
      <c r="H42" s="5">
        <f t="shared" si="4"/>
        <v>-1.8133513740939688E-2</v>
      </c>
      <c r="I42" s="5">
        <f t="shared" si="5"/>
        <v>-7.8799456700997788E-3</v>
      </c>
      <c r="J42" s="2"/>
      <c r="K42" s="2"/>
      <c r="L42" s="2"/>
      <c r="M42" s="2"/>
      <c r="N42" s="2"/>
    </row>
    <row r="43" spans="1:14" ht="16.2">
      <c r="A43" s="4">
        <v>43195</v>
      </c>
      <c r="B43" s="11">
        <f>'Teacher Basic Data'!AF51*(1-'Portfolio and Benchmark'!$B$2)</f>
        <v>967286.29499999993</v>
      </c>
      <c r="C43" s="5">
        <f t="shared" si="0"/>
        <v>5.3317740856229602E-3</v>
      </c>
      <c r="D43" s="5">
        <f t="shared" si="1"/>
        <v>1.0053317740856229</v>
      </c>
      <c r="E43" s="5">
        <f>'Teacher Basic Data'!AL51</f>
        <v>6.8628081173975368E-3</v>
      </c>
      <c r="F43" s="5">
        <f t="shared" si="2"/>
        <v>1.0068628081173976</v>
      </c>
      <c r="G43" s="5">
        <f t="shared" si="3"/>
        <v>-2.436822591437704E-2</v>
      </c>
      <c r="H43" s="5">
        <f t="shared" si="4"/>
        <v>-2.2837191882602463E-2</v>
      </c>
      <c r="I43" s="5">
        <f t="shared" si="5"/>
        <v>-1.5310340317745766E-3</v>
      </c>
      <c r="J43" s="2"/>
      <c r="K43" s="2"/>
      <c r="L43" s="2"/>
      <c r="M43" s="2"/>
      <c r="N43" s="2"/>
    </row>
    <row r="44" spans="1:14" ht="16.2">
      <c r="A44" s="4">
        <v>43196</v>
      </c>
      <c r="B44" s="11">
        <f>'Teacher Basic Data'!AF52*(1-'Portfolio and Benchmark'!$B$2)</f>
        <v>949844.29499999993</v>
      </c>
      <c r="C44" s="5">
        <f t="shared" si="0"/>
        <v>-1.8031889927686819E-2</v>
      </c>
      <c r="D44" s="5">
        <f t="shared" si="1"/>
        <v>0.98196811007231322</v>
      </c>
      <c r="E44" s="5">
        <f>'Teacher Basic Data'!AL52</f>
        <v>-2.1920205494885287E-2</v>
      </c>
      <c r="F44" s="5">
        <f t="shared" si="2"/>
        <v>0.97807979450511473</v>
      </c>
      <c r="G44" s="5">
        <f t="shared" si="3"/>
        <v>-4.7731889927686816E-2</v>
      </c>
      <c r="H44" s="5">
        <f t="shared" si="4"/>
        <v>-5.1620205494885288E-2</v>
      </c>
      <c r="I44" s="5">
        <f t="shared" si="5"/>
        <v>3.8883155671984686E-3</v>
      </c>
      <c r="J44" s="2"/>
      <c r="K44" s="2"/>
      <c r="L44" s="2"/>
      <c r="M44" s="2"/>
      <c r="N44" s="2"/>
    </row>
    <row r="45" spans="1:14" ht="16.2">
      <c r="A45" s="4">
        <v>43199</v>
      </c>
      <c r="B45" s="11">
        <f>'Teacher Basic Data'!AF53*(1-'Portfolio and Benchmark'!$B$2)</f>
        <v>956608.29499999993</v>
      </c>
      <c r="C45" s="5">
        <f t="shared" si="0"/>
        <v>7.1211671592974098E-3</v>
      </c>
      <c r="D45" s="5">
        <f t="shared" si="1"/>
        <v>1.0071211671592974</v>
      </c>
      <c r="E45" s="5">
        <f>'Teacher Basic Data'!AL53</f>
        <v>3.3365713561684545E-3</v>
      </c>
      <c r="F45" s="5">
        <f t="shared" si="2"/>
        <v>1.0033365713561684</v>
      </c>
      <c r="G45" s="5">
        <f t="shared" si="3"/>
        <v>-2.2578832840702591E-2</v>
      </c>
      <c r="H45" s="5">
        <f t="shared" si="4"/>
        <v>-2.6363428643831545E-2</v>
      </c>
      <c r="I45" s="5">
        <f t="shared" si="5"/>
        <v>3.7845958031289552E-3</v>
      </c>
      <c r="J45" s="2"/>
      <c r="K45" s="2"/>
      <c r="L45" s="2"/>
      <c r="M45" s="2"/>
      <c r="N45" s="2"/>
    </row>
    <row r="46" spans="1:14" ht="16.2">
      <c r="A46" s="4">
        <v>43200</v>
      </c>
      <c r="B46" s="11">
        <f>'Teacher Basic Data'!AF54*(1-'Portfolio and Benchmark'!$B$2)</f>
        <v>975513.29500000004</v>
      </c>
      <c r="C46" s="5">
        <f t="shared" si="0"/>
        <v>1.9762529865999245E-2</v>
      </c>
      <c r="D46" s="5">
        <f t="shared" si="1"/>
        <v>1.0197625298659991</v>
      </c>
      <c r="E46" s="5">
        <f>'Teacher Basic Data'!AL54</f>
        <v>1.6726874741692065E-2</v>
      </c>
      <c r="F46" s="5">
        <f t="shared" si="2"/>
        <v>1.016726874741692</v>
      </c>
      <c r="G46" s="5">
        <f t="shared" si="3"/>
        <v>-9.9374701340007553E-3</v>
      </c>
      <c r="H46" s="5">
        <f t="shared" si="4"/>
        <v>-1.2973125258307936E-2</v>
      </c>
      <c r="I46" s="5">
        <f t="shared" si="5"/>
        <v>3.0356551243071808E-3</v>
      </c>
      <c r="J46" s="2"/>
      <c r="K46" s="2"/>
      <c r="L46" s="2"/>
      <c r="M46" s="2"/>
      <c r="N46" s="2"/>
    </row>
    <row r="47" spans="1:14" ht="16.2">
      <c r="A47" s="4">
        <v>43201</v>
      </c>
      <c r="B47" s="11">
        <f>'Teacher Basic Data'!AF55*(1-'Portfolio and Benchmark'!$B$2)</f>
        <v>972986.29499999993</v>
      </c>
      <c r="C47" s="5">
        <f t="shared" si="0"/>
        <v>-2.5904311227251046E-3</v>
      </c>
      <c r="D47" s="5">
        <f t="shared" si="1"/>
        <v>0.99740956887727494</v>
      </c>
      <c r="E47" s="5">
        <f>'Teacher Basic Data'!AL55</f>
        <v>-5.5252985656053313E-3</v>
      </c>
      <c r="F47" s="5">
        <f t="shared" si="2"/>
        <v>0.99447470143439465</v>
      </c>
      <c r="G47" s="5">
        <f t="shared" si="3"/>
        <v>-3.2290431122725102E-2</v>
      </c>
      <c r="H47" s="5">
        <f t="shared" si="4"/>
        <v>-3.5225298565605329E-2</v>
      </c>
      <c r="I47" s="5">
        <f t="shared" si="5"/>
        <v>2.9348674428802267E-3</v>
      </c>
      <c r="J47" s="2"/>
      <c r="K47" s="2"/>
      <c r="L47" s="2"/>
      <c r="M47" s="2"/>
      <c r="N47" s="2"/>
    </row>
    <row r="48" spans="1:14" ht="16.2">
      <c r="A48" s="4">
        <v>43202</v>
      </c>
      <c r="B48" s="11">
        <f>'Teacher Basic Data'!AF56*(1-'Portfolio and Benchmark'!$B$2)</f>
        <v>989858.29499999993</v>
      </c>
      <c r="C48" s="5">
        <f t="shared" si="0"/>
        <v>1.7340429240064476E-2</v>
      </c>
      <c r="D48" s="5">
        <f t="shared" si="1"/>
        <v>1.0173404292400645</v>
      </c>
      <c r="E48" s="5">
        <f>'Teacher Basic Data'!AL56</f>
        <v>8.2507314008454079E-3</v>
      </c>
      <c r="F48" s="5">
        <f t="shared" si="2"/>
        <v>1.0082507314008453</v>
      </c>
      <c r="G48" s="5">
        <f t="shared" si="3"/>
        <v>-1.2359570759935525E-2</v>
      </c>
      <c r="H48" s="5">
        <f t="shared" si="4"/>
        <v>-2.1449268599154594E-2</v>
      </c>
      <c r="I48" s="5">
        <f t="shared" si="5"/>
        <v>9.0896978392190683E-3</v>
      </c>
      <c r="J48" s="2"/>
      <c r="K48" s="2"/>
      <c r="L48" s="2"/>
      <c r="M48" s="2"/>
      <c r="N48" s="2"/>
    </row>
    <row r="49" spans="1:7" ht="16.2">
      <c r="A49" s="2"/>
      <c r="B49" s="12"/>
      <c r="C49" s="13" t="s">
        <v>37</v>
      </c>
      <c r="D49" s="14" t="s">
        <v>38</v>
      </c>
      <c r="E49" s="2"/>
    </row>
    <row r="50" spans="1:7" ht="16.2">
      <c r="A50" s="2"/>
      <c r="B50" s="15" t="s">
        <v>25</v>
      </c>
      <c r="C50" s="16">
        <f>AVERAGE(C5:C48)</f>
        <v>1.0065133425316202E-3</v>
      </c>
      <c r="D50" s="16">
        <f>AVERAGE(E5:E48)</f>
        <v>-6.0468018812735655E-5</v>
      </c>
      <c r="E50" s="2"/>
    </row>
    <row r="51" spans="1:7" ht="16.2">
      <c r="A51" s="2"/>
      <c r="B51" s="17" t="s">
        <v>26</v>
      </c>
      <c r="C51" s="18">
        <f>PRODUCT(D5:D48)^(1/COUNT(D5:D48))-1</f>
        <v>9.3452302945551402E-4</v>
      </c>
      <c r="D51" s="18">
        <f>PRODUCT(F5:F48)^(1/COUNT(D5:D48))-1</f>
        <v>-1.5023886845710877E-4</v>
      </c>
      <c r="F51" t="s">
        <v>96</v>
      </c>
    </row>
    <row r="52" spans="1:7" ht="16.2">
      <c r="A52" s="2"/>
      <c r="B52" s="17" t="s">
        <v>27</v>
      </c>
      <c r="C52" s="19">
        <f>PRODUCT(D5:D48)-1</f>
        <v>4.1956099999999275E-2</v>
      </c>
      <c r="D52" s="19">
        <f>PRODUCT(F5:F48)-1</f>
        <v>-6.5892022105716874E-3</v>
      </c>
      <c r="E52" s="2"/>
    </row>
    <row r="53" spans="1:7" ht="16.2">
      <c r="A53" s="2"/>
      <c r="B53" s="17" t="s">
        <v>28</v>
      </c>
      <c r="C53" s="18">
        <f>(1+C52)^(252/COUNT(D5:D48))-1</f>
        <v>0.26540196669364735</v>
      </c>
      <c r="D53" s="18">
        <f>(1+D52)^(252/COUNT(D5:D48))-1</f>
        <v>-3.7155196117954703E-2</v>
      </c>
      <c r="E53" s="2"/>
      <c r="F53" t="s">
        <v>99</v>
      </c>
    </row>
    <row r="54" spans="1:7" ht="16.2">
      <c r="A54" s="2"/>
      <c r="B54" s="17" t="s">
        <v>29</v>
      </c>
      <c r="C54" s="20">
        <f>_xlfn.STDEV.S(C5:C48)</f>
        <v>1.2130920927855521E-2</v>
      </c>
      <c r="D54" s="20">
        <f>_xlfn.STDEV.S(E5:E48)</f>
        <v>1.351873316465889E-2</v>
      </c>
      <c r="E54" s="2"/>
    </row>
    <row r="55" spans="1:7" ht="16.2">
      <c r="A55" s="2"/>
      <c r="B55" s="17" t="s">
        <v>30</v>
      </c>
      <c r="C55" s="21">
        <f>C54*252^0.5</f>
        <v>0.19257239969576775</v>
      </c>
      <c r="D55" s="21">
        <f>D54*252^0.5</f>
        <v>0.21460323596597175</v>
      </c>
      <c r="E55" s="2"/>
    </row>
    <row r="56" spans="1:7" ht="16.2">
      <c r="A56" s="2"/>
      <c r="B56" s="17" t="s">
        <v>31</v>
      </c>
      <c r="C56" s="20">
        <f>(C50-D2)/C54</f>
        <v>-2.3653180849263644</v>
      </c>
      <c r="D56" s="22"/>
      <c r="E56" s="2"/>
      <c r="F56" t="s">
        <v>103</v>
      </c>
    </row>
    <row r="57" spans="1:7" ht="16.2">
      <c r="A57" s="2"/>
      <c r="B57" s="17" t="s">
        <v>32</v>
      </c>
      <c r="C57" s="20">
        <f>G75</f>
        <v>-7.1493778620613374E-3</v>
      </c>
      <c r="D57" s="22"/>
      <c r="E57" s="2"/>
      <c r="F57" t="s">
        <v>104</v>
      </c>
    </row>
    <row r="58" spans="1:7" ht="16.2">
      <c r="A58" s="2"/>
      <c r="B58" s="17" t="s">
        <v>33</v>
      </c>
      <c r="C58" s="20">
        <f>G76</f>
        <v>0.72391700230615286</v>
      </c>
      <c r="D58" s="22"/>
      <c r="E58" s="2"/>
    </row>
    <row r="59" spans="1:7" ht="16.2">
      <c r="A59" s="2"/>
      <c r="B59" s="17" t="s">
        <v>34</v>
      </c>
      <c r="C59" s="20">
        <f>_xlfn.STDEV.S(I5:I48)</f>
        <v>8.0817588220787277E-3</v>
      </c>
      <c r="D59" s="22"/>
      <c r="E59" s="2"/>
      <c r="F59" t="s">
        <v>86</v>
      </c>
    </row>
    <row r="60" spans="1:7" ht="16.8" thickBot="1">
      <c r="A60" s="2"/>
      <c r="B60" s="17" t="s">
        <v>35</v>
      </c>
      <c r="C60" s="20">
        <f>C57/C59</f>
        <v>-0.88463142979839993</v>
      </c>
      <c r="D60" s="22"/>
      <c r="E60" s="2"/>
    </row>
    <row r="61" spans="1:7" ht="16.2">
      <c r="A61" s="2"/>
      <c r="B61" s="23" t="s">
        <v>36</v>
      </c>
      <c r="C61" s="24">
        <f>CORREL(C5:C48,E5:E48)</f>
        <v>0.80673518900486774</v>
      </c>
      <c r="D61" s="25"/>
      <c r="E61" s="2"/>
      <c r="F61" s="63" t="s">
        <v>42</v>
      </c>
      <c r="G61" s="63"/>
    </row>
    <row r="62" spans="1:7">
      <c r="A62" s="2"/>
      <c r="B62" s="2"/>
      <c r="C62" s="2"/>
      <c r="D62" s="2"/>
      <c r="E62" s="2"/>
      <c r="F62" t="s">
        <v>39</v>
      </c>
      <c r="G62">
        <v>0.80673518900486818</v>
      </c>
    </row>
    <row r="63" spans="1:7">
      <c r="A63" s="2"/>
      <c r="B63" s="2"/>
      <c r="C63" s="2"/>
      <c r="D63" s="2"/>
      <c r="E63" s="2"/>
      <c r="F63" t="s">
        <v>40</v>
      </c>
      <c r="G63">
        <v>0.65082166517872042</v>
      </c>
    </row>
    <row r="64" spans="1:7">
      <c r="A64" s="2"/>
      <c r="B64" s="2"/>
      <c r="C64" s="2"/>
      <c r="D64" s="2"/>
      <c r="E64" s="2"/>
      <c r="F64" t="s">
        <v>41</v>
      </c>
      <c r="G64">
        <v>0.64250789530202335</v>
      </c>
    </row>
    <row r="65" spans="1:14">
      <c r="A65" s="2"/>
      <c r="B65" s="2"/>
      <c r="C65" s="2"/>
      <c r="D65" s="2"/>
      <c r="E65" s="2"/>
      <c r="F65" t="s">
        <v>43</v>
      </c>
      <c r="G65">
        <v>7.2531556820309385E-3</v>
      </c>
    </row>
    <row r="66" spans="1:14" ht="23.25" customHeight="1" thickBot="1">
      <c r="A66" s="2"/>
      <c r="B66" s="2"/>
      <c r="C66" s="2"/>
      <c r="D66" s="2"/>
      <c r="E66" s="2"/>
      <c r="F66" s="60" t="s">
        <v>44</v>
      </c>
      <c r="G66" s="60">
        <v>44</v>
      </c>
    </row>
    <row r="67" spans="1:14" ht="21" customHeight="1"/>
    <row r="68" spans="1:14" ht="15" thickBot="1">
      <c r="F68" t="s">
        <v>45</v>
      </c>
    </row>
    <row r="69" spans="1:14">
      <c r="F69" s="62"/>
      <c r="G69" s="62" t="s">
        <v>50</v>
      </c>
      <c r="H69" s="62" t="s">
        <v>51</v>
      </c>
      <c r="I69" s="62" t="s">
        <v>52</v>
      </c>
      <c r="J69" s="62" t="s">
        <v>53</v>
      </c>
      <c r="K69" s="62" t="s">
        <v>54</v>
      </c>
    </row>
    <row r="70" spans="1:14">
      <c r="F70" t="s">
        <v>46</v>
      </c>
      <c r="G70">
        <v>1</v>
      </c>
      <c r="H70">
        <v>4.1183002013823094E-3</v>
      </c>
      <c r="I70">
        <v>4.1183002013823094E-3</v>
      </c>
      <c r="J70">
        <v>78.282376687250405</v>
      </c>
      <c r="K70">
        <v>3.800513382326719E-11</v>
      </c>
    </row>
    <row r="71" spans="1:14">
      <c r="F71" t="s">
        <v>47</v>
      </c>
      <c r="G71">
        <v>42</v>
      </c>
      <c r="H71">
        <v>2.2095472286066632E-3</v>
      </c>
      <c r="I71">
        <v>5.2608267347777693E-5</v>
      </c>
    </row>
    <row r="72" spans="1:14" ht="15" thickBot="1">
      <c r="F72" s="60" t="s">
        <v>48</v>
      </c>
      <c r="G72" s="60">
        <v>43</v>
      </c>
      <c r="H72" s="60">
        <v>6.3278474299889725E-3</v>
      </c>
      <c r="I72" s="60"/>
      <c r="J72" s="60"/>
      <c r="K72" s="60"/>
    </row>
    <row r="73" spans="1:14" ht="15" thickBot="1"/>
    <row r="74" spans="1:14">
      <c r="F74" s="62"/>
      <c r="G74" s="62" t="s">
        <v>55</v>
      </c>
      <c r="H74" s="62" t="s">
        <v>43</v>
      </c>
      <c r="I74" s="62" t="s">
        <v>56</v>
      </c>
      <c r="J74" s="62" t="s">
        <v>57</v>
      </c>
      <c r="K74" s="62" t="s">
        <v>58</v>
      </c>
      <c r="L74" s="62" t="s">
        <v>59</v>
      </c>
      <c r="M74" s="62" t="s">
        <v>60</v>
      </c>
      <c r="N74" s="62" t="s">
        <v>61</v>
      </c>
    </row>
    <row r="75" spans="1:14">
      <c r="F75" t="s">
        <v>49</v>
      </c>
      <c r="G75">
        <v>-7.1493778620613374E-3</v>
      </c>
      <c r="H75">
        <v>2.6692322864748769E-3</v>
      </c>
      <c r="I75">
        <v>-2.6784397514924292</v>
      </c>
      <c r="J75">
        <v>1.0512594806670904E-2</v>
      </c>
      <c r="K75">
        <v>-1.2536106699968531E-2</v>
      </c>
      <c r="L75">
        <v>-1.7626490241541438E-3</v>
      </c>
      <c r="M75">
        <v>-1.2536106699968531E-2</v>
      </c>
      <c r="N75">
        <v>-1.7626490241541438E-3</v>
      </c>
    </row>
    <row r="76" spans="1:14" ht="15" thickBot="1">
      <c r="F76" s="60" t="s">
        <v>83</v>
      </c>
      <c r="G76" s="60">
        <v>0.72391700230615286</v>
      </c>
      <c r="H76" s="60">
        <v>8.1819491400356797E-2</v>
      </c>
      <c r="I76" s="60">
        <v>8.8477328557800838</v>
      </c>
      <c r="J76" s="60">
        <v>3.800513382326719E-11</v>
      </c>
      <c r="K76" s="60">
        <v>0.55879858377718161</v>
      </c>
      <c r="L76" s="60">
        <v>0.8890354208351241</v>
      </c>
      <c r="M76" s="60">
        <v>0.55879858377718161</v>
      </c>
      <c r="N76" s="60">
        <v>0.8890354208351241</v>
      </c>
    </row>
  </sheetData>
  <mergeCells count="1">
    <mergeCell ref="A1:F1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1E4F-ED41-4A61-BE62-D1BDB676E01D}">
  <dimension ref="A1:O168"/>
  <sheetViews>
    <sheetView workbookViewId="0">
      <selection activeCell="J9" sqref="J9"/>
    </sheetView>
  </sheetViews>
  <sheetFormatPr defaultRowHeight="14.4"/>
  <cols>
    <col min="1" max="1" width="14.33203125" customWidth="1"/>
    <col min="2" max="2" width="24.88671875" customWidth="1"/>
    <col min="3" max="3" width="26.44140625" customWidth="1"/>
    <col min="4" max="4" width="22.44140625" customWidth="1"/>
    <col min="5" max="5" width="17.5546875" customWidth="1"/>
    <col min="6" max="6" width="18.44140625" customWidth="1"/>
  </cols>
  <sheetData>
    <row r="1" spans="1:15" ht="22.8">
      <c r="A1" s="68" t="s">
        <v>68</v>
      </c>
      <c r="B1" s="68"/>
      <c r="C1" s="68"/>
      <c r="D1" s="68"/>
      <c r="E1" s="68"/>
      <c r="F1" s="68"/>
      <c r="G1" s="68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1" thickBot="1">
      <c r="A3" s="69" t="s">
        <v>70</v>
      </c>
      <c r="B3" s="69"/>
      <c r="C3" s="69"/>
      <c r="D3" s="69"/>
      <c r="E3" s="69"/>
      <c r="F3" s="69"/>
      <c r="G3" s="1"/>
      <c r="H3" s="1"/>
      <c r="I3" s="1"/>
      <c r="J3" s="1"/>
      <c r="K3" s="1"/>
      <c r="L3" s="1"/>
      <c r="M3" s="1"/>
      <c r="N3" s="1"/>
      <c r="O3" s="1"/>
    </row>
    <row r="4" spans="1:15" ht="16.8" thickBot="1">
      <c r="A4" s="43"/>
      <c r="B4" s="44" t="s">
        <v>71</v>
      </c>
      <c r="C4" s="44" t="s">
        <v>72</v>
      </c>
      <c r="D4" s="44" t="s">
        <v>73</v>
      </c>
      <c r="E4" s="44" t="s">
        <v>74</v>
      </c>
      <c r="F4" s="44" t="s">
        <v>75</v>
      </c>
      <c r="G4" s="1"/>
      <c r="H4" s="1"/>
      <c r="I4" s="1"/>
      <c r="J4" s="1"/>
      <c r="K4" s="1"/>
      <c r="L4" s="1"/>
      <c r="M4" s="1"/>
      <c r="N4" s="1"/>
      <c r="O4" s="1"/>
    </row>
    <row r="5" spans="1:15" ht="16.2">
      <c r="A5" s="45" t="s">
        <v>76</v>
      </c>
      <c r="B5" s="46">
        <f>SUM('Teacher Basic Data'!AA56:AB56)</f>
        <v>0.56401608474675669</v>
      </c>
      <c r="C5" s="47">
        <v>1</v>
      </c>
      <c r="D5" s="46">
        <f>B5-C5</f>
        <v>-0.43598391525324331</v>
      </c>
      <c r="E5" s="46">
        <f>PRODUCT('Portfolio and Benchmark'!F5:F48)-1</f>
        <v>-6.5892022105716874E-3</v>
      </c>
      <c r="F5" s="46">
        <f>D5*E5</f>
        <v>2.8727861781603701E-3</v>
      </c>
      <c r="G5" s="1"/>
      <c r="H5" s="1"/>
      <c r="I5" s="1"/>
      <c r="J5" s="1"/>
      <c r="K5" s="1"/>
      <c r="L5" s="1"/>
      <c r="M5" s="1"/>
      <c r="N5" s="1"/>
      <c r="O5" s="1"/>
    </row>
    <row r="6" spans="1:15" ht="16.8" thickBot="1">
      <c r="A6" s="48" t="s">
        <v>8</v>
      </c>
      <c r="B6" s="49">
        <f>1-B5</f>
        <v>0.43598391525324331</v>
      </c>
      <c r="C6" s="50">
        <v>0</v>
      </c>
      <c r="D6" s="49">
        <f>B6-C6</f>
        <v>0.43598391525324331</v>
      </c>
      <c r="E6" s="51">
        <v>0</v>
      </c>
      <c r="F6" s="51">
        <f>D6*E6</f>
        <v>0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22"/>
      <c r="B7" s="22"/>
      <c r="C7" s="22"/>
      <c r="D7" s="22"/>
      <c r="E7" s="22"/>
      <c r="F7" s="22"/>
      <c r="G7" s="1"/>
      <c r="H7" s="1"/>
      <c r="I7" s="1"/>
      <c r="J7" s="1"/>
      <c r="K7" s="1"/>
      <c r="L7" s="1"/>
      <c r="M7" s="1"/>
      <c r="N7" s="1"/>
      <c r="O7" s="1"/>
    </row>
    <row r="8" spans="1:15" ht="64.8">
      <c r="A8" s="52" t="s">
        <v>77</v>
      </c>
      <c r="B8" s="22"/>
      <c r="C8" s="22"/>
      <c r="D8" s="22"/>
      <c r="E8" s="22"/>
      <c r="F8" s="46">
        <f>F5+F6</f>
        <v>2.8727861781603701E-3</v>
      </c>
      <c r="G8" s="1"/>
      <c r="H8" s="1"/>
      <c r="I8" s="1"/>
      <c r="J8" s="1"/>
      <c r="K8" s="1"/>
      <c r="L8" s="1"/>
      <c r="M8" s="1"/>
      <c r="N8" s="1"/>
      <c r="O8" s="1"/>
    </row>
    <row r="9" spans="1:15">
      <c r="A9" s="22"/>
      <c r="B9" s="22"/>
      <c r="C9" s="22"/>
      <c r="D9" s="22"/>
      <c r="E9" s="22"/>
      <c r="F9" s="22"/>
      <c r="G9" s="1"/>
      <c r="H9" s="1"/>
      <c r="I9" s="1"/>
      <c r="J9" s="1"/>
      <c r="K9" s="1"/>
      <c r="L9" s="1"/>
      <c r="M9" s="1"/>
      <c r="N9" s="1"/>
      <c r="O9" s="1"/>
    </row>
    <row r="10" spans="1:15" ht="21" thickBot="1">
      <c r="A10" s="69" t="s">
        <v>78</v>
      </c>
      <c r="B10" s="69"/>
      <c r="C10" s="69"/>
      <c r="D10" s="69"/>
      <c r="E10" s="69"/>
      <c r="F10" s="69"/>
      <c r="G10" s="1"/>
      <c r="H10" s="1"/>
      <c r="I10" s="1"/>
      <c r="J10" s="1"/>
      <c r="K10" s="1"/>
      <c r="L10" s="1"/>
      <c r="M10" s="1"/>
      <c r="N10" s="1"/>
      <c r="O10" s="1"/>
    </row>
    <row r="11" spans="1:15" ht="16.8" thickBot="1">
      <c r="A11" s="43"/>
      <c r="B11" s="44" t="s">
        <v>79</v>
      </c>
      <c r="C11" s="44" t="s">
        <v>80</v>
      </c>
      <c r="D11" s="44" t="s">
        <v>81</v>
      </c>
      <c r="E11" s="44" t="s">
        <v>71</v>
      </c>
      <c r="F11" s="44" t="s">
        <v>75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75.75" customHeight="1" thickBot="1">
      <c r="A12" s="53" t="s">
        <v>95</v>
      </c>
      <c r="B12" s="54">
        <f>'Portfolio and Benchmark'!C52</f>
        <v>4.1956099999999275E-2</v>
      </c>
      <c r="C12" s="49">
        <f>'Portfolio and Benchmark'!D52</f>
        <v>-6.5892022105716874E-3</v>
      </c>
      <c r="D12" s="49">
        <f>B12-C12</f>
        <v>4.8545302210570962E-2</v>
      </c>
      <c r="E12" s="49">
        <f>SUM('Teacher Basic Data'!AA56+'Teacher Basic Data'!AB56)</f>
        <v>0.56401608474675669</v>
      </c>
      <c r="F12" s="49">
        <f>D12*E12</f>
        <v>2.7380331285654307E-2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6.2">
      <c r="A13" s="52"/>
      <c r="B13" s="55"/>
      <c r="C13" s="47"/>
      <c r="D13" s="46"/>
      <c r="E13" s="46"/>
      <c r="F13" s="46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2"/>
      <c r="B14" s="22"/>
      <c r="C14" s="22"/>
      <c r="D14" s="22"/>
      <c r="E14" s="22"/>
      <c r="F14" s="22"/>
      <c r="G14" s="1"/>
      <c r="H14" s="1"/>
      <c r="I14" s="1"/>
      <c r="J14" s="1"/>
      <c r="K14" s="1"/>
      <c r="L14" s="1"/>
      <c r="M14" s="1"/>
      <c r="N14" s="1"/>
      <c r="O14" s="1"/>
    </row>
    <row r="15" spans="1:15" ht="48.6">
      <c r="A15" s="52" t="s">
        <v>82</v>
      </c>
      <c r="B15" s="22"/>
      <c r="C15" s="22"/>
      <c r="D15" s="22"/>
      <c r="E15" s="22"/>
      <c r="F15" s="46">
        <f>F8+F12</f>
        <v>3.0253117463814677E-2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</sheetData>
  <mergeCells count="3">
    <mergeCell ref="A1:G1"/>
    <mergeCell ref="A3:F3"/>
    <mergeCell ref="A10:F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B918-9002-4298-A422-B7B5A919CDE9}">
  <dimension ref="A1:R44"/>
  <sheetViews>
    <sheetView workbookViewId="0">
      <selection activeCell="N3" sqref="N3"/>
    </sheetView>
  </sheetViews>
  <sheetFormatPr defaultRowHeight="14.4"/>
  <cols>
    <col min="1" max="1" width="14.44140625" customWidth="1"/>
    <col min="2" max="2" width="16.88671875" customWidth="1"/>
    <col min="3" max="3" width="13" customWidth="1"/>
    <col min="4" max="4" width="11.6640625" customWidth="1"/>
    <col min="5" max="5" width="11.5546875" customWidth="1"/>
    <col min="6" max="6" width="10.6640625" customWidth="1"/>
    <col min="7" max="7" width="11.44140625" customWidth="1"/>
    <col min="10" max="10" width="20.44140625" customWidth="1"/>
    <col min="11" max="11" width="17.44140625" customWidth="1"/>
    <col min="12" max="12" width="18.33203125" customWidth="1"/>
    <col min="13" max="13" width="15.109375" customWidth="1"/>
    <col min="14" max="14" width="13.5546875" customWidth="1"/>
    <col min="15" max="15" width="17" customWidth="1"/>
    <col min="16" max="16" width="13.6640625" customWidth="1"/>
    <col min="17" max="17" width="13.5546875" customWidth="1"/>
    <col min="18" max="18" width="13.88671875" customWidth="1"/>
  </cols>
  <sheetData>
    <row r="1" spans="1:15" ht="22.8">
      <c r="A1" s="70" t="s">
        <v>62</v>
      </c>
      <c r="B1" s="70"/>
      <c r="C1" s="70"/>
      <c r="D1" s="70"/>
      <c r="E1" s="70"/>
      <c r="F1" s="70"/>
      <c r="G1" s="2"/>
      <c r="J1" s="71" t="s">
        <v>69</v>
      </c>
      <c r="K1" s="71"/>
      <c r="L1" s="71"/>
    </row>
    <row r="2" spans="1:15" ht="16.2">
      <c r="A2" s="2"/>
      <c r="B2" s="3" t="s">
        <v>63</v>
      </c>
      <c r="C2" s="4" t="s">
        <v>64</v>
      </c>
      <c r="D2" s="4" t="s">
        <v>65</v>
      </c>
      <c r="E2" s="4" t="s">
        <v>66</v>
      </c>
      <c r="F2" s="4" t="s">
        <v>67</v>
      </c>
      <c r="G2" s="4" t="s">
        <v>101</v>
      </c>
      <c r="N2" t="s">
        <v>100</v>
      </c>
      <c r="O2" t="s">
        <v>102</v>
      </c>
    </row>
    <row r="3" spans="1:15" ht="16.2">
      <c r="A3" s="4"/>
      <c r="B3" s="5"/>
      <c r="C3" s="6"/>
      <c r="D3" s="6"/>
      <c r="E3" s="6"/>
      <c r="F3" s="6"/>
      <c r="G3" s="7"/>
    </row>
    <row r="4" spans="1:15" ht="16.2">
      <c r="A4" s="4"/>
      <c r="B4" s="5"/>
      <c r="C4" s="6"/>
      <c r="D4" s="6"/>
      <c r="E4" s="6"/>
      <c r="F4" s="6"/>
      <c r="G4" s="7"/>
    </row>
    <row r="5" spans="1:15" ht="16.2">
      <c r="A5" s="4"/>
      <c r="B5" s="5"/>
      <c r="C5" s="6"/>
      <c r="D5" s="6"/>
      <c r="E5" s="6"/>
      <c r="F5" s="6"/>
      <c r="G5" s="7"/>
    </row>
    <row r="6" spans="1:15" ht="16.2">
      <c r="A6" s="4"/>
      <c r="B6" s="5"/>
      <c r="C6" s="6"/>
      <c r="D6" s="6"/>
      <c r="E6" s="6"/>
      <c r="F6" s="6"/>
      <c r="G6" s="7"/>
    </row>
    <row r="7" spans="1:15" ht="16.2">
      <c r="A7" s="4"/>
      <c r="B7" s="5"/>
      <c r="C7" s="6"/>
      <c r="D7" s="6"/>
      <c r="E7" s="6"/>
      <c r="F7" s="6"/>
      <c r="G7" s="7"/>
    </row>
    <row r="8" spans="1:15" ht="16.2">
      <c r="A8" s="4"/>
      <c r="B8" s="5"/>
      <c r="C8" s="6"/>
      <c r="D8" s="6"/>
      <c r="E8" s="6"/>
      <c r="F8" s="6"/>
      <c r="G8" s="7"/>
    </row>
    <row r="9" spans="1:15" ht="16.2">
      <c r="A9" s="4"/>
      <c r="B9" s="5"/>
      <c r="C9" s="6"/>
      <c r="D9" s="6"/>
      <c r="E9" s="6"/>
      <c r="F9" s="6"/>
      <c r="G9" s="7"/>
    </row>
    <row r="10" spans="1:15" ht="16.2">
      <c r="A10" s="4">
        <v>43139</v>
      </c>
      <c r="B10" s="5">
        <f>'Portfolio and Benchmark'!C5</f>
        <v>-1.4653900000000079E-2</v>
      </c>
      <c r="C10" s="6">
        <v>-3.6799999999999999E-2</v>
      </c>
      <c r="D10" s="6">
        <v>8.3000000000000001E-3</v>
      </c>
      <c r="E10" s="6">
        <v>4.6999999999999993E-3</v>
      </c>
      <c r="F10" s="6">
        <v>6.0000000000000002E-5</v>
      </c>
      <c r="G10" s="7">
        <f t="shared" ref="G10:G44" si="0">B10-F10</f>
        <v>-1.4713900000000078E-2</v>
      </c>
      <c r="J10" t="s">
        <v>97</v>
      </c>
    </row>
    <row r="11" spans="1:15" ht="16.2">
      <c r="A11" s="4">
        <v>43140</v>
      </c>
      <c r="B11" s="5">
        <f>'Portfolio and Benchmark'!C6</f>
        <v>6.637261770255142E-3</v>
      </c>
      <c r="C11" s="6">
        <v>1.3600000000000001E-2</v>
      </c>
      <c r="D11" s="6">
        <v>-6.0999999999999995E-3</v>
      </c>
      <c r="E11" s="6">
        <v>1.1000000000000001E-3</v>
      </c>
      <c r="F11" s="6">
        <v>6.0000000000000002E-5</v>
      </c>
      <c r="G11" s="7">
        <f t="shared" si="0"/>
        <v>6.5772617702551418E-3</v>
      </c>
      <c r="J11" t="s">
        <v>98</v>
      </c>
    </row>
    <row r="12" spans="1:15" ht="16.2">
      <c r="A12" s="4">
        <v>43143</v>
      </c>
      <c r="B12" s="5">
        <f>'Portfolio and Benchmark'!C7</f>
        <v>5.4038563500386251E-3</v>
      </c>
      <c r="C12" s="6">
        <v>1.3600000000000001E-2</v>
      </c>
      <c r="D12" s="6">
        <v>-4.3E-3</v>
      </c>
      <c r="E12" s="6">
        <v>-2.8000000000000004E-3</v>
      </c>
      <c r="F12" s="6">
        <v>6.0000000000000002E-5</v>
      </c>
      <c r="G12" s="7">
        <f t="shared" si="0"/>
        <v>5.3438563500386249E-3</v>
      </c>
    </row>
    <row r="13" spans="1:15" ht="16.2">
      <c r="A13" s="4">
        <v>43144</v>
      </c>
      <c r="B13" s="5">
        <f>'Portfolio and Benchmark'!C8</f>
        <v>-1.0729698409152057E-3</v>
      </c>
      <c r="C13" s="6">
        <v>3.0999999999999999E-3</v>
      </c>
      <c r="D13" s="6">
        <v>5.0000000000000001E-4</v>
      </c>
      <c r="E13" s="6">
        <v>-2.3999999999999998E-3</v>
      </c>
      <c r="F13" s="6">
        <v>6.0000000000000002E-5</v>
      </c>
      <c r="G13" s="7">
        <f t="shared" si="0"/>
        <v>-1.1329698409152057E-3</v>
      </c>
      <c r="J13" t="s">
        <v>86</v>
      </c>
    </row>
    <row r="14" spans="1:15" ht="16.8" thickBot="1">
      <c r="A14" s="4">
        <v>43145</v>
      </c>
      <c r="B14" s="5">
        <f>'Portfolio and Benchmark'!C9</f>
        <v>5.3404313019576356E-3</v>
      </c>
      <c r="C14" s="6">
        <v>1.52E-2</v>
      </c>
      <c r="D14" s="6">
        <v>2.5999999999999999E-3</v>
      </c>
      <c r="E14" s="6">
        <v>4.5999999999999999E-3</v>
      </c>
      <c r="F14" s="6">
        <v>6.0000000000000002E-5</v>
      </c>
      <c r="G14" s="7">
        <f t="shared" si="0"/>
        <v>5.2804313019576355E-3</v>
      </c>
    </row>
    <row r="15" spans="1:15" ht="16.2">
      <c r="A15" s="4">
        <v>43146</v>
      </c>
      <c r="B15" s="5">
        <f>'Portfolio and Benchmark'!C10</f>
        <v>6.769856583715813E-3</v>
      </c>
      <c r="C15" s="6">
        <v>1.21E-2</v>
      </c>
      <c r="D15" s="6">
        <v>-1.2999999999999999E-3</v>
      </c>
      <c r="E15" s="6">
        <v>-6.5000000000000006E-3</v>
      </c>
      <c r="F15" s="6">
        <v>6.0000000000000002E-5</v>
      </c>
      <c r="G15" s="7">
        <f t="shared" si="0"/>
        <v>6.7098565837158128E-3</v>
      </c>
      <c r="J15" s="63" t="s">
        <v>42</v>
      </c>
      <c r="K15" s="63"/>
    </row>
    <row r="16" spans="1:15" ht="16.2">
      <c r="A16" s="4">
        <v>43147</v>
      </c>
      <c r="B16" s="5">
        <f>'Portfolio and Benchmark'!C11</f>
        <v>-3.5109282418865975E-3</v>
      </c>
      <c r="C16" s="6">
        <v>2.9999999999999997E-4</v>
      </c>
      <c r="D16" s="6">
        <v>3.4999999999999996E-3</v>
      </c>
      <c r="E16" s="6">
        <v>1.1999999999999999E-3</v>
      </c>
      <c r="F16" s="6">
        <v>6.0000000000000002E-5</v>
      </c>
      <c r="G16" s="7">
        <f t="shared" si="0"/>
        <v>-3.5709282418865977E-3</v>
      </c>
      <c r="J16" t="s">
        <v>39</v>
      </c>
      <c r="K16">
        <v>0.79726051651002794</v>
      </c>
    </row>
    <row r="17" spans="1:18" ht="16.2">
      <c r="A17" s="4">
        <v>43151</v>
      </c>
      <c r="B17" s="5">
        <f>'Portfolio and Benchmark'!C12</f>
        <v>3.2446281006295067E-3</v>
      </c>
      <c r="C17" s="6">
        <v>-6.1999999999999998E-3</v>
      </c>
      <c r="D17" s="6">
        <v>-3.5999999999999999E-3</v>
      </c>
      <c r="E17" s="6">
        <v>-2.5999999999999999E-3</v>
      </c>
      <c r="F17" s="6">
        <v>6.0000000000000002E-5</v>
      </c>
      <c r="G17" s="7">
        <f t="shared" si="0"/>
        <v>3.1846281006295066E-3</v>
      </c>
      <c r="J17" t="s">
        <v>40</v>
      </c>
      <c r="K17">
        <v>0.6356243311858365</v>
      </c>
    </row>
    <row r="18" spans="1:18" ht="16.2">
      <c r="A18" s="4">
        <v>43152</v>
      </c>
      <c r="B18" s="5">
        <f>'Portfolio and Benchmark'!C13</f>
        <v>-3.6706491225511691E-3</v>
      </c>
      <c r="C18" s="6">
        <v>-4.3E-3</v>
      </c>
      <c r="D18" s="6">
        <v>7.8000000000000005E-3</v>
      </c>
      <c r="E18" s="6">
        <v>2.0999999999999999E-3</v>
      </c>
      <c r="F18" s="6">
        <v>6.0000000000000002E-5</v>
      </c>
      <c r="G18" s="7">
        <f t="shared" si="0"/>
        <v>-3.7306491225511692E-3</v>
      </c>
      <c r="J18" t="s">
        <v>41</v>
      </c>
      <c r="K18">
        <v>0.60036216968769163</v>
      </c>
    </row>
    <row r="19" spans="1:18" ht="16.2">
      <c r="A19" s="4">
        <v>43153</v>
      </c>
      <c r="B19" s="5">
        <f>'Portfolio and Benchmark'!C14</f>
        <v>1.9914445550470626E-5</v>
      </c>
      <c r="C19" s="6">
        <v>1E-4</v>
      </c>
      <c r="D19" s="6">
        <v>4.0000000000000002E-4</v>
      </c>
      <c r="E19" s="6">
        <v>-3.9000000000000003E-3</v>
      </c>
      <c r="F19" s="6">
        <v>6.0000000000000002E-5</v>
      </c>
      <c r="G19" s="7">
        <f t="shared" si="0"/>
        <v>-4.0085554449529373E-5</v>
      </c>
      <c r="J19" t="s">
        <v>43</v>
      </c>
      <c r="K19">
        <v>6.8761889917221307E-3</v>
      </c>
    </row>
    <row r="20" spans="1:18" ht="16.8" thickBot="1">
      <c r="A20" s="4">
        <v>43153</v>
      </c>
      <c r="B20" s="5">
        <f>'Portfolio and Benchmark'!C15</f>
        <v>1.0982598008734502E-2</v>
      </c>
      <c r="C20" s="6">
        <v>1.54E-2</v>
      </c>
      <c r="D20" s="6">
        <v>-3.5999999999999999E-3</v>
      </c>
      <c r="E20" s="6">
        <v>-1.5E-3</v>
      </c>
      <c r="F20" s="6">
        <v>6.0000000000000002E-5</v>
      </c>
      <c r="G20" s="7">
        <f t="shared" si="0"/>
        <v>1.0922598008734503E-2</v>
      </c>
      <c r="J20" s="60" t="s">
        <v>44</v>
      </c>
      <c r="K20" s="60">
        <v>35</v>
      </c>
    </row>
    <row r="21" spans="1:18" ht="16.2">
      <c r="A21" s="4">
        <v>43157</v>
      </c>
      <c r="B21" s="5">
        <f>'Portfolio and Benchmark'!C16</f>
        <v>8.8639725902330251E-3</v>
      </c>
      <c r="C21" s="6">
        <v>1.1200000000000002E-2</v>
      </c>
      <c r="D21" s="6">
        <v>-5.0000000000000001E-3</v>
      </c>
      <c r="E21" s="6">
        <v>-7.000000000000001E-4</v>
      </c>
      <c r="F21" s="6">
        <v>6.0000000000000002E-5</v>
      </c>
      <c r="G21" s="7">
        <f t="shared" si="0"/>
        <v>8.8039725902330258E-3</v>
      </c>
    </row>
    <row r="22" spans="1:18" ht="16.8" thickBot="1">
      <c r="A22" s="4">
        <v>43158</v>
      </c>
      <c r="B22" s="5">
        <f>'Portfolio and Benchmark'!C17</f>
        <v>4.5492436589547229E-3</v>
      </c>
      <c r="C22" s="6">
        <v>-1.2500000000000001E-2</v>
      </c>
      <c r="D22" s="6">
        <v>-2E-3</v>
      </c>
      <c r="E22" s="6">
        <v>1E-4</v>
      </c>
      <c r="F22" s="6">
        <v>6.0000000000000002E-5</v>
      </c>
      <c r="G22" s="7">
        <f t="shared" si="0"/>
        <v>4.4892436589547228E-3</v>
      </c>
      <c r="J22" t="s">
        <v>45</v>
      </c>
    </row>
    <row r="23" spans="1:18" ht="16.2">
      <c r="A23" s="4">
        <v>43159</v>
      </c>
      <c r="B23" s="5">
        <f>'Portfolio and Benchmark'!C18</f>
        <v>-8.9115117976462932E-3</v>
      </c>
      <c r="C23" s="6">
        <v>-1.1000000000000001E-2</v>
      </c>
      <c r="D23" s="6">
        <v>-4.0999999999999995E-3</v>
      </c>
      <c r="E23" s="6">
        <v>-3.2000000000000002E-3</v>
      </c>
      <c r="F23" s="6">
        <v>6.0000000000000002E-5</v>
      </c>
      <c r="G23" s="7">
        <f t="shared" si="0"/>
        <v>-8.9715117976462925E-3</v>
      </c>
      <c r="J23" s="62"/>
      <c r="K23" s="62" t="s">
        <v>50</v>
      </c>
      <c r="L23" s="62" t="s">
        <v>51</v>
      </c>
      <c r="M23" s="62" t="s">
        <v>52</v>
      </c>
      <c r="N23" s="62" t="s">
        <v>53</v>
      </c>
      <c r="O23" s="62" t="s">
        <v>54</v>
      </c>
    </row>
    <row r="24" spans="1:18" ht="16.2">
      <c r="A24" s="4">
        <v>43160</v>
      </c>
      <c r="B24" s="5">
        <f>'Portfolio and Benchmark'!C19</f>
        <v>-1.5453463551643131E-2</v>
      </c>
      <c r="C24" s="6">
        <v>-1.18E-2</v>
      </c>
      <c r="D24" s="6">
        <v>1.03E-2</v>
      </c>
      <c r="E24" s="6">
        <v>-2.0000000000000001E-4</v>
      </c>
      <c r="F24" s="6">
        <v>6.0000000000000002E-5</v>
      </c>
      <c r="G24" s="7">
        <f t="shared" si="0"/>
        <v>-1.551346355164313E-2</v>
      </c>
      <c r="J24" t="s">
        <v>46</v>
      </c>
      <c r="K24">
        <v>3</v>
      </c>
      <c r="L24">
        <v>2.556868821255347E-3</v>
      </c>
      <c r="M24">
        <v>8.5228960708511568E-4</v>
      </c>
      <c r="N24">
        <v>18.025676934730072</v>
      </c>
      <c r="O24">
        <v>5.9004648279028885E-7</v>
      </c>
    </row>
    <row r="25" spans="1:18" ht="16.2">
      <c r="A25" s="4">
        <v>43161</v>
      </c>
      <c r="B25" s="5">
        <f>'Portfolio and Benchmark'!C20</f>
        <v>1.0815913255977066E-2</v>
      </c>
      <c r="C25" s="6">
        <v>6.9999999999999993E-3</v>
      </c>
      <c r="D25" s="6">
        <v>1.1599999999999999E-2</v>
      </c>
      <c r="E25" s="6">
        <v>-4.8999999999999998E-3</v>
      </c>
      <c r="F25" s="6">
        <v>6.0000000000000002E-5</v>
      </c>
      <c r="G25" s="7">
        <f t="shared" si="0"/>
        <v>1.0755913255977067E-2</v>
      </c>
      <c r="J25" t="s">
        <v>47</v>
      </c>
      <c r="K25">
        <v>31</v>
      </c>
      <c r="L25">
        <v>1.4657412265462989E-3</v>
      </c>
      <c r="M25">
        <v>4.7281975049880609E-5</v>
      </c>
    </row>
    <row r="26" spans="1:18" ht="16.8" thickBot="1">
      <c r="A26" s="4">
        <v>43164</v>
      </c>
      <c r="B26" s="5">
        <f>'Portfolio and Benchmark'!C21</f>
        <v>8.177854743761823E-3</v>
      </c>
      <c r="C26" s="6">
        <v>1.06E-2</v>
      </c>
      <c r="D26" s="6">
        <v>-4.0000000000000001E-3</v>
      </c>
      <c r="E26" s="6">
        <v>2.3999999999999998E-3</v>
      </c>
      <c r="F26" s="6">
        <v>6.0000000000000002E-5</v>
      </c>
      <c r="G26" s="7">
        <f t="shared" si="0"/>
        <v>8.1178547437618237E-3</v>
      </c>
      <c r="J26" s="60" t="s">
        <v>48</v>
      </c>
      <c r="K26" s="60">
        <v>34</v>
      </c>
      <c r="L26" s="60">
        <v>4.0226100478016457E-3</v>
      </c>
      <c r="M26" s="60"/>
      <c r="N26" s="60"/>
      <c r="O26" s="60"/>
    </row>
    <row r="27" spans="1:18" ht="16.8" thickBot="1">
      <c r="A27" s="4">
        <v>43165</v>
      </c>
      <c r="B27" s="5">
        <f>'Portfolio and Benchmark'!C22</f>
        <v>8.5024267615265697E-3</v>
      </c>
      <c r="C27" s="6">
        <v>3.5999999999999999E-3</v>
      </c>
      <c r="D27" s="6">
        <v>6.7000000000000002E-3</v>
      </c>
      <c r="E27" s="6">
        <v>1.1000000000000001E-3</v>
      </c>
      <c r="F27" s="6">
        <v>6.0000000000000002E-5</v>
      </c>
      <c r="G27" s="7">
        <f t="shared" si="0"/>
        <v>8.4424267615265704E-3</v>
      </c>
    </row>
    <row r="28" spans="1:18" ht="16.2">
      <c r="A28" s="4">
        <v>43166</v>
      </c>
      <c r="B28" s="5">
        <f>'Portfolio and Benchmark'!C23</f>
        <v>8.7020989836685755E-3</v>
      </c>
      <c r="C28" s="6">
        <v>5.0000000000000001E-4</v>
      </c>
      <c r="D28" s="6">
        <v>8.0000000000000002E-3</v>
      </c>
      <c r="E28" s="6">
        <v>-4.5999999999999999E-3</v>
      </c>
      <c r="F28" s="6">
        <v>6.0000000000000002E-5</v>
      </c>
      <c r="G28" s="7">
        <f t="shared" si="0"/>
        <v>8.6420989836685762E-3</v>
      </c>
      <c r="J28" s="62"/>
      <c r="K28" s="62" t="s">
        <v>55</v>
      </c>
      <c r="L28" s="62" t="s">
        <v>43</v>
      </c>
      <c r="M28" s="62" t="s">
        <v>56</v>
      </c>
      <c r="N28" s="62" t="s">
        <v>57</v>
      </c>
      <c r="O28" s="62" t="s">
        <v>58</v>
      </c>
      <c r="P28" s="62" t="s">
        <v>59</v>
      </c>
      <c r="Q28" s="62" t="s">
        <v>60</v>
      </c>
      <c r="R28" s="62" t="s">
        <v>61</v>
      </c>
    </row>
    <row r="29" spans="1:18" ht="16.2">
      <c r="A29" s="4">
        <v>43167</v>
      </c>
      <c r="B29" s="5">
        <f>'Portfolio and Benchmark'!C24</f>
        <v>-7.1283170660921E-3</v>
      </c>
      <c r="C29" s="6">
        <v>3.7000000000000002E-3</v>
      </c>
      <c r="D29" s="6">
        <v>-4.8999999999999998E-3</v>
      </c>
      <c r="E29" s="6">
        <v>-3.3E-3</v>
      </c>
      <c r="F29" s="6">
        <v>6.0000000000000002E-5</v>
      </c>
      <c r="G29" s="7">
        <f t="shared" si="0"/>
        <v>-7.1883170660921002E-3</v>
      </c>
      <c r="J29" t="s">
        <v>49</v>
      </c>
      <c r="K29">
        <v>9.4395628795083746E-4</v>
      </c>
      <c r="L29">
        <v>1.1906553613799577E-3</v>
      </c>
      <c r="M29">
        <v>0.79280396206069359</v>
      </c>
      <c r="N29">
        <v>0.43391798432059414</v>
      </c>
      <c r="O29">
        <v>-1.4844013316075611E-3</v>
      </c>
      <c r="P29">
        <v>3.3723139075092358E-3</v>
      </c>
      <c r="Q29">
        <v>-1.4844013316075611E-3</v>
      </c>
      <c r="R29">
        <v>3.3723139075092358E-3</v>
      </c>
    </row>
    <row r="30" spans="1:18" ht="16.2">
      <c r="A30" s="4">
        <v>43168</v>
      </c>
      <c r="B30" s="5">
        <f>'Portfolio and Benchmark'!C25</f>
        <v>1.2462523807055982E-2</v>
      </c>
      <c r="C30" s="6">
        <v>1.7000000000000001E-2</v>
      </c>
      <c r="D30" s="6">
        <v>-2.7000000000000001E-3</v>
      </c>
      <c r="E30" s="6">
        <v>2.8999999999999998E-3</v>
      </c>
      <c r="F30" s="6">
        <v>6.0000000000000002E-5</v>
      </c>
      <c r="G30" s="7">
        <f t="shared" si="0"/>
        <v>1.2402523807055983E-2</v>
      </c>
      <c r="I30" s="4" t="s">
        <v>64</v>
      </c>
      <c r="J30" t="s">
        <v>83</v>
      </c>
      <c r="K30">
        <v>0.63635567601916598</v>
      </c>
      <c r="L30">
        <v>9.8492691913996858E-2</v>
      </c>
      <c r="M30">
        <v>6.4609430776328809</v>
      </c>
      <c r="N30">
        <v>3.3290776011818138E-7</v>
      </c>
      <c r="O30">
        <v>0.43547850648879061</v>
      </c>
      <c r="P30">
        <v>0.83723284554954136</v>
      </c>
      <c r="Q30">
        <v>0.43547850648879061</v>
      </c>
      <c r="R30">
        <v>0.83723284554954136</v>
      </c>
    </row>
    <row r="31" spans="1:18" ht="16.2">
      <c r="A31" s="4">
        <v>43171</v>
      </c>
      <c r="B31" s="5">
        <f>'Portfolio and Benchmark'!C26</f>
        <v>-7.4351756260025324E-3</v>
      </c>
      <c r="C31" s="6">
        <v>-8.9999999999999998E-4</v>
      </c>
      <c r="D31" s="6">
        <v>4.5999999999999999E-3</v>
      </c>
      <c r="E31" s="6">
        <v>-5.0000000000000001E-4</v>
      </c>
      <c r="F31" s="6">
        <v>6.0000000000000002E-5</v>
      </c>
      <c r="G31" s="7">
        <f t="shared" si="0"/>
        <v>-7.4951756260025326E-3</v>
      </c>
      <c r="I31" s="4" t="s">
        <v>65</v>
      </c>
      <c r="J31" t="s">
        <v>84</v>
      </c>
      <c r="K31">
        <v>6.3887655982705391E-2</v>
      </c>
      <c r="L31">
        <v>0.25870708947810062</v>
      </c>
      <c r="M31">
        <v>0.24694976899005097</v>
      </c>
      <c r="N31">
        <v>0.80657523366373785</v>
      </c>
      <c r="O31">
        <v>-0.46374893168595954</v>
      </c>
      <c r="P31">
        <v>0.59152424365137035</v>
      </c>
      <c r="Q31">
        <v>-0.46374893168595954</v>
      </c>
      <c r="R31">
        <v>0.59152424365137035</v>
      </c>
    </row>
    <row r="32" spans="1:18" ht="16.8" thickBot="1">
      <c r="A32" s="4">
        <v>43172</v>
      </c>
      <c r="B32" s="5">
        <f>'Portfolio and Benchmark'!C27</f>
        <v>3.1966228257547637E-3</v>
      </c>
      <c r="C32" s="6">
        <v>-6.7000000000000002E-3</v>
      </c>
      <c r="D32" s="6">
        <v>8.9999999999999998E-4</v>
      </c>
      <c r="E32" s="6">
        <v>0</v>
      </c>
      <c r="F32" s="6">
        <v>6.0000000000000002E-5</v>
      </c>
      <c r="G32" s="7">
        <f t="shared" si="0"/>
        <v>3.1366228257547635E-3</v>
      </c>
      <c r="I32" s="4" t="s">
        <v>66</v>
      </c>
      <c r="J32" s="60" t="s">
        <v>85</v>
      </c>
      <c r="K32" s="60">
        <v>-0.4588669273638587</v>
      </c>
      <c r="L32" s="60">
        <v>0.34987570107685373</v>
      </c>
      <c r="M32" s="60">
        <v>-1.3115141347385653</v>
      </c>
      <c r="N32" s="60">
        <v>0.19931506907341059</v>
      </c>
      <c r="O32" s="60">
        <v>-1.1724431242774722</v>
      </c>
      <c r="P32" s="60">
        <v>0.2547092695497547</v>
      </c>
      <c r="Q32" s="60">
        <v>-1.1724431242774722</v>
      </c>
      <c r="R32" s="60">
        <v>0.2547092695497547</v>
      </c>
    </row>
    <row r="33" spans="1:7" ht="16.2">
      <c r="A33" s="4">
        <v>43173</v>
      </c>
      <c r="B33" s="5">
        <f>'Portfolio and Benchmark'!C28</f>
        <v>-8.4459775599973936E-4</v>
      </c>
      <c r="C33" s="6">
        <v>-5.3E-3</v>
      </c>
      <c r="D33" s="6">
        <v>2.3E-3</v>
      </c>
      <c r="E33" s="6">
        <v>-5.4000000000000003E-3</v>
      </c>
      <c r="F33" s="6">
        <v>6.0000000000000002E-5</v>
      </c>
      <c r="G33" s="7">
        <f t="shared" si="0"/>
        <v>-9.0459775599973941E-4</v>
      </c>
    </row>
    <row r="34" spans="1:7" ht="16.2">
      <c r="A34" s="4">
        <v>43174</v>
      </c>
      <c r="B34" s="5">
        <f>'Portfolio and Benchmark'!C29</f>
        <v>-8.8373496365784059E-3</v>
      </c>
      <c r="C34" s="6">
        <v>-1.8E-3</v>
      </c>
      <c r="D34" s="6">
        <v>-4.0000000000000001E-3</v>
      </c>
      <c r="E34" s="6">
        <v>3.3E-3</v>
      </c>
      <c r="F34" s="6">
        <v>6.0000000000000002E-5</v>
      </c>
      <c r="G34" s="7">
        <f t="shared" si="0"/>
        <v>-8.8973496365784051E-3</v>
      </c>
    </row>
    <row r="35" spans="1:7" ht="16.2">
      <c r="A35" s="4">
        <v>43175</v>
      </c>
      <c r="B35" s="5">
        <f>'Portfolio and Benchmark'!C30</f>
        <v>2.8686726506273624E-3</v>
      </c>
      <c r="C35" s="6">
        <v>2.5000000000000001E-3</v>
      </c>
      <c r="D35" s="6">
        <v>4.5000000000000005E-3</v>
      </c>
      <c r="E35" s="6">
        <v>1.7000000000000001E-3</v>
      </c>
      <c r="F35" s="6">
        <v>6.0000000000000002E-5</v>
      </c>
      <c r="G35" s="7">
        <f t="shared" si="0"/>
        <v>2.8086726506273622E-3</v>
      </c>
    </row>
    <row r="36" spans="1:7" ht="16.2">
      <c r="A36" s="4">
        <v>43178</v>
      </c>
      <c r="B36" s="5">
        <f>'Portfolio and Benchmark'!C31</f>
        <v>-3.517601196989436E-3</v>
      </c>
      <c r="C36" s="6">
        <v>-1.38E-2</v>
      </c>
      <c r="D36" s="6">
        <v>3.4000000000000002E-3</v>
      </c>
      <c r="E36" s="6">
        <v>4.0000000000000001E-3</v>
      </c>
      <c r="F36" s="6">
        <v>6.0000000000000002E-5</v>
      </c>
      <c r="G36" s="7">
        <f t="shared" si="0"/>
        <v>-3.5776011969894362E-3</v>
      </c>
    </row>
    <row r="37" spans="1:7" ht="16.2">
      <c r="A37" s="4">
        <v>43179</v>
      </c>
      <c r="B37" s="5">
        <f>'Portfolio and Benchmark'!C32</f>
        <v>5.1204662417261562E-3</v>
      </c>
      <c r="C37" s="6">
        <v>1.5E-3</v>
      </c>
      <c r="D37" s="6">
        <v>-7.000000000000001E-4</v>
      </c>
      <c r="E37" s="6">
        <v>-3.9000000000000003E-3</v>
      </c>
      <c r="F37" s="6">
        <v>6.0000000000000002E-5</v>
      </c>
      <c r="G37" s="7">
        <f t="shared" si="0"/>
        <v>5.060466241726156E-3</v>
      </c>
    </row>
    <row r="38" spans="1:7" ht="16.2">
      <c r="A38" s="4">
        <v>43180</v>
      </c>
      <c r="B38" s="5">
        <f>'Portfolio and Benchmark'!C33</f>
        <v>9.6484481773647225E-4</v>
      </c>
      <c r="C38" s="6">
        <v>-5.9999999999999995E-4</v>
      </c>
      <c r="D38" s="6">
        <v>7.6E-3</v>
      </c>
      <c r="E38" s="6">
        <v>4.5999999999999999E-3</v>
      </c>
      <c r="F38" s="6">
        <v>6.0000000000000002E-5</v>
      </c>
      <c r="G38" s="7">
        <f t="shared" si="0"/>
        <v>9.048448177364722E-4</v>
      </c>
    </row>
    <row r="39" spans="1:7" ht="16.2">
      <c r="A39" s="4">
        <v>43181</v>
      </c>
      <c r="B39" s="5">
        <f>'Portfolio and Benchmark'!C34</f>
        <v>-9.0607990217421597E-3</v>
      </c>
      <c r="C39" s="6">
        <v>-2.5399999999999999E-2</v>
      </c>
      <c r="D39" s="6">
        <v>5.0000000000000001E-3</v>
      </c>
      <c r="E39" s="6">
        <v>-4.5999999999999999E-3</v>
      </c>
      <c r="F39" s="6">
        <v>6.0000000000000002E-5</v>
      </c>
      <c r="G39" s="7">
        <f t="shared" si="0"/>
        <v>-9.120799021742159E-3</v>
      </c>
    </row>
    <row r="40" spans="1:7" ht="16.2">
      <c r="A40" s="4">
        <v>43182</v>
      </c>
      <c r="B40" s="5">
        <f>'Portfolio and Benchmark'!C35</f>
        <v>-1.5933292614918874E-2</v>
      </c>
      <c r="C40" s="6">
        <v>-2.0899999999999998E-2</v>
      </c>
      <c r="D40" s="6">
        <v>2.0999999999999999E-3</v>
      </c>
      <c r="E40" s="6">
        <v>-1.9E-3</v>
      </c>
      <c r="F40" s="6">
        <v>6.0000000000000002E-5</v>
      </c>
      <c r="G40" s="7">
        <f t="shared" si="0"/>
        <v>-1.5993292614918875E-2</v>
      </c>
    </row>
    <row r="41" spans="1:7" ht="16.2">
      <c r="A41" s="4">
        <v>43185</v>
      </c>
      <c r="B41" s="5">
        <f>'Portfolio and Benchmark'!C36</f>
        <v>2.9713654669803309E-2</v>
      </c>
      <c r="C41" s="6">
        <v>2.6699999999999998E-2</v>
      </c>
      <c r="D41" s="6">
        <v>-6.8999999999999999E-3</v>
      </c>
      <c r="E41" s="6">
        <v>2.0000000000000001E-4</v>
      </c>
      <c r="F41" s="6">
        <v>6.0000000000000002E-5</v>
      </c>
      <c r="G41" s="7">
        <f t="shared" si="0"/>
        <v>2.9653654669803308E-2</v>
      </c>
    </row>
    <row r="42" spans="1:7" ht="16.2">
      <c r="A42" s="4">
        <v>43186</v>
      </c>
      <c r="B42" s="5">
        <f>'Portfolio and Benchmark'!C37</f>
        <v>-1.4917692066005317E-2</v>
      </c>
      <c r="C42" s="6">
        <v>-1.8700000000000001E-2</v>
      </c>
      <c r="D42" s="6">
        <v>-2.3999999999999998E-3</v>
      </c>
      <c r="E42" s="6">
        <v>4.0000000000000001E-3</v>
      </c>
      <c r="F42" s="6">
        <v>6.0000000000000002E-5</v>
      </c>
      <c r="G42" s="7">
        <f t="shared" si="0"/>
        <v>-1.4977692066005317E-2</v>
      </c>
    </row>
    <row r="43" spans="1:7" ht="16.2">
      <c r="A43" s="4">
        <v>43187</v>
      </c>
      <c r="B43" s="5">
        <f>'Portfolio and Benchmark'!C38</f>
        <v>-1.6605337037181048E-2</v>
      </c>
      <c r="C43" s="6">
        <v>-3.4999999999999996E-3</v>
      </c>
      <c r="D43" s="6">
        <v>1E-3</v>
      </c>
      <c r="E43" s="6">
        <v>6.4000000000000003E-3</v>
      </c>
      <c r="F43" s="6">
        <v>6.0000000000000002E-5</v>
      </c>
      <c r="G43" s="7">
        <f t="shared" si="0"/>
        <v>-1.6665337037181049E-2</v>
      </c>
    </row>
    <row r="44" spans="1:7" ht="16.2">
      <c r="A44" s="4">
        <v>43188</v>
      </c>
      <c r="B44" s="5">
        <f>'Portfolio and Benchmark'!C39</f>
        <v>2.6002439115992385E-2</v>
      </c>
      <c r="C44" s="6">
        <v>1.41E-2</v>
      </c>
      <c r="D44" s="6">
        <v>-2.8999999999999998E-3</v>
      </c>
      <c r="E44" s="6">
        <v>-2.2000000000000001E-3</v>
      </c>
      <c r="F44" s="6">
        <v>6.0000000000000002E-5</v>
      </c>
      <c r="G44" s="7">
        <f t="shared" si="0"/>
        <v>2.5942439115992384E-2</v>
      </c>
    </row>
  </sheetData>
  <mergeCells count="2">
    <mergeCell ref="A1:F1"/>
    <mergeCell ref="J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Our Basic Data</vt:lpstr>
      <vt:lpstr>Teacher Basic Data</vt:lpstr>
      <vt:lpstr>Portfolio and Benchmark</vt:lpstr>
      <vt:lpstr>Performance Attribution</vt:lpstr>
      <vt:lpstr>Fama French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18186</cp:lastModifiedBy>
  <dcterms:created xsi:type="dcterms:W3CDTF">2018-02-05T01:45:54Z</dcterms:created>
  <dcterms:modified xsi:type="dcterms:W3CDTF">2023-06-11T02:37:20Z</dcterms:modified>
</cp:coreProperties>
</file>